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drawings/drawing2.xml" ContentType="application/vnd.openxmlformats-officedocument.drawing+xml"/>
  <Override PartName="/xl/customProperty25.bin" ContentType="application/vnd.openxmlformats-officedocument.spreadsheetml.customProperty"/>
  <Override PartName="/xl/customProperty26.bin" ContentType="application/vnd.openxmlformats-officedocument.spreadsheetml.customProperty"/>
  <Override PartName="/xl/comments1.xml" ContentType="application/vnd.openxmlformats-officedocument.spreadsheetml.comments+xml"/>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codeName="ThisWorkbook" defaultThemeVersion="124226"/>
  <mc:AlternateContent xmlns:mc="http://schemas.openxmlformats.org/markup-compatibility/2006">
    <mc:Choice Requires="x15">
      <x15ac:absPath xmlns:x15ac="http://schemas.microsoft.com/office/spreadsheetml/2010/11/ac" url="C:\Users\CBruce\Desktop\FILINGS\"/>
    </mc:Choice>
  </mc:AlternateContent>
  <xr:revisionPtr revIDLastSave="0" documentId="8_{A96EFC1B-1A8F-49EF-B7E9-EFC97CC8ABC7}" xr6:coauthVersionLast="47" xr6:coauthVersionMax="47" xr10:uidLastSave="{00000000-0000-0000-0000-000000000000}"/>
  <bookViews>
    <workbookView xWindow="735" yWindow="735" windowWidth="21600" windowHeight="11265" tabRatio="805" firstSheet="24" activeTab="24" xr2:uid="{00000000-000D-0000-FFFF-FFFF00000000}"/>
  </bookViews>
  <sheets>
    <sheet name="Monthly Controls Log" sheetId="31" state="hidden" r:id="rId1"/>
    <sheet name="LR Diagram" sheetId="30" state="hidden" r:id="rId2"/>
    <sheet name="2015 LR" sheetId="33" state="hidden" r:id="rId3"/>
    <sheet name="2016 LR" sheetId="32" state="hidden" r:id="rId4"/>
    <sheet name="2017 Jan - Jun LR" sheetId="34" state="hidden" r:id="rId5"/>
    <sheet name="2017 Jul - Dec LR" sheetId="45" state="hidden" r:id="rId6"/>
    <sheet name="2018 Jan - Jun LR" sheetId="35" state="hidden" r:id="rId7"/>
    <sheet name="2018 Jul - Dec LR" sheetId="44" state="hidden" r:id="rId8"/>
    <sheet name="2015 RES" sheetId="36" state="hidden" r:id="rId9"/>
    <sheet name="2015 C&amp;I" sheetId="37" state="hidden" r:id="rId10"/>
    <sheet name="2016 RES" sheetId="38" state="hidden" r:id="rId11"/>
    <sheet name="2016 C&amp;I" sheetId="39" state="hidden" r:id="rId12"/>
    <sheet name="2018 true up" sheetId="54" state="hidden" r:id="rId13"/>
    <sheet name="DSM-19 2020 Forecast" sheetId="55" state="hidden" r:id="rId14"/>
    <sheet name="2017 RESa" sheetId="40" state="hidden" r:id="rId15"/>
    <sheet name="2017 RESb" sheetId="48" state="hidden" r:id="rId16"/>
    <sheet name="2017 C&amp;Ia" sheetId="41" state="hidden" r:id="rId17"/>
    <sheet name="2017 C&amp;Ib" sheetId="49" state="hidden" r:id="rId18"/>
    <sheet name="2018 RES" sheetId="42" state="hidden" r:id="rId19"/>
    <sheet name="2018 C&amp;I" sheetId="43" state="hidden" r:id="rId20"/>
    <sheet name="2019 RES" sheetId="50" state="hidden" r:id="rId21"/>
    <sheet name="2019 C&amp;I" sheetId="51" state="hidden" r:id="rId22"/>
    <sheet name="2020 RES" sheetId="52" state="hidden" r:id="rId23"/>
    <sheet name="2020 C&amp;I" sheetId="53" state="hidden" r:id="rId24"/>
    <sheet name="Cover" sheetId="71" r:id="rId25"/>
    <sheet name="FILE - Summary" sheetId="69" r:id="rId26"/>
    <sheet name="WPs--&gt;" sheetId="72" r:id="rId27"/>
    <sheet name="Sector" sheetId="1" r:id="rId28"/>
    <sheet name="Res Rate Code Energy" sheetId="2" r:id="rId29"/>
    <sheet name="C&amp;I Rate Code Energy" sheetId="3" r:id="rId30"/>
    <sheet name="C&amp;I Rate Code Demand" sheetId="4" r:id="rId31"/>
    <sheet name="CHECK PROCESS" sheetId="29" state="hidden" r:id="rId32"/>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2">'2018 true up'!$A$1:$H$68</definedName>
    <definedName name="_xlnm.Print_Area" localSheetId="25">'FILE - Summary'!$A$1:$G$33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69" l="1"/>
  <c r="G29" i="69"/>
  <c r="F23" i="69"/>
  <c r="F24" i="69"/>
  <c r="F25" i="69"/>
  <c r="F26" i="69"/>
  <c r="F27" i="69"/>
  <c r="F28" i="69"/>
  <c r="F29" i="69"/>
  <c r="F22" i="69"/>
  <c r="E23" i="69"/>
  <c r="E24" i="69"/>
  <c r="E25" i="69"/>
  <c r="E26" i="69"/>
  <c r="E27" i="69"/>
  <c r="E28" i="69"/>
  <c r="E29" i="69"/>
  <c r="E22" i="69"/>
  <c r="G31" i="69"/>
  <c r="G14" i="69"/>
  <c r="C43" i="1"/>
  <c r="D43" i="1"/>
  <c r="E43" i="1"/>
  <c r="F43" i="1"/>
  <c r="G43" i="1"/>
  <c r="H43" i="1"/>
  <c r="I43" i="1"/>
  <c r="J43" i="1"/>
  <c r="K43" i="1"/>
  <c r="L43" i="1"/>
  <c r="M43" i="1"/>
  <c r="N43" i="1"/>
  <c r="O43" i="1"/>
  <c r="P43" i="1"/>
  <c r="Q43" i="1"/>
  <c r="R43" i="1"/>
  <c r="S43" i="1"/>
  <c r="T43" i="1"/>
  <c r="U43" i="1"/>
  <c r="V43" i="1"/>
  <c r="W43" i="1"/>
  <c r="X43" i="1"/>
  <c r="Y43" i="1"/>
  <c r="B43" i="1"/>
  <c r="C41" i="1"/>
  <c r="D41" i="1"/>
  <c r="E41" i="1"/>
  <c r="F41" i="1"/>
  <c r="G41" i="1"/>
  <c r="H41" i="1"/>
  <c r="I41" i="1"/>
  <c r="J41" i="1"/>
  <c r="K41" i="1"/>
  <c r="L41" i="1"/>
  <c r="M41" i="1"/>
  <c r="N41" i="1"/>
  <c r="O41" i="1"/>
  <c r="P41" i="1"/>
  <c r="Q41" i="1"/>
  <c r="R41" i="1"/>
  <c r="S41" i="1"/>
  <c r="T41" i="1"/>
  <c r="U41" i="1"/>
  <c r="V41" i="1"/>
  <c r="W41" i="1"/>
  <c r="X41" i="1"/>
  <c r="Y41" i="1"/>
  <c r="C42" i="1"/>
  <c r="D42" i="1"/>
  <c r="E42" i="1"/>
  <c r="F42" i="1"/>
  <c r="G42" i="1"/>
  <c r="H42" i="1"/>
  <c r="I42" i="1"/>
  <c r="J42" i="1"/>
  <c r="K42" i="1"/>
  <c r="L42" i="1"/>
  <c r="M42" i="1"/>
  <c r="N42" i="1"/>
  <c r="O42" i="1"/>
  <c r="P42" i="1"/>
  <c r="Q42" i="1"/>
  <c r="R42" i="1"/>
  <c r="S42" i="1"/>
  <c r="T42" i="1"/>
  <c r="U42" i="1"/>
  <c r="V42" i="1"/>
  <c r="W42" i="1"/>
  <c r="X42" i="1"/>
  <c r="Y42" i="1"/>
  <c r="B42" i="1"/>
  <c r="B41" i="1"/>
  <c r="AO42" i="2"/>
  <c r="AP42" i="2"/>
  <c r="AQ42" i="2"/>
  <c r="AR42" i="2"/>
  <c r="AS42" i="2"/>
  <c r="AT42" i="2"/>
  <c r="AU42" i="2"/>
  <c r="AV42" i="2"/>
  <c r="AW42" i="2"/>
  <c r="AX42" i="2"/>
  <c r="AY42" i="2"/>
  <c r="AN42" i="2"/>
  <c r="E8" i="69"/>
  <c r="E9" i="69"/>
  <c r="E10" i="69"/>
  <c r="E11" i="69"/>
  <c r="E12" i="69"/>
  <c r="E7" i="69"/>
  <c r="G7" i="69" s="1"/>
  <c r="G23" i="69" l="1"/>
  <c r="G22" i="69"/>
  <c r="G24" i="69"/>
  <c r="G25" i="69"/>
  <c r="G26" i="69"/>
  <c r="G27" i="69"/>
  <c r="E13" i="69"/>
  <c r="N32" i="4"/>
  <c r="B52" i="4"/>
  <c r="C42" i="4"/>
  <c r="D42" i="4"/>
  <c r="E42" i="4"/>
  <c r="F42" i="4"/>
  <c r="G42" i="4"/>
  <c r="H42" i="4"/>
  <c r="I42" i="4"/>
  <c r="J42" i="4"/>
  <c r="K42" i="4"/>
  <c r="L42" i="4"/>
  <c r="M42" i="4"/>
  <c r="N42" i="4"/>
  <c r="O42" i="4"/>
  <c r="P42" i="4"/>
  <c r="Q42" i="4"/>
  <c r="R42" i="4"/>
  <c r="S42" i="4"/>
  <c r="T42" i="4"/>
  <c r="U42" i="4"/>
  <c r="V42" i="4"/>
  <c r="W42" i="4"/>
  <c r="X42" i="4"/>
  <c r="Y42" i="4"/>
  <c r="B42" i="4"/>
  <c r="AN42" i="4"/>
  <c r="B32" i="4"/>
  <c r="C32" i="4"/>
  <c r="D32" i="4"/>
  <c r="E32" i="4"/>
  <c r="F32" i="4"/>
  <c r="G32" i="4"/>
  <c r="H32" i="4"/>
  <c r="I32" i="4"/>
  <c r="J32" i="4"/>
  <c r="K32" i="4"/>
  <c r="L32" i="4"/>
  <c r="M32" i="4"/>
  <c r="O32" i="4"/>
  <c r="P32" i="4"/>
  <c r="Q32" i="4"/>
  <c r="R32" i="4"/>
  <c r="S32" i="4"/>
  <c r="T32" i="4"/>
  <c r="U32" i="4"/>
  <c r="V32" i="4"/>
  <c r="W32" i="4"/>
  <c r="X32" i="4"/>
  <c r="Y32" i="4"/>
  <c r="B22" i="4"/>
  <c r="M20" i="1"/>
  <c r="L20" i="1"/>
  <c r="K20" i="1"/>
  <c r="J20" i="1"/>
  <c r="I20" i="1"/>
  <c r="H20" i="1"/>
  <c r="G20" i="1"/>
  <c r="F20" i="1"/>
  <c r="E20" i="1"/>
  <c r="D20" i="1"/>
  <c r="C20" i="1"/>
  <c r="B20" i="1"/>
  <c r="C14" i="1"/>
  <c r="D14" i="1"/>
  <c r="E14" i="1"/>
  <c r="F14" i="1"/>
  <c r="G14" i="1"/>
  <c r="H14" i="1"/>
  <c r="I14" i="1"/>
  <c r="J14" i="1"/>
  <c r="K14" i="1"/>
  <c r="L14" i="1"/>
  <c r="M14" i="1"/>
  <c r="N14" i="1"/>
  <c r="O14" i="1"/>
  <c r="P14" i="1"/>
  <c r="Q14" i="1"/>
  <c r="R14" i="1"/>
  <c r="S14" i="1"/>
  <c r="T14" i="1"/>
  <c r="U14" i="1"/>
  <c r="V14" i="1"/>
  <c r="W14" i="1"/>
  <c r="X14" i="1"/>
  <c r="Y14" i="1"/>
  <c r="B14" i="1"/>
  <c r="C31" i="1" l="1"/>
  <c r="D31" i="1"/>
  <c r="E31" i="1"/>
  <c r="F31" i="1"/>
  <c r="G31" i="1"/>
  <c r="H31" i="1"/>
  <c r="I31" i="1"/>
  <c r="J31" i="1"/>
  <c r="K31" i="1"/>
  <c r="L31" i="1"/>
  <c r="B31" i="1"/>
  <c r="C19" i="1"/>
  <c r="D19" i="1"/>
  <c r="E19" i="1"/>
  <c r="F19" i="1"/>
  <c r="G19" i="1"/>
  <c r="H19" i="1"/>
  <c r="I19" i="1"/>
  <c r="J19" i="1"/>
  <c r="K19" i="1"/>
  <c r="L19" i="1"/>
  <c r="M19" i="1"/>
  <c r="B19" i="1"/>
  <c r="C13" i="1"/>
  <c r="D13" i="1"/>
  <c r="E13" i="1"/>
  <c r="F13" i="1"/>
  <c r="G13" i="1"/>
  <c r="H13" i="1"/>
  <c r="I13" i="1"/>
  <c r="J13" i="1"/>
  <c r="K13" i="1"/>
  <c r="L13" i="1"/>
  <c r="M13" i="1"/>
  <c r="N13" i="1"/>
  <c r="O13" i="1"/>
  <c r="P13" i="1"/>
  <c r="Q13" i="1"/>
  <c r="R13" i="1"/>
  <c r="S13" i="1"/>
  <c r="T13" i="1"/>
  <c r="U13" i="1"/>
  <c r="V13" i="1"/>
  <c r="W13" i="1"/>
  <c r="X13" i="1"/>
  <c r="Y13" i="1"/>
  <c r="B13" i="1"/>
  <c r="C7" i="1"/>
  <c r="D7" i="1"/>
  <c r="E7" i="1"/>
  <c r="F7" i="1"/>
  <c r="G7" i="1"/>
  <c r="H7" i="1"/>
  <c r="I7" i="1"/>
  <c r="J7" i="1"/>
  <c r="K7" i="1"/>
  <c r="L7" i="1"/>
  <c r="M7" i="1"/>
  <c r="N7" i="1"/>
  <c r="O7" i="1"/>
  <c r="P7" i="1"/>
  <c r="Q7" i="1"/>
  <c r="R7" i="1"/>
  <c r="S7" i="1"/>
  <c r="T7" i="1"/>
  <c r="U7" i="1"/>
  <c r="V7" i="1"/>
  <c r="W7" i="1"/>
  <c r="X7" i="1"/>
  <c r="Y7" i="1"/>
  <c r="B7" i="1"/>
  <c r="C55" i="4"/>
  <c r="D55" i="4"/>
  <c r="E55" i="4"/>
  <c r="F55" i="4"/>
  <c r="G55" i="4"/>
  <c r="H55" i="4"/>
  <c r="I55" i="4"/>
  <c r="J55" i="4"/>
  <c r="K55" i="4"/>
  <c r="L55" i="4"/>
  <c r="M55" i="4"/>
  <c r="Z55" i="4"/>
  <c r="Z57" i="4" s="1"/>
  <c r="AA55" i="4"/>
  <c r="AB55" i="4"/>
  <c r="AC55" i="4"/>
  <c r="AC57" i="4" s="1"/>
  <c r="AD55" i="4"/>
  <c r="AE55" i="4"/>
  <c r="AF55" i="4"/>
  <c r="AG55" i="4"/>
  <c r="AH55" i="4"/>
  <c r="AH57" i="4" s="1"/>
  <c r="AI55" i="4"/>
  <c r="AJ55" i="4"/>
  <c r="AK55" i="4"/>
  <c r="AK57" i="4" s="1"/>
  <c r="AL55" i="4"/>
  <c r="AN55" i="4"/>
  <c r="AO55" i="4"/>
  <c r="AP55" i="4"/>
  <c r="AQ55" i="4"/>
  <c r="AR55" i="4"/>
  <c r="AS55" i="4"/>
  <c r="AT55" i="4"/>
  <c r="AU55" i="4"/>
  <c r="AV55" i="4"/>
  <c r="AW55" i="4"/>
  <c r="AX55" i="4"/>
  <c r="BL55" i="4"/>
  <c r="BM55" i="4"/>
  <c r="BN55" i="4"/>
  <c r="BN57" i="4" s="1"/>
  <c r="BO55" i="4"/>
  <c r="BP55" i="4"/>
  <c r="BQ55" i="4"/>
  <c r="BQ57" i="4" s="1"/>
  <c r="BR55" i="4"/>
  <c r="BS55" i="4"/>
  <c r="BT55" i="4"/>
  <c r="BU55" i="4"/>
  <c r="BV55" i="4"/>
  <c r="BV57" i="4" s="1"/>
  <c r="BW55" i="4"/>
  <c r="BX55" i="4"/>
  <c r="Z56" i="4"/>
  <c r="AA56" i="4"/>
  <c r="AA57" i="4" s="1"/>
  <c r="AB56" i="4"/>
  <c r="AB57" i="4" s="1"/>
  <c r="AC56" i="4"/>
  <c r="AD56" i="4"/>
  <c r="AE56" i="4"/>
  <c r="AF56" i="4"/>
  <c r="AF57" i="4" s="1"/>
  <c r="AG56" i="4"/>
  <c r="AH56" i="4"/>
  <c r="AI56" i="4"/>
  <c r="AI57" i="4" s="1"/>
  <c r="AJ56" i="4"/>
  <c r="AJ57" i="4" s="1"/>
  <c r="AK56" i="4"/>
  <c r="AL56" i="4"/>
  <c r="BL56" i="4"/>
  <c r="BL57" i="4" s="1"/>
  <c r="BM56" i="4"/>
  <c r="BN56" i="4"/>
  <c r="BO56" i="4"/>
  <c r="BO57" i="4" s="1"/>
  <c r="BP56" i="4"/>
  <c r="BP57" i="4" s="1"/>
  <c r="BQ56" i="4"/>
  <c r="BR56" i="4"/>
  <c r="BS56" i="4"/>
  <c r="BT56" i="4"/>
  <c r="BT57" i="4" s="1"/>
  <c r="BU56" i="4"/>
  <c r="BV56" i="4"/>
  <c r="BW56" i="4"/>
  <c r="BW57" i="4" s="1"/>
  <c r="BX56" i="4"/>
  <c r="BX57" i="4" s="1"/>
  <c r="AD57" i="4"/>
  <c r="AE57" i="4"/>
  <c r="AG57" i="4"/>
  <c r="AL57" i="4"/>
  <c r="BM57" i="4"/>
  <c r="BR57" i="4"/>
  <c r="BS57" i="4"/>
  <c r="BU57" i="4"/>
  <c r="B55" i="4"/>
  <c r="AN44" i="4"/>
  <c r="AO44" i="4"/>
  <c r="AP44" i="4"/>
  <c r="AQ44" i="4"/>
  <c r="AR44" i="4"/>
  <c r="AS44" i="4"/>
  <c r="AT44" i="4"/>
  <c r="AU44" i="4"/>
  <c r="AU52" i="4" s="1"/>
  <c r="AV44" i="4"/>
  <c r="AW44" i="4"/>
  <c r="AX44" i="4"/>
  <c r="AY44" i="4"/>
  <c r="AZ44" i="4"/>
  <c r="BA44" i="4"/>
  <c r="BB44" i="4"/>
  <c r="BC44" i="4"/>
  <c r="BD44" i="4"/>
  <c r="BE44" i="4"/>
  <c r="BF44" i="4"/>
  <c r="AN45" i="4"/>
  <c r="AO45" i="4"/>
  <c r="AP45" i="4"/>
  <c r="AQ45" i="4"/>
  <c r="AR45" i="4"/>
  <c r="AR52" i="4" s="1"/>
  <c r="AS45" i="4"/>
  <c r="AT45" i="4"/>
  <c r="AU45" i="4"/>
  <c r="AV45" i="4"/>
  <c r="AW45" i="4"/>
  <c r="AX45" i="4"/>
  <c r="AY45" i="4"/>
  <c r="AZ45" i="4"/>
  <c r="BA45" i="4"/>
  <c r="BB45" i="4"/>
  <c r="BC45" i="4"/>
  <c r="BD45" i="4"/>
  <c r="BE45" i="4"/>
  <c r="BF45" i="4"/>
  <c r="AN46" i="4"/>
  <c r="AO46" i="4"/>
  <c r="AO52" i="4" s="1"/>
  <c r="AP46" i="4"/>
  <c r="AQ46" i="4"/>
  <c r="AR46" i="4"/>
  <c r="AS46" i="4"/>
  <c r="AT46" i="4"/>
  <c r="AU46" i="4"/>
  <c r="AV46" i="4"/>
  <c r="AW46" i="4"/>
  <c r="AX46" i="4"/>
  <c r="AY46" i="4"/>
  <c r="AZ46" i="4"/>
  <c r="BA46" i="4"/>
  <c r="BB46" i="4"/>
  <c r="BC46" i="4"/>
  <c r="BD46" i="4"/>
  <c r="BE46" i="4"/>
  <c r="BF46" i="4"/>
  <c r="AN47" i="4"/>
  <c r="AO47" i="4"/>
  <c r="AP47" i="4"/>
  <c r="AQ47" i="4"/>
  <c r="AR47" i="4"/>
  <c r="AS47" i="4"/>
  <c r="AT47" i="4"/>
  <c r="AU47" i="4"/>
  <c r="AV47" i="4"/>
  <c r="AW47" i="4"/>
  <c r="AX47" i="4"/>
  <c r="AY47" i="4"/>
  <c r="AZ47" i="4"/>
  <c r="BA47" i="4"/>
  <c r="BB47" i="4"/>
  <c r="BC47" i="4"/>
  <c r="BD47" i="4"/>
  <c r="BE47" i="4"/>
  <c r="BF47" i="4"/>
  <c r="AN48" i="4"/>
  <c r="AO48" i="4"/>
  <c r="AP48" i="4"/>
  <c r="AQ48" i="4"/>
  <c r="AR48" i="4"/>
  <c r="AS48" i="4"/>
  <c r="AT48" i="4"/>
  <c r="AU48" i="4"/>
  <c r="AV48" i="4"/>
  <c r="AW48" i="4"/>
  <c r="AX48" i="4"/>
  <c r="AY48" i="4"/>
  <c r="AZ48" i="4"/>
  <c r="BA48" i="4"/>
  <c r="BB48" i="4"/>
  <c r="BC48" i="4"/>
  <c r="BD48" i="4"/>
  <c r="BE48" i="4"/>
  <c r="BF48" i="4"/>
  <c r="AN49" i="4"/>
  <c r="AN52" i="4" s="1"/>
  <c r="AO49" i="4"/>
  <c r="AP49" i="4"/>
  <c r="AQ49" i="4"/>
  <c r="AR49" i="4"/>
  <c r="AS49" i="4"/>
  <c r="AT49" i="4"/>
  <c r="AU49" i="4"/>
  <c r="AV49" i="4"/>
  <c r="AW49" i="4"/>
  <c r="AX49" i="4"/>
  <c r="AY49" i="4"/>
  <c r="AZ49" i="4"/>
  <c r="BA49" i="4"/>
  <c r="BB49" i="4"/>
  <c r="BC49" i="4"/>
  <c r="BD49" i="4"/>
  <c r="BE49" i="4"/>
  <c r="BF49" i="4"/>
  <c r="AN50" i="4"/>
  <c r="AO50" i="4"/>
  <c r="AP50" i="4"/>
  <c r="AQ50" i="4"/>
  <c r="AR50" i="4"/>
  <c r="AS50" i="4"/>
  <c r="AT50" i="4"/>
  <c r="AU50" i="4"/>
  <c r="AV50" i="4"/>
  <c r="AW50" i="4"/>
  <c r="AX50" i="4"/>
  <c r="AY50" i="4"/>
  <c r="AZ50" i="4"/>
  <c r="BA50" i="4"/>
  <c r="BB50" i="4"/>
  <c r="BC50" i="4"/>
  <c r="BD50" i="4"/>
  <c r="BE50" i="4"/>
  <c r="BF50" i="4"/>
  <c r="AN51" i="4"/>
  <c r="AO51" i="4"/>
  <c r="AP51" i="4"/>
  <c r="AQ51" i="4"/>
  <c r="AR51" i="4"/>
  <c r="AS51" i="4"/>
  <c r="AT51" i="4"/>
  <c r="AU51" i="4"/>
  <c r="AV51" i="4"/>
  <c r="AW51" i="4"/>
  <c r="AX51" i="4"/>
  <c r="AY51" i="4"/>
  <c r="AZ51" i="4"/>
  <c r="BA51" i="4"/>
  <c r="BB51" i="4"/>
  <c r="BC51" i="4"/>
  <c r="BD51" i="4"/>
  <c r="BE51" i="4"/>
  <c r="BF51" i="4"/>
  <c r="AN34" i="4"/>
  <c r="AO34" i="4"/>
  <c r="AP34" i="4"/>
  <c r="AQ34" i="4"/>
  <c r="AR34" i="4"/>
  <c r="AS34" i="4"/>
  <c r="AT34" i="4"/>
  <c r="AU34" i="4"/>
  <c r="AV34" i="4"/>
  <c r="AW34" i="4"/>
  <c r="AX34" i="4"/>
  <c r="AY34" i="4"/>
  <c r="AZ34" i="4"/>
  <c r="BA34" i="4"/>
  <c r="BB34" i="4"/>
  <c r="BC34" i="4"/>
  <c r="BD34" i="4"/>
  <c r="BE34" i="4"/>
  <c r="BF34" i="4"/>
  <c r="BF42" i="4" s="1"/>
  <c r="AN35" i="4"/>
  <c r="AO35" i="4"/>
  <c r="AP35" i="4"/>
  <c r="AQ35" i="4"/>
  <c r="AR35" i="4"/>
  <c r="AS35" i="4"/>
  <c r="AT35" i="4"/>
  <c r="AU35" i="4"/>
  <c r="AV35" i="4"/>
  <c r="AW35" i="4"/>
  <c r="AX35" i="4"/>
  <c r="AY35" i="4"/>
  <c r="AZ35" i="4"/>
  <c r="BA35" i="4"/>
  <c r="BB35" i="4"/>
  <c r="BC35" i="4"/>
  <c r="BD35" i="4"/>
  <c r="BE35" i="4"/>
  <c r="BF35" i="4"/>
  <c r="AN36" i="4"/>
  <c r="AO36" i="4"/>
  <c r="AP36" i="4"/>
  <c r="AQ36" i="4"/>
  <c r="AR36" i="4"/>
  <c r="AS36" i="4"/>
  <c r="AT36" i="4"/>
  <c r="AU36" i="4"/>
  <c r="AV36" i="4"/>
  <c r="AW36" i="4"/>
  <c r="AX36" i="4"/>
  <c r="AY36" i="4"/>
  <c r="AZ36" i="4"/>
  <c r="BA36" i="4"/>
  <c r="BB36" i="4"/>
  <c r="BC36" i="4"/>
  <c r="BD36" i="4"/>
  <c r="BE36" i="4"/>
  <c r="BF36" i="4"/>
  <c r="AN37" i="4"/>
  <c r="AO37" i="4"/>
  <c r="AP37" i="4"/>
  <c r="AQ37" i="4"/>
  <c r="AR37" i="4"/>
  <c r="AS37" i="4"/>
  <c r="AT37" i="4"/>
  <c r="AU37" i="4"/>
  <c r="AV37" i="4"/>
  <c r="AW37" i="4"/>
  <c r="AX37" i="4"/>
  <c r="AY37" i="4"/>
  <c r="AZ37" i="4"/>
  <c r="BA37" i="4"/>
  <c r="BB37" i="4"/>
  <c r="BC37" i="4"/>
  <c r="BD37" i="4"/>
  <c r="BE37" i="4"/>
  <c r="BF37" i="4"/>
  <c r="AN38" i="4"/>
  <c r="AO38" i="4"/>
  <c r="AP38" i="4"/>
  <c r="AQ38" i="4"/>
  <c r="AR38" i="4"/>
  <c r="AS38" i="4"/>
  <c r="AT38" i="4"/>
  <c r="AU38" i="4"/>
  <c r="AV38" i="4"/>
  <c r="AW38" i="4"/>
  <c r="AX38" i="4"/>
  <c r="AY38" i="4"/>
  <c r="AZ38" i="4"/>
  <c r="BA38" i="4"/>
  <c r="BB38" i="4"/>
  <c r="BC38" i="4"/>
  <c r="BD38" i="4"/>
  <c r="BE38" i="4"/>
  <c r="BF38" i="4"/>
  <c r="AN39" i="4"/>
  <c r="AO39" i="4"/>
  <c r="AP39" i="4"/>
  <c r="AQ39" i="4"/>
  <c r="AR39" i="4"/>
  <c r="AS39" i="4"/>
  <c r="AT39" i="4"/>
  <c r="AU39" i="4"/>
  <c r="AV39" i="4"/>
  <c r="AW39" i="4"/>
  <c r="AX39" i="4"/>
  <c r="AY39" i="4"/>
  <c r="AZ39" i="4"/>
  <c r="BA39" i="4"/>
  <c r="BB39" i="4"/>
  <c r="BC39" i="4"/>
  <c r="BD39" i="4"/>
  <c r="BE39" i="4"/>
  <c r="BF39" i="4"/>
  <c r="AN40" i="4"/>
  <c r="AO40" i="4"/>
  <c r="AP40" i="4"/>
  <c r="AQ40" i="4"/>
  <c r="AR40" i="4"/>
  <c r="AS40" i="4"/>
  <c r="AT40" i="4"/>
  <c r="AU40" i="4"/>
  <c r="AV40" i="4"/>
  <c r="AW40" i="4"/>
  <c r="AX40" i="4"/>
  <c r="AY40" i="4"/>
  <c r="AZ40" i="4"/>
  <c r="BA40" i="4"/>
  <c r="BB40" i="4"/>
  <c r="BC40" i="4"/>
  <c r="BD40" i="4"/>
  <c r="BE40" i="4"/>
  <c r="BF40" i="4"/>
  <c r="AN41" i="4"/>
  <c r="AO41" i="4"/>
  <c r="AP41" i="4"/>
  <c r="AQ41" i="4"/>
  <c r="AR41" i="4"/>
  <c r="AS41" i="4"/>
  <c r="AT41" i="4"/>
  <c r="AU41" i="4"/>
  <c r="AV41" i="4"/>
  <c r="AW41" i="4"/>
  <c r="AX41" i="4"/>
  <c r="AY41" i="4"/>
  <c r="AZ41" i="4"/>
  <c r="BA41" i="4"/>
  <c r="BB41" i="4"/>
  <c r="BC41" i="4"/>
  <c r="BD41" i="4"/>
  <c r="BE41" i="4"/>
  <c r="BF41" i="4"/>
  <c r="AN24" i="4"/>
  <c r="AO24" i="4"/>
  <c r="AP24" i="4"/>
  <c r="AQ24" i="4"/>
  <c r="AR24" i="4"/>
  <c r="AS24" i="4"/>
  <c r="AT24" i="4"/>
  <c r="AU24" i="4"/>
  <c r="AV24" i="4"/>
  <c r="AW24" i="4"/>
  <c r="AX24" i="4"/>
  <c r="AY24" i="4"/>
  <c r="AZ24" i="4"/>
  <c r="BA24" i="4"/>
  <c r="BB24" i="4"/>
  <c r="BC24" i="4"/>
  <c r="BD24" i="4"/>
  <c r="BE24" i="4"/>
  <c r="BF24" i="4"/>
  <c r="AN25" i="4"/>
  <c r="AO25" i="4"/>
  <c r="AP25" i="4"/>
  <c r="AQ25" i="4"/>
  <c r="AR25" i="4"/>
  <c r="AR32" i="4" s="1"/>
  <c r="AS25" i="4"/>
  <c r="AT25" i="4"/>
  <c r="AU25" i="4"/>
  <c r="AV25" i="4"/>
  <c r="AW25" i="4"/>
  <c r="AX25" i="4"/>
  <c r="AY25" i="4"/>
  <c r="AZ25" i="4"/>
  <c r="BA25" i="4"/>
  <c r="BB25" i="4"/>
  <c r="BC25" i="4"/>
  <c r="BD25" i="4"/>
  <c r="BE25" i="4"/>
  <c r="BF25" i="4"/>
  <c r="AN26" i="4"/>
  <c r="AO26" i="4"/>
  <c r="AO32" i="4" s="1"/>
  <c r="AP26" i="4"/>
  <c r="AQ26" i="4"/>
  <c r="AR26" i="4"/>
  <c r="AS26" i="4"/>
  <c r="AT26" i="4"/>
  <c r="AU26" i="4"/>
  <c r="AV26" i="4"/>
  <c r="AW26" i="4"/>
  <c r="AW32" i="4" s="1"/>
  <c r="AX26" i="4"/>
  <c r="AY26" i="4"/>
  <c r="AZ26" i="4"/>
  <c r="BA26" i="4"/>
  <c r="BB26" i="4"/>
  <c r="BC26" i="4"/>
  <c r="BD26" i="4"/>
  <c r="BE26" i="4"/>
  <c r="BF26" i="4"/>
  <c r="AN27" i="4"/>
  <c r="AO27" i="4"/>
  <c r="AP27" i="4"/>
  <c r="AQ27" i="4"/>
  <c r="AR27" i="4"/>
  <c r="AS27" i="4"/>
  <c r="AT27" i="4"/>
  <c r="AU27" i="4"/>
  <c r="AV27" i="4"/>
  <c r="AW27" i="4"/>
  <c r="AX27" i="4"/>
  <c r="AY27" i="4"/>
  <c r="AZ27" i="4"/>
  <c r="BA27" i="4"/>
  <c r="BB27" i="4"/>
  <c r="BC27" i="4"/>
  <c r="BD27" i="4"/>
  <c r="BE27" i="4"/>
  <c r="BF27" i="4"/>
  <c r="AN28" i="4"/>
  <c r="AO28" i="4"/>
  <c r="AP28" i="4"/>
  <c r="AQ28" i="4"/>
  <c r="AQ32" i="4" s="1"/>
  <c r="AR28" i="4"/>
  <c r="AS28" i="4"/>
  <c r="AT28" i="4"/>
  <c r="AU28" i="4"/>
  <c r="AV28" i="4"/>
  <c r="AW28" i="4"/>
  <c r="AX28" i="4"/>
  <c r="AY28" i="4"/>
  <c r="AY32" i="4" s="1"/>
  <c r="AZ28" i="4"/>
  <c r="BA28" i="4"/>
  <c r="BB28" i="4"/>
  <c r="BC28" i="4"/>
  <c r="BD28" i="4"/>
  <c r="BE28" i="4"/>
  <c r="BF28" i="4"/>
  <c r="AN29" i="4"/>
  <c r="AN32" i="4" s="1"/>
  <c r="AO29" i="4"/>
  <c r="AP29" i="4"/>
  <c r="AQ29" i="4"/>
  <c r="AR29" i="4"/>
  <c r="AS29" i="4"/>
  <c r="AT29" i="4"/>
  <c r="AU29" i="4"/>
  <c r="AV29" i="4"/>
  <c r="AV32" i="4" s="1"/>
  <c r="AW29" i="4"/>
  <c r="AX29" i="4"/>
  <c r="AY29" i="4"/>
  <c r="AZ29" i="4"/>
  <c r="BA29" i="4"/>
  <c r="BB29" i="4"/>
  <c r="BC29" i="4"/>
  <c r="BD29" i="4"/>
  <c r="BE29" i="4"/>
  <c r="BF29" i="4"/>
  <c r="AN30" i="4"/>
  <c r="AO30" i="4"/>
  <c r="AP30" i="4"/>
  <c r="AQ30" i="4"/>
  <c r="AR30" i="4"/>
  <c r="AS30" i="4"/>
  <c r="AS32" i="4" s="1"/>
  <c r="AT30" i="4"/>
  <c r="AU30" i="4"/>
  <c r="AV30" i="4"/>
  <c r="AW30" i="4"/>
  <c r="AX30" i="4"/>
  <c r="AY30" i="4"/>
  <c r="AZ30" i="4"/>
  <c r="BA30" i="4"/>
  <c r="BB30" i="4"/>
  <c r="BC30" i="4"/>
  <c r="BD30" i="4"/>
  <c r="BE30" i="4"/>
  <c r="BF30" i="4"/>
  <c r="AN31" i="4"/>
  <c r="AO31" i="4"/>
  <c r="AP31" i="4"/>
  <c r="AP32" i="4" s="1"/>
  <c r="AQ31" i="4"/>
  <c r="AR31" i="4"/>
  <c r="AS31" i="4"/>
  <c r="AT31" i="4"/>
  <c r="AU31" i="4"/>
  <c r="AV31" i="4"/>
  <c r="AW31" i="4"/>
  <c r="AX31" i="4"/>
  <c r="AX32" i="4" s="1"/>
  <c r="AY31" i="4"/>
  <c r="AZ31" i="4"/>
  <c r="BA31" i="4"/>
  <c r="BB31" i="4"/>
  <c r="BC31" i="4"/>
  <c r="BD31" i="4"/>
  <c r="BE31" i="4"/>
  <c r="BF31" i="4"/>
  <c r="AN14" i="4"/>
  <c r="AO14" i="4"/>
  <c r="AP14" i="4"/>
  <c r="AQ14" i="4"/>
  <c r="AR14" i="4"/>
  <c r="AS14" i="4"/>
  <c r="AT14" i="4"/>
  <c r="AU14" i="4"/>
  <c r="AU22" i="4" s="1"/>
  <c r="AV14" i="4"/>
  <c r="AW14" i="4"/>
  <c r="AX14" i="4"/>
  <c r="AY14" i="4"/>
  <c r="AZ14" i="4"/>
  <c r="BA14" i="4"/>
  <c r="BB14" i="4"/>
  <c r="BC14" i="4"/>
  <c r="BD14" i="4"/>
  <c r="BE14" i="4"/>
  <c r="BF14" i="4"/>
  <c r="AN15" i="4"/>
  <c r="AO15" i="4"/>
  <c r="AP15" i="4"/>
  <c r="AQ15" i="4"/>
  <c r="AR15" i="4"/>
  <c r="AS15" i="4"/>
  <c r="AT15" i="4"/>
  <c r="AU15" i="4"/>
  <c r="AV15" i="4"/>
  <c r="AW15" i="4"/>
  <c r="AX15" i="4"/>
  <c r="AY15" i="4"/>
  <c r="AZ15" i="4"/>
  <c r="BA15" i="4"/>
  <c r="BB15" i="4"/>
  <c r="BC15" i="4"/>
  <c r="BD15" i="4"/>
  <c r="BE15" i="4"/>
  <c r="BF15" i="4"/>
  <c r="AN16" i="4"/>
  <c r="AO16" i="4"/>
  <c r="AP16" i="4"/>
  <c r="AQ16" i="4"/>
  <c r="AR16" i="4"/>
  <c r="AS16" i="4"/>
  <c r="AT16" i="4"/>
  <c r="AU16" i="4"/>
  <c r="AV16" i="4"/>
  <c r="AW16" i="4"/>
  <c r="AX16" i="4"/>
  <c r="AY16" i="4"/>
  <c r="AZ16" i="4"/>
  <c r="BA16" i="4"/>
  <c r="BB16" i="4"/>
  <c r="BC16" i="4"/>
  <c r="BD16" i="4"/>
  <c r="BE16" i="4"/>
  <c r="BF16" i="4"/>
  <c r="AN17" i="4"/>
  <c r="AO17" i="4"/>
  <c r="AP17" i="4"/>
  <c r="AQ17" i="4"/>
  <c r="AR17" i="4"/>
  <c r="AS17" i="4"/>
  <c r="AT17" i="4"/>
  <c r="AU17" i="4"/>
  <c r="AV17" i="4"/>
  <c r="AW17" i="4"/>
  <c r="AX17" i="4"/>
  <c r="AY17" i="4"/>
  <c r="AZ17" i="4"/>
  <c r="BA17" i="4"/>
  <c r="BB17" i="4"/>
  <c r="BC17" i="4"/>
  <c r="BD17" i="4"/>
  <c r="BE17" i="4"/>
  <c r="BF17" i="4"/>
  <c r="AN18" i="4"/>
  <c r="AO18" i="4"/>
  <c r="AP18" i="4"/>
  <c r="AQ18" i="4"/>
  <c r="AR18" i="4"/>
  <c r="AS18" i="4"/>
  <c r="AT18" i="4"/>
  <c r="AU18" i="4"/>
  <c r="AV18" i="4"/>
  <c r="AW18" i="4"/>
  <c r="AX18" i="4"/>
  <c r="AY18" i="4"/>
  <c r="AZ18" i="4"/>
  <c r="BA18" i="4"/>
  <c r="BB18" i="4"/>
  <c r="BC18" i="4"/>
  <c r="BD18" i="4"/>
  <c r="BE18" i="4"/>
  <c r="BF18" i="4"/>
  <c r="AN19" i="4"/>
  <c r="AO19" i="4"/>
  <c r="AP19" i="4"/>
  <c r="AQ19" i="4"/>
  <c r="AR19" i="4"/>
  <c r="AS19" i="4"/>
  <c r="AT19" i="4"/>
  <c r="AU19" i="4"/>
  <c r="AV19" i="4"/>
  <c r="AW19" i="4"/>
  <c r="AX19" i="4"/>
  <c r="AY19" i="4"/>
  <c r="AZ19" i="4"/>
  <c r="BA19" i="4"/>
  <c r="BB19" i="4"/>
  <c r="BC19" i="4"/>
  <c r="BD19" i="4"/>
  <c r="BE19" i="4"/>
  <c r="BF19" i="4"/>
  <c r="AN20" i="4"/>
  <c r="AO20" i="4"/>
  <c r="AP20" i="4"/>
  <c r="AQ20" i="4"/>
  <c r="AR20" i="4"/>
  <c r="AS20" i="4"/>
  <c r="AT20" i="4"/>
  <c r="AU20" i="4"/>
  <c r="AV20" i="4"/>
  <c r="AW20" i="4"/>
  <c r="AX20" i="4"/>
  <c r="AY20" i="4"/>
  <c r="AZ20" i="4"/>
  <c r="BA20" i="4"/>
  <c r="BB20" i="4"/>
  <c r="BC20" i="4"/>
  <c r="BD20" i="4"/>
  <c r="BE20" i="4"/>
  <c r="BF20" i="4"/>
  <c r="AN21" i="4"/>
  <c r="AO21" i="4"/>
  <c r="AP21" i="4"/>
  <c r="AQ21" i="4"/>
  <c r="AR21" i="4"/>
  <c r="AS21" i="4"/>
  <c r="AT21" i="4"/>
  <c r="AU21" i="4"/>
  <c r="AV21" i="4"/>
  <c r="AW21" i="4"/>
  <c r="AX21" i="4"/>
  <c r="AY21" i="4"/>
  <c r="AZ21" i="4"/>
  <c r="BA21" i="4"/>
  <c r="BB21" i="4"/>
  <c r="BC21" i="4"/>
  <c r="BD21" i="4"/>
  <c r="BE21" i="4"/>
  <c r="BF21" i="4"/>
  <c r="AN4" i="4"/>
  <c r="AO4" i="4"/>
  <c r="AP4" i="4"/>
  <c r="AQ4" i="4"/>
  <c r="AR4" i="4"/>
  <c r="AS4" i="4"/>
  <c r="AT4" i="4"/>
  <c r="AU4" i="4"/>
  <c r="AV4" i="4"/>
  <c r="AW4" i="4"/>
  <c r="AX4" i="4"/>
  <c r="AY4" i="4"/>
  <c r="AZ4" i="4"/>
  <c r="BA4" i="4"/>
  <c r="BB4" i="4"/>
  <c r="BC4" i="4"/>
  <c r="BD4" i="4"/>
  <c r="BE4" i="4"/>
  <c r="BF4" i="4"/>
  <c r="AN5" i="4"/>
  <c r="AO5" i="4"/>
  <c r="AP5" i="4"/>
  <c r="AQ5" i="4"/>
  <c r="AR5" i="4"/>
  <c r="AS5" i="4"/>
  <c r="AT5" i="4"/>
  <c r="AU5" i="4"/>
  <c r="AV5" i="4"/>
  <c r="AW5" i="4"/>
  <c r="AX5" i="4"/>
  <c r="AY5" i="4"/>
  <c r="AZ5" i="4"/>
  <c r="BA5" i="4"/>
  <c r="BB5" i="4"/>
  <c r="BC5" i="4"/>
  <c r="BD5" i="4"/>
  <c r="BE5" i="4"/>
  <c r="BF5" i="4"/>
  <c r="AN6" i="4"/>
  <c r="AO6" i="4"/>
  <c r="AP6" i="4"/>
  <c r="AQ6" i="4"/>
  <c r="AR6" i="4"/>
  <c r="AS6" i="4"/>
  <c r="AT6" i="4"/>
  <c r="AU6" i="4"/>
  <c r="AV6" i="4"/>
  <c r="AW6" i="4"/>
  <c r="AX6" i="4"/>
  <c r="AY6" i="4"/>
  <c r="AZ6" i="4"/>
  <c r="BA6" i="4"/>
  <c r="BB6" i="4"/>
  <c r="BC6" i="4"/>
  <c r="BD6" i="4"/>
  <c r="BE6" i="4"/>
  <c r="BF6" i="4"/>
  <c r="AN7" i="4"/>
  <c r="AO7" i="4"/>
  <c r="AP7" i="4"/>
  <c r="AQ7" i="4"/>
  <c r="AR7" i="4"/>
  <c r="AS7" i="4"/>
  <c r="AT7" i="4"/>
  <c r="AU7" i="4"/>
  <c r="AV7" i="4"/>
  <c r="AW7" i="4"/>
  <c r="AX7" i="4"/>
  <c r="AY7" i="4"/>
  <c r="AZ7" i="4"/>
  <c r="BA7" i="4"/>
  <c r="BB7" i="4"/>
  <c r="BC7" i="4"/>
  <c r="BD7" i="4"/>
  <c r="BE7" i="4"/>
  <c r="BF7" i="4"/>
  <c r="AN8" i="4"/>
  <c r="AO8" i="4"/>
  <c r="AP8" i="4"/>
  <c r="AQ8" i="4"/>
  <c r="AR8" i="4"/>
  <c r="AS8" i="4"/>
  <c r="AT8" i="4"/>
  <c r="AU8" i="4"/>
  <c r="AV8" i="4"/>
  <c r="AW8" i="4"/>
  <c r="AX8" i="4"/>
  <c r="AX12" i="4" s="1"/>
  <c r="AY8" i="4"/>
  <c r="AZ8" i="4"/>
  <c r="BA8" i="4"/>
  <c r="BB8" i="4"/>
  <c r="BC8" i="4"/>
  <c r="BD8" i="4"/>
  <c r="BE8" i="4"/>
  <c r="BF8" i="4"/>
  <c r="AN9" i="4"/>
  <c r="AO9" i="4"/>
  <c r="AP9" i="4"/>
  <c r="AQ9" i="4"/>
  <c r="AR9" i="4"/>
  <c r="AS9" i="4"/>
  <c r="AT9" i="4"/>
  <c r="AU9" i="4"/>
  <c r="AV9" i="4"/>
  <c r="AW9" i="4"/>
  <c r="AX9" i="4"/>
  <c r="AY9" i="4"/>
  <c r="AZ9" i="4"/>
  <c r="BA9" i="4"/>
  <c r="BB9" i="4"/>
  <c r="BC9" i="4"/>
  <c r="BD9" i="4"/>
  <c r="BE9" i="4"/>
  <c r="BF9" i="4"/>
  <c r="AN10" i="4"/>
  <c r="AO10" i="4"/>
  <c r="AP10" i="4"/>
  <c r="AQ10" i="4"/>
  <c r="AR10" i="4"/>
  <c r="AS10" i="4"/>
  <c r="AT10" i="4"/>
  <c r="AU10" i="4"/>
  <c r="AV10" i="4"/>
  <c r="AW10" i="4"/>
  <c r="AX10" i="4"/>
  <c r="AY10" i="4"/>
  <c r="AZ10" i="4"/>
  <c r="BA10" i="4"/>
  <c r="BB10" i="4"/>
  <c r="BC10" i="4"/>
  <c r="BD10" i="4"/>
  <c r="BE10" i="4"/>
  <c r="BF10" i="4"/>
  <c r="AN11" i="4"/>
  <c r="AO11" i="4"/>
  <c r="AP11" i="4"/>
  <c r="AQ11" i="4"/>
  <c r="AR11" i="4"/>
  <c r="AS11" i="4"/>
  <c r="AT11" i="4"/>
  <c r="AU11" i="4"/>
  <c r="AV11" i="4"/>
  <c r="AW11" i="4"/>
  <c r="AX11" i="4"/>
  <c r="AY11" i="4"/>
  <c r="AZ11" i="4"/>
  <c r="BA11" i="4"/>
  <c r="BB11" i="4"/>
  <c r="BC11" i="4"/>
  <c r="BD11" i="4"/>
  <c r="BE11" i="4"/>
  <c r="BF11" i="4"/>
  <c r="AL52" i="4"/>
  <c r="AK52" i="4"/>
  <c r="AJ52" i="4"/>
  <c r="AI52" i="4"/>
  <c r="AH52" i="4"/>
  <c r="AG52" i="4"/>
  <c r="AF52" i="4"/>
  <c r="AE52" i="4"/>
  <c r="AD52" i="4"/>
  <c r="AC52" i="4"/>
  <c r="AB52" i="4"/>
  <c r="AA52" i="4"/>
  <c r="Z52" i="4"/>
  <c r="Y52" i="4"/>
  <c r="Y55" i="4" s="1"/>
  <c r="X52" i="4"/>
  <c r="X55" i="4" s="1"/>
  <c r="W52" i="4"/>
  <c r="W55" i="4" s="1"/>
  <c r="V52" i="4"/>
  <c r="V55" i="4" s="1"/>
  <c r="U52" i="4"/>
  <c r="U55" i="4" s="1"/>
  <c r="T52" i="4"/>
  <c r="T55" i="4" s="1"/>
  <c r="S52" i="4"/>
  <c r="S55" i="4" s="1"/>
  <c r="R52" i="4"/>
  <c r="R55" i="4" s="1"/>
  <c r="Q52" i="4"/>
  <c r="Q55" i="4" s="1"/>
  <c r="P52" i="4"/>
  <c r="P55" i="4" s="1"/>
  <c r="O52" i="4"/>
  <c r="O55" i="4" s="1"/>
  <c r="N52" i="4"/>
  <c r="N55" i="4" s="1"/>
  <c r="M52" i="4"/>
  <c r="L52" i="4"/>
  <c r="K52" i="4"/>
  <c r="J52" i="4"/>
  <c r="I52" i="4"/>
  <c r="H52" i="4"/>
  <c r="G52" i="4"/>
  <c r="F52" i="4"/>
  <c r="E52" i="4"/>
  <c r="D52" i="4"/>
  <c r="C52" i="4"/>
  <c r="BX51" i="4"/>
  <c r="BW51" i="4"/>
  <c r="BV51" i="4"/>
  <c r="BU51" i="4"/>
  <c r="BT51" i="4"/>
  <c r="BS51" i="4"/>
  <c r="BR51" i="4"/>
  <c r="BQ51" i="4"/>
  <c r="BP51" i="4"/>
  <c r="BO51" i="4"/>
  <c r="BN51" i="4"/>
  <c r="BM51" i="4"/>
  <c r="BL51" i="4"/>
  <c r="BK51" i="4"/>
  <c r="BJ51" i="4"/>
  <c r="BI51" i="4"/>
  <c r="BH51" i="4"/>
  <c r="BG51" i="4"/>
  <c r="BX50" i="4"/>
  <c r="BW50" i="4"/>
  <c r="BV50" i="4"/>
  <c r="BU50" i="4"/>
  <c r="BT50" i="4"/>
  <c r="BS50" i="4"/>
  <c r="BR50" i="4"/>
  <c r="BQ50" i="4"/>
  <c r="BP50" i="4"/>
  <c r="BO50" i="4"/>
  <c r="BN50" i="4"/>
  <c r="BM50" i="4"/>
  <c r="BL50" i="4"/>
  <c r="BK50" i="4"/>
  <c r="BJ50" i="4"/>
  <c r="BI50" i="4"/>
  <c r="BH50" i="4"/>
  <c r="BG50" i="4"/>
  <c r="BX49" i="4"/>
  <c r="BW49" i="4"/>
  <c r="BV49" i="4"/>
  <c r="BU49" i="4"/>
  <c r="BT49" i="4"/>
  <c r="BS49" i="4"/>
  <c r="BR49" i="4"/>
  <c r="BQ49" i="4"/>
  <c r="BP49" i="4"/>
  <c r="BO49" i="4"/>
  <c r="BN49" i="4"/>
  <c r="BM49" i="4"/>
  <c r="BL49" i="4"/>
  <c r="BK49" i="4"/>
  <c r="BJ49" i="4"/>
  <c r="BI49" i="4"/>
  <c r="BH49" i="4"/>
  <c r="BG49" i="4"/>
  <c r="BX48" i="4"/>
  <c r="BW48" i="4"/>
  <c r="BV48" i="4"/>
  <c r="BU48" i="4"/>
  <c r="BT48" i="4"/>
  <c r="BS48" i="4"/>
  <c r="BR48" i="4"/>
  <c r="BQ48" i="4"/>
  <c r="BP48" i="4"/>
  <c r="BO48" i="4"/>
  <c r="BN48" i="4"/>
  <c r="BM48" i="4"/>
  <c r="BL48" i="4"/>
  <c r="BK48" i="4"/>
  <c r="BJ48" i="4"/>
  <c r="BI48" i="4"/>
  <c r="BH48" i="4"/>
  <c r="BG48" i="4"/>
  <c r="BX47" i="4"/>
  <c r="BW47" i="4"/>
  <c r="BV47" i="4"/>
  <c r="BU47" i="4"/>
  <c r="BT47" i="4"/>
  <c r="BS47" i="4"/>
  <c r="BR47" i="4"/>
  <c r="BQ47" i="4"/>
  <c r="BP47" i="4"/>
  <c r="BO47" i="4"/>
  <c r="BN47" i="4"/>
  <c r="BM47" i="4"/>
  <c r="BL47" i="4"/>
  <c r="BK47" i="4"/>
  <c r="BJ47" i="4"/>
  <c r="BI47" i="4"/>
  <c r="BH47" i="4"/>
  <c r="BG47" i="4"/>
  <c r="BX46" i="4"/>
  <c r="BW46" i="4"/>
  <c r="BV46" i="4"/>
  <c r="BU46" i="4"/>
  <c r="BT46" i="4"/>
  <c r="BS46" i="4"/>
  <c r="BR46" i="4"/>
  <c r="BQ46" i="4"/>
  <c r="BP46" i="4"/>
  <c r="BO46" i="4"/>
  <c r="BN46" i="4"/>
  <c r="BM46" i="4"/>
  <c r="BL46" i="4"/>
  <c r="BK46" i="4"/>
  <c r="BJ46" i="4"/>
  <c r="BI46" i="4"/>
  <c r="BH46" i="4"/>
  <c r="BG46" i="4"/>
  <c r="BX45" i="4"/>
  <c r="BW45" i="4"/>
  <c r="BV45" i="4"/>
  <c r="BU45" i="4"/>
  <c r="BT45" i="4"/>
  <c r="BS45" i="4"/>
  <c r="BR45" i="4"/>
  <c r="BQ45" i="4"/>
  <c r="BP45" i="4"/>
  <c r="BO45" i="4"/>
  <c r="BN45" i="4"/>
  <c r="BM45" i="4"/>
  <c r="BL45" i="4"/>
  <c r="BK45" i="4"/>
  <c r="BJ45" i="4"/>
  <c r="BI45" i="4"/>
  <c r="BH45" i="4"/>
  <c r="BG45" i="4"/>
  <c r="BX44" i="4"/>
  <c r="BW44" i="4"/>
  <c r="BV44" i="4"/>
  <c r="BU44" i="4"/>
  <c r="BT44" i="4"/>
  <c r="BS44" i="4"/>
  <c r="BR44" i="4"/>
  <c r="BQ44" i="4"/>
  <c r="BP44" i="4"/>
  <c r="BO44" i="4"/>
  <c r="BN44" i="4"/>
  <c r="BM44" i="4"/>
  <c r="BL44" i="4"/>
  <c r="BK44" i="4"/>
  <c r="BJ44" i="4"/>
  <c r="BI44" i="4"/>
  <c r="BH44" i="4"/>
  <c r="BG44" i="4"/>
  <c r="AS52" i="4"/>
  <c r="AL42" i="4"/>
  <c r="AK42" i="4"/>
  <c r="AJ42" i="4"/>
  <c r="AI42" i="4"/>
  <c r="AH42" i="4"/>
  <c r="AG42" i="4"/>
  <c r="AF42" i="4"/>
  <c r="AE42" i="4"/>
  <c r="AD42" i="4"/>
  <c r="AC42" i="4"/>
  <c r="AB42" i="4"/>
  <c r="AA42" i="4"/>
  <c r="Z42" i="4"/>
  <c r="M56" i="4"/>
  <c r="L56" i="4"/>
  <c r="L57" i="4" s="1"/>
  <c r="K56" i="4"/>
  <c r="K57" i="4" s="1"/>
  <c r="J56" i="4"/>
  <c r="I56" i="4"/>
  <c r="I57" i="4" s="1"/>
  <c r="H56" i="4"/>
  <c r="H57" i="4" s="1"/>
  <c r="G56" i="4"/>
  <c r="G57" i="4" s="1"/>
  <c r="F56" i="4"/>
  <c r="F57" i="4" s="1"/>
  <c r="E56" i="4"/>
  <c r="D56" i="4"/>
  <c r="D57" i="4" s="1"/>
  <c r="C56" i="4"/>
  <c r="C57" i="4" s="1"/>
  <c r="B56" i="4"/>
  <c r="BX41" i="4"/>
  <c r="BW41" i="4"/>
  <c r="BV41" i="4"/>
  <c r="BU41" i="4"/>
  <c r="BT41" i="4"/>
  <c r="BS41" i="4"/>
  <c r="BR41" i="4"/>
  <c r="BQ41" i="4"/>
  <c r="BP41" i="4"/>
  <c r="BO41" i="4"/>
  <c r="BN41" i="4"/>
  <c r="BM41" i="4"/>
  <c r="BL41" i="4"/>
  <c r="BK41" i="4"/>
  <c r="BJ41" i="4"/>
  <c r="BI41" i="4"/>
  <c r="BH41" i="4"/>
  <c r="BG41" i="4"/>
  <c r="BX40" i="4"/>
  <c r="BW40" i="4"/>
  <c r="BV40" i="4"/>
  <c r="BU40" i="4"/>
  <c r="BT40" i="4"/>
  <c r="BS40" i="4"/>
  <c r="BR40" i="4"/>
  <c r="BQ40" i="4"/>
  <c r="BP40" i="4"/>
  <c r="BO40" i="4"/>
  <c r="BN40" i="4"/>
  <c r="BM40" i="4"/>
  <c r="BL40" i="4"/>
  <c r="BK40" i="4"/>
  <c r="BJ40" i="4"/>
  <c r="BI40" i="4"/>
  <c r="BH40" i="4"/>
  <c r="BG40" i="4"/>
  <c r="BX39" i="4"/>
  <c r="BW39" i="4"/>
  <c r="BV39" i="4"/>
  <c r="BU39" i="4"/>
  <c r="BT39" i="4"/>
  <c r="BS39" i="4"/>
  <c r="BR39" i="4"/>
  <c r="BQ39" i="4"/>
  <c r="BP39" i="4"/>
  <c r="BO39" i="4"/>
  <c r="BN39" i="4"/>
  <c r="BM39" i="4"/>
  <c r="BL39" i="4"/>
  <c r="BK39" i="4"/>
  <c r="BJ39" i="4"/>
  <c r="BI39" i="4"/>
  <c r="BH39" i="4"/>
  <c r="BG39" i="4"/>
  <c r="BX38" i="4"/>
  <c r="BW38" i="4"/>
  <c r="BV38" i="4"/>
  <c r="BU38" i="4"/>
  <c r="BT38" i="4"/>
  <c r="BS38" i="4"/>
  <c r="BR38" i="4"/>
  <c r="BQ38" i="4"/>
  <c r="BP38" i="4"/>
  <c r="BO38" i="4"/>
  <c r="BN38" i="4"/>
  <c r="BM38" i="4"/>
  <c r="BL38" i="4"/>
  <c r="BK38" i="4"/>
  <c r="BJ38" i="4"/>
  <c r="BI38" i="4"/>
  <c r="BH38" i="4"/>
  <c r="BG38" i="4"/>
  <c r="BX37" i="4"/>
  <c r="BW37" i="4"/>
  <c r="BV37" i="4"/>
  <c r="BU37" i="4"/>
  <c r="BT37" i="4"/>
  <c r="BS37" i="4"/>
  <c r="BR37" i="4"/>
  <c r="BQ37" i="4"/>
  <c r="BP37" i="4"/>
  <c r="BO37" i="4"/>
  <c r="BN37" i="4"/>
  <c r="BM37" i="4"/>
  <c r="BL37" i="4"/>
  <c r="BK37" i="4"/>
  <c r="BJ37" i="4"/>
  <c r="BI37" i="4"/>
  <c r="BH37" i="4"/>
  <c r="BG37" i="4"/>
  <c r="BX36" i="4"/>
  <c r="BW36" i="4"/>
  <c r="BV36" i="4"/>
  <c r="BU36" i="4"/>
  <c r="BT36" i="4"/>
  <c r="BS36" i="4"/>
  <c r="BR36" i="4"/>
  <c r="BQ36" i="4"/>
  <c r="BP36" i="4"/>
  <c r="BO36" i="4"/>
  <c r="BN36" i="4"/>
  <c r="BM36" i="4"/>
  <c r="BL36" i="4"/>
  <c r="BK36" i="4"/>
  <c r="BJ36" i="4"/>
  <c r="BI36" i="4"/>
  <c r="BH36" i="4"/>
  <c r="BG36" i="4"/>
  <c r="BX35" i="4"/>
  <c r="BW35" i="4"/>
  <c r="BV35" i="4"/>
  <c r="BU35" i="4"/>
  <c r="BT35" i="4"/>
  <c r="BS35" i="4"/>
  <c r="BR35" i="4"/>
  <c r="BQ35" i="4"/>
  <c r="BP35" i="4"/>
  <c r="BO35" i="4"/>
  <c r="BN35" i="4"/>
  <c r="BM35" i="4"/>
  <c r="BL35" i="4"/>
  <c r="BK35" i="4"/>
  <c r="BJ35" i="4"/>
  <c r="BI35" i="4"/>
  <c r="BH35" i="4"/>
  <c r="BG35" i="4"/>
  <c r="BX34" i="4"/>
  <c r="BW34" i="4"/>
  <c r="BV34" i="4"/>
  <c r="BU34" i="4"/>
  <c r="BT34" i="4"/>
  <c r="BS34" i="4"/>
  <c r="BR34" i="4"/>
  <c r="BQ34" i="4"/>
  <c r="BP34" i="4"/>
  <c r="BO34" i="4"/>
  <c r="BN34" i="4"/>
  <c r="BM34" i="4"/>
  <c r="BL34" i="4"/>
  <c r="BK34" i="4"/>
  <c r="BJ34" i="4"/>
  <c r="BI34" i="4"/>
  <c r="BH34" i="4"/>
  <c r="BG34" i="4"/>
  <c r="AL32" i="4"/>
  <c r="AK32" i="4"/>
  <c r="AJ32" i="4"/>
  <c r="AI32" i="4"/>
  <c r="AH32" i="4"/>
  <c r="AG32" i="4"/>
  <c r="AF32" i="4"/>
  <c r="AE32" i="4"/>
  <c r="AD32" i="4"/>
  <c r="AC32" i="4"/>
  <c r="AB32" i="4"/>
  <c r="AA32" i="4"/>
  <c r="Z32" i="4"/>
  <c r="BX31" i="4"/>
  <c r="BW31" i="4"/>
  <c r="BV31" i="4"/>
  <c r="BU31" i="4"/>
  <c r="BT31" i="4"/>
  <c r="BS31" i="4"/>
  <c r="BR31" i="4"/>
  <c r="BQ31" i="4"/>
  <c r="BP31" i="4"/>
  <c r="BO31" i="4"/>
  <c r="BN31" i="4"/>
  <c r="BM31" i="4"/>
  <c r="BL31" i="4"/>
  <c r="BK31" i="4"/>
  <c r="BJ31" i="4"/>
  <c r="BI31" i="4"/>
  <c r="BH31" i="4"/>
  <c r="BG31" i="4"/>
  <c r="BX30" i="4"/>
  <c r="BW30" i="4"/>
  <c r="BV30" i="4"/>
  <c r="BU30" i="4"/>
  <c r="BT30" i="4"/>
  <c r="BS30" i="4"/>
  <c r="BR30" i="4"/>
  <c r="BQ30" i="4"/>
  <c r="BP30" i="4"/>
  <c r="BO30" i="4"/>
  <c r="BN30" i="4"/>
  <c r="BM30" i="4"/>
  <c r="BL30" i="4"/>
  <c r="BK30" i="4"/>
  <c r="BJ30" i="4"/>
  <c r="BI30" i="4"/>
  <c r="BH30" i="4"/>
  <c r="BG30" i="4"/>
  <c r="BX29" i="4"/>
  <c r="BW29" i="4"/>
  <c r="BV29" i="4"/>
  <c r="BU29" i="4"/>
  <c r="BT29" i="4"/>
  <c r="BS29" i="4"/>
  <c r="BR29" i="4"/>
  <c r="BQ29" i="4"/>
  <c r="BP29" i="4"/>
  <c r="BO29" i="4"/>
  <c r="BN29" i="4"/>
  <c r="BM29" i="4"/>
  <c r="BL29" i="4"/>
  <c r="BK29" i="4"/>
  <c r="BJ29" i="4"/>
  <c r="BI29" i="4"/>
  <c r="BH29" i="4"/>
  <c r="BG29" i="4"/>
  <c r="BX28" i="4"/>
  <c r="BW28" i="4"/>
  <c r="BV28" i="4"/>
  <c r="BU28" i="4"/>
  <c r="BT28" i="4"/>
  <c r="BS28" i="4"/>
  <c r="BR28" i="4"/>
  <c r="BQ28" i="4"/>
  <c r="BP28" i="4"/>
  <c r="BO28" i="4"/>
  <c r="BN28" i="4"/>
  <c r="BM28" i="4"/>
  <c r="BL28" i="4"/>
  <c r="BK28" i="4"/>
  <c r="BJ28" i="4"/>
  <c r="BI28" i="4"/>
  <c r="BH28" i="4"/>
  <c r="BG28" i="4"/>
  <c r="BX27" i="4"/>
  <c r="BW27" i="4"/>
  <c r="BV27" i="4"/>
  <c r="BU27" i="4"/>
  <c r="BT27" i="4"/>
  <c r="BS27" i="4"/>
  <c r="BR27" i="4"/>
  <c r="BQ27" i="4"/>
  <c r="BP27" i="4"/>
  <c r="BO27" i="4"/>
  <c r="BN27" i="4"/>
  <c r="BM27" i="4"/>
  <c r="BL27" i="4"/>
  <c r="BK27" i="4"/>
  <c r="BJ27" i="4"/>
  <c r="BI27" i="4"/>
  <c r="BH27" i="4"/>
  <c r="BG27" i="4"/>
  <c r="BX26" i="4"/>
  <c r="BW26" i="4"/>
  <c r="BV26" i="4"/>
  <c r="BU26" i="4"/>
  <c r="BT26" i="4"/>
  <c r="BS26" i="4"/>
  <c r="BR26" i="4"/>
  <c r="BQ26" i="4"/>
  <c r="BP26" i="4"/>
  <c r="BO26" i="4"/>
  <c r="BN26" i="4"/>
  <c r="BM26" i="4"/>
  <c r="BL26" i="4"/>
  <c r="BK26" i="4"/>
  <c r="BJ26" i="4"/>
  <c r="BI26" i="4"/>
  <c r="BH26" i="4"/>
  <c r="BG26" i="4"/>
  <c r="BX25" i="4"/>
  <c r="BW25" i="4"/>
  <c r="BV25" i="4"/>
  <c r="BU25" i="4"/>
  <c r="BT25" i="4"/>
  <c r="BS25" i="4"/>
  <c r="BR25" i="4"/>
  <c r="BQ25" i="4"/>
  <c r="BP25" i="4"/>
  <c r="BO25" i="4"/>
  <c r="BN25" i="4"/>
  <c r="BM25" i="4"/>
  <c r="BL25" i="4"/>
  <c r="BK25" i="4"/>
  <c r="BJ25" i="4"/>
  <c r="BI25" i="4"/>
  <c r="BH25" i="4"/>
  <c r="BG25" i="4"/>
  <c r="BX24" i="4"/>
  <c r="BW24" i="4"/>
  <c r="BV24" i="4"/>
  <c r="BU24" i="4"/>
  <c r="BT24" i="4"/>
  <c r="BS24" i="4"/>
  <c r="BR24" i="4"/>
  <c r="BQ24" i="4"/>
  <c r="BP24" i="4"/>
  <c r="BO24" i="4"/>
  <c r="BN24" i="4"/>
  <c r="BM24" i="4"/>
  <c r="BL24" i="4"/>
  <c r="BK24" i="4"/>
  <c r="BJ24" i="4"/>
  <c r="BI24" i="4"/>
  <c r="BH24" i="4"/>
  <c r="BG24" i="4"/>
  <c r="AL22" i="4"/>
  <c r="AK22" i="4"/>
  <c r="AJ22" i="4"/>
  <c r="AI22" i="4"/>
  <c r="AH22" i="4"/>
  <c r="AG22" i="4"/>
  <c r="AF22" i="4"/>
  <c r="AE22" i="4"/>
  <c r="AD22" i="4"/>
  <c r="AC22" i="4"/>
  <c r="AB22" i="4"/>
  <c r="AA22" i="4"/>
  <c r="Z22" i="4"/>
  <c r="Y22" i="4"/>
  <c r="X22" i="4"/>
  <c r="W22" i="4"/>
  <c r="V22" i="4"/>
  <c r="U22" i="4"/>
  <c r="T22" i="4"/>
  <c r="S22" i="4"/>
  <c r="R22" i="4"/>
  <c r="Q22" i="4"/>
  <c r="P22" i="4"/>
  <c r="O22" i="4"/>
  <c r="N22" i="4"/>
  <c r="M22" i="4"/>
  <c r="L22" i="4"/>
  <c r="K22" i="4"/>
  <c r="J22" i="4"/>
  <c r="I22" i="4"/>
  <c r="H22" i="4"/>
  <c r="G22" i="4"/>
  <c r="F22" i="4"/>
  <c r="E22" i="4"/>
  <c r="D22" i="4"/>
  <c r="C22" i="4"/>
  <c r="BX21" i="4"/>
  <c r="BW21" i="4"/>
  <c r="BV21" i="4"/>
  <c r="BU21" i="4"/>
  <c r="BT21" i="4"/>
  <c r="BS21" i="4"/>
  <c r="BR21" i="4"/>
  <c r="BQ21" i="4"/>
  <c r="BP21" i="4"/>
  <c r="BO21" i="4"/>
  <c r="BN21" i="4"/>
  <c r="BM21" i="4"/>
  <c r="BL21" i="4"/>
  <c r="BK21" i="4"/>
  <c r="BJ21" i="4"/>
  <c r="BI21" i="4"/>
  <c r="BH21" i="4"/>
  <c r="BG21" i="4"/>
  <c r="BX20" i="4"/>
  <c r="BW20" i="4"/>
  <c r="BV20" i="4"/>
  <c r="BU20" i="4"/>
  <c r="BT20" i="4"/>
  <c r="BS20" i="4"/>
  <c r="BR20" i="4"/>
  <c r="BQ20" i="4"/>
  <c r="BP20" i="4"/>
  <c r="BO20" i="4"/>
  <c r="BN20" i="4"/>
  <c r="BM20" i="4"/>
  <c r="BL20" i="4"/>
  <c r="BK20" i="4"/>
  <c r="BJ20" i="4"/>
  <c r="BI20" i="4"/>
  <c r="BH20" i="4"/>
  <c r="BG20" i="4"/>
  <c r="BX19" i="4"/>
  <c r="BW19" i="4"/>
  <c r="BV19" i="4"/>
  <c r="BU19" i="4"/>
  <c r="BT19" i="4"/>
  <c r="BS19" i="4"/>
  <c r="BR19" i="4"/>
  <c r="BQ19" i="4"/>
  <c r="BP19" i="4"/>
  <c r="BO19" i="4"/>
  <c r="BN19" i="4"/>
  <c r="BM19" i="4"/>
  <c r="BL19" i="4"/>
  <c r="BK19" i="4"/>
  <c r="BJ19" i="4"/>
  <c r="BI19" i="4"/>
  <c r="BH19" i="4"/>
  <c r="BG19" i="4"/>
  <c r="BX18" i="4"/>
  <c r="BW18" i="4"/>
  <c r="BV18" i="4"/>
  <c r="BU18" i="4"/>
  <c r="BT18" i="4"/>
  <c r="BS18" i="4"/>
  <c r="BR18" i="4"/>
  <c r="BQ18" i="4"/>
  <c r="BP18" i="4"/>
  <c r="BO18" i="4"/>
  <c r="BN18" i="4"/>
  <c r="BM18" i="4"/>
  <c r="BL18" i="4"/>
  <c r="BK18" i="4"/>
  <c r="BJ18" i="4"/>
  <c r="BI18" i="4"/>
  <c r="BH18" i="4"/>
  <c r="BG18" i="4"/>
  <c r="BX17" i="4"/>
  <c r="BW17" i="4"/>
  <c r="BV17" i="4"/>
  <c r="BU17" i="4"/>
  <c r="BT17" i="4"/>
  <c r="BS17" i="4"/>
  <c r="BR17" i="4"/>
  <c r="BQ17" i="4"/>
  <c r="BP17" i="4"/>
  <c r="BO17" i="4"/>
  <c r="BN17" i="4"/>
  <c r="BM17" i="4"/>
  <c r="BL17" i="4"/>
  <c r="BK17" i="4"/>
  <c r="BJ17" i="4"/>
  <c r="BI17" i="4"/>
  <c r="BH17" i="4"/>
  <c r="BG17" i="4"/>
  <c r="BX16" i="4"/>
  <c r="BW16" i="4"/>
  <c r="BV16" i="4"/>
  <c r="BU16" i="4"/>
  <c r="BT16" i="4"/>
  <c r="BS16" i="4"/>
  <c r="BR16" i="4"/>
  <c r="BQ16" i="4"/>
  <c r="BP16" i="4"/>
  <c r="BO16" i="4"/>
  <c r="BN16" i="4"/>
  <c r="BM16" i="4"/>
  <c r="BL16" i="4"/>
  <c r="BK16" i="4"/>
  <c r="BJ16" i="4"/>
  <c r="BI16" i="4"/>
  <c r="BH16" i="4"/>
  <c r="BG16" i="4"/>
  <c r="BX15" i="4"/>
  <c r="BW15" i="4"/>
  <c r="BV15" i="4"/>
  <c r="BU15" i="4"/>
  <c r="BT15" i="4"/>
  <c r="BS15" i="4"/>
  <c r="BR15" i="4"/>
  <c r="BQ15" i="4"/>
  <c r="BP15" i="4"/>
  <c r="BO15" i="4"/>
  <c r="BN15" i="4"/>
  <c r="BM15" i="4"/>
  <c r="BL15" i="4"/>
  <c r="BK15" i="4"/>
  <c r="BJ15" i="4"/>
  <c r="BI15" i="4"/>
  <c r="BH15" i="4"/>
  <c r="BG15" i="4"/>
  <c r="BX14" i="4"/>
  <c r="BW14" i="4"/>
  <c r="BV14" i="4"/>
  <c r="BU14" i="4"/>
  <c r="BT14" i="4"/>
  <c r="BS14" i="4"/>
  <c r="BR14" i="4"/>
  <c r="BQ14" i="4"/>
  <c r="BP14" i="4"/>
  <c r="BO14" i="4"/>
  <c r="BN14" i="4"/>
  <c r="BM14" i="4"/>
  <c r="BL14" i="4"/>
  <c r="BK14" i="4"/>
  <c r="BJ14" i="4"/>
  <c r="BI14" i="4"/>
  <c r="BH14" i="4"/>
  <c r="BG14" i="4"/>
  <c r="AX22" i="4"/>
  <c r="AL12" i="4"/>
  <c r="AK12" i="4"/>
  <c r="AJ12" i="4"/>
  <c r="AI12" i="4"/>
  <c r="AH12" i="4"/>
  <c r="AG12" i="4"/>
  <c r="AF12" i="4"/>
  <c r="AE12" i="4"/>
  <c r="AD12" i="4"/>
  <c r="AC12" i="4"/>
  <c r="AB12" i="4"/>
  <c r="AA12" i="4"/>
  <c r="Z12" i="4"/>
  <c r="Y12" i="4"/>
  <c r="Y56" i="4" s="1"/>
  <c r="X12" i="4"/>
  <c r="W12" i="4"/>
  <c r="V12" i="4"/>
  <c r="U12" i="4"/>
  <c r="U56" i="4" s="1"/>
  <c r="T12" i="4"/>
  <c r="S12" i="4"/>
  <c r="S56" i="4" s="1"/>
  <c r="R12" i="4"/>
  <c r="R56" i="4" s="1"/>
  <c r="Q12" i="4"/>
  <c r="Q56" i="4" s="1"/>
  <c r="P12" i="4"/>
  <c r="O12" i="4"/>
  <c r="N12" i="4"/>
  <c r="M12" i="4"/>
  <c r="L12" i="4"/>
  <c r="K12" i="4"/>
  <c r="J12" i="4"/>
  <c r="I12" i="4"/>
  <c r="H12" i="4"/>
  <c r="G12" i="4"/>
  <c r="F12" i="4"/>
  <c r="E12" i="4"/>
  <c r="D12" i="4"/>
  <c r="C12" i="4"/>
  <c r="B12" i="4"/>
  <c r="BX11" i="4"/>
  <c r="BW11" i="4"/>
  <c r="BV11" i="4"/>
  <c r="BU11" i="4"/>
  <c r="BT11" i="4"/>
  <c r="BS11" i="4"/>
  <c r="BR11" i="4"/>
  <c r="BQ11" i="4"/>
  <c r="BP11" i="4"/>
  <c r="BO11" i="4"/>
  <c r="BN11" i="4"/>
  <c r="BM11" i="4"/>
  <c r="BL11" i="4"/>
  <c r="BK11" i="4"/>
  <c r="BJ11" i="4"/>
  <c r="BI11" i="4"/>
  <c r="BH11" i="4"/>
  <c r="BG11" i="4"/>
  <c r="BX10" i="4"/>
  <c r="BW10" i="4"/>
  <c r="BV10" i="4"/>
  <c r="BU10" i="4"/>
  <c r="BT10" i="4"/>
  <c r="BS10" i="4"/>
  <c r="BR10" i="4"/>
  <c r="BQ10" i="4"/>
  <c r="BP10" i="4"/>
  <c r="BO10" i="4"/>
  <c r="BN10" i="4"/>
  <c r="BM10" i="4"/>
  <c r="BL10" i="4"/>
  <c r="BK10" i="4"/>
  <c r="BJ10" i="4"/>
  <c r="BI10" i="4"/>
  <c r="BH10" i="4"/>
  <c r="BG10" i="4"/>
  <c r="BX9" i="4"/>
  <c r="BW9" i="4"/>
  <c r="BV9" i="4"/>
  <c r="BU9" i="4"/>
  <c r="BT9" i="4"/>
  <c r="BS9" i="4"/>
  <c r="BR9" i="4"/>
  <c r="BQ9" i="4"/>
  <c r="BP9" i="4"/>
  <c r="BO9" i="4"/>
  <c r="BN9" i="4"/>
  <c r="BM9" i="4"/>
  <c r="BL9" i="4"/>
  <c r="BK9" i="4"/>
  <c r="BJ9" i="4"/>
  <c r="BI9" i="4"/>
  <c r="BH9" i="4"/>
  <c r="BG9" i="4"/>
  <c r="BX8" i="4"/>
  <c r="BW8" i="4"/>
  <c r="BV8" i="4"/>
  <c r="BU8" i="4"/>
  <c r="BT8" i="4"/>
  <c r="BS8" i="4"/>
  <c r="BR8" i="4"/>
  <c r="BQ8" i="4"/>
  <c r="BP8" i="4"/>
  <c r="BO8" i="4"/>
  <c r="BN8" i="4"/>
  <c r="BM8" i="4"/>
  <c r="BL8" i="4"/>
  <c r="BK8" i="4"/>
  <c r="BJ8" i="4"/>
  <c r="BI8" i="4"/>
  <c r="BH8" i="4"/>
  <c r="BG8" i="4"/>
  <c r="BX7" i="4"/>
  <c r="BW7" i="4"/>
  <c r="BV7" i="4"/>
  <c r="BU7" i="4"/>
  <c r="BT7" i="4"/>
  <c r="BS7" i="4"/>
  <c r="BR7" i="4"/>
  <c r="BQ7" i="4"/>
  <c r="BP7" i="4"/>
  <c r="BO7" i="4"/>
  <c r="BN7" i="4"/>
  <c r="BM7" i="4"/>
  <c r="BL7" i="4"/>
  <c r="BK7" i="4"/>
  <c r="BJ7" i="4"/>
  <c r="BI7" i="4"/>
  <c r="BH7" i="4"/>
  <c r="BG7" i="4"/>
  <c r="BX6" i="4"/>
  <c r="BW6" i="4"/>
  <c r="BV6" i="4"/>
  <c r="BU6" i="4"/>
  <c r="BT6" i="4"/>
  <c r="BS6" i="4"/>
  <c r="BR6" i="4"/>
  <c r="BQ6" i="4"/>
  <c r="BP6" i="4"/>
  <c r="BO6" i="4"/>
  <c r="BN6" i="4"/>
  <c r="BM6" i="4"/>
  <c r="BL6" i="4"/>
  <c r="BK6" i="4"/>
  <c r="BJ6" i="4"/>
  <c r="BI6" i="4"/>
  <c r="BH6" i="4"/>
  <c r="BG6" i="4"/>
  <c r="BX5" i="4"/>
  <c r="BW5" i="4"/>
  <c r="BV5" i="4"/>
  <c r="BU5" i="4"/>
  <c r="BT5" i="4"/>
  <c r="BS5" i="4"/>
  <c r="BR5" i="4"/>
  <c r="BQ5" i="4"/>
  <c r="BP5" i="4"/>
  <c r="BO5" i="4"/>
  <c r="BN5" i="4"/>
  <c r="BM5" i="4"/>
  <c r="BL5" i="4"/>
  <c r="BK5" i="4"/>
  <c r="BJ5" i="4"/>
  <c r="BI5" i="4"/>
  <c r="BH5" i="4"/>
  <c r="BG5" i="4"/>
  <c r="BX4" i="4"/>
  <c r="BW4" i="4"/>
  <c r="BV4" i="4"/>
  <c r="BU4" i="4"/>
  <c r="BT4" i="4"/>
  <c r="BS4" i="4"/>
  <c r="BR4" i="4"/>
  <c r="BQ4" i="4"/>
  <c r="BP4" i="4"/>
  <c r="BO4" i="4"/>
  <c r="BN4" i="4"/>
  <c r="BM4" i="4"/>
  <c r="BL4" i="4"/>
  <c r="BK4" i="4"/>
  <c r="BJ4" i="4"/>
  <c r="BI4" i="4"/>
  <c r="BH4" i="4"/>
  <c r="BG4" i="4"/>
  <c r="Q57" i="4" l="1"/>
  <c r="Y57" i="4"/>
  <c r="S57" i="4"/>
  <c r="BC52" i="4"/>
  <c r="BC55" i="4" s="1"/>
  <c r="BE52" i="4"/>
  <c r="B57" i="4"/>
  <c r="AZ42" i="4"/>
  <c r="AR42" i="4"/>
  <c r="M57" i="4"/>
  <c r="E57" i="4"/>
  <c r="AX42" i="4"/>
  <c r="J57" i="4"/>
  <c r="BF32" i="4"/>
  <c r="T19" i="1" s="1"/>
  <c r="T20" i="1" s="1"/>
  <c r="P56" i="4"/>
  <c r="P57" i="4" s="1"/>
  <c r="X56" i="4"/>
  <c r="X57" i="4" s="1"/>
  <c r="BD32" i="4"/>
  <c r="R19" i="1" s="1"/>
  <c r="R20" i="1" s="1"/>
  <c r="BE32" i="4"/>
  <c r="S19" i="1" s="1"/>
  <c r="S20" i="1" s="1"/>
  <c r="BA32" i="4"/>
  <c r="O19" i="1" s="1"/>
  <c r="O20" i="1" s="1"/>
  <c r="AZ32" i="4"/>
  <c r="N19" i="1" s="1"/>
  <c r="N20" i="1" s="1"/>
  <c r="T56" i="4"/>
  <c r="T57" i="4" s="1"/>
  <c r="BB22" i="4"/>
  <c r="N56" i="4"/>
  <c r="N57" i="4" s="1"/>
  <c r="V56" i="4"/>
  <c r="V57" i="4" s="1"/>
  <c r="BC22" i="4"/>
  <c r="O56" i="4"/>
  <c r="O57" i="4" s="1"/>
  <c r="W56" i="4"/>
  <c r="W57" i="4" s="1"/>
  <c r="R57" i="4"/>
  <c r="U57" i="4"/>
  <c r="AS42" i="4"/>
  <c r="AW22" i="4"/>
  <c r="AO22" i="4"/>
  <c r="BA52" i="4"/>
  <c r="AW52" i="4"/>
  <c r="AZ52" i="4"/>
  <c r="BD52" i="4"/>
  <c r="AV52" i="4"/>
  <c r="BA42" i="4"/>
  <c r="AP42" i="4"/>
  <c r="AY42" i="4"/>
  <c r="AQ42" i="4"/>
  <c r="BE42" i="4"/>
  <c r="AW42" i="4"/>
  <c r="AO42" i="4"/>
  <c r="BF22" i="4"/>
  <c r="AP22" i="4"/>
  <c r="BA22" i="4"/>
  <c r="AS22" i="4"/>
  <c r="AT22" i="4"/>
  <c r="BE22" i="4"/>
  <c r="AY12" i="4"/>
  <c r="AQ12" i="4"/>
  <c r="BE12" i="4"/>
  <c r="AW12" i="4"/>
  <c r="AO12" i="4"/>
  <c r="BF12" i="4"/>
  <c r="AP12" i="4"/>
  <c r="BA12" i="4"/>
  <c r="AS12" i="4"/>
  <c r="BI42" i="4"/>
  <c r="BQ42" i="4"/>
  <c r="BG32" i="4"/>
  <c r="U19" i="1" s="1"/>
  <c r="U20" i="1" s="1"/>
  <c r="BO32" i="4"/>
  <c r="BW32" i="4"/>
  <c r="BH42" i="4"/>
  <c r="BP42" i="4"/>
  <c r="BX42" i="4"/>
  <c r="BK52" i="4"/>
  <c r="BS52" i="4"/>
  <c r="BU12" i="4"/>
  <c r="BM12" i="4"/>
  <c r="BK22" i="4"/>
  <c r="BS22" i="4"/>
  <c r="BM32" i="4"/>
  <c r="BU32" i="4"/>
  <c r="BG42" i="4"/>
  <c r="BO42" i="4"/>
  <c r="BW42" i="4"/>
  <c r="BI52" i="4"/>
  <c r="BQ52" i="4"/>
  <c r="BL52" i="4"/>
  <c r="BT52" i="4"/>
  <c r="BM52" i="4"/>
  <c r="BU52" i="4"/>
  <c r="BN12" i="4"/>
  <c r="BV12" i="4"/>
  <c r="BI22" i="4"/>
  <c r="BQ22" i="4"/>
  <c r="BM42" i="4"/>
  <c r="BU42" i="4"/>
  <c r="BG12" i="4"/>
  <c r="BO12" i="4"/>
  <c r="BW12" i="4"/>
  <c r="BJ22" i="4"/>
  <c r="BR22" i="4"/>
  <c r="BL32" i="4"/>
  <c r="BT32" i="4"/>
  <c r="BN42" i="4"/>
  <c r="BV42" i="4"/>
  <c r="BH52" i="4"/>
  <c r="BP52" i="4"/>
  <c r="BX52" i="4"/>
  <c r="BI12" i="4"/>
  <c r="BQ12" i="4"/>
  <c r="BM22" i="4"/>
  <c r="BU22" i="4"/>
  <c r="BH32" i="4"/>
  <c r="V19" i="1" s="1"/>
  <c r="V20" i="1" s="1"/>
  <c r="BP32" i="4"/>
  <c r="BX32" i="4"/>
  <c r="BN22" i="4"/>
  <c r="BV22" i="4"/>
  <c r="BI32" i="4"/>
  <c r="W19" i="1" s="1"/>
  <c r="W20" i="1" s="1"/>
  <c r="BQ32" i="4"/>
  <c r="AU32" i="4"/>
  <c r="BC32" i="4"/>
  <c r="Q19" i="1" s="1"/>
  <c r="Q20" i="1" s="1"/>
  <c r="BK32" i="4"/>
  <c r="Y19" i="1" s="1"/>
  <c r="Y20" i="1" s="1"/>
  <c r="BS32" i="4"/>
  <c r="AR12" i="4"/>
  <c r="BP12" i="4"/>
  <c r="AV12" i="4"/>
  <c r="BT12" i="4"/>
  <c r="BV32" i="4"/>
  <c r="AZ12" i="4"/>
  <c r="BH12" i="4"/>
  <c r="BX12" i="4"/>
  <c r="AN12" i="4"/>
  <c r="BD12" i="4"/>
  <c r="BL12" i="4"/>
  <c r="AT12" i="4"/>
  <c r="BB12" i="4"/>
  <c r="BJ12" i="4"/>
  <c r="BR12" i="4"/>
  <c r="AT32" i="4"/>
  <c r="BB32" i="4"/>
  <c r="P19" i="1" s="1"/>
  <c r="P20" i="1" s="1"/>
  <c r="BJ32" i="4"/>
  <c r="X19" i="1" s="1"/>
  <c r="X20" i="1" s="1"/>
  <c r="BR32" i="4"/>
  <c r="AU42" i="4"/>
  <c r="BC42" i="4"/>
  <c r="BK42" i="4"/>
  <c r="BS42" i="4"/>
  <c r="AP52" i="4"/>
  <c r="AX52" i="4"/>
  <c r="BF52" i="4"/>
  <c r="BN52" i="4"/>
  <c r="BV52" i="4"/>
  <c r="AT52" i="4"/>
  <c r="BB52" i="4"/>
  <c r="BJ52" i="4"/>
  <c r="BR52" i="4"/>
  <c r="AV42" i="4"/>
  <c r="BD42" i="4"/>
  <c r="BL42" i="4"/>
  <c r="BT42" i="4"/>
  <c r="AQ52" i="4"/>
  <c r="AY52" i="4"/>
  <c r="BG52" i="4"/>
  <c r="BO52" i="4"/>
  <c r="BW52" i="4"/>
  <c r="BN32" i="4"/>
  <c r="AU12" i="4"/>
  <c r="BC12" i="4"/>
  <c r="BK12" i="4"/>
  <c r="BS12" i="4"/>
  <c r="AQ22" i="4"/>
  <c r="AY22" i="4"/>
  <c r="BG22" i="4"/>
  <c r="BO22" i="4"/>
  <c r="BW22" i="4"/>
  <c r="AR22" i="4"/>
  <c r="AZ22" i="4"/>
  <c r="BH22" i="4"/>
  <c r="BP22" i="4"/>
  <c r="BX22" i="4"/>
  <c r="AN22" i="4"/>
  <c r="AV22" i="4"/>
  <c r="BD22" i="4"/>
  <c r="BL22" i="4"/>
  <c r="BT22" i="4"/>
  <c r="AT42" i="4"/>
  <c r="BB42" i="4"/>
  <c r="BJ42" i="4"/>
  <c r="BR42" i="4"/>
  <c r="M31" i="1" l="1"/>
  <c r="AY55" i="4"/>
  <c r="BA55" i="4"/>
  <c r="BG55" i="4"/>
  <c r="BH55" i="4"/>
  <c r="BD55" i="4"/>
  <c r="BF55" i="4"/>
  <c r="BI55" i="4"/>
  <c r="BJ55" i="4"/>
  <c r="BK55" i="4"/>
  <c r="BB55" i="4"/>
  <c r="AZ55" i="4"/>
  <c r="BE55" i="4"/>
  <c r="AX56" i="4"/>
  <c r="AX57" i="4" s="1"/>
  <c r="AU56" i="4"/>
  <c r="AU57" i="4" s="1"/>
  <c r="AQ56" i="4"/>
  <c r="AQ57" i="4" s="1"/>
  <c r="AY56" i="4"/>
  <c r="AY57" i="4" s="1"/>
  <c r="AV56" i="4"/>
  <c r="AV57" i="4" s="1"/>
  <c r="AP56" i="4"/>
  <c r="AP57" i="4" s="1"/>
  <c r="AT56" i="4"/>
  <c r="AT57" i="4" s="1"/>
  <c r="AW56" i="4"/>
  <c r="AW57" i="4" s="1"/>
  <c r="AN56" i="4"/>
  <c r="AN57" i="4" s="1"/>
  <c r="AS56" i="4"/>
  <c r="AS57" i="4" s="1"/>
  <c r="AR56" i="4"/>
  <c r="AR57" i="4" s="1"/>
  <c r="AO56" i="4"/>
  <c r="AO57" i="4" s="1"/>
  <c r="BE56" i="4"/>
  <c r="BC56" i="4"/>
  <c r="BC57" i="4" s="1"/>
  <c r="BI56" i="4"/>
  <c r="BK56" i="4"/>
  <c r="BA56" i="4"/>
  <c r="BB56" i="4"/>
  <c r="BG56" i="4"/>
  <c r="BJ56" i="4"/>
  <c r="BH56" i="4"/>
  <c r="AZ56" i="4"/>
  <c r="BF56" i="4"/>
  <c r="BD56" i="4"/>
  <c r="AG56" i="3"/>
  <c r="AN45" i="3"/>
  <c r="AO45" i="3"/>
  <c r="AP45" i="3"/>
  <c r="AQ45" i="3"/>
  <c r="AR45" i="3"/>
  <c r="AS45" i="3"/>
  <c r="AT45" i="3"/>
  <c r="AU45" i="3"/>
  <c r="AV45" i="3"/>
  <c r="AW45" i="3"/>
  <c r="AX45" i="3"/>
  <c r="AY45" i="3"/>
  <c r="AZ45" i="3"/>
  <c r="BA45" i="3"/>
  <c r="BB45" i="3"/>
  <c r="BC45" i="3"/>
  <c r="BD45" i="3"/>
  <c r="BE45" i="3"/>
  <c r="BF45" i="3"/>
  <c r="BG45" i="3"/>
  <c r="AN46" i="3"/>
  <c r="AO46" i="3"/>
  <c r="AP46" i="3"/>
  <c r="AQ46" i="3"/>
  <c r="AR46" i="3"/>
  <c r="AS46" i="3"/>
  <c r="AT46" i="3"/>
  <c r="AU46" i="3"/>
  <c r="AV46" i="3"/>
  <c r="AW46" i="3"/>
  <c r="AX46" i="3"/>
  <c r="AY46" i="3"/>
  <c r="AZ46" i="3"/>
  <c r="BA46" i="3"/>
  <c r="BB46" i="3"/>
  <c r="BC46" i="3"/>
  <c r="BD46" i="3"/>
  <c r="BE46" i="3"/>
  <c r="BF46" i="3"/>
  <c r="BG46" i="3"/>
  <c r="AN47" i="3"/>
  <c r="AO47" i="3"/>
  <c r="AP47" i="3"/>
  <c r="AQ47" i="3"/>
  <c r="AR47" i="3"/>
  <c r="AS47" i="3"/>
  <c r="AT47" i="3"/>
  <c r="AU47" i="3"/>
  <c r="AV47" i="3"/>
  <c r="AW47" i="3"/>
  <c r="AX47" i="3"/>
  <c r="AY47" i="3"/>
  <c r="AZ47" i="3"/>
  <c r="BA47" i="3"/>
  <c r="BB47" i="3"/>
  <c r="BC47" i="3"/>
  <c r="BD47" i="3"/>
  <c r="BE47" i="3"/>
  <c r="BF47" i="3"/>
  <c r="BG47" i="3"/>
  <c r="AN48" i="3"/>
  <c r="AO48" i="3"/>
  <c r="AP48" i="3"/>
  <c r="AQ48" i="3"/>
  <c r="AR48" i="3"/>
  <c r="AS48" i="3"/>
  <c r="AT48" i="3"/>
  <c r="AU48" i="3"/>
  <c r="AV48" i="3"/>
  <c r="AW48" i="3"/>
  <c r="AX48" i="3"/>
  <c r="AY48" i="3"/>
  <c r="AZ48" i="3"/>
  <c r="BA48" i="3"/>
  <c r="BB48" i="3"/>
  <c r="BC48" i="3"/>
  <c r="BD48" i="3"/>
  <c r="BE48" i="3"/>
  <c r="BF48" i="3"/>
  <c r="BG48" i="3"/>
  <c r="AN49" i="3"/>
  <c r="AO49" i="3"/>
  <c r="AP49" i="3"/>
  <c r="AQ49" i="3"/>
  <c r="AR49" i="3"/>
  <c r="AS49" i="3"/>
  <c r="AT49" i="3"/>
  <c r="AU49" i="3"/>
  <c r="AV49" i="3"/>
  <c r="AW49" i="3"/>
  <c r="AX49" i="3"/>
  <c r="AY49" i="3"/>
  <c r="AZ49" i="3"/>
  <c r="BA49" i="3"/>
  <c r="BB49" i="3"/>
  <c r="BC49" i="3"/>
  <c r="BD49" i="3"/>
  <c r="BE49" i="3"/>
  <c r="BF49" i="3"/>
  <c r="BG49" i="3"/>
  <c r="AN50" i="3"/>
  <c r="AO50" i="3"/>
  <c r="AP50" i="3"/>
  <c r="AQ50" i="3"/>
  <c r="AR50" i="3"/>
  <c r="AS50" i="3"/>
  <c r="AT50" i="3"/>
  <c r="AU50" i="3"/>
  <c r="AV50" i="3"/>
  <c r="AW50" i="3"/>
  <c r="AX50" i="3"/>
  <c r="AY50" i="3"/>
  <c r="AZ50" i="3"/>
  <c r="BA50" i="3"/>
  <c r="BB50" i="3"/>
  <c r="BC50" i="3"/>
  <c r="BD50" i="3"/>
  <c r="BE50" i="3"/>
  <c r="BF50" i="3"/>
  <c r="BG50" i="3"/>
  <c r="AN51" i="3"/>
  <c r="AO51" i="3"/>
  <c r="AP51" i="3"/>
  <c r="AQ51" i="3"/>
  <c r="AR51" i="3"/>
  <c r="AS51" i="3"/>
  <c r="AT51" i="3"/>
  <c r="AU51" i="3"/>
  <c r="AV51" i="3"/>
  <c r="AW51" i="3"/>
  <c r="AX51" i="3"/>
  <c r="AY51" i="3"/>
  <c r="AZ51" i="3"/>
  <c r="BA51" i="3"/>
  <c r="BB51" i="3"/>
  <c r="BC51" i="3"/>
  <c r="BD51" i="3"/>
  <c r="BE51" i="3"/>
  <c r="BF51" i="3"/>
  <c r="BG51" i="3"/>
  <c r="AN44" i="3"/>
  <c r="AO44" i="3"/>
  <c r="AP44" i="3"/>
  <c r="AQ44" i="3"/>
  <c r="AR44" i="3"/>
  <c r="AS44" i="3"/>
  <c r="AT44" i="3"/>
  <c r="AU44" i="3"/>
  <c r="AV44" i="3"/>
  <c r="AW44" i="3"/>
  <c r="AX44" i="3"/>
  <c r="AY44" i="3"/>
  <c r="AZ44" i="3"/>
  <c r="BA44" i="3"/>
  <c r="BB44" i="3"/>
  <c r="BC44" i="3"/>
  <c r="BD44" i="3"/>
  <c r="BE44" i="3"/>
  <c r="BF44" i="3"/>
  <c r="AN35" i="3"/>
  <c r="AO35" i="3"/>
  <c r="AP35" i="3"/>
  <c r="AQ35" i="3"/>
  <c r="AR35" i="3"/>
  <c r="AS35" i="3"/>
  <c r="AT35" i="3"/>
  <c r="AU35" i="3"/>
  <c r="AV35" i="3"/>
  <c r="AW35" i="3"/>
  <c r="AX35" i="3"/>
  <c r="AY35" i="3"/>
  <c r="AZ35" i="3"/>
  <c r="BA35" i="3"/>
  <c r="BB35" i="3"/>
  <c r="BC35" i="3"/>
  <c r="BD35" i="3"/>
  <c r="BE35" i="3"/>
  <c r="BF35" i="3"/>
  <c r="BG35" i="3"/>
  <c r="AN36" i="3"/>
  <c r="AO36" i="3"/>
  <c r="AP36" i="3"/>
  <c r="AQ36" i="3"/>
  <c r="AR36" i="3"/>
  <c r="AS36" i="3"/>
  <c r="AT36" i="3"/>
  <c r="AU36" i="3"/>
  <c r="AV36" i="3"/>
  <c r="AW36" i="3"/>
  <c r="AX36" i="3"/>
  <c r="AY36" i="3"/>
  <c r="AZ36" i="3"/>
  <c r="BA36" i="3"/>
  <c r="BB36" i="3"/>
  <c r="BC36" i="3"/>
  <c r="BD36" i="3"/>
  <c r="BE36" i="3"/>
  <c r="BF36" i="3"/>
  <c r="BG36" i="3"/>
  <c r="AN37" i="3"/>
  <c r="AO37" i="3"/>
  <c r="AP37" i="3"/>
  <c r="AQ37" i="3"/>
  <c r="AR37" i="3"/>
  <c r="AS37" i="3"/>
  <c r="AT37" i="3"/>
  <c r="AU37" i="3"/>
  <c r="AV37" i="3"/>
  <c r="AW37" i="3"/>
  <c r="AX37" i="3"/>
  <c r="AY37" i="3"/>
  <c r="AZ37" i="3"/>
  <c r="BA37" i="3"/>
  <c r="BB37" i="3"/>
  <c r="BC37" i="3"/>
  <c r="BD37" i="3"/>
  <c r="BE37" i="3"/>
  <c r="BF37" i="3"/>
  <c r="BG37" i="3"/>
  <c r="AN38" i="3"/>
  <c r="AO38" i="3"/>
  <c r="AP38" i="3"/>
  <c r="AQ38" i="3"/>
  <c r="AR38" i="3"/>
  <c r="AS38" i="3"/>
  <c r="AT38" i="3"/>
  <c r="AU38" i="3"/>
  <c r="AV38" i="3"/>
  <c r="AW38" i="3"/>
  <c r="AX38" i="3"/>
  <c r="AY38" i="3"/>
  <c r="AZ38" i="3"/>
  <c r="BA38" i="3"/>
  <c r="BB38" i="3"/>
  <c r="BC38" i="3"/>
  <c r="BD38" i="3"/>
  <c r="BE38" i="3"/>
  <c r="BF38" i="3"/>
  <c r="BG38" i="3"/>
  <c r="AN39" i="3"/>
  <c r="AO39" i="3"/>
  <c r="AP39" i="3"/>
  <c r="AQ39" i="3"/>
  <c r="AR39" i="3"/>
  <c r="AS39" i="3"/>
  <c r="AT39" i="3"/>
  <c r="AU39" i="3"/>
  <c r="AV39" i="3"/>
  <c r="AW39" i="3"/>
  <c r="AX39" i="3"/>
  <c r="AY39" i="3"/>
  <c r="AZ39" i="3"/>
  <c r="BA39" i="3"/>
  <c r="BB39" i="3"/>
  <c r="BC39" i="3"/>
  <c r="BD39" i="3"/>
  <c r="BE39" i="3"/>
  <c r="BF39" i="3"/>
  <c r="BG39" i="3"/>
  <c r="AN40" i="3"/>
  <c r="AO40" i="3"/>
  <c r="AP40" i="3"/>
  <c r="AQ40" i="3"/>
  <c r="AR40" i="3"/>
  <c r="AS40" i="3"/>
  <c r="AT40" i="3"/>
  <c r="AU40" i="3"/>
  <c r="AV40" i="3"/>
  <c r="AW40" i="3"/>
  <c r="AX40" i="3"/>
  <c r="AY40" i="3"/>
  <c r="AZ40" i="3"/>
  <c r="BA40" i="3"/>
  <c r="BB40" i="3"/>
  <c r="BC40" i="3"/>
  <c r="BD40" i="3"/>
  <c r="BE40" i="3"/>
  <c r="BF40" i="3"/>
  <c r="BG40" i="3"/>
  <c r="AN41" i="3"/>
  <c r="AO41" i="3"/>
  <c r="AP41" i="3"/>
  <c r="AQ41" i="3"/>
  <c r="AR41" i="3"/>
  <c r="AS41" i="3"/>
  <c r="AT41" i="3"/>
  <c r="AU41" i="3"/>
  <c r="AV41" i="3"/>
  <c r="AW41" i="3"/>
  <c r="AX41" i="3"/>
  <c r="AY41" i="3"/>
  <c r="AZ41" i="3"/>
  <c r="BA41" i="3"/>
  <c r="BB41" i="3"/>
  <c r="BC41" i="3"/>
  <c r="BD41" i="3"/>
  <c r="BE41" i="3"/>
  <c r="BF41" i="3"/>
  <c r="BG41" i="3"/>
  <c r="AN34" i="3"/>
  <c r="AO34" i="3"/>
  <c r="AP34" i="3"/>
  <c r="AQ34" i="3"/>
  <c r="AR34" i="3"/>
  <c r="AS34" i="3"/>
  <c r="AT34" i="3"/>
  <c r="AU34" i="3"/>
  <c r="AV34" i="3"/>
  <c r="AW34" i="3"/>
  <c r="AX34" i="3"/>
  <c r="AY34" i="3"/>
  <c r="AZ34" i="3"/>
  <c r="BA34" i="3"/>
  <c r="BB34" i="3"/>
  <c r="BC34" i="3"/>
  <c r="BD34" i="3"/>
  <c r="BE34" i="3"/>
  <c r="BF34" i="3"/>
  <c r="AN25" i="3"/>
  <c r="AO25" i="3"/>
  <c r="AP25" i="3"/>
  <c r="AQ25" i="3"/>
  <c r="AR25" i="3"/>
  <c r="AS25" i="3"/>
  <c r="AT25" i="3"/>
  <c r="AU25" i="3"/>
  <c r="AV25" i="3"/>
  <c r="AW25" i="3"/>
  <c r="AX25" i="3"/>
  <c r="AY25" i="3"/>
  <c r="AZ25" i="3"/>
  <c r="BA25" i="3"/>
  <c r="BB25" i="3"/>
  <c r="BC25" i="3"/>
  <c r="BD25" i="3"/>
  <c r="BE25" i="3"/>
  <c r="BF25" i="3"/>
  <c r="BG25" i="3"/>
  <c r="AN26" i="3"/>
  <c r="AO26" i="3"/>
  <c r="AP26" i="3"/>
  <c r="AQ26" i="3"/>
  <c r="AR26" i="3"/>
  <c r="AS26" i="3"/>
  <c r="AT26" i="3"/>
  <c r="AU26" i="3"/>
  <c r="AV26" i="3"/>
  <c r="AW26" i="3"/>
  <c r="AX26" i="3"/>
  <c r="AY26" i="3"/>
  <c r="AZ26" i="3"/>
  <c r="BA26" i="3"/>
  <c r="BB26" i="3"/>
  <c r="BC26" i="3"/>
  <c r="BD26" i="3"/>
  <c r="BE26" i="3"/>
  <c r="BF26" i="3"/>
  <c r="BG26" i="3"/>
  <c r="AN27" i="3"/>
  <c r="AO27" i="3"/>
  <c r="AP27" i="3"/>
  <c r="AQ27" i="3"/>
  <c r="AR27" i="3"/>
  <c r="AS27" i="3"/>
  <c r="AT27" i="3"/>
  <c r="AU27" i="3"/>
  <c r="AV27" i="3"/>
  <c r="AW27" i="3"/>
  <c r="AX27" i="3"/>
  <c r="AY27" i="3"/>
  <c r="AZ27" i="3"/>
  <c r="BA27" i="3"/>
  <c r="BB27" i="3"/>
  <c r="BC27" i="3"/>
  <c r="BD27" i="3"/>
  <c r="BE27" i="3"/>
  <c r="BF27" i="3"/>
  <c r="BG27" i="3"/>
  <c r="AN28" i="3"/>
  <c r="AO28" i="3"/>
  <c r="AP28" i="3"/>
  <c r="AQ28" i="3"/>
  <c r="AR28" i="3"/>
  <c r="AS28" i="3"/>
  <c r="AT28" i="3"/>
  <c r="AU28" i="3"/>
  <c r="AV28" i="3"/>
  <c r="AW28" i="3"/>
  <c r="AX28" i="3"/>
  <c r="AY28" i="3"/>
  <c r="AZ28" i="3"/>
  <c r="BA28" i="3"/>
  <c r="BB28" i="3"/>
  <c r="BC28" i="3"/>
  <c r="BD28" i="3"/>
  <c r="BE28" i="3"/>
  <c r="BF28" i="3"/>
  <c r="BG28" i="3"/>
  <c r="AN29" i="3"/>
  <c r="AO29" i="3"/>
  <c r="AP29" i="3"/>
  <c r="AQ29" i="3"/>
  <c r="AR29" i="3"/>
  <c r="AS29" i="3"/>
  <c r="AT29" i="3"/>
  <c r="AU29" i="3"/>
  <c r="AV29" i="3"/>
  <c r="AW29" i="3"/>
  <c r="AX29" i="3"/>
  <c r="AY29" i="3"/>
  <c r="AZ29" i="3"/>
  <c r="BA29" i="3"/>
  <c r="BB29" i="3"/>
  <c r="BC29" i="3"/>
  <c r="BD29" i="3"/>
  <c r="BE29" i="3"/>
  <c r="BF29" i="3"/>
  <c r="BG29" i="3"/>
  <c r="AN30" i="3"/>
  <c r="AO30" i="3"/>
  <c r="AP30" i="3"/>
  <c r="AQ30" i="3"/>
  <c r="AR30" i="3"/>
  <c r="AS30" i="3"/>
  <c r="AT30" i="3"/>
  <c r="AU30" i="3"/>
  <c r="AV30" i="3"/>
  <c r="AW30" i="3"/>
  <c r="AX30" i="3"/>
  <c r="AY30" i="3"/>
  <c r="AZ30" i="3"/>
  <c r="BA30" i="3"/>
  <c r="BB30" i="3"/>
  <c r="BC30" i="3"/>
  <c r="BD30" i="3"/>
  <c r="BE30" i="3"/>
  <c r="BF30" i="3"/>
  <c r="BG30" i="3"/>
  <c r="AN31" i="3"/>
  <c r="AO31" i="3"/>
  <c r="AP31" i="3"/>
  <c r="AQ31" i="3"/>
  <c r="AR31" i="3"/>
  <c r="AS31" i="3"/>
  <c r="AT31" i="3"/>
  <c r="AU31" i="3"/>
  <c r="AV31" i="3"/>
  <c r="AW31" i="3"/>
  <c r="AX31" i="3"/>
  <c r="AY31" i="3"/>
  <c r="AZ31" i="3"/>
  <c r="BA31" i="3"/>
  <c r="BB31" i="3"/>
  <c r="BC31" i="3"/>
  <c r="BD31" i="3"/>
  <c r="BE31" i="3"/>
  <c r="BF31" i="3"/>
  <c r="BG31" i="3"/>
  <c r="AN24" i="3"/>
  <c r="AO24" i="3"/>
  <c r="AP24" i="3"/>
  <c r="AQ24" i="3"/>
  <c r="AR24" i="3"/>
  <c r="AS24" i="3"/>
  <c r="AT24" i="3"/>
  <c r="AU24" i="3"/>
  <c r="AV24" i="3"/>
  <c r="AW24" i="3"/>
  <c r="AX24" i="3"/>
  <c r="AY24" i="3"/>
  <c r="AZ24" i="3"/>
  <c r="BA24" i="3"/>
  <c r="BB24" i="3"/>
  <c r="BC24" i="3"/>
  <c r="BD24" i="3"/>
  <c r="BE24" i="3"/>
  <c r="BF24" i="3"/>
  <c r="AN15" i="3"/>
  <c r="AO15" i="3"/>
  <c r="AP15" i="3"/>
  <c r="AQ15" i="3"/>
  <c r="AR15" i="3"/>
  <c r="AS15" i="3"/>
  <c r="AT15" i="3"/>
  <c r="AU15" i="3"/>
  <c r="AV15" i="3"/>
  <c r="AW15" i="3"/>
  <c r="AX15" i="3"/>
  <c r="AY15" i="3"/>
  <c r="AZ15" i="3"/>
  <c r="BA15" i="3"/>
  <c r="BB15" i="3"/>
  <c r="BC15" i="3"/>
  <c r="BD15" i="3"/>
  <c r="BE15" i="3"/>
  <c r="BF15" i="3"/>
  <c r="BG15" i="3"/>
  <c r="AN16" i="3"/>
  <c r="AO16" i="3"/>
  <c r="AP16" i="3"/>
  <c r="AQ16" i="3"/>
  <c r="AR16" i="3"/>
  <c r="AS16" i="3"/>
  <c r="AT16" i="3"/>
  <c r="AU16" i="3"/>
  <c r="AV16" i="3"/>
  <c r="AW16" i="3"/>
  <c r="AX16" i="3"/>
  <c r="AY16" i="3"/>
  <c r="AZ16" i="3"/>
  <c r="BA16" i="3"/>
  <c r="BB16" i="3"/>
  <c r="BC16" i="3"/>
  <c r="BD16" i="3"/>
  <c r="BE16" i="3"/>
  <c r="BF16" i="3"/>
  <c r="BG16" i="3"/>
  <c r="AN17" i="3"/>
  <c r="AO17" i="3"/>
  <c r="AP17" i="3"/>
  <c r="AQ17" i="3"/>
  <c r="AR17" i="3"/>
  <c r="AS17" i="3"/>
  <c r="AT17" i="3"/>
  <c r="AU17" i="3"/>
  <c r="AV17" i="3"/>
  <c r="AW17" i="3"/>
  <c r="AX17" i="3"/>
  <c r="AY17" i="3"/>
  <c r="AZ17" i="3"/>
  <c r="BA17" i="3"/>
  <c r="BB17" i="3"/>
  <c r="BC17" i="3"/>
  <c r="BD17" i="3"/>
  <c r="BE17" i="3"/>
  <c r="BF17" i="3"/>
  <c r="BG17" i="3"/>
  <c r="AN18" i="3"/>
  <c r="AO18" i="3"/>
  <c r="AP18" i="3"/>
  <c r="AQ18" i="3"/>
  <c r="AR18" i="3"/>
  <c r="AS18" i="3"/>
  <c r="AT18" i="3"/>
  <c r="AU18" i="3"/>
  <c r="AV18" i="3"/>
  <c r="AW18" i="3"/>
  <c r="AX18" i="3"/>
  <c r="AY18" i="3"/>
  <c r="AZ18" i="3"/>
  <c r="BA18" i="3"/>
  <c r="BB18" i="3"/>
  <c r="BC18" i="3"/>
  <c r="BD18" i="3"/>
  <c r="BE18" i="3"/>
  <c r="BF18" i="3"/>
  <c r="BG18" i="3"/>
  <c r="AN19" i="3"/>
  <c r="AO19" i="3"/>
  <c r="AP19" i="3"/>
  <c r="AQ19" i="3"/>
  <c r="AR19" i="3"/>
  <c r="AS19" i="3"/>
  <c r="AT19" i="3"/>
  <c r="AU19" i="3"/>
  <c r="AV19" i="3"/>
  <c r="AW19" i="3"/>
  <c r="AX19" i="3"/>
  <c r="AY19" i="3"/>
  <c r="AZ19" i="3"/>
  <c r="BA19" i="3"/>
  <c r="BB19" i="3"/>
  <c r="BC19" i="3"/>
  <c r="BD19" i="3"/>
  <c r="BE19" i="3"/>
  <c r="BF19" i="3"/>
  <c r="BG19" i="3"/>
  <c r="AN20" i="3"/>
  <c r="AO20" i="3"/>
  <c r="AP20" i="3"/>
  <c r="AQ20" i="3"/>
  <c r="AR20" i="3"/>
  <c r="AS20" i="3"/>
  <c r="AT20" i="3"/>
  <c r="AU20" i="3"/>
  <c r="AV20" i="3"/>
  <c r="AW20" i="3"/>
  <c r="AX20" i="3"/>
  <c r="AY20" i="3"/>
  <c r="AZ20" i="3"/>
  <c r="BA20" i="3"/>
  <c r="BB20" i="3"/>
  <c r="BC20" i="3"/>
  <c r="BD20" i="3"/>
  <c r="BE20" i="3"/>
  <c r="BF20" i="3"/>
  <c r="BG20" i="3"/>
  <c r="AN21" i="3"/>
  <c r="AO21" i="3"/>
  <c r="AP21" i="3"/>
  <c r="AQ21" i="3"/>
  <c r="AR21" i="3"/>
  <c r="AS21" i="3"/>
  <c r="AT21" i="3"/>
  <c r="AU21" i="3"/>
  <c r="AV21" i="3"/>
  <c r="AW21" i="3"/>
  <c r="AX21" i="3"/>
  <c r="AY21" i="3"/>
  <c r="AZ21" i="3"/>
  <c r="BA21" i="3"/>
  <c r="BB21" i="3"/>
  <c r="BC21" i="3"/>
  <c r="BD21" i="3"/>
  <c r="BE21" i="3"/>
  <c r="BF21" i="3"/>
  <c r="BG21" i="3"/>
  <c r="AN14" i="3"/>
  <c r="AO14" i="3"/>
  <c r="AP14" i="3"/>
  <c r="AQ14" i="3"/>
  <c r="AR14" i="3"/>
  <c r="AS14" i="3"/>
  <c r="AT14" i="3"/>
  <c r="AU14" i="3"/>
  <c r="AV14" i="3"/>
  <c r="AW14" i="3"/>
  <c r="AX14" i="3"/>
  <c r="AY14" i="3"/>
  <c r="AZ14" i="3"/>
  <c r="BA14" i="3"/>
  <c r="BB14" i="3"/>
  <c r="BC14" i="3"/>
  <c r="BD14" i="3"/>
  <c r="BE14" i="3"/>
  <c r="BF14" i="3"/>
  <c r="AN5" i="3"/>
  <c r="AO5" i="3"/>
  <c r="AP5" i="3"/>
  <c r="AQ5" i="3"/>
  <c r="AR5" i="3"/>
  <c r="AS5" i="3"/>
  <c r="AT5" i="3"/>
  <c r="AU5" i="3"/>
  <c r="AV5" i="3"/>
  <c r="AW5" i="3"/>
  <c r="AX5" i="3"/>
  <c r="AY5" i="3"/>
  <c r="AZ5" i="3"/>
  <c r="BA5" i="3"/>
  <c r="BB5" i="3"/>
  <c r="BC5" i="3"/>
  <c r="BD5" i="3"/>
  <c r="BE5" i="3"/>
  <c r="BF5" i="3"/>
  <c r="BG5" i="3"/>
  <c r="AN6" i="3"/>
  <c r="AO6" i="3"/>
  <c r="AP6" i="3"/>
  <c r="AQ6" i="3"/>
  <c r="AR6" i="3"/>
  <c r="AS6" i="3"/>
  <c r="AT6" i="3"/>
  <c r="AU6" i="3"/>
  <c r="AV6" i="3"/>
  <c r="AW6" i="3"/>
  <c r="AX6" i="3"/>
  <c r="AY6" i="3"/>
  <c r="AZ6" i="3"/>
  <c r="BA6" i="3"/>
  <c r="BB6" i="3"/>
  <c r="BC6" i="3"/>
  <c r="BD6" i="3"/>
  <c r="BE6" i="3"/>
  <c r="BF6" i="3"/>
  <c r="BG6" i="3"/>
  <c r="AN7" i="3"/>
  <c r="AO7" i="3"/>
  <c r="AP7" i="3"/>
  <c r="AQ7" i="3"/>
  <c r="AR7" i="3"/>
  <c r="AS7" i="3"/>
  <c r="AT7" i="3"/>
  <c r="AU7" i="3"/>
  <c r="AV7" i="3"/>
  <c r="AW7" i="3"/>
  <c r="AX7" i="3"/>
  <c r="AY7" i="3"/>
  <c r="AZ7" i="3"/>
  <c r="BA7" i="3"/>
  <c r="BB7" i="3"/>
  <c r="BC7" i="3"/>
  <c r="BD7" i="3"/>
  <c r="BE7" i="3"/>
  <c r="BF7" i="3"/>
  <c r="BG7" i="3"/>
  <c r="AN8" i="3"/>
  <c r="AO8" i="3"/>
  <c r="AP8" i="3"/>
  <c r="AQ8" i="3"/>
  <c r="AR8" i="3"/>
  <c r="AS8" i="3"/>
  <c r="AT8" i="3"/>
  <c r="AU8" i="3"/>
  <c r="AV8" i="3"/>
  <c r="AW8" i="3"/>
  <c r="AX8" i="3"/>
  <c r="AY8" i="3"/>
  <c r="AZ8" i="3"/>
  <c r="BA8" i="3"/>
  <c r="BB8" i="3"/>
  <c r="BC8" i="3"/>
  <c r="BD8" i="3"/>
  <c r="BE8" i="3"/>
  <c r="BF8" i="3"/>
  <c r="BG8" i="3"/>
  <c r="AN9" i="3"/>
  <c r="AO9" i="3"/>
  <c r="AP9" i="3"/>
  <c r="AQ9" i="3"/>
  <c r="AR9" i="3"/>
  <c r="AS9" i="3"/>
  <c r="AT9" i="3"/>
  <c r="AU9" i="3"/>
  <c r="AV9" i="3"/>
  <c r="AW9" i="3"/>
  <c r="AX9" i="3"/>
  <c r="AY9" i="3"/>
  <c r="AZ9" i="3"/>
  <c r="BA9" i="3"/>
  <c r="BB9" i="3"/>
  <c r="BC9" i="3"/>
  <c r="BD9" i="3"/>
  <c r="BE9" i="3"/>
  <c r="BF9" i="3"/>
  <c r="BG9" i="3"/>
  <c r="AN10" i="3"/>
  <c r="AO10" i="3"/>
  <c r="AP10" i="3"/>
  <c r="AQ10" i="3"/>
  <c r="AR10" i="3"/>
  <c r="AS10" i="3"/>
  <c r="AT10" i="3"/>
  <c r="AU10" i="3"/>
  <c r="AV10" i="3"/>
  <c r="AW10" i="3"/>
  <c r="AX10" i="3"/>
  <c r="AY10" i="3"/>
  <c r="AZ10" i="3"/>
  <c r="BA10" i="3"/>
  <c r="BB10" i="3"/>
  <c r="BC10" i="3"/>
  <c r="BD10" i="3"/>
  <c r="BE10" i="3"/>
  <c r="BF10" i="3"/>
  <c r="BG10" i="3"/>
  <c r="AN11" i="3"/>
  <c r="AO11" i="3"/>
  <c r="AP11" i="3"/>
  <c r="AQ11" i="3"/>
  <c r="AR11" i="3"/>
  <c r="AS11" i="3"/>
  <c r="AT11" i="3"/>
  <c r="AU11" i="3"/>
  <c r="AV11" i="3"/>
  <c r="AW11" i="3"/>
  <c r="AX11" i="3"/>
  <c r="AY11" i="3"/>
  <c r="AZ11" i="3"/>
  <c r="BA11" i="3"/>
  <c r="BB11" i="3"/>
  <c r="BC11" i="3"/>
  <c r="BD11" i="3"/>
  <c r="BE11" i="3"/>
  <c r="BF11" i="3"/>
  <c r="BG11" i="3"/>
  <c r="AN4" i="3"/>
  <c r="AO4" i="3"/>
  <c r="AP4" i="3"/>
  <c r="AQ4" i="3"/>
  <c r="AR4" i="3"/>
  <c r="AS4" i="3"/>
  <c r="AT4" i="3"/>
  <c r="AU4" i="3"/>
  <c r="AV4" i="3"/>
  <c r="AW4" i="3"/>
  <c r="AX4" i="3"/>
  <c r="AY4" i="3"/>
  <c r="AZ4" i="3"/>
  <c r="BA4" i="3"/>
  <c r="BB4" i="3"/>
  <c r="BC4" i="3"/>
  <c r="BD4" i="3"/>
  <c r="BE4" i="3"/>
  <c r="BF4" i="3"/>
  <c r="AL42" i="3"/>
  <c r="AL56" i="3" s="1"/>
  <c r="AK42" i="3"/>
  <c r="AK56" i="3" s="1"/>
  <c r="AJ42" i="3"/>
  <c r="AJ56" i="3" s="1"/>
  <c r="AI42" i="3"/>
  <c r="AI56" i="3" s="1"/>
  <c r="AH42" i="3"/>
  <c r="AH56" i="3" s="1"/>
  <c r="AG42" i="3"/>
  <c r="AF42" i="3"/>
  <c r="AF56" i="3" s="1"/>
  <c r="AE42" i="3"/>
  <c r="AE56" i="3" s="1"/>
  <c r="AD42" i="3"/>
  <c r="AD56" i="3" s="1"/>
  <c r="AC42" i="3"/>
  <c r="AC56" i="3" s="1"/>
  <c r="AB42" i="3"/>
  <c r="AB56" i="3" s="1"/>
  <c r="AA42" i="3"/>
  <c r="AA56" i="3" s="1"/>
  <c r="Z42" i="3"/>
  <c r="Z56" i="3" s="1"/>
  <c r="Y42" i="3"/>
  <c r="X42" i="3"/>
  <c r="W42" i="3"/>
  <c r="V42" i="3"/>
  <c r="U42" i="3"/>
  <c r="T42" i="3"/>
  <c r="S42" i="3"/>
  <c r="R42" i="3"/>
  <c r="Q42" i="3"/>
  <c r="P42" i="3"/>
  <c r="O42" i="3"/>
  <c r="N42" i="3"/>
  <c r="M42" i="3"/>
  <c r="L42" i="3"/>
  <c r="K42" i="3"/>
  <c r="J42" i="3"/>
  <c r="I42" i="3"/>
  <c r="H42" i="3"/>
  <c r="G42" i="3"/>
  <c r="F42" i="3"/>
  <c r="E42" i="3"/>
  <c r="D42" i="3"/>
  <c r="C42" i="3"/>
  <c r="B42" i="3"/>
  <c r="BX41" i="3"/>
  <c r="BW41" i="3"/>
  <c r="BV41" i="3"/>
  <c r="BU41" i="3"/>
  <c r="BT41" i="3"/>
  <c r="BS41" i="3"/>
  <c r="BR41" i="3"/>
  <c r="BQ41" i="3"/>
  <c r="BP41" i="3"/>
  <c r="BO41" i="3"/>
  <c r="BN41" i="3"/>
  <c r="BM41" i="3"/>
  <c r="BL41" i="3"/>
  <c r="BK41" i="3"/>
  <c r="BJ41" i="3"/>
  <c r="BI41" i="3"/>
  <c r="BH41" i="3"/>
  <c r="BX40" i="3"/>
  <c r="BW40" i="3"/>
  <c r="BV40" i="3"/>
  <c r="BU40" i="3"/>
  <c r="BT40" i="3"/>
  <c r="BS40" i="3"/>
  <c r="BR40" i="3"/>
  <c r="BQ40" i="3"/>
  <c r="BP40" i="3"/>
  <c r="BO40" i="3"/>
  <c r="BN40" i="3"/>
  <c r="BM40" i="3"/>
  <c r="BL40" i="3"/>
  <c r="BK40" i="3"/>
  <c r="BJ40" i="3"/>
  <c r="BI40" i="3"/>
  <c r="BH40" i="3"/>
  <c r="BX39" i="3"/>
  <c r="BW39" i="3"/>
  <c r="BV39" i="3"/>
  <c r="BU39" i="3"/>
  <c r="BT39" i="3"/>
  <c r="BS39" i="3"/>
  <c r="BR39" i="3"/>
  <c r="BQ39" i="3"/>
  <c r="BP39" i="3"/>
  <c r="BO39" i="3"/>
  <c r="BN39" i="3"/>
  <c r="BM39" i="3"/>
  <c r="BL39" i="3"/>
  <c r="BK39" i="3"/>
  <c r="BJ39" i="3"/>
  <c r="BI39" i="3"/>
  <c r="BH39" i="3"/>
  <c r="BX38" i="3"/>
  <c r="BW38" i="3"/>
  <c r="BV38" i="3"/>
  <c r="BU38" i="3"/>
  <c r="BT38" i="3"/>
  <c r="BS38" i="3"/>
  <c r="BR38" i="3"/>
  <c r="BQ38" i="3"/>
  <c r="BP38" i="3"/>
  <c r="BO38" i="3"/>
  <c r="BN38" i="3"/>
  <c r="BM38" i="3"/>
  <c r="BL38" i="3"/>
  <c r="BK38" i="3"/>
  <c r="BJ38" i="3"/>
  <c r="BI38" i="3"/>
  <c r="BH38" i="3"/>
  <c r="BX37" i="3"/>
  <c r="BW37" i="3"/>
  <c r="BV37" i="3"/>
  <c r="BU37" i="3"/>
  <c r="BT37" i="3"/>
  <c r="BS37" i="3"/>
  <c r="BR37" i="3"/>
  <c r="BQ37" i="3"/>
  <c r="BP37" i="3"/>
  <c r="BO37" i="3"/>
  <c r="BN37" i="3"/>
  <c r="BM37" i="3"/>
  <c r="BL37" i="3"/>
  <c r="BK37" i="3"/>
  <c r="BJ37" i="3"/>
  <c r="BI37" i="3"/>
  <c r="BH37" i="3"/>
  <c r="BX36" i="3"/>
  <c r="BW36" i="3"/>
  <c r="BV36" i="3"/>
  <c r="BU36" i="3"/>
  <c r="BT36" i="3"/>
  <c r="BS36" i="3"/>
  <c r="BR36" i="3"/>
  <c r="BQ36" i="3"/>
  <c r="BP36" i="3"/>
  <c r="BO36" i="3"/>
  <c r="BN36" i="3"/>
  <c r="BM36" i="3"/>
  <c r="BL36" i="3"/>
  <c r="BK36" i="3"/>
  <c r="BJ36" i="3"/>
  <c r="BI36" i="3"/>
  <c r="BH36" i="3"/>
  <c r="BX35" i="3"/>
  <c r="BW35" i="3"/>
  <c r="BV35" i="3"/>
  <c r="BU35" i="3"/>
  <c r="BT35" i="3"/>
  <c r="BS35" i="3"/>
  <c r="BR35" i="3"/>
  <c r="BQ35" i="3"/>
  <c r="BP35" i="3"/>
  <c r="BO35" i="3"/>
  <c r="BN35" i="3"/>
  <c r="BM35" i="3"/>
  <c r="BL35" i="3"/>
  <c r="BK35" i="3"/>
  <c r="BJ35" i="3"/>
  <c r="BI35" i="3"/>
  <c r="BH35" i="3"/>
  <c r="BX34" i="3"/>
  <c r="BW34" i="3"/>
  <c r="BV34" i="3"/>
  <c r="BU34" i="3"/>
  <c r="BT34" i="3"/>
  <c r="BS34" i="3"/>
  <c r="BR34" i="3"/>
  <c r="BQ34" i="3"/>
  <c r="BP34" i="3"/>
  <c r="BO34" i="3"/>
  <c r="BN34" i="3"/>
  <c r="BM34" i="3"/>
  <c r="BL34" i="3"/>
  <c r="BK34" i="3"/>
  <c r="BJ34" i="3"/>
  <c r="BI34" i="3"/>
  <c r="BH34" i="3"/>
  <c r="BG34" i="3"/>
  <c r="AL32" i="3"/>
  <c r="AK32" i="3"/>
  <c r="AJ32" i="3"/>
  <c r="AI32" i="3"/>
  <c r="AH32" i="3"/>
  <c r="AG32" i="3"/>
  <c r="AF32" i="3"/>
  <c r="AE32" i="3"/>
  <c r="AD32" i="3"/>
  <c r="AC32" i="3"/>
  <c r="AB32" i="3"/>
  <c r="AA32" i="3"/>
  <c r="Z32" i="3"/>
  <c r="Y32" i="3"/>
  <c r="X32" i="3"/>
  <c r="W32" i="3"/>
  <c r="V32" i="3"/>
  <c r="U32" i="3"/>
  <c r="T32" i="3"/>
  <c r="S32" i="3"/>
  <c r="R32" i="3"/>
  <c r="Q32" i="3"/>
  <c r="P32" i="3"/>
  <c r="O32" i="3"/>
  <c r="N32" i="3"/>
  <c r="M32" i="3"/>
  <c r="L32" i="3"/>
  <c r="K32" i="3"/>
  <c r="J32" i="3"/>
  <c r="I32" i="3"/>
  <c r="H32" i="3"/>
  <c r="G32" i="3"/>
  <c r="F32" i="3"/>
  <c r="E32" i="3"/>
  <c r="D32" i="3"/>
  <c r="C32" i="3"/>
  <c r="B32" i="3"/>
  <c r="BX31" i="3"/>
  <c r="BW31" i="3"/>
  <c r="BV31" i="3"/>
  <c r="BU31" i="3"/>
  <c r="BT31" i="3"/>
  <c r="BS31" i="3"/>
  <c r="BR31" i="3"/>
  <c r="BQ31" i="3"/>
  <c r="BP31" i="3"/>
  <c r="BO31" i="3"/>
  <c r="BN31" i="3"/>
  <c r="BM31" i="3"/>
  <c r="BL31" i="3"/>
  <c r="BK31" i="3"/>
  <c r="BJ31" i="3"/>
  <c r="BI31" i="3"/>
  <c r="BH31" i="3"/>
  <c r="BX30" i="3"/>
  <c r="BW30" i="3"/>
  <c r="BV30" i="3"/>
  <c r="BU30" i="3"/>
  <c r="BT30" i="3"/>
  <c r="BS30" i="3"/>
  <c r="BR30" i="3"/>
  <c r="BQ30" i="3"/>
  <c r="BP30" i="3"/>
  <c r="BO30" i="3"/>
  <c r="BN30" i="3"/>
  <c r="BM30" i="3"/>
  <c r="BL30" i="3"/>
  <c r="BK30" i="3"/>
  <c r="BJ30" i="3"/>
  <c r="BI30" i="3"/>
  <c r="BH30" i="3"/>
  <c r="BX29" i="3"/>
  <c r="BW29" i="3"/>
  <c r="BV29" i="3"/>
  <c r="BU29" i="3"/>
  <c r="BT29" i="3"/>
  <c r="BS29" i="3"/>
  <c r="BR29" i="3"/>
  <c r="BQ29" i="3"/>
  <c r="BP29" i="3"/>
  <c r="BO29" i="3"/>
  <c r="BN29" i="3"/>
  <c r="BM29" i="3"/>
  <c r="BL29" i="3"/>
  <c r="BK29" i="3"/>
  <c r="BJ29" i="3"/>
  <c r="BI29" i="3"/>
  <c r="BH29" i="3"/>
  <c r="BX28" i="3"/>
  <c r="BW28" i="3"/>
  <c r="BV28" i="3"/>
  <c r="BU28" i="3"/>
  <c r="BT28" i="3"/>
  <c r="BS28" i="3"/>
  <c r="BR28" i="3"/>
  <c r="BQ28" i="3"/>
  <c r="BP28" i="3"/>
  <c r="BO28" i="3"/>
  <c r="BN28" i="3"/>
  <c r="BM28" i="3"/>
  <c r="BL28" i="3"/>
  <c r="BK28" i="3"/>
  <c r="BJ28" i="3"/>
  <c r="BI28" i="3"/>
  <c r="BH28" i="3"/>
  <c r="BX27" i="3"/>
  <c r="BW27" i="3"/>
  <c r="BV27" i="3"/>
  <c r="BU27" i="3"/>
  <c r="BT27" i="3"/>
  <c r="BS27" i="3"/>
  <c r="BR27" i="3"/>
  <c r="BQ27" i="3"/>
  <c r="BP27" i="3"/>
  <c r="BO27" i="3"/>
  <c r="BN27" i="3"/>
  <c r="BM27" i="3"/>
  <c r="BL27" i="3"/>
  <c r="BK27" i="3"/>
  <c r="BJ27" i="3"/>
  <c r="BI27" i="3"/>
  <c r="BH27" i="3"/>
  <c r="BX26" i="3"/>
  <c r="BW26" i="3"/>
  <c r="BV26" i="3"/>
  <c r="BU26" i="3"/>
  <c r="BT26" i="3"/>
  <c r="BS26" i="3"/>
  <c r="BR26" i="3"/>
  <c r="BQ26" i="3"/>
  <c r="BP26" i="3"/>
  <c r="BO26" i="3"/>
  <c r="BN26" i="3"/>
  <c r="BM26" i="3"/>
  <c r="BL26" i="3"/>
  <c r="BK26" i="3"/>
  <c r="BJ26" i="3"/>
  <c r="BI26" i="3"/>
  <c r="BH26" i="3"/>
  <c r="BX25" i="3"/>
  <c r="BW25" i="3"/>
  <c r="BV25" i="3"/>
  <c r="BU25" i="3"/>
  <c r="BT25" i="3"/>
  <c r="BS25" i="3"/>
  <c r="BR25" i="3"/>
  <c r="BQ25" i="3"/>
  <c r="BP25" i="3"/>
  <c r="BO25" i="3"/>
  <c r="BN25" i="3"/>
  <c r="BM25" i="3"/>
  <c r="BL25" i="3"/>
  <c r="BK25" i="3"/>
  <c r="BJ25" i="3"/>
  <c r="BI25" i="3"/>
  <c r="BH25" i="3"/>
  <c r="BX24" i="3"/>
  <c r="BW24" i="3"/>
  <c r="BV24" i="3"/>
  <c r="BU24" i="3"/>
  <c r="BT24" i="3"/>
  <c r="BS24" i="3"/>
  <c r="BR24" i="3"/>
  <c r="BQ24" i="3"/>
  <c r="BP24" i="3"/>
  <c r="BO24" i="3"/>
  <c r="BN24" i="3"/>
  <c r="BM24" i="3"/>
  <c r="BL24" i="3"/>
  <c r="BK24" i="3"/>
  <c r="BJ24" i="3"/>
  <c r="BI24" i="3"/>
  <c r="BH24" i="3"/>
  <c r="BG24" i="3"/>
  <c r="AL22" i="3"/>
  <c r="AK22" i="3"/>
  <c r="AJ22" i="3"/>
  <c r="AI22" i="3"/>
  <c r="AH22" i="3"/>
  <c r="AG22" i="3"/>
  <c r="AF22" i="3"/>
  <c r="AE22" i="3"/>
  <c r="AD22" i="3"/>
  <c r="AC22" i="3"/>
  <c r="AB22" i="3"/>
  <c r="AA22" i="3"/>
  <c r="Z22" i="3"/>
  <c r="Y22" i="3"/>
  <c r="X22" i="3"/>
  <c r="W22" i="3"/>
  <c r="V22" i="3"/>
  <c r="U22" i="3"/>
  <c r="T22" i="3"/>
  <c r="S22" i="3"/>
  <c r="R22" i="3"/>
  <c r="Q22" i="3"/>
  <c r="P22" i="3"/>
  <c r="O22" i="3"/>
  <c r="N22" i="3"/>
  <c r="M22" i="3"/>
  <c r="L22" i="3"/>
  <c r="K22" i="3"/>
  <c r="J22" i="3"/>
  <c r="I22" i="3"/>
  <c r="H22" i="3"/>
  <c r="G22" i="3"/>
  <c r="F22" i="3"/>
  <c r="E22" i="3"/>
  <c r="D22" i="3"/>
  <c r="C22" i="3"/>
  <c r="B22" i="3"/>
  <c r="BX21" i="3"/>
  <c r="BW21" i="3"/>
  <c r="BV21" i="3"/>
  <c r="BU21" i="3"/>
  <c r="BT21" i="3"/>
  <c r="BS21" i="3"/>
  <c r="BR21" i="3"/>
  <c r="BQ21" i="3"/>
  <c r="BP21" i="3"/>
  <c r="BO21" i="3"/>
  <c r="BN21" i="3"/>
  <c r="BM21" i="3"/>
  <c r="BL21" i="3"/>
  <c r="BK21" i="3"/>
  <c r="BJ21" i="3"/>
  <c r="BI21" i="3"/>
  <c r="BH21" i="3"/>
  <c r="BX20" i="3"/>
  <c r="BW20" i="3"/>
  <c r="BV20" i="3"/>
  <c r="BU20" i="3"/>
  <c r="BT20" i="3"/>
  <c r="BS20" i="3"/>
  <c r="BR20" i="3"/>
  <c r="BQ20" i="3"/>
  <c r="BP20" i="3"/>
  <c r="BO20" i="3"/>
  <c r="BN20" i="3"/>
  <c r="BM20" i="3"/>
  <c r="BL20" i="3"/>
  <c r="BK20" i="3"/>
  <c r="BJ20" i="3"/>
  <c r="BI20" i="3"/>
  <c r="BH20" i="3"/>
  <c r="BX19" i="3"/>
  <c r="BW19" i="3"/>
  <c r="BV19" i="3"/>
  <c r="BU19" i="3"/>
  <c r="BT19" i="3"/>
  <c r="BS19" i="3"/>
  <c r="BR19" i="3"/>
  <c r="BQ19" i="3"/>
  <c r="BP19" i="3"/>
  <c r="BO19" i="3"/>
  <c r="BN19" i="3"/>
  <c r="BM19" i="3"/>
  <c r="BL19" i="3"/>
  <c r="BK19" i="3"/>
  <c r="BJ19" i="3"/>
  <c r="BI19" i="3"/>
  <c r="BH19" i="3"/>
  <c r="BX18" i="3"/>
  <c r="BW18" i="3"/>
  <c r="BV18" i="3"/>
  <c r="BU18" i="3"/>
  <c r="BT18" i="3"/>
  <c r="BS18" i="3"/>
  <c r="BR18" i="3"/>
  <c r="BQ18" i="3"/>
  <c r="BP18" i="3"/>
  <c r="BO18" i="3"/>
  <c r="BN18" i="3"/>
  <c r="BM18" i="3"/>
  <c r="BL18" i="3"/>
  <c r="BK18" i="3"/>
  <c r="BJ18" i="3"/>
  <c r="BI18" i="3"/>
  <c r="BH18" i="3"/>
  <c r="BX17" i="3"/>
  <c r="BW17" i="3"/>
  <c r="BV17" i="3"/>
  <c r="BU17" i="3"/>
  <c r="BT17" i="3"/>
  <c r="BS17" i="3"/>
  <c r="BR17" i="3"/>
  <c r="BQ17" i="3"/>
  <c r="BP17" i="3"/>
  <c r="BO17" i="3"/>
  <c r="BN17" i="3"/>
  <c r="BM17" i="3"/>
  <c r="BL17" i="3"/>
  <c r="BK17" i="3"/>
  <c r="BJ17" i="3"/>
  <c r="BI17" i="3"/>
  <c r="BH17" i="3"/>
  <c r="BX16" i="3"/>
  <c r="BW16" i="3"/>
  <c r="BV16" i="3"/>
  <c r="BU16" i="3"/>
  <c r="BT16" i="3"/>
  <c r="BS16" i="3"/>
  <c r="BR16" i="3"/>
  <c r="BQ16" i="3"/>
  <c r="BP16" i="3"/>
  <c r="BO16" i="3"/>
  <c r="BN16" i="3"/>
  <c r="BM16" i="3"/>
  <c r="BL16" i="3"/>
  <c r="BK16" i="3"/>
  <c r="BJ16" i="3"/>
  <c r="BI16" i="3"/>
  <c r="BH16" i="3"/>
  <c r="BX15" i="3"/>
  <c r="BW15" i="3"/>
  <c r="BV15" i="3"/>
  <c r="BU15" i="3"/>
  <c r="BT15" i="3"/>
  <c r="BS15" i="3"/>
  <c r="BR15" i="3"/>
  <c r="BQ15" i="3"/>
  <c r="BP15" i="3"/>
  <c r="BO15" i="3"/>
  <c r="BN15" i="3"/>
  <c r="BM15" i="3"/>
  <c r="BL15" i="3"/>
  <c r="BK15" i="3"/>
  <c r="BJ15" i="3"/>
  <c r="BI15" i="3"/>
  <c r="BH15" i="3"/>
  <c r="BX14" i="3"/>
  <c r="BW14" i="3"/>
  <c r="BV14" i="3"/>
  <c r="BU14" i="3"/>
  <c r="BT14" i="3"/>
  <c r="BS14" i="3"/>
  <c r="BR14" i="3"/>
  <c r="BQ14" i="3"/>
  <c r="BP14" i="3"/>
  <c r="BO14" i="3"/>
  <c r="BN14" i="3"/>
  <c r="BM14" i="3"/>
  <c r="BL14" i="3"/>
  <c r="BK14" i="3"/>
  <c r="BJ14" i="3"/>
  <c r="BI14" i="3"/>
  <c r="BH14" i="3"/>
  <c r="BG14" i="3"/>
  <c r="AL12" i="3"/>
  <c r="AK12" i="3"/>
  <c r="AJ12" i="3"/>
  <c r="AI12" i="3"/>
  <c r="AH12" i="3"/>
  <c r="AG12" i="3"/>
  <c r="AF12" i="3"/>
  <c r="AE12" i="3"/>
  <c r="AD12" i="3"/>
  <c r="AC12" i="3"/>
  <c r="AB12" i="3"/>
  <c r="AA12" i="3"/>
  <c r="Z12" i="3"/>
  <c r="Y12" i="3"/>
  <c r="X12" i="3"/>
  <c r="W12" i="3"/>
  <c r="V12" i="3"/>
  <c r="U12" i="3"/>
  <c r="T12" i="3"/>
  <c r="S12" i="3"/>
  <c r="R12" i="3"/>
  <c r="Q12" i="3"/>
  <c r="P12" i="3"/>
  <c r="O12" i="3"/>
  <c r="N12" i="3"/>
  <c r="M12" i="3"/>
  <c r="L12" i="3"/>
  <c r="K12" i="3"/>
  <c r="J12" i="3"/>
  <c r="I12" i="3"/>
  <c r="I56" i="3" s="1"/>
  <c r="H12" i="3"/>
  <c r="G12" i="3"/>
  <c r="F12" i="3"/>
  <c r="E12" i="3"/>
  <c r="D12" i="3"/>
  <c r="C12" i="3"/>
  <c r="B12" i="3"/>
  <c r="BX11" i="3"/>
  <c r="BW11" i="3"/>
  <c r="BV11" i="3"/>
  <c r="BU11" i="3"/>
  <c r="BT11" i="3"/>
  <c r="BS11" i="3"/>
  <c r="BR11" i="3"/>
  <c r="BQ11" i="3"/>
  <c r="BP11" i="3"/>
  <c r="BO11" i="3"/>
  <c r="BN11" i="3"/>
  <c r="BM11" i="3"/>
  <c r="BL11" i="3"/>
  <c r="BK11" i="3"/>
  <c r="BJ11" i="3"/>
  <c r="BI11" i="3"/>
  <c r="BH11" i="3"/>
  <c r="BX10" i="3"/>
  <c r="BW10" i="3"/>
  <c r="BV10" i="3"/>
  <c r="BU10" i="3"/>
  <c r="BT10" i="3"/>
  <c r="BS10" i="3"/>
  <c r="BR10" i="3"/>
  <c r="BQ10" i="3"/>
  <c r="BP10" i="3"/>
  <c r="BO10" i="3"/>
  <c r="BN10" i="3"/>
  <c r="BM10" i="3"/>
  <c r="BL10" i="3"/>
  <c r="BK10" i="3"/>
  <c r="BJ10" i="3"/>
  <c r="BI10" i="3"/>
  <c r="BH10" i="3"/>
  <c r="BX9" i="3"/>
  <c r="BW9" i="3"/>
  <c r="BV9" i="3"/>
  <c r="BU9" i="3"/>
  <c r="BT9" i="3"/>
  <c r="BS9" i="3"/>
  <c r="BR9" i="3"/>
  <c r="BQ9" i="3"/>
  <c r="BP9" i="3"/>
  <c r="BO9" i="3"/>
  <c r="BN9" i="3"/>
  <c r="BM9" i="3"/>
  <c r="BL9" i="3"/>
  <c r="BK9" i="3"/>
  <c r="BJ9" i="3"/>
  <c r="BI9" i="3"/>
  <c r="BH9" i="3"/>
  <c r="BX8" i="3"/>
  <c r="BW8" i="3"/>
  <c r="BV8" i="3"/>
  <c r="BU8" i="3"/>
  <c r="BT8" i="3"/>
  <c r="BS8" i="3"/>
  <c r="BR8" i="3"/>
  <c r="BQ8" i="3"/>
  <c r="BP8" i="3"/>
  <c r="BO8" i="3"/>
  <c r="BN8" i="3"/>
  <c r="BM8" i="3"/>
  <c r="BL8" i="3"/>
  <c r="BK8" i="3"/>
  <c r="BJ8" i="3"/>
  <c r="BI8" i="3"/>
  <c r="BH8" i="3"/>
  <c r="BX7" i="3"/>
  <c r="BW7" i="3"/>
  <c r="BV7" i="3"/>
  <c r="BU7" i="3"/>
  <c r="BT7" i="3"/>
  <c r="BS7" i="3"/>
  <c r="BR7" i="3"/>
  <c r="BQ7" i="3"/>
  <c r="BP7" i="3"/>
  <c r="BO7" i="3"/>
  <c r="BN7" i="3"/>
  <c r="BM7" i="3"/>
  <c r="BL7" i="3"/>
  <c r="BK7" i="3"/>
  <c r="BJ7" i="3"/>
  <c r="BI7" i="3"/>
  <c r="BH7" i="3"/>
  <c r="BX6" i="3"/>
  <c r="BW6" i="3"/>
  <c r="BV6" i="3"/>
  <c r="BU6" i="3"/>
  <c r="BT6" i="3"/>
  <c r="BS6" i="3"/>
  <c r="BR6" i="3"/>
  <c r="BQ6" i="3"/>
  <c r="BP6" i="3"/>
  <c r="BO6" i="3"/>
  <c r="BN6" i="3"/>
  <c r="BM6" i="3"/>
  <c r="BL6" i="3"/>
  <c r="BK6" i="3"/>
  <c r="BJ6" i="3"/>
  <c r="BI6" i="3"/>
  <c r="BH6" i="3"/>
  <c r="BX5" i="3"/>
  <c r="BW5" i="3"/>
  <c r="BV5" i="3"/>
  <c r="BU5" i="3"/>
  <c r="BT5" i="3"/>
  <c r="BS5" i="3"/>
  <c r="BR5" i="3"/>
  <c r="BQ5" i="3"/>
  <c r="BP5" i="3"/>
  <c r="BO5" i="3"/>
  <c r="BN5" i="3"/>
  <c r="BM5" i="3"/>
  <c r="BL5" i="3"/>
  <c r="BK5" i="3"/>
  <c r="BJ5" i="3"/>
  <c r="BI5" i="3"/>
  <c r="BH5" i="3"/>
  <c r="BX4" i="3"/>
  <c r="BW4" i="3"/>
  <c r="BV4" i="3"/>
  <c r="BU4" i="3"/>
  <c r="BT4" i="3"/>
  <c r="BS4" i="3"/>
  <c r="BR4" i="3"/>
  <c r="BQ4" i="3"/>
  <c r="BP4" i="3"/>
  <c r="BO4" i="3"/>
  <c r="BN4" i="3"/>
  <c r="BM4" i="3"/>
  <c r="BL4" i="3"/>
  <c r="BK4" i="3"/>
  <c r="BJ4" i="3"/>
  <c r="BI4" i="3"/>
  <c r="BH4" i="3"/>
  <c r="BG4" i="3"/>
  <c r="Z46" i="1"/>
  <c r="AA46" i="1"/>
  <c r="AB46" i="1"/>
  <c r="AC46" i="1"/>
  <c r="AD46" i="1"/>
  <c r="AE46" i="1"/>
  <c r="AF46" i="1"/>
  <c r="AG46" i="1"/>
  <c r="AH46" i="1"/>
  <c r="AI46" i="1"/>
  <c r="AJ46" i="1"/>
  <c r="AK46" i="1"/>
  <c r="Z45" i="1"/>
  <c r="AA45" i="1"/>
  <c r="AB45" i="1"/>
  <c r="AC45" i="1"/>
  <c r="AD45" i="1"/>
  <c r="AE45" i="1"/>
  <c r="AF45" i="1"/>
  <c r="AG45" i="1"/>
  <c r="AH45" i="1"/>
  <c r="AI45" i="1"/>
  <c r="AJ45" i="1"/>
  <c r="AK45" i="1"/>
  <c r="Z38" i="1"/>
  <c r="AA38" i="1"/>
  <c r="AB38" i="1"/>
  <c r="AC38" i="1"/>
  <c r="AD38" i="1"/>
  <c r="AE38" i="1"/>
  <c r="AF38" i="1"/>
  <c r="AG38" i="1"/>
  <c r="AH38" i="1"/>
  <c r="AI38" i="1"/>
  <c r="AJ38" i="1"/>
  <c r="AK38" i="1"/>
  <c r="Z37" i="1"/>
  <c r="AA37" i="1"/>
  <c r="AB37" i="1"/>
  <c r="AC37" i="1"/>
  <c r="AD37" i="1"/>
  <c r="AE37" i="1"/>
  <c r="AF37" i="1"/>
  <c r="AG37" i="1"/>
  <c r="AH37" i="1"/>
  <c r="AI37" i="1"/>
  <c r="AJ37" i="1"/>
  <c r="AK37" i="1"/>
  <c r="Z36" i="1"/>
  <c r="AA36" i="1"/>
  <c r="AB36" i="1"/>
  <c r="AC36" i="1"/>
  <c r="AD36" i="1"/>
  <c r="AE36" i="1"/>
  <c r="AF36" i="1"/>
  <c r="AG36" i="1"/>
  <c r="AH36" i="1"/>
  <c r="AI36" i="1"/>
  <c r="AJ36" i="1"/>
  <c r="AK36" i="1"/>
  <c r="Z30" i="1"/>
  <c r="AA30" i="1"/>
  <c r="AB30" i="1"/>
  <c r="AC30" i="1"/>
  <c r="AD30" i="1"/>
  <c r="AE30" i="1"/>
  <c r="AF30" i="1"/>
  <c r="AG30" i="1"/>
  <c r="AH30" i="1"/>
  <c r="AI30" i="1"/>
  <c r="AJ30" i="1"/>
  <c r="AK30" i="1"/>
  <c r="Z24" i="1"/>
  <c r="AA24" i="1"/>
  <c r="AB24" i="1"/>
  <c r="AC24" i="1"/>
  <c r="AD24" i="1"/>
  <c r="AE24" i="1"/>
  <c r="AF24" i="1"/>
  <c r="AG24" i="1"/>
  <c r="AH24" i="1"/>
  <c r="AI24" i="1"/>
  <c r="AJ24" i="1"/>
  <c r="AK24" i="1"/>
  <c r="C18" i="1"/>
  <c r="D18" i="1"/>
  <c r="E18" i="1"/>
  <c r="F18" i="1"/>
  <c r="G18" i="1"/>
  <c r="H18" i="1"/>
  <c r="I18" i="1"/>
  <c r="J18" i="1"/>
  <c r="K18" i="1"/>
  <c r="L18" i="1"/>
  <c r="M18" i="1"/>
  <c r="N18" i="1"/>
  <c r="O18" i="1"/>
  <c r="P18" i="1"/>
  <c r="Q18" i="1"/>
  <c r="R18" i="1"/>
  <c r="S18" i="1"/>
  <c r="T18" i="1"/>
  <c r="U18" i="1"/>
  <c r="V18" i="1"/>
  <c r="W18" i="1"/>
  <c r="X18" i="1"/>
  <c r="Y18" i="1"/>
  <c r="Z18" i="1"/>
  <c r="AA18" i="1"/>
  <c r="AB18" i="1"/>
  <c r="AC18" i="1"/>
  <c r="AD18" i="1"/>
  <c r="AE18" i="1"/>
  <c r="AF18" i="1"/>
  <c r="AG18" i="1"/>
  <c r="AH18" i="1"/>
  <c r="AI18" i="1"/>
  <c r="AJ18" i="1"/>
  <c r="AK18" i="1"/>
  <c r="B18" i="1"/>
  <c r="C12" i="1"/>
  <c r="D12" i="1"/>
  <c r="E12" i="1"/>
  <c r="F12" i="1"/>
  <c r="G12" i="1"/>
  <c r="H12" i="1"/>
  <c r="I12" i="1"/>
  <c r="J12" i="1"/>
  <c r="K12" i="1"/>
  <c r="L12" i="1"/>
  <c r="M12" i="1"/>
  <c r="N12" i="1"/>
  <c r="O12" i="1"/>
  <c r="P12" i="1"/>
  <c r="Q12" i="1"/>
  <c r="R12" i="1"/>
  <c r="S12" i="1"/>
  <c r="T12" i="1"/>
  <c r="U12" i="1"/>
  <c r="V12" i="1"/>
  <c r="W12" i="1"/>
  <c r="X12" i="1"/>
  <c r="Y12" i="1"/>
  <c r="Z12" i="1"/>
  <c r="AA12" i="1"/>
  <c r="AB12" i="1"/>
  <c r="AC12" i="1"/>
  <c r="AD12" i="1"/>
  <c r="AE12" i="1"/>
  <c r="AF12" i="1"/>
  <c r="AG12" i="1"/>
  <c r="AH12" i="1"/>
  <c r="AI12" i="1"/>
  <c r="AJ12" i="1"/>
  <c r="AK12" i="1"/>
  <c r="B12" i="1"/>
  <c r="C6" i="1"/>
  <c r="D6" i="1"/>
  <c r="E6" i="1"/>
  <c r="F6" i="1"/>
  <c r="G6" i="1"/>
  <c r="H6" i="1"/>
  <c r="I6" i="1"/>
  <c r="I8" i="1" s="1"/>
  <c r="J6" i="1"/>
  <c r="K6" i="1"/>
  <c r="K8" i="1" s="1"/>
  <c r="L6" i="1"/>
  <c r="M6" i="1"/>
  <c r="N6" i="1"/>
  <c r="O6" i="1"/>
  <c r="P6" i="1"/>
  <c r="Q6" i="1"/>
  <c r="Q8" i="1" s="1"/>
  <c r="R6" i="1"/>
  <c r="R8" i="1" s="1"/>
  <c r="S6" i="1"/>
  <c r="S8" i="1" s="1"/>
  <c r="T6" i="1"/>
  <c r="U6" i="1"/>
  <c r="V6" i="1"/>
  <c r="W6" i="1"/>
  <c r="X6" i="1"/>
  <c r="Y6" i="1"/>
  <c r="Y8" i="1" s="1"/>
  <c r="Z6" i="1"/>
  <c r="Z8" i="1" s="1"/>
  <c r="AA6" i="1"/>
  <c r="AB6" i="1"/>
  <c r="AC6" i="1"/>
  <c r="AD6" i="1"/>
  <c r="AE6" i="1"/>
  <c r="AF6" i="1"/>
  <c r="AG6" i="1"/>
  <c r="AG8" i="1" s="1"/>
  <c r="AH6" i="1"/>
  <c r="AH8" i="1" s="1"/>
  <c r="AI6" i="1"/>
  <c r="AI8" i="1" s="1"/>
  <c r="AJ6" i="1"/>
  <c r="AK6" i="1"/>
  <c r="C8" i="1"/>
  <c r="H8" i="1"/>
  <c r="O8" i="1"/>
  <c r="P8" i="1"/>
  <c r="W8" i="1"/>
  <c r="X8" i="1"/>
  <c r="AE8" i="1"/>
  <c r="J8" i="1"/>
  <c r="AA8" i="1"/>
  <c r="AF8" i="1"/>
  <c r="B6" i="1"/>
  <c r="B8" i="1" s="1"/>
  <c r="D8" i="1"/>
  <c r="E8" i="1"/>
  <c r="F8" i="1"/>
  <c r="G8" i="1"/>
  <c r="L8" i="1"/>
  <c r="M8" i="1"/>
  <c r="N8" i="1"/>
  <c r="T8" i="1"/>
  <c r="U8" i="1"/>
  <c r="V8" i="1"/>
  <c r="AB8" i="1"/>
  <c r="AC8" i="1"/>
  <c r="AD8" i="1"/>
  <c r="AJ8" i="1"/>
  <c r="AK8" i="1"/>
  <c r="BL85" i="2"/>
  <c r="BM85" i="2"/>
  <c r="BN85" i="2"/>
  <c r="BO85" i="2"/>
  <c r="BP85" i="2"/>
  <c r="BQ85" i="2"/>
  <c r="BR85" i="2"/>
  <c r="BS85" i="2"/>
  <c r="BT85" i="2"/>
  <c r="BU85" i="2"/>
  <c r="BV85" i="2"/>
  <c r="BW85" i="2"/>
  <c r="BX85" i="2"/>
  <c r="BL86" i="2"/>
  <c r="BM86" i="2"/>
  <c r="BN86" i="2"/>
  <c r="BO86" i="2"/>
  <c r="BP86" i="2"/>
  <c r="BQ86" i="2"/>
  <c r="BR86" i="2"/>
  <c r="BS86" i="2"/>
  <c r="BT86" i="2"/>
  <c r="BU86" i="2"/>
  <c r="BV86" i="2"/>
  <c r="BW86" i="2"/>
  <c r="BX86" i="2"/>
  <c r="BL87" i="2"/>
  <c r="BM87" i="2"/>
  <c r="BN87" i="2"/>
  <c r="BO87" i="2"/>
  <c r="BP87" i="2"/>
  <c r="BQ87" i="2"/>
  <c r="BR87" i="2"/>
  <c r="BS87" i="2"/>
  <c r="BT87" i="2"/>
  <c r="BU87" i="2"/>
  <c r="BV87" i="2"/>
  <c r="BW87" i="2"/>
  <c r="BX87" i="2"/>
  <c r="Z42" i="2"/>
  <c r="AA42" i="2"/>
  <c r="AB42" i="2"/>
  <c r="AC42" i="2"/>
  <c r="AD42" i="2"/>
  <c r="AE42" i="2"/>
  <c r="AE85" i="2" s="1"/>
  <c r="AF42" i="2"/>
  <c r="AG42" i="2"/>
  <c r="AH42" i="2"/>
  <c r="AI42" i="2"/>
  <c r="AI85" i="2" s="1"/>
  <c r="AJ42" i="2"/>
  <c r="AK42" i="2"/>
  <c r="BL42" i="2"/>
  <c r="AB85" i="2"/>
  <c r="AH85" i="2"/>
  <c r="AJ85" i="2"/>
  <c r="AN5" i="2"/>
  <c r="AO5" i="2"/>
  <c r="AP5" i="2"/>
  <c r="AQ5" i="2"/>
  <c r="AR5" i="2"/>
  <c r="AS5" i="2"/>
  <c r="AT5" i="2"/>
  <c r="AU5" i="2"/>
  <c r="AV5" i="2"/>
  <c r="AW5" i="2"/>
  <c r="AX5" i="2"/>
  <c r="AY5" i="2"/>
  <c r="AZ5" i="2"/>
  <c r="BA5" i="2"/>
  <c r="BB5" i="2"/>
  <c r="BC5" i="2"/>
  <c r="BD5" i="2"/>
  <c r="BE5" i="2"/>
  <c r="BF5" i="2"/>
  <c r="BG5" i="2"/>
  <c r="BH5" i="2"/>
  <c r="BI5" i="2"/>
  <c r="BJ5" i="2"/>
  <c r="BK5" i="2"/>
  <c r="BL5" i="2"/>
  <c r="AN6" i="2"/>
  <c r="AO6" i="2"/>
  <c r="AP6" i="2"/>
  <c r="AQ6" i="2"/>
  <c r="AR6" i="2"/>
  <c r="AS6" i="2"/>
  <c r="AT6" i="2"/>
  <c r="AU6" i="2"/>
  <c r="AV6" i="2"/>
  <c r="AW6" i="2"/>
  <c r="AX6" i="2"/>
  <c r="AY6" i="2"/>
  <c r="AZ6" i="2"/>
  <c r="BA6" i="2"/>
  <c r="BB6" i="2"/>
  <c r="BC6" i="2"/>
  <c r="BD6" i="2"/>
  <c r="BE6" i="2"/>
  <c r="BF6" i="2"/>
  <c r="BG6" i="2"/>
  <c r="BH6" i="2"/>
  <c r="BI6" i="2"/>
  <c r="BJ6" i="2"/>
  <c r="BK6" i="2"/>
  <c r="BL6" i="2"/>
  <c r="AN7" i="2"/>
  <c r="AO7" i="2"/>
  <c r="AP7" i="2"/>
  <c r="AQ7" i="2"/>
  <c r="AR7" i="2"/>
  <c r="AS7" i="2"/>
  <c r="AT7" i="2"/>
  <c r="AU7" i="2"/>
  <c r="AV7" i="2"/>
  <c r="AW7" i="2"/>
  <c r="AX7" i="2"/>
  <c r="AY7" i="2"/>
  <c r="AZ7" i="2"/>
  <c r="BA7" i="2"/>
  <c r="BB7" i="2"/>
  <c r="BC7" i="2"/>
  <c r="BD7" i="2"/>
  <c r="BE7" i="2"/>
  <c r="BF7" i="2"/>
  <c r="BG7" i="2"/>
  <c r="BH7" i="2"/>
  <c r="BI7" i="2"/>
  <c r="BJ7" i="2"/>
  <c r="BK7" i="2"/>
  <c r="BL7" i="2"/>
  <c r="AN8" i="2"/>
  <c r="AO8" i="2"/>
  <c r="AP8" i="2"/>
  <c r="AQ8" i="2"/>
  <c r="AR8" i="2"/>
  <c r="AS8" i="2"/>
  <c r="AT8" i="2"/>
  <c r="AU8" i="2"/>
  <c r="AV8" i="2"/>
  <c r="AW8" i="2"/>
  <c r="AX8" i="2"/>
  <c r="AY8" i="2"/>
  <c r="AZ8" i="2"/>
  <c r="BA8" i="2"/>
  <c r="BB8" i="2"/>
  <c r="BC8" i="2"/>
  <c r="BD8" i="2"/>
  <c r="BE8" i="2"/>
  <c r="BF8" i="2"/>
  <c r="BG8" i="2"/>
  <c r="BH8" i="2"/>
  <c r="BI8" i="2"/>
  <c r="BJ8" i="2"/>
  <c r="BK8" i="2"/>
  <c r="BL8" i="2"/>
  <c r="AN9" i="2"/>
  <c r="AO9" i="2"/>
  <c r="AP9" i="2"/>
  <c r="AQ9" i="2"/>
  <c r="AR9" i="2"/>
  <c r="AS9" i="2"/>
  <c r="AT9" i="2"/>
  <c r="AU9" i="2"/>
  <c r="AV9" i="2"/>
  <c r="AW9" i="2"/>
  <c r="AX9" i="2"/>
  <c r="AY9" i="2"/>
  <c r="AZ9" i="2"/>
  <c r="BA9" i="2"/>
  <c r="BB9" i="2"/>
  <c r="BC9" i="2"/>
  <c r="BD9" i="2"/>
  <c r="BE9" i="2"/>
  <c r="BF9" i="2"/>
  <c r="BG9" i="2"/>
  <c r="BH9" i="2"/>
  <c r="BI9" i="2"/>
  <c r="BJ9" i="2"/>
  <c r="BK9" i="2"/>
  <c r="BL9" i="2"/>
  <c r="AN12" i="2"/>
  <c r="AO12" i="2"/>
  <c r="AP12" i="2"/>
  <c r="AQ12" i="2"/>
  <c r="AR12" i="2"/>
  <c r="AS12" i="2"/>
  <c r="AT12" i="2"/>
  <c r="AU12" i="2"/>
  <c r="AV12" i="2"/>
  <c r="AW12" i="2"/>
  <c r="AX12" i="2"/>
  <c r="AY12" i="2"/>
  <c r="AZ12" i="2"/>
  <c r="BA12" i="2"/>
  <c r="BB12" i="2"/>
  <c r="BC12" i="2"/>
  <c r="BD12" i="2"/>
  <c r="BE12" i="2"/>
  <c r="BF12" i="2"/>
  <c r="BF18" i="2" s="1"/>
  <c r="BG12" i="2"/>
  <c r="BH12" i="2"/>
  <c r="BI12" i="2"/>
  <c r="BJ12" i="2"/>
  <c r="BK12" i="2"/>
  <c r="BL12" i="2"/>
  <c r="BL18" i="2" s="1"/>
  <c r="AN13" i="2"/>
  <c r="AO13" i="2"/>
  <c r="AP13" i="2"/>
  <c r="AQ13" i="2"/>
  <c r="AR13" i="2"/>
  <c r="AS13" i="2"/>
  <c r="AT13" i="2"/>
  <c r="AU13" i="2"/>
  <c r="AV13" i="2"/>
  <c r="AW13" i="2"/>
  <c r="AX13" i="2"/>
  <c r="AY13" i="2"/>
  <c r="AZ13" i="2"/>
  <c r="BA13" i="2"/>
  <c r="BB13" i="2"/>
  <c r="BC13" i="2"/>
  <c r="BD13" i="2"/>
  <c r="BE13" i="2"/>
  <c r="BF13" i="2"/>
  <c r="BG13" i="2"/>
  <c r="BH13" i="2"/>
  <c r="BI13" i="2"/>
  <c r="BJ13" i="2"/>
  <c r="BK13" i="2"/>
  <c r="BL13" i="2"/>
  <c r="AN14" i="2"/>
  <c r="AO14" i="2"/>
  <c r="AP14" i="2"/>
  <c r="AQ14" i="2"/>
  <c r="AR14" i="2"/>
  <c r="AS14" i="2"/>
  <c r="AT14" i="2"/>
  <c r="AU14" i="2"/>
  <c r="AV14" i="2"/>
  <c r="AW14" i="2"/>
  <c r="AX14" i="2"/>
  <c r="AY14" i="2"/>
  <c r="AZ14" i="2"/>
  <c r="BA14" i="2"/>
  <c r="BB14" i="2"/>
  <c r="BC14" i="2"/>
  <c r="BD14" i="2"/>
  <c r="BE14" i="2"/>
  <c r="BF14" i="2"/>
  <c r="BG14" i="2"/>
  <c r="BH14" i="2"/>
  <c r="BI14" i="2"/>
  <c r="BJ14" i="2"/>
  <c r="BK14" i="2"/>
  <c r="BL14" i="2"/>
  <c r="AN15" i="2"/>
  <c r="AO15" i="2"/>
  <c r="AP15" i="2"/>
  <c r="AQ15" i="2"/>
  <c r="AR15" i="2"/>
  <c r="AS15" i="2"/>
  <c r="AT15" i="2"/>
  <c r="AU15" i="2"/>
  <c r="AV15" i="2"/>
  <c r="AW15" i="2"/>
  <c r="AX15" i="2"/>
  <c r="AY15" i="2"/>
  <c r="AZ15" i="2"/>
  <c r="BA15" i="2"/>
  <c r="BB15" i="2"/>
  <c r="BC15" i="2"/>
  <c r="BD15" i="2"/>
  <c r="BE15" i="2"/>
  <c r="BF15" i="2"/>
  <c r="BG15" i="2"/>
  <c r="BH15" i="2"/>
  <c r="BI15" i="2"/>
  <c r="BJ15" i="2"/>
  <c r="BK15" i="2"/>
  <c r="BL15" i="2"/>
  <c r="AN16" i="2"/>
  <c r="AO16" i="2"/>
  <c r="AP16" i="2"/>
  <c r="AQ16" i="2"/>
  <c r="AR16" i="2"/>
  <c r="AS16" i="2"/>
  <c r="AT16" i="2"/>
  <c r="AU16" i="2"/>
  <c r="AV16" i="2"/>
  <c r="AW16" i="2"/>
  <c r="AX16" i="2"/>
  <c r="AY16" i="2"/>
  <c r="AZ16" i="2"/>
  <c r="BA16" i="2"/>
  <c r="BB16" i="2"/>
  <c r="BC16" i="2"/>
  <c r="BD16" i="2"/>
  <c r="BE16" i="2"/>
  <c r="BF16" i="2"/>
  <c r="BG16" i="2"/>
  <c r="BH16" i="2"/>
  <c r="BI16" i="2"/>
  <c r="BJ16" i="2"/>
  <c r="BK16" i="2"/>
  <c r="BL16" i="2"/>
  <c r="AN17" i="2"/>
  <c r="AO17" i="2"/>
  <c r="AP17" i="2"/>
  <c r="AQ17" i="2"/>
  <c r="AR17" i="2"/>
  <c r="AS17" i="2"/>
  <c r="AT17" i="2"/>
  <c r="AU17" i="2"/>
  <c r="AV17" i="2"/>
  <c r="AW17" i="2"/>
  <c r="AX17" i="2"/>
  <c r="AY17" i="2"/>
  <c r="AZ17" i="2"/>
  <c r="BA17" i="2"/>
  <c r="BB17" i="2"/>
  <c r="BC17" i="2"/>
  <c r="BD17" i="2"/>
  <c r="BE17" i="2"/>
  <c r="BF17" i="2"/>
  <c r="BG17" i="2"/>
  <c r="BH17" i="2"/>
  <c r="BI17" i="2"/>
  <c r="BJ17" i="2"/>
  <c r="BK17" i="2"/>
  <c r="BL17" i="2"/>
  <c r="AN20" i="2"/>
  <c r="AO20" i="2"/>
  <c r="AP20" i="2"/>
  <c r="AQ20" i="2"/>
  <c r="AR20" i="2"/>
  <c r="AS20" i="2"/>
  <c r="AT20" i="2"/>
  <c r="AU20" i="2"/>
  <c r="AU26" i="2" s="1"/>
  <c r="AV20" i="2"/>
  <c r="AW20" i="2"/>
  <c r="AX20" i="2"/>
  <c r="AY20" i="2"/>
  <c r="AZ20" i="2"/>
  <c r="BA20" i="2"/>
  <c r="BB20" i="2"/>
  <c r="BC20" i="2"/>
  <c r="BD20" i="2"/>
  <c r="BE20" i="2"/>
  <c r="BF20" i="2"/>
  <c r="BG20" i="2"/>
  <c r="BH20" i="2"/>
  <c r="BI20" i="2"/>
  <c r="BJ20" i="2"/>
  <c r="BK20" i="2"/>
  <c r="BL20" i="2"/>
  <c r="AN21" i="2"/>
  <c r="AO21" i="2"/>
  <c r="AP21" i="2"/>
  <c r="AQ21" i="2"/>
  <c r="AR21" i="2"/>
  <c r="AS21" i="2"/>
  <c r="AT21" i="2"/>
  <c r="AU21" i="2"/>
  <c r="AV21" i="2"/>
  <c r="AW21" i="2"/>
  <c r="AX21" i="2"/>
  <c r="AY21" i="2"/>
  <c r="AZ21" i="2"/>
  <c r="BA21" i="2"/>
  <c r="BB21" i="2"/>
  <c r="BC21" i="2"/>
  <c r="BD21" i="2"/>
  <c r="BE21" i="2"/>
  <c r="BF21" i="2"/>
  <c r="BG21" i="2"/>
  <c r="BH21" i="2"/>
  <c r="BI21" i="2"/>
  <c r="BJ21" i="2"/>
  <c r="BK21" i="2"/>
  <c r="BL21" i="2"/>
  <c r="AN22" i="2"/>
  <c r="AO22" i="2"/>
  <c r="AP22" i="2"/>
  <c r="AQ22" i="2"/>
  <c r="AR22" i="2"/>
  <c r="AS22" i="2"/>
  <c r="AT22" i="2"/>
  <c r="AU22" i="2"/>
  <c r="AV22" i="2"/>
  <c r="AW22" i="2"/>
  <c r="AX22" i="2"/>
  <c r="AY22" i="2"/>
  <c r="AZ22" i="2"/>
  <c r="BA22" i="2"/>
  <c r="BB22" i="2"/>
  <c r="BC22" i="2"/>
  <c r="BD22" i="2"/>
  <c r="BE22" i="2"/>
  <c r="BF22" i="2"/>
  <c r="BG22" i="2"/>
  <c r="BH22" i="2"/>
  <c r="BI22" i="2"/>
  <c r="BJ22" i="2"/>
  <c r="BK22" i="2"/>
  <c r="BL22" i="2"/>
  <c r="AN23" i="2"/>
  <c r="AO23" i="2"/>
  <c r="AP23" i="2"/>
  <c r="AQ23" i="2"/>
  <c r="AR23" i="2"/>
  <c r="AS23" i="2"/>
  <c r="AT23" i="2"/>
  <c r="AU23" i="2"/>
  <c r="AV23" i="2"/>
  <c r="AW23" i="2"/>
  <c r="AX23" i="2"/>
  <c r="AY23" i="2"/>
  <c r="AZ23" i="2"/>
  <c r="BA23" i="2"/>
  <c r="BB23" i="2"/>
  <c r="BC23" i="2"/>
  <c r="BD23" i="2"/>
  <c r="BE23" i="2"/>
  <c r="BF23" i="2"/>
  <c r="BG23" i="2"/>
  <c r="BH23" i="2"/>
  <c r="BI23" i="2"/>
  <c r="BJ23" i="2"/>
  <c r="BK23" i="2"/>
  <c r="BL23" i="2"/>
  <c r="AN24" i="2"/>
  <c r="AO24" i="2"/>
  <c r="AP24" i="2"/>
  <c r="AQ24" i="2"/>
  <c r="AR24" i="2"/>
  <c r="AS24" i="2"/>
  <c r="AT24" i="2"/>
  <c r="AU24" i="2"/>
  <c r="AV24" i="2"/>
  <c r="AW24" i="2"/>
  <c r="AX24" i="2"/>
  <c r="AY24" i="2"/>
  <c r="AZ24" i="2"/>
  <c r="BA24" i="2"/>
  <c r="BB24" i="2"/>
  <c r="BC24" i="2"/>
  <c r="BD24" i="2"/>
  <c r="BE24" i="2"/>
  <c r="BF24" i="2"/>
  <c r="BG24" i="2"/>
  <c r="BH24" i="2"/>
  <c r="BI24" i="2"/>
  <c r="BJ24" i="2"/>
  <c r="BK24" i="2"/>
  <c r="BL24" i="2"/>
  <c r="AN25" i="2"/>
  <c r="AO25" i="2"/>
  <c r="AP25" i="2"/>
  <c r="AQ25" i="2"/>
  <c r="AR25" i="2"/>
  <c r="AS25" i="2"/>
  <c r="AT25" i="2"/>
  <c r="AU25" i="2"/>
  <c r="AV25" i="2"/>
  <c r="AW25" i="2"/>
  <c r="AX25" i="2"/>
  <c r="AY25" i="2"/>
  <c r="AZ25" i="2"/>
  <c r="BA25" i="2"/>
  <c r="BB25" i="2"/>
  <c r="BC25" i="2"/>
  <c r="BD25" i="2"/>
  <c r="BE25" i="2"/>
  <c r="BF25" i="2"/>
  <c r="BG25" i="2"/>
  <c r="BH25" i="2"/>
  <c r="BI25" i="2"/>
  <c r="BJ25" i="2"/>
  <c r="BK25" i="2"/>
  <c r="BL25" i="2"/>
  <c r="AN28" i="2"/>
  <c r="AO28" i="2"/>
  <c r="AP28" i="2"/>
  <c r="AQ28" i="2"/>
  <c r="AR28" i="2"/>
  <c r="AS28" i="2"/>
  <c r="AT28" i="2"/>
  <c r="AU28" i="2"/>
  <c r="AV28" i="2"/>
  <c r="AW28" i="2"/>
  <c r="AX28" i="2"/>
  <c r="AY28" i="2"/>
  <c r="AZ28" i="2"/>
  <c r="BA28" i="2"/>
  <c r="BB28" i="2"/>
  <c r="BC28" i="2"/>
  <c r="BD28" i="2"/>
  <c r="BE28" i="2"/>
  <c r="BF28" i="2"/>
  <c r="BG28" i="2"/>
  <c r="BH28" i="2"/>
  <c r="BI28" i="2"/>
  <c r="BJ28" i="2"/>
  <c r="BK28" i="2"/>
  <c r="BL28" i="2"/>
  <c r="BL34" i="2" s="1"/>
  <c r="AN29" i="2"/>
  <c r="AO29" i="2"/>
  <c r="AP29" i="2"/>
  <c r="AQ29" i="2"/>
  <c r="AR29" i="2"/>
  <c r="AS29" i="2"/>
  <c r="AT29" i="2"/>
  <c r="AU29" i="2"/>
  <c r="AV29" i="2"/>
  <c r="AW29" i="2"/>
  <c r="AX29" i="2"/>
  <c r="AY29" i="2"/>
  <c r="AZ29" i="2"/>
  <c r="BA29" i="2"/>
  <c r="BB29" i="2"/>
  <c r="BC29" i="2"/>
  <c r="BD29" i="2"/>
  <c r="BE29" i="2"/>
  <c r="BF29" i="2"/>
  <c r="BG29" i="2"/>
  <c r="BH29" i="2"/>
  <c r="BI29" i="2"/>
  <c r="BJ29" i="2"/>
  <c r="BK29" i="2"/>
  <c r="BL29" i="2"/>
  <c r="AN30" i="2"/>
  <c r="AO30" i="2"/>
  <c r="AP30" i="2"/>
  <c r="AQ30" i="2"/>
  <c r="AR30" i="2"/>
  <c r="AS30" i="2"/>
  <c r="AT30" i="2"/>
  <c r="AU30" i="2"/>
  <c r="AV30" i="2"/>
  <c r="AW30" i="2"/>
  <c r="AX30" i="2"/>
  <c r="AY30" i="2"/>
  <c r="AZ30" i="2"/>
  <c r="BA30" i="2"/>
  <c r="BB30" i="2"/>
  <c r="BC30" i="2"/>
  <c r="BD30" i="2"/>
  <c r="BE30" i="2"/>
  <c r="BF30" i="2"/>
  <c r="BG30" i="2"/>
  <c r="BH30" i="2"/>
  <c r="BI30" i="2"/>
  <c r="BJ30" i="2"/>
  <c r="BK30" i="2"/>
  <c r="BL30" i="2"/>
  <c r="AN31" i="2"/>
  <c r="AO31" i="2"/>
  <c r="AP31" i="2"/>
  <c r="AQ31" i="2"/>
  <c r="AR31" i="2"/>
  <c r="AS31" i="2"/>
  <c r="AT31" i="2"/>
  <c r="AU31" i="2"/>
  <c r="AV31" i="2"/>
  <c r="AW31" i="2"/>
  <c r="AX31" i="2"/>
  <c r="AY31" i="2"/>
  <c r="AZ31" i="2"/>
  <c r="BA31" i="2"/>
  <c r="BB31" i="2"/>
  <c r="BC31" i="2"/>
  <c r="BD31" i="2"/>
  <c r="BE31" i="2"/>
  <c r="BF31" i="2"/>
  <c r="BG31" i="2"/>
  <c r="BH31" i="2"/>
  <c r="BI31" i="2"/>
  <c r="BJ31" i="2"/>
  <c r="BK31" i="2"/>
  <c r="BL31" i="2"/>
  <c r="AN32" i="2"/>
  <c r="AO32" i="2"/>
  <c r="AP32" i="2"/>
  <c r="AQ32" i="2"/>
  <c r="AR32" i="2"/>
  <c r="AS32" i="2"/>
  <c r="AT32" i="2"/>
  <c r="AU32" i="2"/>
  <c r="AV32" i="2"/>
  <c r="AW32" i="2"/>
  <c r="AX32" i="2"/>
  <c r="AY32" i="2"/>
  <c r="AZ32" i="2"/>
  <c r="BA32" i="2"/>
  <c r="BB32" i="2"/>
  <c r="BC32" i="2"/>
  <c r="BD32" i="2"/>
  <c r="BE32" i="2"/>
  <c r="BF32" i="2"/>
  <c r="BG32" i="2"/>
  <c r="BH32" i="2"/>
  <c r="BI32" i="2"/>
  <c r="BJ32" i="2"/>
  <c r="BK32" i="2"/>
  <c r="BL32" i="2"/>
  <c r="AN33" i="2"/>
  <c r="AO33" i="2"/>
  <c r="AP33" i="2"/>
  <c r="AQ33" i="2"/>
  <c r="AR33" i="2"/>
  <c r="AS33" i="2"/>
  <c r="AT33" i="2"/>
  <c r="AU33" i="2"/>
  <c r="AV33" i="2"/>
  <c r="AW33" i="2"/>
  <c r="AX33" i="2"/>
  <c r="AY33" i="2"/>
  <c r="AZ33" i="2"/>
  <c r="BA33" i="2"/>
  <c r="BB33" i="2"/>
  <c r="BC33" i="2"/>
  <c r="BD33" i="2"/>
  <c r="BE33" i="2"/>
  <c r="BF33" i="2"/>
  <c r="BG33" i="2"/>
  <c r="BH33" i="2"/>
  <c r="BI33" i="2"/>
  <c r="BJ33" i="2"/>
  <c r="BK33" i="2"/>
  <c r="BL33" i="2"/>
  <c r="AN36" i="2"/>
  <c r="AO36" i="2"/>
  <c r="AP36" i="2"/>
  <c r="AQ36" i="2"/>
  <c r="AR36" i="2"/>
  <c r="AS36" i="2"/>
  <c r="AT36" i="2"/>
  <c r="AU36" i="2"/>
  <c r="AV36" i="2"/>
  <c r="AW36" i="2"/>
  <c r="AX36" i="2"/>
  <c r="AY36" i="2"/>
  <c r="AZ36" i="2"/>
  <c r="BA36" i="2"/>
  <c r="BB36" i="2"/>
  <c r="BC36" i="2"/>
  <c r="BD36" i="2"/>
  <c r="BE36" i="2"/>
  <c r="BF36" i="2"/>
  <c r="BG36" i="2"/>
  <c r="BH36" i="2"/>
  <c r="BI36" i="2"/>
  <c r="BJ36" i="2"/>
  <c r="BK36" i="2"/>
  <c r="BL36" i="2"/>
  <c r="AN37" i="2"/>
  <c r="AO37" i="2"/>
  <c r="AP37" i="2"/>
  <c r="AQ37" i="2"/>
  <c r="AR37" i="2"/>
  <c r="AS37" i="2"/>
  <c r="AT37" i="2"/>
  <c r="AU37" i="2"/>
  <c r="AV37" i="2"/>
  <c r="AW37" i="2"/>
  <c r="AX37" i="2"/>
  <c r="AY37" i="2"/>
  <c r="AZ37" i="2"/>
  <c r="BA37" i="2"/>
  <c r="BB37" i="2"/>
  <c r="BC37" i="2"/>
  <c r="BD37" i="2"/>
  <c r="BE37" i="2"/>
  <c r="BF37" i="2"/>
  <c r="BG37" i="2"/>
  <c r="BH37" i="2"/>
  <c r="BI37" i="2"/>
  <c r="BJ37" i="2"/>
  <c r="BK37" i="2"/>
  <c r="BL37" i="2"/>
  <c r="AN38" i="2"/>
  <c r="AO38" i="2"/>
  <c r="AP38" i="2"/>
  <c r="AQ38" i="2"/>
  <c r="AR38" i="2"/>
  <c r="AS38" i="2"/>
  <c r="AT38" i="2"/>
  <c r="AU38" i="2"/>
  <c r="AV38" i="2"/>
  <c r="AW38" i="2"/>
  <c r="AX38" i="2"/>
  <c r="AY38" i="2"/>
  <c r="AZ38" i="2"/>
  <c r="BA38" i="2"/>
  <c r="BB38" i="2"/>
  <c r="BC38" i="2"/>
  <c r="BD38" i="2"/>
  <c r="BE38" i="2"/>
  <c r="BF38" i="2"/>
  <c r="BG38" i="2"/>
  <c r="BH38" i="2"/>
  <c r="BI38" i="2"/>
  <c r="BJ38" i="2"/>
  <c r="BK38" i="2"/>
  <c r="BL38" i="2"/>
  <c r="AN39" i="2"/>
  <c r="AO39" i="2"/>
  <c r="AP39" i="2"/>
  <c r="AQ39" i="2"/>
  <c r="AR39" i="2"/>
  <c r="AS39" i="2"/>
  <c r="AT39" i="2"/>
  <c r="AU39" i="2"/>
  <c r="AV39" i="2"/>
  <c r="AW39" i="2"/>
  <c r="AX39" i="2"/>
  <c r="AY39" i="2"/>
  <c r="AZ39" i="2"/>
  <c r="BA39" i="2"/>
  <c r="BB39" i="2"/>
  <c r="BC39" i="2"/>
  <c r="BD39" i="2"/>
  <c r="BE39" i="2"/>
  <c r="BF39" i="2"/>
  <c r="BG39" i="2"/>
  <c r="BH39" i="2"/>
  <c r="BI39" i="2"/>
  <c r="BJ39" i="2"/>
  <c r="BK39" i="2"/>
  <c r="BL39" i="2"/>
  <c r="AN40" i="2"/>
  <c r="AO40" i="2"/>
  <c r="AP40" i="2"/>
  <c r="AQ40" i="2"/>
  <c r="AR40" i="2"/>
  <c r="AS40" i="2"/>
  <c r="AT40" i="2"/>
  <c r="AU40" i="2"/>
  <c r="AV40" i="2"/>
  <c r="AW40" i="2"/>
  <c r="AX40" i="2"/>
  <c r="AY40" i="2"/>
  <c r="AZ40" i="2"/>
  <c r="BA40" i="2"/>
  <c r="BB40" i="2"/>
  <c r="BC40" i="2"/>
  <c r="BD40" i="2"/>
  <c r="BE40" i="2"/>
  <c r="BF40" i="2"/>
  <c r="BG40" i="2"/>
  <c r="BH40" i="2"/>
  <c r="BI40" i="2"/>
  <c r="BJ40" i="2"/>
  <c r="BK40" i="2"/>
  <c r="BL40" i="2"/>
  <c r="AN41" i="2"/>
  <c r="AO41" i="2"/>
  <c r="AP41" i="2"/>
  <c r="AQ41" i="2"/>
  <c r="AR41" i="2"/>
  <c r="AS41" i="2"/>
  <c r="AT41" i="2"/>
  <c r="AU41" i="2"/>
  <c r="AV41" i="2"/>
  <c r="AW41" i="2"/>
  <c r="AX41" i="2"/>
  <c r="AY41" i="2"/>
  <c r="AZ41" i="2"/>
  <c r="BA41" i="2"/>
  <c r="BB41" i="2"/>
  <c r="BC41" i="2"/>
  <c r="BD41" i="2"/>
  <c r="BE41" i="2"/>
  <c r="BF41" i="2"/>
  <c r="BG41" i="2"/>
  <c r="BH41" i="2"/>
  <c r="BI41" i="2"/>
  <c r="BJ41" i="2"/>
  <c r="BK41" i="2"/>
  <c r="BL41" i="2"/>
  <c r="AN4" i="2"/>
  <c r="AO4" i="2"/>
  <c r="AP4" i="2"/>
  <c r="AQ4" i="2"/>
  <c r="AR4" i="2"/>
  <c r="AS4" i="2"/>
  <c r="AT4" i="2"/>
  <c r="AT10" i="2" s="1"/>
  <c r="AU4" i="2"/>
  <c r="AV4" i="2"/>
  <c r="AW4" i="2"/>
  <c r="AX4" i="2"/>
  <c r="AY4" i="2"/>
  <c r="AZ4" i="2"/>
  <c r="BA4" i="2"/>
  <c r="BB4" i="2"/>
  <c r="BC4" i="2"/>
  <c r="BD4" i="2"/>
  <c r="BE4" i="2"/>
  <c r="BF4" i="2"/>
  <c r="BG4" i="2"/>
  <c r="BH4" i="2"/>
  <c r="BI4" i="2"/>
  <c r="BJ4" i="2"/>
  <c r="BK4" i="2"/>
  <c r="BL4" i="2"/>
  <c r="BL10" i="2" s="1"/>
  <c r="B10" i="2"/>
  <c r="C10" i="2"/>
  <c r="D10" i="2"/>
  <c r="E10" i="2"/>
  <c r="F10" i="2"/>
  <c r="G10" i="2"/>
  <c r="H10" i="2"/>
  <c r="I10" i="2"/>
  <c r="J10" i="2"/>
  <c r="K10" i="2"/>
  <c r="L10" i="2"/>
  <c r="M10" i="2"/>
  <c r="N10" i="2"/>
  <c r="O10" i="2"/>
  <c r="P10" i="2"/>
  <c r="Q10" i="2"/>
  <c r="R10" i="2"/>
  <c r="S10" i="2"/>
  <c r="T10" i="2"/>
  <c r="U10" i="2"/>
  <c r="V10" i="2"/>
  <c r="W10" i="2"/>
  <c r="X10" i="2"/>
  <c r="Y10" i="2"/>
  <c r="B18" i="2"/>
  <c r="C18" i="2"/>
  <c r="D18" i="2"/>
  <c r="E18" i="2"/>
  <c r="F18" i="2"/>
  <c r="G18" i="2"/>
  <c r="H18" i="2"/>
  <c r="I18" i="2"/>
  <c r="J18" i="2"/>
  <c r="K18" i="2"/>
  <c r="L18" i="2"/>
  <c r="M18" i="2"/>
  <c r="N18" i="2"/>
  <c r="O18" i="2"/>
  <c r="P18" i="2"/>
  <c r="Q18" i="2"/>
  <c r="R18" i="2"/>
  <c r="S18" i="2"/>
  <c r="T18" i="2"/>
  <c r="U18" i="2"/>
  <c r="V18" i="2"/>
  <c r="W18" i="2"/>
  <c r="X18" i="2"/>
  <c r="Y18" i="2"/>
  <c r="B26" i="2"/>
  <c r="C26" i="2"/>
  <c r="D26" i="2"/>
  <c r="E26" i="2"/>
  <c r="F26" i="2"/>
  <c r="G26" i="2"/>
  <c r="H26" i="2"/>
  <c r="I26" i="2"/>
  <c r="J26" i="2"/>
  <c r="K26" i="2"/>
  <c r="L26" i="2"/>
  <c r="M26" i="2"/>
  <c r="N26" i="2"/>
  <c r="O26" i="2"/>
  <c r="P26" i="2"/>
  <c r="Q26" i="2"/>
  <c r="R26" i="2"/>
  <c r="S26" i="2"/>
  <c r="T26" i="2"/>
  <c r="U26" i="2"/>
  <c r="V26" i="2"/>
  <c r="W26" i="2"/>
  <c r="X26" i="2"/>
  <c r="Y26" i="2"/>
  <c r="B34" i="2"/>
  <c r="B86" i="2" s="1"/>
  <c r="C34" i="2"/>
  <c r="D34" i="2"/>
  <c r="D86" i="2" s="1"/>
  <c r="E34" i="2"/>
  <c r="F34" i="2"/>
  <c r="F86" i="2" s="1"/>
  <c r="G34" i="2"/>
  <c r="H34" i="2"/>
  <c r="I34" i="2"/>
  <c r="J34" i="2"/>
  <c r="J86" i="2" s="1"/>
  <c r="K34" i="2"/>
  <c r="L34" i="2"/>
  <c r="L86" i="2" s="1"/>
  <c r="M34" i="2"/>
  <c r="N34" i="2"/>
  <c r="O34" i="2"/>
  <c r="P34" i="2"/>
  <c r="Q34" i="2"/>
  <c r="R34" i="2"/>
  <c r="S34" i="2"/>
  <c r="T34" i="2"/>
  <c r="T86" i="2" s="1"/>
  <c r="U34" i="2"/>
  <c r="V34" i="2"/>
  <c r="W34" i="2"/>
  <c r="X34" i="2"/>
  <c r="Y34" i="2"/>
  <c r="Y86" i="2" s="1"/>
  <c r="B42" i="2"/>
  <c r="B85" i="2" s="1"/>
  <c r="C42" i="2"/>
  <c r="C85" i="2" s="1"/>
  <c r="D42" i="2"/>
  <c r="D85" i="2" s="1"/>
  <c r="E42" i="2"/>
  <c r="AQ85" i="2" s="1"/>
  <c r="F42" i="2"/>
  <c r="F85" i="2" s="1"/>
  <c r="G42" i="2"/>
  <c r="G30" i="1" s="1"/>
  <c r="G32" i="1" s="1"/>
  <c r="G45" i="1" s="1"/>
  <c r="H42" i="2"/>
  <c r="H87" i="2" s="1"/>
  <c r="I42" i="2"/>
  <c r="I85" i="2" s="1"/>
  <c r="J42" i="2"/>
  <c r="J85" i="2" s="1"/>
  <c r="K42" i="2"/>
  <c r="K85" i="2" s="1"/>
  <c r="L42" i="2"/>
  <c r="L85" i="2" s="1"/>
  <c r="M42" i="2"/>
  <c r="M85" i="2" s="1"/>
  <c r="N42" i="2"/>
  <c r="O42" i="2"/>
  <c r="P42" i="2"/>
  <c r="P87" i="2" s="1"/>
  <c r="Q42" i="2"/>
  <c r="Q85" i="2" s="1"/>
  <c r="R42" i="2"/>
  <c r="R85" i="2" s="1"/>
  <c r="S42" i="2"/>
  <c r="S85" i="2" s="1"/>
  <c r="T42" i="2"/>
  <c r="T85" i="2" s="1"/>
  <c r="U42" i="2"/>
  <c r="V42" i="2"/>
  <c r="V85" i="2" s="1"/>
  <c r="W42" i="2"/>
  <c r="X42" i="2"/>
  <c r="Y42" i="2"/>
  <c r="Y85" i="2" s="1"/>
  <c r="AL85" i="2"/>
  <c r="AK85" i="2"/>
  <c r="AG85" i="2"/>
  <c r="AD85" i="2"/>
  <c r="AC85" i="2"/>
  <c r="BX41" i="2"/>
  <c r="BW41" i="2"/>
  <c r="BV41" i="2"/>
  <c r="BU41" i="2"/>
  <c r="BT41" i="2"/>
  <c r="BS41" i="2"/>
  <c r="BR41" i="2"/>
  <c r="BQ41" i="2"/>
  <c r="BP41" i="2"/>
  <c r="BO41" i="2"/>
  <c r="BN41" i="2"/>
  <c r="BM41" i="2"/>
  <c r="BX40" i="2"/>
  <c r="BW40" i="2"/>
  <c r="BV40" i="2"/>
  <c r="BU40" i="2"/>
  <c r="BT40" i="2"/>
  <c r="BS40" i="2"/>
  <c r="BR40" i="2"/>
  <c r="BQ40" i="2"/>
  <c r="BP40" i="2"/>
  <c r="BO40" i="2"/>
  <c r="BN40" i="2"/>
  <c r="BM40" i="2"/>
  <c r="BX39" i="2"/>
  <c r="BW39" i="2"/>
  <c r="BV39" i="2"/>
  <c r="BU39" i="2"/>
  <c r="BT39" i="2"/>
  <c r="BS39" i="2"/>
  <c r="BR39" i="2"/>
  <c r="BQ39" i="2"/>
  <c r="BP39" i="2"/>
  <c r="BO39" i="2"/>
  <c r="BN39" i="2"/>
  <c r="BM39" i="2"/>
  <c r="BX38" i="2"/>
  <c r="BW38" i="2"/>
  <c r="BV38" i="2"/>
  <c r="BU38" i="2"/>
  <c r="BT38" i="2"/>
  <c r="BS38" i="2"/>
  <c r="BR38" i="2"/>
  <c r="BQ38" i="2"/>
  <c r="BP38" i="2"/>
  <c r="BO38" i="2"/>
  <c r="BN38" i="2"/>
  <c r="BM38" i="2"/>
  <c r="BX37" i="2"/>
  <c r="BW37" i="2"/>
  <c r="BV37" i="2"/>
  <c r="BU37" i="2"/>
  <c r="BT37" i="2"/>
  <c r="BS37" i="2"/>
  <c r="BR37" i="2"/>
  <c r="BQ37" i="2"/>
  <c r="BP37" i="2"/>
  <c r="BO37" i="2"/>
  <c r="BN37" i="2"/>
  <c r="BM37" i="2"/>
  <c r="BX36" i="2"/>
  <c r="BW36" i="2"/>
  <c r="BV36" i="2"/>
  <c r="BU36" i="2"/>
  <c r="BT36" i="2"/>
  <c r="BS36" i="2"/>
  <c r="BR36" i="2"/>
  <c r="BQ36" i="2"/>
  <c r="BP36" i="2"/>
  <c r="BO36" i="2"/>
  <c r="BN36" i="2"/>
  <c r="BM36" i="2"/>
  <c r="AK34" i="2"/>
  <c r="AJ34" i="2"/>
  <c r="AI34" i="2"/>
  <c r="AH34" i="2"/>
  <c r="AG34" i="2"/>
  <c r="AF34" i="2"/>
  <c r="AE34" i="2"/>
  <c r="AD34" i="2"/>
  <c r="AC34" i="2"/>
  <c r="AB34" i="2"/>
  <c r="AA34" i="2"/>
  <c r="Z34" i="2"/>
  <c r="BX33" i="2"/>
  <c r="BW33" i="2"/>
  <c r="BV33" i="2"/>
  <c r="BU33" i="2"/>
  <c r="BT33" i="2"/>
  <c r="BS33" i="2"/>
  <c r="BR33" i="2"/>
  <c r="BQ33" i="2"/>
  <c r="BP33" i="2"/>
  <c r="BO33" i="2"/>
  <c r="BN33" i="2"/>
  <c r="BM33" i="2"/>
  <c r="BX32" i="2"/>
  <c r="BW32" i="2"/>
  <c r="BV32" i="2"/>
  <c r="BU32" i="2"/>
  <c r="BT32" i="2"/>
  <c r="BS32" i="2"/>
  <c r="BR32" i="2"/>
  <c r="BQ32" i="2"/>
  <c r="BP32" i="2"/>
  <c r="BO32" i="2"/>
  <c r="BN32" i="2"/>
  <c r="BM32" i="2"/>
  <c r="BX31" i="2"/>
  <c r="BW31" i="2"/>
  <c r="BV31" i="2"/>
  <c r="BU31" i="2"/>
  <c r="BT31" i="2"/>
  <c r="BS31" i="2"/>
  <c r="BR31" i="2"/>
  <c r="BQ31" i="2"/>
  <c r="BP31" i="2"/>
  <c r="BO31" i="2"/>
  <c r="BN31" i="2"/>
  <c r="BM31" i="2"/>
  <c r="BX30" i="2"/>
  <c r="BW30" i="2"/>
  <c r="BV30" i="2"/>
  <c r="BU30" i="2"/>
  <c r="BT30" i="2"/>
  <c r="BS30" i="2"/>
  <c r="BR30" i="2"/>
  <c r="BQ30" i="2"/>
  <c r="BP30" i="2"/>
  <c r="BO30" i="2"/>
  <c r="BN30" i="2"/>
  <c r="BM30" i="2"/>
  <c r="BX29" i="2"/>
  <c r="BW29" i="2"/>
  <c r="BV29" i="2"/>
  <c r="BU29" i="2"/>
  <c r="BT29" i="2"/>
  <c r="BS29" i="2"/>
  <c r="BR29" i="2"/>
  <c r="BQ29" i="2"/>
  <c r="BP29" i="2"/>
  <c r="BO29" i="2"/>
  <c r="BN29" i="2"/>
  <c r="BM29" i="2"/>
  <c r="BX28" i="2"/>
  <c r="BW28" i="2"/>
  <c r="BW34" i="2" s="1"/>
  <c r="BV28" i="2"/>
  <c r="BU28" i="2"/>
  <c r="BT28" i="2"/>
  <c r="BS28" i="2"/>
  <c r="BR28" i="2"/>
  <c r="BR34" i="2" s="1"/>
  <c r="BQ28" i="2"/>
  <c r="BP28" i="2"/>
  <c r="BO28" i="2"/>
  <c r="BO34" i="2" s="1"/>
  <c r="BN28" i="2"/>
  <c r="BM28" i="2"/>
  <c r="AK26" i="2"/>
  <c r="AJ26" i="2"/>
  <c r="AI26" i="2"/>
  <c r="AH26" i="2"/>
  <c r="AG26" i="2"/>
  <c r="AF26" i="2"/>
  <c r="AE26" i="2"/>
  <c r="AD26" i="2"/>
  <c r="AC26" i="2"/>
  <c r="AB26" i="2"/>
  <c r="AA26" i="2"/>
  <c r="Z26" i="2"/>
  <c r="BX25" i="2"/>
  <c r="BW25" i="2"/>
  <c r="BV25" i="2"/>
  <c r="BU25" i="2"/>
  <c r="BT25" i="2"/>
  <c r="BS25" i="2"/>
  <c r="BR25" i="2"/>
  <c r="BQ25" i="2"/>
  <c r="BP25" i="2"/>
  <c r="BO25" i="2"/>
  <c r="BN25" i="2"/>
  <c r="BM25" i="2"/>
  <c r="BX24" i="2"/>
  <c r="BW24" i="2"/>
  <c r="BV24" i="2"/>
  <c r="BU24" i="2"/>
  <c r="BT24" i="2"/>
  <c r="BS24" i="2"/>
  <c r="BR24" i="2"/>
  <c r="BQ24" i="2"/>
  <c r="BP24" i="2"/>
  <c r="BO24" i="2"/>
  <c r="BN24" i="2"/>
  <c r="BM24" i="2"/>
  <c r="BX23" i="2"/>
  <c r="BW23" i="2"/>
  <c r="BV23" i="2"/>
  <c r="BU23" i="2"/>
  <c r="BT23" i="2"/>
  <c r="BS23" i="2"/>
  <c r="BR23" i="2"/>
  <c r="BQ23" i="2"/>
  <c r="BP23" i="2"/>
  <c r="BO23" i="2"/>
  <c r="BN23" i="2"/>
  <c r="BM23" i="2"/>
  <c r="BX22" i="2"/>
  <c r="BW22" i="2"/>
  <c r="BV22" i="2"/>
  <c r="BU22" i="2"/>
  <c r="BT22" i="2"/>
  <c r="BS22" i="2"/>
  <c r="BR22" i="2"/>
  <c r="BQ22" i="2"/>
  <c r="BP22" i="2"/>
  <c r="BO22" i="2"/>
  <c r="BN22" i="2"/>
  <c r="BM22" i="2"/>
  <c r="BX21" i="2"/>
  <c r="BW21" i="2"/>
  <c r="BV21" i="2"/>
  <c r="BU21" i="2"/>
  <c r="BT21" i="2"/>
  <c r="BS21" i="2"/>
  <c r="BR21" i="2"/>
  <c r="BQ21" i="2"/>
  <c r="BP21" i="2"/>
  <c r="BO21" i="2"/>
  <c r="BN21" i="2"/>
  <c r="BM21" i="2"/>
  <c r="BX20" i="2"/>
  <c r="BW20" i="2"/>
  <c r="BV20" i="2"/>
  <c r="BU20" i="2"/>
  <c r="BT20" i="2"/>
  <c r="BS20" i="2"/>
  <c r="BR20" i="2"/>
  <c r="BQ20" i="2"/>
  <c r="BP20" i="2"/>
  <c r="BO20" i="2"/>
  <c r="BN20" i="2"/>
  <c r="BM20" i="2"/>
  <c r="AK18" i="2"/>
  <c r="AJ18" i="2"/>
  <c r="AI18" i="2"/>
  <c r="AH18" i="2"/>
  <c r="AG18" i="2"/>
  <c r="AF18" i="2"/>
  <c r="AE18" i="2"/>
  <c r="AD18" i="2"/>
  <c r="AC18" i="2"/>
  <c r="AB18" i="2"/>
  <c r="AA18" i="2"/>
  <c r="Z18" i="2"/>
  <c r="BX17" i="2"/>
  <c r="BW17" i="2"/>
  <c r="BV17" i="2"/>
  <c r="BU17" i="2"/>
  <c r="BT17" i="2"/>
  <c r="BS17" i="2"/>
  <c r="BR17" i="2"/>
  <c r="BQ17" i="2"/>
  <c r="BP17" i="2"/>
  <c r="BO17" i="2"/>
  <c r="BN17" i="2"/>
  <c r="BM17" i="2"/>
  <c r="BX16" i="2"/>
  <c r="BW16" i="2"/>
  <c r="BV16" i="2"/>
  <c r="BU16" i="2"/>
  <c r="BT16" i="2"/>
  <c r="BS16" i="2"/>
  <c r="BR16" i="2"/>
  <c r="BQ16" i="2"/>
  <c r="BP16" i="2"/>
  <c r="BO16" i="2"/>
  <c r="BN16" i="2"/>
  <c r="BM16" i="2"/>
  <c r="BX15" i="2"/>
  <c r="BW15" i="2"/>
  <c r="BV15" i="2"/>
  <c r="BU15" i="2"/>
  <c r="BT15" i="2"/>
  <c r="BS15" i="2"/>
  <c r="BR15" i="2"/>
  <c r="BQ15" i="2"/>
  <c r="BP15" i="2"/>
  <c r="BO15" i="2"/>
  <c r="BN15" i="2"/>
  <c r="BM15" i="2"/>
  <c r="BX14" i="2"/>
  <c r="BW14" i="2"/>
  <c r="BV14" i="2"/>
  <c r="BU14" i="2"/>
  <c r="BT14" i="2"/>
  <c r="BS14" i="2"/>
  <c r="BR14" i="2"/>
  <c r="BQ14" i="2"/>
  <c r="BP14" i="2"/>
  <c r="BO14" i="2"/>
  <c r="BN14" i="2"/>
  <c r="BM14" i="2"/>
  <c r="BX13" i="2"/>
  <c r="BW13" i="2"/>
  <c r="BV13" i="2"/>
  <c r="BU13" i="2"/>
  <c r="BT13" i="2"/>
  <c r="BS13" i="2"/>
  <c r="BR13" i="2"/>
  <c r="BQ13" i="2"/>
  <c r="BP13" i="2"/>
  <c r="BO13" i="2"/>
  <c r="BN13" i="2"/>
  <c r="BM13" i="2"/>
  <c r="BX12" i="2"/>
  <c r="BW12" i="2"/>
  <c r="BV12" i="2"/>
  <c r="BU12" i="2"/>
  <c r="BT12" i="2"/>
  <c r="BS12" i="2"/>
  <c r="BR12" i="2"/>
  <c r="BQ12" i="2"/>
  <c r="BP12" i="2"/>
  <c r="BO12" i="2"/>
  <c r="BN12" i="2"/>
  <c r="BM12" i="2"/>
  <c r="AK10" i="2"/>
  <c r="AJ10" i="2"/>
  <c r="AI10" i="2"/>
  <c r="AH10" i="2"/>
  <c r="AG10" i="2"/>
  <c r="AF10" i="2"/>
  <c r="AE10" i="2"/>
  <c r="AD10" i="2"/>
  <c r="AC10" i="2"/>
  <c r="AB10" i="2"/>
  <c r="AA10" i="2"/>
  <c r="Z10" i="2"/>
  <c r="BX9" i="2"/>
  <c r="BW9" i="2"/>
  <c r="BV9" i="2"/>
  <c r="BU9" i="2"/>
  <c r="BT9" i="2"/>
  <c r="BS9" i="2"/>
  <c r="BR9" i="2"/>
  <c r="BQ9" i="2"/>
  <c r="BP9" i="2"/>
  <c r="BO9" i="2"/>
  <c r="BN9" i="2"/>
  <c r="BM9" i="2"/>
  <c r="BX8" i="2"/>
  <c r="BW8" i="2"/>
  <c r="BV8" i="2"/>
  <c r="BU8" i="2"/>
  <c r="BT8" i="2"/>
  <c r="BS8" i="2"/>
  <c r="BR8" i="2"/>
  <c r="BQ8" i="2"/>
  <c r="BP8" i="2"/>
  <c r="BO8" i="2"/>
  <c r="BN8" i="2"/>
  <c r="BM8" i="2"/>
  <c r="BX7" i="2"/>
  <c r="BW7" i="2"/>
  <c r="BV7" i="2"/>
  <c r="BU7" i="2"/>
  <c r="BT7" i="2"/>
  <c r="BS7" i="2"/>
  <c r="BR7" i="2"/>
  <c r="BQ7" i="2"/>
  <c r="BP7" i="2"/>
  <c r="BO7" i="2"/>
  <c r="BN7" i="2"/>
  <c r="BM7" i="2"/>
  <c r="BX6" i="2"/>
  <c r="BW6" i="2"/>
  <c r="BV6" i="2"/>
  <c r="BU6" i="2"/>
  <c r="BT6" i="2"/>
  <c r="BS6" i="2"/>
  <c r="BR6" i="2"/>
  <c r="BQ6" i="2"/>
  <c r="BP6" i="2"/>
  <c r="BO6" i="2"/>
  <c r="BN6" i="2"/>
  <c r="BM6" i="2"/>
  <c r="BX5" i="2"/>
  <c r="BW5" i="2"/>
  <c r="BV5" i="2"/>
  <c r="BU5" i="2"/>
  <c r="BT5" i="2"/>
  <c r="BS5" i="2"/>
  <c r="BR5" i="2"/>
  <c r="BQ5" i="2"/>
  <c r="BP5" i="2"/>
  <c r="BO5" i="2"/>
  <c r="BN5" i="2"/>
  <c r="BM5" i="2"/>
  <c r="BX4" i="2"/>
  <c r="BW4" i="2"/>
  <c r="BV4" i="2"/>
  <c r="BU4" i="2"/>
  <c r="BT4" i="2"/>
  <c r="BS4" i="2"/>
  <c r="BR4" i="2"/>
  <c r="BQ4" i="2"/>
  <c r="BP4" i="2"/>
  <c r="BO4" i="2"/>
  <c r="BN4" i="2"/>
  <c r="BM4" i="2"/>
  <c r="BF57" i="4" l="1"/>
  <c r="AZ57" i="4"/>
  <c r="BH57" i="4"/>
  <c r="BK42" i="2"/>
  <c r="BC42" i="2"/>
  <c r="BG42" i="2"/>
  <c r="BB42" i="2"/>
  <c r="BI42" i="2"/>
  <c r="BI85" i="2" s="1"/>
  <c r="BA42" i="2"/>
  <c r="BA85" i="2" s="1"/>
  <c r="BJ42" i="2"/>
  <c r="BH42" i="2"/>
  <c r="AZ42" i="2"/>
  <c r="AZ85" i="2" s="1"/>
  <c r="U30" i="1"/>
  <c r="BF42" i="2"/>
  <c r="BE42" i="2"/>
  <c r="BD42" i="2"/>
  <c r="W30" i="1"/>
  <c r="X87" i="2"/>
  <c r="X85" i="2"/>
  <c r="U85" i="2"/>
  <c r="BG85" i="2"/>
  <c r="BB57" i="4"/>
  <c r="BA57" i="4"/>
  <c r="BI57" i="4"/>
  <c r="BE57" i="4"/>
  <c r="BK57" i="4"/>
  <c r="BJ57" i="4"/>
  <c r="BD57" i="4"/>
  <c r="BG57" i="4"/>
  <c r="AT34" i="2"/>
  <c r="H24" i="1" s="1"/>
  <c r="BH34" i="2"/>
  <c r="V24" i="1" s="1"/>
  <c r="AZ34" i="2"/>
  <c r="N24" i="1" s="1"/>
  <c r="BG34" i="2"/>
  <c r="U24" i="1" s="1"/>
  <c r="U36" i="1" s="1"/>
  <c r="BJ34" i="2"/>
  <c r="X24" i="1" s="1"/>
  <c r="BB34" i="2"/>
  <c r="P24" i="1" s="1"/>
  <c r="BI34" i="2"/>
  <c r="W24" i="1" s="1"/>
  <c r="BA34" i="2"/>
  <c r="O24" i="1" s="1"/>
  <c r="BK34" i="2"/>
  <c r="Y24" i="1" s="1"/>
  <c r="BC34" i="2"/>
  <c r="Q24" i="1" s="1"/>
  <c r="BE34" i="2"/>
  <c r="S24" i="1" s="1"/>
  <c r="BF34" i="2"/>
  <c r="T24" i="1" s="1"/>
  <c r="BD34" i="2"/>
  <c r="R24" i="1" s="1"/>
  <c r="H30" i="1"/>
  <c r="AS85" i="2"/>
  <c r="AT85" i="2"/>
  <c r="E30" i="1"/>
  <c r="E32" i="1" s="1"/>
  <c r="E45" i="1" s="1"/>
  <c r="H85" i="2"/>
  <c r="E85" i="2"/>
  <c r="Q56" i="3"/>
  <c r="Y56" i="3"/>
  <c r="U56" i="3"/>
  <c r="N56" i="3"/>
  <c r="V56" i="3"/>
  <c r="S56" i="3"/>
  <c r="T56" i="3"/>
  <c r="O56" i="3"/>
  <c r="W56" i="3"/>
  <c r="P56" i="3"/>
  <c r="X56" i="3"/>
  <c r="R56" i="3"/>
  <c r="G56" i="3"/>
  <c r="C56" i="3"/>
  <c r="K56" i="3"/>
  <c r="F56" i="3"/>
  <c r="D56" i="3"/>
  <c r="L56" i="3"/>
  <c r="E56" i="3"/>
  <c r="M56" i="3"/>
  <c r="H56" i="3"/>
  <c r="B56" i="3"/>
  <c r="J56" i="3"/>
  <c r="AU22" i="3"/>
  <c r="BK22" i="3"/>
  <c r="BS22" i="3"/>
  <c r="BC22" i="3"/>
  <c r="AS12" i="3"/>
  <c r="BA12" i="3"/>
  <c r="BI12" i="3"/>
  <c r="BQ12" i="3"/>
  <c r="BJ42" i="3"/>
  <c r="X25" i="1" s="1"/>
  <c r="BR42" i="3"/>
  <c r="BM22" i="3"/>
  <c r="BP32" i="3"/>
  <c r="AU12" i="3"/>
  <c r="BC12" i="3"/>
  <c r="BK12" i="3"/>
  <c r="BS12" i="3"/>
  <c r="AP22" i="3"/>
  <c r="AX22" i="3"/>
  <c r="BF22" i="3"/>
  <c r="BN22" i="3"/>
  <c r="BV22" i="3"/>
  <c r="AN42" i="3"/>
  <c r="B25" i="1" s="1"/>
  <c r="AV42" i="3"/>
  <c r="J25" i="1" s="1"/>
  <c r="BD42" i="3"/>
  <c r="R25" i="1" s="1"/>
  <c r="BL42" i="3"/>
  <c r="BU22" i="3"/>
  <c r="BX32" i="3"/>
  <c r="AT32" i="3"/>
  <c r="BB32" i="3"/>
  <c r="BJ32" i="3"/>
  <c r="BR32" i="3"/>
  <c r="AO22" i="3"/>
  <c r="AR32" i="3"/>
  <c r="AO12" i="3"/>
  <c r="AW12" i="3"/>
  <c r="BE12" i="3"/>
  <c r="BM12" i="3"/>
  <c r="BU12" i="3"/>
  <c r="AU32" i="3"/>
  <c r="BC32" i="3"/>
  <c r="BK32" i="3"/>
  <c r="BS32" i="3"/>
  <c r="BE22" i="3"/>
  <c r="AZ32" i="3"/>
  <c r="AQ42" i="3"/>
  <c r="E25" i="1" s="1"/>
  <c r="AY42" i="3"/>
  <c r="M25" i="1" s="1"/>
  <c r="BG42" i="3"/>
  <c r="U25" i="1" s="1"/>
  <c r="BO42" i="3"/>
  <c r="BW42" i="3"/>
  <c r="AW22" i="3"/>
  <c r="BH32" i="3"/>
  <c r="AQ12" i="3"/>
  <c r="AY12" i="3"/>
  <c r="BG12" i="3"/>
  <c r="BO12" i="3"/>
  <c r="BW12" i="3"/>
  <c r="AT42" i="3"/>
  <c r="H25" i="1" s="1"/>
  <c r="H26" i="1" s="1"/>
  <c r="H46" i="1" s="1"/>
  <c r="AT22" i="3"/>
  <c r="BB22" i="3"/>
  <c r="BJ22" i="3"/>
  <c r="BR22" i="3"/>
  <c r="AN32" i="3"/>
  <c r="AV32" i="3"/>
  <c r="BD32" i="3"/>
  <c r="BL32" i="3"/>
  <c r="BT32" i="3"/>
  <c r="BT42" i="3"/>
  <c r="AN22" i="3"/>
  <c r="AV22" i="3"/>
  <c r="BD22" i="3"/>
  <c r="BL22" i="3"/>
  <c r="BT22" i="3"/>
  <c r="AP32" i="3"/>
  <c r="AX32" i="3"/>
  <c r="BF32" i="3"/>
  <c r="BN32" i="3"/>
  <c r="BV32" i="3"/>
  <c r="AS22" i="3"/>
  <c r="BI22" i="3"/>
  <c r="BQ22" i="3"/>
  <c r="AR42" i="3"/>
  <c r="F25" i="1" s="1"/>
  <c r="AZ42" i="3"/>
  <c r="N25" i="1" s="1"/>
  <c r="BH42" i="3"/>
  <c r="V25" i="1" s="1"/>
  <c r="BP42" i="3"/>
  <c r="BX42" i="3"/>
  <c r="AN12" i="3"/>
  <c r="AV12" i="3"/>
  <c r="BD12" i="3"/>
  <c r="BL12" i="3"/>
  <c r="BT12" i="3"/>
  <c r="AS42" i="3"/>
  <c r="G25" i="1" s="1"/>
  <c r="BA42" i="3"/>
  <c r="O25" i="1" s="1"/>
  <c r="BI42" i="3"/>
  <c r="W25" i="1" s="1"/>
  <c r="BQ42" i="3"/>
  <c r="BQ56" i="3" s="1"/>
  <c r="AP12" i="3"/>
  <c r="AX12" i="3"/>
  <c r="BF12" i="3"/>
  <c r="BN12" i="3"/>
  <c r="BV12" i="3"/>
  <c r="AT12" i="3"/>
  <c r="BB12" i="3"/>
  <c r="BJ12" i="3"/>
  <c r="BR12" i="3"/>
  <c r="AR22" i="3"/>
  <c r="AZ22" i="3"/>
  <c r="BH22" i="3"/>
  <c r="BP22" i="3"/>
  <c r="BX22" i="3"/>
  <c r="AS32" i="3"/>
  <c r="BA32" i="3"/>
  <c r="BI32" i="3"/>
  <c r="BQ32" i="3"/>
  <c r="AU42" i="3"/>
  <c r="I25" i="1" s="1"/>
  <c r="BC42" i="3"/>
  <c r="Q25" i="1" s="1"/>
  <c r="BK42" i="3"/>
  <c r="Y25" i="1" s="1"/>
  <c r="BS42" i="3"/>
  <c r="BS56" i="3" s="1"/>
  <c r="AQ32" i="3"/>
  <c r="AY32" i="3"/>
  <c r="BG32" i="3"/>
  <c r="BO32" i="3"/>
  <c r="BW32" i="3"/>
  <c r="AO42" i="3"/>
  <c r="C25" i="1" s="1"/>
  <c r="AW42" i="3"/>
  <c r="K25" i="1" s="1"/>
  <c r="BE42" i="3"/>
  <c r="S25" i="1" s="1"/>
  <c r="BM42" i="3"/>
  <c r="BU42" i="3"/>
  <c r="BA22" i="3"/>
  <c r="BB42" i="3"/>
  <c r="P25" i="1" s="1"/>
  <c r="AR12" i="3"/>
  <c r="AZ12" i="3"/>
  <c r="BH12" i="3"/>
  <c r="BP12" i="3"/>
  <c r="BX12" i="3"/>
  <c r="AQ22" i="3"/>
  <c r="AY22" i="3"/>
  <c r="BG22" i="3"/>
  <c r="BO22" i="3"/>
  <c r="BW22" i="3"/>
  <c r="AO32" i="3"/>
  <c r="AW32" i="3"/>
  <c r="BE32" i="3"/>
  <c r="BM32" i="3"/>
  <c r="BU32" i="3"/>
  <c r="AP42" i="3"/>
  <c r="D25" i="1" s="1"/>
  <c r="AX42" i="3"/>
  <c r="L25" i="1" s="1"/>
  <c r="BF42" i="3"/>
  <c r="T25" i="1" s="1"/>
  <c r="BN42" i="3"/>
  <c r="BV42" i="3"/>
  <c r="Q86" i="2"/>
  <c r="BC10" i="2"/>
  <c r="BK10" i="2"/>
  <c r="V86" i="2"/>
  <c r="BB10" i="2"/>
  <c r="BH10" i="2"/>
  <c r="AZ10" i="2"/>
  <c r="BJ10" i="2"/>
  <c r="R86" i="2"/>
  <c r="N86" i="2"/>
  <c r="Z85" i="2"/>
  <c r="BL26" i="2"/>
  <c r="AS34" i="2"/>
  <c r="AY34" i="2"/>
  <c r="AQ34" i="2"/>
  <c r="AU34" i="2"/>
  <c r="AW34" i="2"/>
  <c r="AX34" i="2"/>
  <c r="AP34" i="2"/>
  <c r="AO34" i="2"/>
  <c r="AR34" i="2"/>
  <c r="AV34" i="2"/>
  <c r="AN34" i="2"/>
  <c r="AY26" i="2"/>
  <c r="AQ26" i="2"/>
  <c r="I86" i="2"/>
  <c r="AS26" i="2"/>
  <c r="AX26" i="2"/>
  <c r="AP26" i="2"/>
  <c r="AW26" i="2"/>
  <c r="AO26" i="2"/>
  <c r="AT26" i="2"/>
  <c r="AV26" i="2"/>
  <c r="AN26" i="2"/>
  <c r="AR26" i="2"/>
  <c r="AS18" i="2"/>
  <c r="AT18" i="2"/>
  <c r="AY10" i="2"/>
  <c r="AQ10" i="2"/>
  <c r="AR10" i="2"/>
  <c r="AS10" i="2"/>
  <c r="BE26" i="2"/>
  <c r="BG26" i="2"/>
  <c r="BF26" i="2"/>
  <c r="BJ26" i="2"/>
  <c r="BB26" i="2"/>
  <c r="BD26" i="2"/>
  <c r="BK26" i="2"/>
  <c r="BC26" i="2"/>
  <c r="BH26" i="2"/>
  <c r="AZ26" i="2"/>
  <c r="BI26" i="2"/>
  <c r="BA26" i="2"/>
  <c r="BK18" i="2"/>
  <c r="BC18" i="2"/>
  <c r="BD18" i="2"/>
  <c r="BE18" i="2"/>
  <c r="BI18" i="2"/>
  <c r="BA18" i="2"/>
  <c r="BJ18" i="2"/>
  <c r="BB18" i="2"/>
  <c r="BG18" i="2"/>
  <c r="BH18" i="2"/>
  <c r="AZ18" i="2"/>
  <c r="BF10" i="2"/>
  <c r="BG10" i="2"/>
  <c r="BE10" i="2"/>
  <c r="BD10" i="2"/>
  <c r="BI10" i="2"/>
  <c r="BA10" i="2"/>
  <c r="AU18" i="2"/>
  <c r="AV18" i="2"/>
  <c r="AN18" i="2"/>
  <c r="AY18" i="2"/>
  <c r="AQ18" i="2"/>
  <c r="AR18" i="2"/>
  <c r="AX18" i="2"/>
  <c r="AP18" i="2"/>
  <c r="AW18" i="2"/>
  <c r="AO18" i="2"/>
  <c r="AX10" i="2"/>
  <c r="AW10" i="2"/>
  <c r="AO10" i="2"/>
  <c r="AV10" i="2"/>
  <c r="AN10" i="2"/>
  <c r="AU10" i="2"/>
  <c r="AP10" i="2"/>
  <c r="N85" i="2"/>
  <c r="BT42" i="2"/>
  <c r="BN26" i="2"/>
  <c r="BV26" i="2"/>
  <c r="BN10" i="2"/>
  <c r="BV10" i="2"/>
  <c r="BS18" i="2"/>
  <c r="BT18" i="2"/>
  <c r="BN18" i="2"/>
  <c r="BV18" i="2"/>
  <c r="BS26" i="2"/>
  <c r="BP34" i="2"/>
  <c r="BX34" i="2"/>
  <c r="BM42" i="2"/>
  <c r="BU42" i="2"/>
  <c r="T87" i="2"/>
  <c r="P85" i="2"/>
  <c r="AF86" i="2"/>
  <c r="BN42" i="2"/>
  <c r="BV42" i="2"/>
  <c r="R87" i="2"/>
  <c r="X86" i="2"/>
  <c r="P86" i="2"/>
  <c r="H86" i="2"/>
  <c r="L87" i="2"/>
  <c r="BM34" i="2"/>
  <c r="BU34" i="2"/>
  <c r="BP42" i="2"/>
  <c r="BX42" i="2"/>
  <c r="J87" i="2"/>
  <c r="V87" i="2"/>
  <c r="N87" i="2"/>
  <c r="F87" i="2"/>
  <c r="D87" i="2"/>
  <c r="U86" i="2"/>
  <c r="M86" i="2"/>
  <c r="E86" i="2"/>
  <c r="BO10" i="2"/>
  <c r="BW10" i="2"/>
  <c r="B87" i="2"/>
  <c r="S87" i="2"/>
  <c r="K87" i="2"/>
  <c r="C87" i="2"/>
  <c r="G85" i="2"/>
  <c r="G87" i="2"/>
  <c r="AE87" i="2"/>
  <c r="I87" i="2"/>
  <c r="K86" i="2"/>
  <c r="U87" i="2"/>
  <c r="M87" i="2"/>
  <c r="E87" i="2"/>
  <c r="W86" i="2"/>
  <c r="O86" i="2"/>
  <c r="G86" i="2"/>
  <c r="W85" i="2"/>
  <c r="W87" i="2"/>
  <c r="BX18" i="2"/>
  <c r="Y87" i="2"/>
  <c r="BP18" i="2"/>
  <c r="BT10" i="2"/>
  <c r="C86" i="2"/>
  <c r="BS10" i="2"/>
  <c r="O85" i="2"/>
  <c r="O87" i="2"/>
  <c r="Q87" i="2"/>
  <c r="S86" i="2"/>
  <c r="BR10" i="2"/>
  <c r="BO18" i="2"/>
  <c r="BW18" i="2"/>
  <c r="BM26" i="2"/>
  <c r="BU26" i="2"/>
  <c r="AG87" i="2"/>
  <c r="BO42" i="2"/>
  <c r="BW42" i="2"/>
  <c r="AD86" i="2"/>
  <c r="AL86" i="2"/>
  <c r="Z86" i="2"/>
  <c r="AH86" i="2"/>
  <c r="AF87" i="2"/>
  <c r="AB86" i="2"/>
  <c r="AJ86" i="2"/>
  <c r="BS34" i="2"/>
  <c r="AA86" i="2"/>
  <c r="AI86" i="2"/>
  <c r="BR18" i="2"/>
  <c r="BP26" i="2"/>
  <c r="BX26" i="2"/>
  <c r="BT34" i="2"/>
  <c r="Z87" i="2"/>
  <c r="AH87" i="2"/>
  <c r="AC86" i="2"/>
  <c r="AK86" i="2"/>
  <c r="AA87" i="2"/>
  <c r="AI87" i="2"/>
  <c r="BR26" i="2"/>
  <c r="AA85" i="2"/>
  <c r="AE86" i="2"/>
  <c r="BM10" i="2"/>
  <c r="BU10" i="2"/>
  <c r="BQ10" i="2"/>
  <c r="BS42" i="2"/>
  <c r="AL87" i="2"/>
  <c r="AD87" i="2"/>
  <c r="AF85" i="2"/>
  <c r="AK87" i="2"/>
  <c r="AC87" i="2"/>
  <c r="AJ87" i="2"/>
  <c r="AB87" i="2"/>
  <c r="AG86" i="2"/>
  <c r="BP10" i="2"/>
  <c r="BX10" i="2"/>
  <c r="BM18" i="2"/>
  <c r="BU18" i="2"/>
  <c r="BQ18" i="2"/>
  <c r="BT26" i="2"/>
  <c r="BN34" i="2"/>
  <c r="BV34" i="2"/>
  <c r="BR42" i="2"/>
  <c r="BQ26" i="2"/>
  <c r="BO26" i="2"/>
  <c r="BW26" i="2"/>
  <c r="BQ42" i="2"/>
  <c r="BQ34" i="2"/>
  <c r="O30" i="1" l="1"/>
  <c r="N30" i="1"/>
  <c r="N36" i="1" s="1"/>
  <c r="O36" i="1"/>
  <c r="W36" i="1"/>
  <c r="H36" i="1"/>
  <c r="H32" i="1"/>
  <c r="H45" i="1" s="1"/>
  <c r="BF85" i="2"/>
  <c r="T30" i="1"/>
  <c r="T36" i="1" s="1"/>
  <c r="V30" i="1"/>
  <c r="V36" i="1" s="1"/>
  <c r="BH85" i="2"/>
  <c r="P30" i="1"/>
  <c r="P36" i="1" s="1"/>
  <c r="BB85" i="2"/>
  <c r="R30" i="1"/>
  <c r="R36" i="1" s="1"/>
  <c r="BD85" i="2"/>
  <c r="BE85" i="2"/>
  <c r="S30" i="1"/>
  <c r="S36" i="1" s="1"/>
  <c r="Q30" i="1"/>
  <c r="Q36" i="1" s="1"/>
  <c r="BC85" i="2"/>
  <c r="BK85" i="2"/>
  <c r="Y30" i="1"/>
  <c r="Y36" i="1" s="1"/>
  <c r="X30" i="1"/>
  <c r="X36" i="1" s="1"/>
  <c r="BJ85" i="2"/>
  <c r="AT87" i="2"/>
  <c r="AT86" i="2"/>
  <c r="M37" i="1"/>
  <c r="Y26" i="1"/>
  <c r="Y46" i="1" s="1"/>
  <c r="G37" i="1"/>
  <c r="V26" i="1"/>
  <c r="V46" i="1" s="1"/>
  <c r="H37" i="1"/>
  <c r="H38" i="1" s="1"/>
  <c r="T26" i="1"/>
  <c r="T46" i="1" s="1"/>
  <c r="Q26" i="1"/>
  <c r="Q46" i="1" s="1"/>
  <c r="N26" i="1"/>
  <c r="N46" i="1" s="1"/>
  <c r="W26" i="1"/>
  <c r="W46" i="1" s="1"/>
  <c r="I37" i="1"/>
  <c r="L37" i="1"/>
  <c r="D37" i="1"/>
  <c r="P26" i="1"/>
  <c r="P46" i="1" s="1"/>
  <c r="R26" i="1"/>
  <c r="R46" i="1" s="1"/>
  <c r="C37" i="1"/>
  <c r="F37" i="1"/>
  <c r="X26" i="1"/>
  <c r="X46" i="1" s="1"/>
  <c r="U26" i="1"/>
  <c r="U46" i="1" s="1"/>
  <c r="J37" i="1"/>
  <c r="K37" i="1"/>
  <c r="B37" i="1"/>
  <c r="E37" i="1"/>
  <c r="S26" i="1"/>
  <c r="S46" i="1" s="1"/>
  <c r="O26" i="1"/>
  <c r="O46" i="1" s="1"/>
  <c r="AU86" i="2"/>
  <c r="I24" i="1"/>
  <c r="I26" i="1" s="1"/>
  <c r="I46" i="1" s="1"/>
  <c r="AN86" i="2"/>
  <c r="B24" i="1"/>
  <c r="B26" i="1" s="1"/>
  <c r="B46" i="1" s="1"/>
  <c r="AQ86" i="2"/>
  <c r="E24" i="1"/>
  <c r="E36" i="1" s="1"/>
  <c r="E38" i="1" s="1"/>
  <c r="AV86" i="2"/>
  <c r="J24" i="1"/>
  <c r="J26" i="1" s="1"/>
  <c r="J46" i="1" s="1"/>
  <c r="F24" i="1"/>
  <c r="F26" i="1" s="1"/>
  <c r="F46" i="1" s="1"/>
  <c r="AR86" i="2"/>
  <c r="G24" i="1"/>
  <c r="G36" i="1" s="1"/>
  <c r="AS86" i="2"/>
  <c r="AQ87" i="2"/>
  <c r="AO86" i="2"/>
  <c r="C24" i="1"/>
  <c r="C26" i="1" s="1"/>
  <c r="C46" i="1" s="1"/>
  <c r="AP86" i="2"/>
  <c r="D24" i="1"/>
  <c r="D26" i="1" s="1"/>
  <c r="D46" i="1" s="1"/>
  <c r="AS87" i="2"/>
  <c r="AX86" i="2"/>
  <c r="L24" i="1"/>
  <c r="L26" i="1" s="1"/>
  <c r="L46" i="1" s="1"/>
  <c r="AY86" i="2"/>
  <c r="M24" i="1"/>
  <c r="M26" i="1" s="1"/>
  <c r="M46" i="1" s="1"/>
  <c r="AW86" i="2"/>
  <c r="K24" i="1"/>
  <c r="K26" i="1" s="1"/>
  <c r="K46" i="1" s="1"/>
  <c r="BK87" i="2"/>
  <c r="I30" i="1"/>
  <c r="AU87" i="2"/>
  <c r="AU85" i="2"/>
  <c r="AW87" i="2"/>
  <c r="AW85" i="2"/>
  <c r="K30" i="1"/>
  <c r="K32" i="1" s="1"/>
  <c r="K45" i="1" s="1"/>
  <c r="D30" i="1"/>
  <c r="D32" i="1" s="1"/>
  <c r="D45" i="1" s="1"/>
  <c r="AP85" i="2"/>
  <c r="AP87" i="2"/>
  <c r="AX85" i="2"/>
  <c r="L30" i="1"/>
  <c r="AX87" i="2"/>
  <c r="AN85" i="2"/>
  <c r="B30" i="1"/>
  <c r="AN87" i="2"/>
  <c r="AR87" i="2"/>
  <c r="AR85" i="2"/>
  <c r="F30" i="1"/>
  <c r="F32" i="1" s="1"/>
  <c r="F45" i="1" s="1"/>
  <c r="AO85" i="2"/>
  <c r="AO87" i="2"/>
  <c r="C30" i="1"/>
  <c r="C32" i="1" s="1"/>
  <c r="C45" i="1" s="1"/>
  <c r="AV85" i="2"/>
  <c r="J30" i="1"/>
  <c r="AV87" i="2"/>
  <c r="AY85" i="2"/>
  <c r="M30" i="1"/>
  <c r="M32" i="1" s="1"/>
  <c r="M45" i="1" s="1"/>
  <c r="AY87" i="2"/>
  <c r="AX56" i="3"/>
  <c r="AT56" i="3"/>
  <c r="BG56" i="3"/>
  <c r="BU56" i="3"/>
  <c r="AY56" i="3"/>
  <c r="BM56" i="3"/>
  <c r="BI56" i="3"/>
  <c r="BA56" i="3"/>
  <c r="BN56" i="3"/>
  <c r="AW56" i="3"/>
  <c r="BK56" i="3"/>
  <c r="AS56" i="3"/>
  <c r="BH56" i="3"/>
  <c r="BT56" i="3"/>
  <c r="AN56" i="3"/>
  <c r="BX56" i="3"/>
  <c r="AQ56" i="3"/>
  <c r="BV56" i="3"/>
  <c r="BE56" i="3"/>
  <c r="BP56" i="3"/>
  <c r="BF56" i="3"/>
  <c r="AO56" i="3"/>
  <c r="BC56" i="3"/>
  <c r="AZ56" i="3"/>
  <c r="BR56" i="3"/>
  <c r="AV56" i="3"/>
  <c r="AU56" i="3"/>
  <c r="AR56" i="3"/>
  <c r="BW56" i="3"/>
  <c r="BL56" i="3"/>
  <c r="BJ56" i="3"/>
  <c r="AP56" i="3"/>
  <c r="BB56" i="3"/>
  <c r="BO56" i="3"/>
  <c r="BD56" i="3"/>
  <c r="BK86" i="2"/>
  <c r="BC86" i="2"/>
  <c r="BC87" i="2"/>
  <c r="AZ86" i="2"/>
  <c r="AZ87" i="2"/>
  <c r="BJ86" i="2"/>
  <c r="BJ87" i="2"/>
  <c r="BA86" i="2"/>
  <c r="BA87" i="2"/>
  <c r="BH87" i="2"/>
  <c r="BH86" i="2"/>
  <c r="BI86" i="2"/>
  <c r="BI87" i="2"/>
  <c r="BB86" i="2"/>
  <c r="BB87" i="2"/>
  <c r="BF87" i="2"/>
  <c r="BF86" i="2"/>
  <c r="BD86" i="2"/>
  <c r="BD87" i="2"/>
  <c r="BE87" i="2"/>
  <c r="BE86" i="2"/>
  <c r="BG87" i="2"/>
  <c r="BG86" i="2"/>
  <c r="I36" i="1" l="1"/>
  <c r="I38" i="1" s="1"/>
  <c r="I32" i="1"/>
  <c r="I45" i="1" s="1"/>
  <c r="L36" i="1"/>
  <c r="L38" i="1" s="1"/>
  <c r="L32" i="1"/>
  <c r="L45" i="1" s="1"/>
  <c r="J36" i="1"/>
  <c r="J38" i="1" s="1"/>
  <c r="J32" i="1"/>
  <c r="J45" i="1" s="1"/>
  <c r="B36" i="1"/>
  <c r="B32" i="1"/>
  <c r="B45" i="1" s="1"/>
  <c r="B38" i="1"/>
  <c r="G38" i="1"/>
  <c r="K36" i="1"/>
  <c r="K38" i="1" s="1"/>
  <c r="D36" i="1"/>
  <c r="D38" i="1" s="1"/>
  <c r="F36" i="1"/>
  <c r="F38" i="1" s="1"/>
  <c r="C36" i="1"/>
  <c r="C38" i="1" s="1"/>
  <c r="G26" i="1"/>
  <c r="G46" i="1" s="1"/>
  <c r="E26" i="1"/>
  <c r="E46" i="1" s="1"/>
  <c r="M36" i="1"/>
  <c r="M38" i="1" s="1"/>
  <c r="G12" i="69" l="1"/>
  <c r="G11" i="69"/>
  <c r="G10" i="69"/>
  <c r="G9" i="69"/>
  <c r="G8" i="69"/>
  <c r="G13" i="69" l="1"/>
  <c r="G16" i="69" s="1"/>
  <c r="G30" i="69" l="1"/>
  <c r="G33" i="69" s="1"/>
  <c r="G47" i="1"/>
  <c r="AL52" i="3"/>
  <c r="AL55" i="3" s="1"/>
  <c r="AL57" i="3" s="1"/>
  <c r="AK52" i="3"/>
  <c r="AK55" i="3" s="1"/>
  <c r="AK57" i="3" s="1"/>
  <c r="AJ52" i="3"/>
  <c r="AJ55" i="3" s="1"/>
  <c r="AJ57" i="3" s="1"/>
  <c r="AI52" i="3"/>
  <c r="AI55" i="3" s="1"/>
  <c r="AI57" i="3" s="1"/>
  <c r="AH52" i="3"/>
  <c r="AH55" i="3" s="1"/>
  <c r="AH57" i="3" s="1"/>
  <c r="AG52" i="3"/>
  <c r="AG55" i="3" s="1"/>
  <c r="AG57" i="3" s="1"/>
  <c r="AF52" i="3"/>
  <c r="AF55" i="3" s="1"/>
  <c r="AF57" i="3" s="1"/>
  <c r="AE52" i="3"/>
  <c r="AE55" i="3" s="1"/>
  <c r="AE57" i="3" s="1"/>
  <c r="AD52" i="3"/>
  <c r="AD55" i="3" s="1"/>
  <c r="AD57" i="3" s="1"/>
  <c r="AC52" i="3"/>
  <c r="AC55" i="3" s="1"/>
  <c r="AC57" i="3" s="1"/>
  <c r="AB52" i="3"/>
  <c r="AB55" i="3" s="1"/>
  <c r="AB57" i="3" s="1"/>
  <c r="AA52" i="3"/>
  <c r="AA55" i="3" s="1"/>
  <c r="AA57" i="3" s="1"/>
  <c r="Z52" i="3"/>
  <c r="Z55" i="3" s="1"/>
  <c r="Z57" i="3" s="1"/>
  <c r="Y52" i="3"/>
  <c r="Y55" i="3" s="1"/>
  <c r="Y57" i="3" s="1"/>
  <c r="X52" i="3"/>
  <c r="X55" i="3" s="1"/>
  <c r="X57" i="3" s="1"/>
  <c r="W52" i="3"/>
  <c r="W55" i="3" s="1"/>
  <c r="W57" i="3" s="1"/>
  <c r="V52" i="3"/>
  <c r="V55" i="3" s="1"/>
  <c r="V57" i="3" s="1"/>
  <c r="U52" i="3"/>
  <c r="U55" i="3" s="1"/>
  <c r="U57" i="3" s="1"/>
  <c r="T52" i="3"/>
  <c r="T55" i="3" s="1"/>
  <c r="T57" i="3" s="1"/>
  <c r="S52" i="3"/>
  <c r="S55" i="3" s="1"/>
  <c r="S57" i="3" s="1"/>
  <c r="R52" i="3"/>
  <c r="R55" i="3" s="1"/>
  <c r="R57" i="3" s="1"/>
  <c r="Q52" i="3"/>
  <c r="Q55" i="3" s="1"/>
  <c r="Q57" i="3" s="1"/>
  <c r="P52" i="3"/>
  <c r="P55" i="3" s="1"/>
  <c r="P57" i="3" s="1"/>
  <c r="O52" i="3"/>
  <c r="O55" i="3" s="1"/>
  <c r="O57" i="3" s="1"/>
  <c r="N52" i="3"/>
  <c r="N55" i="3" s="1"/>
  <c r="N57" i="3" s="1"/>
  <c r="M52" i="3"/>
  <c r="M55" i="3" s="1"/>
  <c r="M57" i="3" s="1"/>
  <c r="L52" i="3"/>
  <c r="L55" i="3" s="1"/>
  <c r="L57" i="3" s="1"/>
  <c r="K52" i="3"/>
  <c r="K55" i="3" s="1"/>
  <c r="K57" i="3" s="1"/>
  <c r="J52" i="3"/>
  <c r="J55" i="3" s="1"/>
  <c r="J57" i="3" s="1"/>
  <c r="I52" i="3"/>
  <c r="I55" i="3" s="1"/>
  <c r="I57" i="3" s="1"/>
  <c r="H52" i="3"/>
  <c r="H55" i="3" s="1"/>
  <c r="H57" i="3" s="1"/>
  <c r="G52" i="3"/>
  <c r="G55" i="3" s="1"/>
  <c r="G57" i="3" s="1"/>
  <c r="F52" i="3"/>
  <c r="F55" i="3" s="1"/>
  <c r="F57" i="3" s="1"/>
  <c r="E52" i="3"/>
  <c r="E55" i="3" s="1"/>
  <c r="E57" i="3" s="1"/>
  <c r="D52" i="3"/>
  <c r="D55" i="3" s="1"/>
  <c r="D57" i="3" s="1"/>
  <c r="C52" i="3"/>
  <c r="C55" i="3" s="1"/>
  <c r="C57" i="3" s="1"/>
  <c r="B52" i="3"/>
  <c r="B55" i="3" s="1"/>
  <c r="B57" i="3" s="1"/>
  <c r="B47" i="1" l="1"/>
  <c r="K47" i="1"/>
  <c r="F47" i="1"/>
  <c r="E47" i="1"/>
  <c r="H47" i="1"/>
  <c r="M47" i="1"/>
  <c r="D47" i="1"/>
  <c r="L47" i="1"/>
  <c r="C47" i="1"/>
  <c r="I47" i="1"/>
  <c r="J47" i="1"/>
  <c r="BX51" i="3" l="1"/>
  <c r="BW51" i="3"/>
  <c r="BV51" i="3"/>
  <c r="BU51" i="3"/>
  <c r="BT51" i="3"/>
  <c r="BS51" i="3"/>
  <c r="BR51" i="3"/>
  <c r="BQ51" i="3"/>
  <c r="BP51" i="3"/>
  <c r="BO51" i="3"/>
  <c r="BN51" i="3"/>
  <c r="BM51" i="3"/>
  <c r="BL51" i="3"/>
  <c r="BK51" i="3"/>
  <c r="BJ51" i="3"/>
  <c r="BI51" i="3"/>
  <c r="BH51" i="3"/>
  <c r="BX50" i="3"/>
  <c r="BW50" i="3"/>
  <c r="BV50" i="3"/>
  <c r="BU50" i="3"/>
  <c r="BT50" i="3"/>
  <c r="BS50" i="3"/>
  <c r="BR50" i="3"/>
  <c r="BQ50" i="3"/>
  <c r="BP50" i="3"/>
  <c r="BO50" i="3"/>
  <c r="BN50" i="3"/>
  <c r="BM50" i="3"/>
  <c r="BL50" i="3"/>
  <c r="BK50" i="3"/>
  <c r="BJ50" i="3"/>
  <c r="BI50" i="3"/>
  <c r="BH50" i="3"/>
  <c r="BX49" i="3"/>
  <c r="BW49" i="3"/>
  <c r="BV49" i="3"/>
  <c r="BU49" i="3"/>
  <c r="BT49" i="3"/>
  <c r="BS49" i="3"/>
  <c r="BR49" i="3"/>
  <c r="BQ49" i="3"/>
  <c r="BP49" i="3"/>
  <c r="BO49" i="3"/>
  <c r="BN49" i="3"/>
  <c r="BM49" i="3"/>
  <c r="BL49" i="3"/>
  <c r="BK49" i="3"/>
  <c r="BJ49" i="3"/>
  <c r="BI49" i="3"/>
  <c r="BH49" i="3"/>
  <c r="BX48" i="3"/>
  <c r="BW48" i="3"/>
  <c r="BV48" i="3"/>
  <c r="BU48" i="3"/>
  <c r="BT48" i="3"/>
  <c r="BS48" i="3"/>
  <c r="BR48" i="3"/>
  <c r="BQ48" i="3"/>
  <c r="BP48" i="3"/>
  <c r="BO48" i="3"/>
  <c r="BN48" i="3"/>
  <c r="BM48" i="3"/>
  <c r="BL48" i="3"/>
  <c r="BK48" i="3"/>
  <c r="BJ48" i="3"/>
  <c r="BI48" i="3"/>
  <c r="BH48" i="3"/>
  <c r="BX47" i="3"/>
  <c r="BW47" i="3"/>
  <c r="BV47" i="3"/>
  <c r="BU47" i="3"/>
  <c r="BT47" i="3"/>
  <c r="BS47" i="3"/>
  <c r="BR47" i="3"/>
  <c r="BQ47" i="3"/>
  <c r="BP47" i="3"/>
  <c r="BO47" i="3"/>
  <c r="BN47" i="3"/>
  <c r="BM47" i="3"/>
  <c r="BL47" i="3"/>
  <c r="BK47" i="3"/>
  <c r="BJ47" i="3"/>
  <c r="BI47" i="3"/>
  <c r="BH47" i="3"/>
  <c r="BX46" i="3"/>
  <c r="BW46" i="3"/>
  <c r="BV46" i="3"/>
  <c r="BU46" i="3"/>
  <c r="BT46" i="3"/>
  <c r="BS46" i="3"/>
  <c r="BR46" i="3"/>
  <c r="BQ46" i="3"/>
  <c r="BP46" i="3"/>
  <c r="BO46" i="3"/>
  <c r="BN46" i="3"/>
  <c r="BM46" i="3"/>
  <c r="BL46" i="3"/>
  <c r="BK46" i="3"/>
  <c r="BJ46" i="3"/>
  <c r="BI46" i="3"/>
  <c r="BH46" i="3"/>
  <c r="BX45" i="3"/>
  <c r="BW45" i="3"/>
  <c r="BV45" i="3"/>
  <c r="BU45" i="3"/>
  <c r="BT45" i="3"/>
  <c r="BS45" i="3"/>
  <c r="BR45" i="3"/>
  <c r="BQ45" i="3"/>
  <c r="BP45" i="3"/>
  <c r="BO45" i="3"/>
  <c r="BN45" i="3"/>
  <c r="BM45" i="3"/>
  <c r="BL45" i="3"/>
  <c r="BK45" i="3"/>
  <c r="BJ45" i="3"/>
  <c r="BI45" i="3"/>
  <c r="BH45" i="3"/>
  <c r="BX44" i="3"/>
  <c r="BW44" i="3"/>
  <c r="BV44" i="3"/>
  <c r="BU44" i="3"/>
  <c r="BT44" i="3"/>
  <c r="BS44" i="3"/>
  <c r="BR44" i="3"/>
  <c r="BQ44" i="3"/>
  <c r="BP44" i="3"/>
  <c r="BO44" i="3"/>
  <c r="BN44" i="3"/>
  <c r="BM44" i="3"/>
  <c r="BL44" i="3"/>
  <c r="BK44" i="3"/>
  <c r="BJ44" i="3"/>
  <c r="BI44" i="3"/>
  <c r="BH44" i="3"/>
  <c r="BG44" i="3"/>
  <c r="BD52" i="3"/>
  <c r="BC52" i="3"/>
  <c r="AV52" i="3"/>
  <c r="AV55" i="3" s="1"/>
  <c r="AV57" i="3" s="1"/>
  <c r="AU52" i="3"/>
  <c r="AU55" i="3" s="1"/>
  <c r="AU57" i="3" s="1"/>
  <c r="AN52" i="3"/>
  <c r="AN55" i="3" s="1"/>
  <c r="AN57" i="3" s="1"/>
  <c r="BC55" i="3" l="1"/>
  <c r="BC57" i="3" s="1"/>
  <c r="Q31" i="1"/>
  <c r="BD55" i="3"/>
  <c r="BD57" i="3" s="1"/>
  <c r="R31" i="1"/>
  <c r="BK52" i="3"/>
  <c r="BL52" i="3"/>
  <c r="BL55" i="3" s="1"/>
  <c r="BL57" i="3" s="1"/>
  <c r="BS52" i="3"/>
  <c r="BS55" i="3" s="1"/>
  <c r="BS57" i="3" s="1"/>
  <c r="BT52" i="3"/>
  <c r="BT55" i="3" s="1"/>
  <c r="BT57" i="3" s="1"/>
  <c r="AQ52" i="3"/>
  <c r="AQ55" i="3" s="1"/>
  <c r="AQ57" i="3" s="1"/>
  <c r="AY52" i="3"/>
  <c r="AY55" i="3" s="1"/>
  <c r="AY57" i="3" s="1"/>
  <c r="BG52" i="3"/>
  <c r="BO52" i="3"/>
  <c r="BO55" i="3" s="1"/>
  <c r="BO57" i="3" s="1"/>
  <c r="BW52" i="3"/>
  <c r="BW55" i="3" s="1"/>
  <c r="BW57" i="3" s="1"/>
  <c r="AR52" i="3"/>
  <c r="AR55" i="3" s="1"/>
  <c r="AR57" i="3" s="1"/>
  <c r="AZ52" i="3"/>
  <c r="BH52" i="3"/>
  <c r="BP52" i="3"/>
  <c r="BP55" i="3" s="1"/>
  <c r="BP57" i="3" s="1"/>
  <c r="BX52" i="3"/>
  <c r="AS52" i="3"/>
  <c r="AS55" i="3" s="1"/>
  <c r="AS57" i="3" s="1"/>
  <c r="BA52" i="3"/>
  <c r="BI52" i="3"/>
  <c r="BQ52" i="3"/>
  <c r="BQ55" i="3" s="1"/>
  <c r="BQ57" i="3" s="1"/>
  <c r="AO52" i="3"/>
  <c r="AO55" i="3" s="1"/>
  <c r="AO57" i="3" s="1"/>
  <c r="AW52" i="3"/>
  <c r="AW55" i="3" s="1"/>
  <c r="AW57" i="3" s="1"/>
  <c r="BE52" i="3"/>
  <c r="BM52" i="3"/>
  <c r="BM55" i="3" s="1"/>
  <c r="BM57" i="3" s="1"/>
  <c r="BU52" i="3"/>
  <c r="BU55" i="3" s="1"/>
  <c r="BU57" i="3" s="1"/>
  <c r="AP52" i="3"/>
  <c r="AP55" i="3" s="1"/>
  <c r="AP57" i="3" s="1"/>
  <c r="AX52" i="3"/>
  <c r="AX55" i="3" s="1"/>
  <c r="AX57" i="3" s="1"/>
  <c r="BF52" i="3"/>
  <c r="BN52" i="3"/>
  <c r="BN55" i="3" s="1"/>
  <c r="BN57" i="3" s="1"/>
  <c r="BV52" i="3"/>
  <c r="BV55" i="3" s="1"/>
  <c r="BV57" i="3" s="1"/>
  <c r="AT52" i="3"/>
  <c r="AT55" i="3" s="1"/>
  <c r="AT57" i="3" s="1"/>
  <c r="BB52" i="3"/>
  <c r="BJ52" i="3"/>
  <c r="BR52" i="3"/>
  <c r="BR55" i="3" s="1"/>
  <c r="BR57" i="3" s="1"/>
  <c r="H68" i="53"/>
  <c r="H69" i="53"/>
  <c r="H70" i="53"/>
  <c r="H71" i="53"/>
  <c r="H72" i="53"/>
  <c r="H67" i="53"/>
  <c r="C68" i="53"/>
  <c r="C69" i="53"/>
  <c r="C70" i="53"/>
  <c r="C71" i="53"/>
  <c r="C72" i="53"/>
  <c r="C67" i="53"/>
  <c r="K74" i="53"/>
  <c r="F74" i="53"/>
  <c r="G62" i="52"/>
  <c r="D62" i="52"/>
  <c r="K74" i="51"/>
  <c r="F74" i="51"/>
  <c r="G62" i="50"/>
  <c r="D62" i="50"/>
  <c r="K74" i="49"/>
  <c r="F74" i="49"/>
  <c r="G62" i="48"/>
  <c r="D62" i="48"/>
  <c r="G72" i="51"/>
  <c r="G71" i="51"/>
  <c r="G70" i="51"/>
  <c r="G69" i="51"/>
  <c r="G68" i="51"/>
  <c r="G67" i="51"/>
  <c r="G66" i="51"/>
  <c r="K66" i="51" s="1"/>
  <c r="G65" i="51"/>
  <c r="K65" i="51" s="1"/>
  <c r="H72" i="51"/>
  <c r="H71" i="51"/>
  <c r="H70" i="51"/>
  <c r="H69" i="51"/>
  <c r="H68" i="51"/>
  <c r="H67" i="51"/>
  <c r="C72" i="51"/>
  <c r="C71" i="51"/>
  <c r="C70" i="51"/>
  <c r="C69" i="51"/>
  <c r="C68" i="51"/>
  <c r="C67" i="51"/>
  <c r="B72" i="51"/>
  <c r="B71" i="51"/>
  <c r="B70" i="51"/>
  <c r="B69" i="51"/>
  <c r="B68" i="51"/>
  <c r="B67" i="51"/>
  <c r="B66" i="51"/>
  <c r="F66" i="51" s="1"/>
  <c r="B65" i="51"/>
  <c r="F65" i="51" s="1"/>
  <c r="E60" i="50"/>
  <c r="G60" i="50" s="1"/>
  <c r="E59" i="50"/>
  <c r="G59" i="50" s="1"/>
  <c r="E58" i="50"/>
  <c r="G58" i="50" s="1"/>
  <c r="E57" i="50"/>
  <c r="G57" i="50" s="1"/>
  <c r="E56" i="50"/>
  <c r="G56" i="50" s="1"/>
  <c r="E55" i="50"/>
  <c r="G55" i="50" s="1"/>
  <c r="B60" i="50"/>
  <c r="D60" i="50" s="1"/>
  <c r="B59" i="50"/>
  <c r="D59" i="50" s="1"/>
  <c r="B58" i="50"/>
  <c r="D58" i="50" s="1"/>
  <c r="B57" i="50"/>
  <c r="D57" i="50" s="1"/>
  <c r="B56" i="50"/>
  <c r="D56" i="50" s="1"/>
  <c r="B55" i="50"/>
  <c r="H72" i="43"/>
  <c r="H71" i="43"/>
  <c r="H70" i="43"/>
  <c r="H69" i="43"/>
  <c r="H68" i="43"/>
  <c r="H67" i="43"/>
  <c r="G72" i="43"/>
  <c r="G71" i="43"/>
  <c r="G70" i="43"/>
  <c r="G69" i="43"/>
  <c r="G68" i="43"/>
  <c r="G67" i="43"/>
  <c r="G66" i="43"/>
  <c r="K66" i="43" s="1"/>
  <c r="G65" i="43"/>
  <c r="C72" i="43"/>
  <c r="C71" i="43"/>
  <c r="C70" i="43"/>
  <c r="C69" i="43"/>
  <c r="C68" i="43"/>
  <c r="C67" i="43"/>
  <c r="B72" i="43"/>
  <c r="B71" i="43"/>
  <c r="B70" i="43"/>
  <c r="B69" i="43"/>
  <c r="B68" i="43"/>
  <c r="B67" i="43"/>
  <c r="B66" i="43"/>
  <c r="B65" i="43"/>
  <c r="F65" i="43" s="1"/>
  <c r="E60" i="42"/>
  <c r="G60" i="42" s="1"/>
  <c r="E59" i="42"/>
  <c r="G59" i="42" s="1"/>
  <c r="E58" i="42"/>
  <c r="G58" i="42" s="1"/>
  <c r="E57" i="42"/>
  <c r="G57" i="42" s="1"/>
  <c r="E56" i="42"/>
  <c r="E55" i="42"/>
  <c r="G55" i="42" s="1"/>
  <c r="B60" i="42"/>
  <c r="D60" i="42" s="1"/>
  <c r="B59" i="42"/>
  <c r="D59" i="42" s="1"/>
  <c r="B58" i="42"/>
  <c r="D58" i="42" s="1"/>
  <c r="B57" i="42"/>
  <c r="D57" i="42" s="1"/>
  <c r="B56" i="42"/>
  <c r="D56" i="42" s="1"/>
  <c r="B55" i="42"/>
  <c r="D55" i="42" s="1"/>
  <c r="H72" i="49"/>
  <c r="H71" i="49"/>
  <c r="H70" i="49"/>
  <c r="H69" i="49"/>
  <c r="H68" i="49"/>
  <c r="H67" i="49"/>
  <c r="G72" i="49"/>
  <c r="G71" i="49"/>
  <c r="G70" i="49"/>
  <c r="G69" i="49"/>
  <c r="G68" i="49"/>
  <c r="G67" i="49"/>
  <c r="G66" i="49"/>
  <c r="K66" i="49" s="1"/>
  <c r="G65" i="49"/>
  <c r="K65" i="49" s="1"/>
  <c r="C72" i="49"/>
  <c r="C71" i="49"/>
  <c r="C70" i="49"/>
  <c r="C69" i="49"/>
  <c r="C68" i="49"/>
  <c r="C67" i="49"/>
  <c r="B72" i="49"/>
  <c r="B71" i="49"/>
  <c r="B70" i="49"/>
  <c r="B69" i="49"/>
  <c r="B68" i="49"/>
  <c r="B67" i="49"/>
  <c r="B66" i="49"/>
  <c r="F66" i="49" s="1"/>
  <c r="B65" i="49"/>
  <c r="F65" i="49" s="1"/>
  <c r="E60" i="48"/>
  <c r="G60" i="48" s="1"/>
  <c r="E59" i="48"/>
  <c r="G59" i="48" s="1"/>
  <c r="E58" i="48"/>
  <c r="G58" i="48" s="1"/>
  <c r="E57" i="48"/>
  <c r="G57" i="48" s="1"/>
  <c r="E56" i="48"/>
  <c r="G56" i="48" s="1"/>
  <c r="E55" i="48"/>
  <c r="G55" i="48" s="1"/>
  <c r="B60" i="48"/>
  <c r="B59" i="48"/>
  <c r="D59" i="48" s="1"/>
  <c r="B58" i="48"/>
  <c r="D58" i="48" s="1"/>
  <c r="B57" i="48"/>
  <c r="D57" i="48" s="1"/>
  <c r="B56" i="48"/>
  <c r="D56" i="48" s="1"/>
  <c r="B55" i="48"/>
  <c r="D55" i="48" s="1"/>
  <c r="G72" i="53"/>
  <c r="G71" i="53"/>
  <c r="G70" i="53"/>
  <c r="G69" i="53"/>
  <c r="G68" i="53"/>
  <c r="G67" i="53"/>
  <c r="G66" i="53"/>
  <c r="K66" i="53" s="1"/>
  <c r="G65" i="53"/>
  <c r="K65" i="53" s="1"/>
  <c r="B66" i="53"/>
  <c r="F66" i="53" s="1"/>
  <c r="B67" i="53"/>
  <c r="B68" i="53"/>
  <c r="B69" i="53"/>
  <c r="B70" i="53"/>
  <c r="B71" i="53"/>
  <c r="B72" i="53"/>
  <c r="B65" i="53"/>
  <c r="E56" i="52"/>
  <c r="G56" i="52" s="1"/>
  <c r="E57" i="52"/>
  <c r="G57" i="52" s="1"/>
  <c r="E58" i="52"/>
  <c r="G58" i="52" s="1"/>
  <c r="E59" i="52"/>
  <c r="G59" i="52" s="1"/>
  <c r="E60" i="52"/>
  <c r="G60" i="52" s="1"/>
  <c r="E55" i="52"/>
  <c r="G55" i="52" s="1"/>
  <c r="B60" i="52"/>
  <c r="D60" i="52" s="1"/>
  <c r="B59" i="52"/>
  <c r="D59" i="52" s="1"/>
  <c r="B58" i="52"/>
  <c r="D58" i="52" s="1"/>
  <c r="B57" i="52"/>
  <c r="D57" i="52" s="1"/>
  <c r="B56" i="52"/>
  <c r="D56" i="52" s="1"/>
  <c r="B55" i="52"/>
  <c r="H55" i="51"/>
  <c r="G53" i="51"/>
  <c r="K53" i="51" s="1"/>
  <c r="C55" i="51"/>
  <c r="B53" i="51"/>
  <c r="E45" i="50"/>
  <c r="G45" i="50" s="1"/>
  <c r="B45" i="50"/>
  <c r="D45" i="50" s="1"/>
  <c r="H55" i="43"/>
  <c r="G53" i="43"/>
  <c r="K53" i="43" s="1"/>
  <c r="C55" i="43"/>
  <c r="B53" i="43"/>
  <c r="F53" i="43" s="1"/>
  <c r="E45" i="48"/>
  <c r="G45" i="48" s="1"/>
  <c r="B45" i="48"/>
  <c r="D45" i="48" s="1"/>
  <c r="E45" i="42"/>
  <c r="G45" i="42" s="1"/>
  <c r="B45" i="42"/>
  <c r="D45" i="42" s="1"/>
  <c r="H55" i="49"/>
  <c r="G53" i="49"/>
  <c r="K53" i="49" s="1"/>
  <c r="C55" i="49"/>
  <c r="B53" i="49"/>
  <c r="F53" i="49" s="1"/>
  <c r="H60" i="53"/>
  <c r="H61" i="53" s="1"/>
  <c r="G60" i="53"/>
  <c r="C60" i="53"/>
  <c r="C61" i="53" s="1"/>
  <c r="B60" i="53"/>
  <c r="K59" i="53"/>
  <c r="F59" i="53"/>
  <c r="K58" i="53"/>
  <c r="F58" i="53"/>
  <c r="K57" i="53"/>
  <c r="F57" i="53"/>
  <c r="K56" i="53"/>
  <c r="F56" i="53"/>
  <c r="K55" i="53"/>
  <c r="F55" i="53"/>
  <c r="K54" i="53"/>
  <c r="K53" i="53"/>
  <c r="F53" i="53"/>
  <c r="H49" i="53"/>
  <c r="G49" i="53"/>
  <c r="C49" i="53"/>
  <c r="B49" i="53"/>
  <c r="K48" i="53"/>
  <c r="F48" i="53"/>
  <c r="K47" i="53"/>
  <c r="F47" i="53"/>
  <c r="K46" i="53"/>
  <c r="F46" i="53"/>
  <c r="K45" i="53"/>
  <c r="F45" i="53"/>
  <c r="K44" i="53"/>
  <c r="F44" i="53"/>
  <c r="K43" i="53"/>
  <c r="F43" i="53"/>
  <c r="K42" i="53"/>
  <c r="F42" i="53"/>
  <c r="K41" i="53"/>
  <c r="F41" i="53"/>
  <c r="F49" i="53" s="1"/>
  <c r="F37" i="53"/>
  <c r="C37" i="53"/>
  <c r="B37" i="53"/>
  <c r="G50" i="52"/>
  <c r="D50" i="52"/>
  <c r="G49" i="52"/>
  <c r="D49" i="52"/>
  <c r="G48" i="52"/>
  <c r="D48" i="52"/>
  <c r="G47" i="52"/>
  <c r="G51" i="52" s="1"/>
  <c r="D47" i="52"/>
  <c r="G46" i="52"/>
  <c r="D46" i="52"/>
  <c r="G45" i="52"/>
  <c r="D45" i="52"/>
  <c r="E41" i="52"/>
  <c r="B41" i="52"/>
  <c r="G40" i="52"/>
  <c r="D40" i="52"/>
  <c r="G39" i="52"/>
  <c r="D39" i="52"/>
  <c r="G38" i="52"/>
  <c r="D38" i="52"/>
  <c r="G37" i="52"/>
  <c r="D37" i="52"/>
  <c r="G36" i="52"/>
  <c r="G41" i="52" s="1"/>
  <c r="D36" i="52"/>
  <c r="G35" i="52"/>
  <c r="D35" i="52"/>
  <c r="G31" i="52"/>
  <c r="E31" i="52"/>
  <c r="D31" i="52"/>
  <c r="B31" i="52"/>
  <c r="D41" i="52"/>
  <c r="D51" i="52"/>
  <c r="K49" i="53"/>
  <c r="F54" i="53"/>
  <c r="B51" i="52"/>
  <c r="E51" i="52"/>
  <c r="K62" i="51"/>
  <c r="F62" i="51"/>
  <c r="G52" i="50"/>
  <c r="D52" i="50"/>
  <c r="K37" i="43"/>
  <c r="K62" i="49"/>
  <c r="F62" i="49"/>
  <c r="K50" i="49"/>
  <c r="F50" i="49"/>
  <c r="K38" i="49"/>
  <c r="D52" i="48"/>
  <c r="G52" i="48"/>
  <c r="G42" i="48"/>
  <c r="D42" i="48"/>
  <c r="G32" i="48"/>
  <c r="C43" i="37"/>
  <c r="C49" i="35" s="1"/>
  <c r="C44" i="37"/>
  <c r="C50" i="35" s="1"/>
  <c r="C45" i="37"/>
  <c r="C46" i="37"/>
  <c r="C47" i="37"/>
  <c r="C48" i="37"/>
  <c r="H60" i="51"/>
  <c r="H59" i="51"/>
  <c r="H58" i="51"/>
  <c r="H57" i="51"/>
  <c r="H56" i="51"/>
  <c r="G60" i="51"/>
  <c r="G59" i="51"/>
  <c r="G58" i="51"/>
  <c r="G57" i="51"/>
  <c r="G56" i="51"/>
  <c r="G55" i="51"/>
  <c r="G54" i="51"/>
  <c r="C60" i="51"/>
  <c r="C59" i="51"/>
  <c r="C58" i="51"/>
  <c r="C57" i="51"/>
  <c r="C56" i="51"/>
  <c r="B60" i="51"/>
  <c r="B59" i="51"/>
  <c r="B58" i="51"/>
  <c r="B57" i="51"/>
  <c r="B56" i="51"/>
  <c r="B55" i="51"/>
  <c r="B54" i="51"/>
  <c r="F54" i="51" s="1"/>
  <c r="E50" i="50"/>
  <c r="G50" i="50" s="1"/>
  <c r="E49" i="50"/>
  <c r="G49" i="50" s="1"/>
  <c r="E48" i="50"/>
  <c r="G48" i="50" s="1"/>
  <c r="E47" i="50"/>
  <c r="G47" i="50" s="1"/>
  <c r="E46" i="50"/>
  <c r="G46" i="50" s="1"/>
  <c r="B50" i="50"/>
  <c r="D50" i="50" s="1"/>
  <c r="B49" i="50"/>
  <c r="D49" i="50" s="1"/>
  <c r="B48" i="50"/>
  <c r="D48" i="50" s="1"/>
  <c r="B47" i="50"/>
  <c r="B46" i="50"/>
  <c r="D46" i="50" s="1"/>
  <c r="K48" i="51"/>
  <c r="F48" i="51"/>
  <c r="K47" i="51"/>
  <c r="F47" i="51"/>
  <c r="K46" i="51"/>
  <c r="F46" i="51"/>
  <c r="K45" i="51"/>
  <c r="F45" i="51"/>
  <c r="K44" i="51"/>
  <c r="F44" i="51"/>
  <c r="H49" i="51"/>
  <c r="G49" i="51"/>
  <c r="C49" i="51"/>
  <c r="F43" i="51"/>
  <c r="K42" i="51"/>
  <c r="F42" i="51"/>
  <c r="K41" i="51"/>
  <c r="B49" i="51"/>
  <c r="F37" i="51"/>
  <c r="C37" i="51"/>
  <c r="B37" i="51"/>
  <c r="G40" i="50"/>
  <c r="D40" i="50"/>
  <c r="G39" i="50"/>
  <c r="D39" i="50"/>
  <c r="G38" i="50"/>
  <c r="D38" i="50"/>
  <c r="G37" i="50"/>
  <c r="D37" i="50"/>
  <c r="G36" i="50"/>
  <c r="D36" i="50"/>
  <c r="G35" i="50"/>
  <c r="D35" i="50"/>
  <c r="D41" i="50" s="1"/>
  <c r="G31" i="50"/>
  <c r="E31" i="50"/>
  <c r="D31" i="50"/>
  <c r="B31" i="50"/>
  <c r="G41" i="50"/>
  <c r="B41" i="50"/>
  <c r="E41" i="50"/>
  <c r="F41" i="51"/>
  <c r="F49" i="51"/>
  <c r="K43" i="51"/>
  <c r="H60" i="49"/>
  <c r="H59" i="49"/>
  <c r="H58" i="49"/>
  <c r="H57" i="49"/>
  <c r="H56" i="49"/>
  <c r="G60" i="49"/>
  <c r="G59" i="49"/>
  <c r="G58" i="49"/>
  <c r="G57" i="49"/>
  <c r="G56" i="49"/>
  <c r="G55" i="49"/>
  <c r="G54" i="49"/>
  <c r="K54" i="49" s="1"/>
  <c r="C60" i="49"/>
  <c r="C59" i="49"/>
  <c r="C58" i="49"/>
  <c r="C57" i="49"/>
  <c r="C56" i="49"/>
  <c r="B60" i="49"/>
  <c r="B59" i="49"/>
  <c r="B58" i="49"/>
  <c r="B57" i="49"/>
  <c r="B56" i="49"/>
  <c r="B55" i="49"/>
  <c r="B54" i="49"/>
  <c r="F54" i="49" s="1"/>
  <c r="G48" i="49"/>
  <c r="G47" i="49"/>
  <c r="H48" i="49"/>
  <c r="H47" i="49"/>
  <c r="H46" i="49"/>
  <c r="H45" i="49"/>
  <c r="H44" i="49"/>
  <c r="H43" i="49"/>
  <c r="G46" i="49"/>
  <c r="G45" i="49"/>
  <c r="G44" i="49"/>
  <c r="G43" i="49"/>
  <c r="G42" i="49"/>
  <c r="G41" i="49"/>
  <c r="K41" i="49" s="1"/>
  <c r="C48" i="49"/>
  <c r="C47" i="49"/>
  <c r="C46" i="49"/>
  <c r="C45" i="49"/>
  <c r="C44" i="49"/>
  <c r="C43" i="49"/>
  <c r="B48" i="49"/>
  <c r="B47" i="49"/>
  <c r="B46" i="49"/>
  <c r="B45" i="49"/>
  <c r="B44" i="49"/>
  <c r="B43" i="49"/>
  <c r="B42" i="49"/>
  <c r="F42" i="49" s="1"/>
  <c r="B41" i="49"/>
  <c r="F41" i="49" s="1"/>
  <c r="H36" i="49"/>
  <c r="H35" i="49"/>
  <c r="H34" i="49"/>
  <c r="H33" i="49"/>
  <c r="H32" i="49"/>
  <c r="H31" i="49"/>
  <c r="G36" i="49"/>
  <c r="G35" i="49"/>
  <c r="G34" i="49"/>
  <c r="G33" i="49"/>
  <c r="G32" i="49"/>
  <c r="G31" i="49"/>
  <c r="G30" i="49"/>
  <c r="G29" i="49"/>
  <c r="K29" i="49" s="1"/>
  <c r="C36" i="49"/>
  <c r="C35" i="49"/>
  <c r="C34" i="49"/>
  <c r="C33" i="49"/>
  <c r="C32" i="49"/>
  <c r="C31" i="49"/>
  <c r="B36" i="49"/>
  <c r="B35" i="49"/>
  <c r="B34" i="49"/>
  <c r="B33" i="49"/>
  <c r="B32" i="49"/>
  <c r="B31" i="49"/>
  <c r="B30" i="49"/>
  <c r="B29" i="49"/>
  <c r="F29" i="49" s="1"/>
  <c r="E50" i="48"/>
  <c r="G50" i="48" s="1"/>
  <c r="E49" i="48"/>
  <c r="E48" i="48"/>
  <c r="G48" i="48" s="1"/>
  <c r="E47" i="48"/>
  <c r="G47" i="48" s="1"/>
  <c r="E46" i="48"/>
  <c r="G46" i="48" s="1"/>
  <c r="B50" i="48"/>
  <c r="D50" i="48" s="1"/>
  <c r="B49" i="48"/>
  <c r="D49" i="48" s="1"/>
  <c r="B48" i="48"/>
  <c r="D48" i="48" s="1"/>
  <c r="B47" i="48"/>
  <c r="D47" i="48" s="1"/>
  <c r="B46" i="48"/>
  <c r="D46" i="48" s="1"/>
  <c r="E40" i="48"/>
  <c r="G40" i="48" s="1"/>
  <c r="E39" i="48"/>
  <c r="G39" i="48" s="1"/>
  <c r="E38" i="48"/>
  <c r="E37" i="48"/>
  <c r="G37" i="48" s="1"/>
  <c r="E36" i="48"/>
  <c r="G36" i="48" s="1"/>
  <c r="E35" i="48"/>
  <c r="G35" i="48" s="1"/>
  <c r="B40" i="48"/>
  <c r="D40" i="48" s="1"/>
  <c r="B39" i="48"/>
  <c r="D39" i="48" s="1"/>
  <c r="B38" i="48"/>
  <c r="D38" i="48" s="1"/>
  <c r="B37" i="48"/>
  <c r="D37" i="48" s="1"/>
  <c r="B36" i="48"/>
  <c r="D36" i="48" s="1"/>
  <c r="B35" i="48"/>
  <c r="D35" i="48" s="1"/>
  <c r="E30" i="48"/>
  <c r="G30" i="48" s="1"/>
  <c r="E29" i="48"/>
  <c r="G29" i="48" s="1"/>
  <c r="E28" i="48"/>
  <c r="G28" i="48" s="1"/>
  <c r="E27" i="48"/>
  <c r="G27" i="48" s="1"/>
  <c r="E26" i="48"/>
  <c r="G26" i="48" s="1"/>
  <c r="E25" i="48"/>
  <c r="B30" i="48"/>
  <c r="D30" i="48" s="1"/>
  <c r="B29" i="48"/>
  <c r="D29" i="48" s="1"/>
  <c r="B28" i="48"/>
  <c r="D28" i="48" s="1"/>
  <c r="B27" i="48"/>
  <c r="D27" i="48" s="1"/>
  <c r="B26" i="48"/>
  <c r="D26" i="48" s="1"/>
  <c r="B25" i="48"/>
  <c r="D25" i="48" s="1"/>
  <c r="K49" i="51"/>
  <c r="B89" i="45"/>
  <c r="B81" i="44"/>
  <c r="G41" i="43"/>
  <c r="K41" i="43" s="1"/>
  <c r="P25" i="32"/>
  <c r="Q23" i="32" s="1"/>
  <c r="Q24" i="32"/>
  <c r="B19" i="38"/>
  <c r="D19" i="38" s="1"/>
  <c r="B20" i="38"/>
  <c r="G30" i="36"/>
  <c r="K30" i="36" s="1"/>
  <c r="G29" i="36"/>
  <c r="K29" i="36" s="1"/>
  <c r="G28" i="36"/>
  <c r="K28" i="36" s="1"/>
  <c r="G27" i="36"/>
  <c r="K27" i="36" s="1"/>
  <c r="G26" i="36"/>
  <c r="G25" i="36"/>
  <c r="K25" i="36" s="1"/>
  <c r="D22" i="36"/>
  <c r="G22" i="36"/>
  <c r="K12" i="36"/>
  <c r="F12" i="36"/>
  <c r="K50" i="41"/>
  <c r="F50" i="41"/>
  <c r="K38" i="41"/>
  <c r="F38" i="41"/>
  <c r="G42" i="40"/>
  <c r="D42" i="40"/>
  <c r="G32" i="40"/>
  <c r="D32" i="40"/>
  <c r="K50" i="39"/>
  <c r="F50" i="39"/>
  <c r="K38" i="39"/>
  <c r="F38" i="39"/>
  <c r="P26" i="39"/>
  <c r="K26" i="39"/>
  <c r="F26" i="39"/>
  <c r="G42" i="38"/>
  <c r="D42" i="38"/>
  <c r="G32" i="38"/>
  <c r="D32" i="38"/>
  <c r="J22" i="38"/>
  <c r="G22" i="38"/>
  <c r="D22" i="38"/>
  <c r="K50" i="37"/>
  <c r="F50" i="37"/>
  <c r="K38" i="37"/>
  <c r="F38" i="37"/>
  <c r="P26" i="37"/>
  <c r="K26" i="37"/>
  <c r="F26" i="37"/>
  <c r="K14" i="37"/>
  <c r="F14" i="37"/>
  <c r="K42" i="36"/>
  <c r="F42" i="36"/>
  <c r="K32" i="36"/>
  <c r="F32" i="36"/>
  <c r="J22" i="36"/>
  <c r="G35" i="36"/>
  <c r="B35" i="36"/>
  <c r="F35" i="36" s="1"/>
  <c r="B25" i="36"/>
  <c r="F25" i="36" s="1"/>
  <c r="K51" i="32"/>
  <c r="F96" i="44"/>
  <c r="F76" i="44"/>
  <c r="F83" i="45"/>
  <c r="F56" i="44"/>
  <c r="F62" i="45"/>
  <c r="F51" i="32"/>
  <c r="F56" i="35"/>
  <c r="F62" i="34"/>
  <c r="F76" i="35"/>
  <c r="F83" i="34"/>
  <c r="F96" i="35"/>
  <c r="B81" i="35"/>
  <c r="B89" i="34"/>
  <c r="H44" i="37"/>
  <c r="H45" i="37"/>
  <c r="H46" i="37"/>
  <c r="H47" i="37"/>
  <c r="C53" i="44" s="1"/>
  <c r="H48" i="37"/>
  <c r="H43" i="37"/>
  <c r="H56" i="43"/>
  <c r="H57" i="43"/>
  <c r="H58" i="43"/>
  <c r="H59" i="43"/>
  <c r="H60" i="43"/>
  <c r="G54" i="43"/>
  <c r="G55" i="43"/>
  <c r="G56" i="43"/>
  <c r="G57" i="43"/>
  <c r="G58" i="43"/>
  <c r="G59" i="43"/>
  <c r="G60" i="43"/>
  <c r="C56" i="43"/>
  <c r="C57" i="43"/>
  <c r="C58" i="43"/>
  <c r="C59" i="43"/>
  <c r="C60" i="43"/>
  <c r="B54" i="43"/>
  <c r="F54" i="43" s="1"/>
  <c r="B55" i="43"/>
  <c r="B56" i="43"/>
  <c r="B57" i="43"/>
  <c r="B58" i="43"/>
  <c r="B59" i="43"/>
  <c r="B60" i="43"/>
  <c r="H44" i="43"/>
  <c r="H45" i="43"/>
  <c r="H46" i="43"/>
  <c r="H47" i="43"/>
  <c r="H48" i="43"/>
  <c r="H43" i="43"/>
  <c r="G42" i="43"/>
  <c r="K42" i="43" s="1"/>
  <c r="G43" i="43"/>
  <c r="G44" i="43"/>
  <c r="K44" i="43" s="1"/>
  <c r="G45" i="43"/>
  <c r="K45" i="43" s="1"/>
  <c r="G46" i="43"/>
  <c r="K46" i="43" s="1"/>
  <c r="G47" i="43"/>
  <c r="G48" i="43"/>
  <c r="K48" i="43" s="1"/>
  <c r="F37" i="43"/>
  <c r="C37" i="43"/>
  <c r="B37" i="43"/>
  <c r="C44" i="43"/>
  <c r="C45" i="43"/>
  <c r="C46" i="43"/>
  <c r="C47" i="43"/>
  <c r="C48" i="43"/>
  <c r="C43" i="43"/>
  <c r="B42" i="43"/>
  <c r="F42" i="43" s="1"/>
  <c r="B43" i="43"/>
  <c r="B44" i="43"/>
  <c r="F44" i="43" s="1"/>
  <c r="B45" i="43"/>
  <c r="B46" i="43"/>
  <c r="F46" i="43" s="1"/>
  <c r="B47" i="43"/>
  <c r="B48" i="43"/>
  <c r="B41" i="43"/>
  <c r="E46" i="42"/>
  <c r="G46" i="42" s="1"/>
  <c r="E47" i="42"/>
  <c r="E48" i="42"/>
  <c r="G48" i="42" s="1"/>
  <c r="E49" i="42"/>
  <c r="G49" i="42" s="1"/>
  <c r="E50" i="42"/>
  <c r="G50" i="42" s="1"/>
  <c r="B46" i="42"/>
  <c r="B47" i="42"/>
  <c r="D47" i="42" s="1"/>
  <c r="B48" i="42"/>
  <c r="D48" i="42" s="1"/>
  <c r="B49" i="42"/>
  <c r="D49" i="42" s="1"/>
  <c r="B50" i="42"/>
  <c r="D50" i="42" s="1"/>
  <c r="E36" i="42"/>
  <c r="G36" i="42" s="1"/>
  <c r="E37" i="42"/>
  <c r="G37" i="42" s="1"/>
  <c r="E38" i="42"/>
  <c r="G38" i="42" s="1"/>
  <c r="E39" i="42"/>
  <c r="G39" i="42" s="1"/>
  <c r="E40" i="42"/>
  <c r="G40" i="42" s="1"/>
  <c r="E35" i="42"/>
  <c r="G35" i="42" s="1"/>
  <c r="B36" i="42"/>
  <c r="D36" i="42" s="1"/>
  <c r="B37" i="42"/>
  <c r="D37" i="42" s="1"/>
  <c r="B38" i="42"/>
  <c r="D38" i="42" s="1"/>
  <c r="B39" i="42"/>
  <c r="D39" i="42" s="1"/>
  <c r="B40" i="42"/>
  <c r="B35" i="42"/>
  <c r="D35" i="42" s="1"/>
  <c r="G31" i="42"/>
  <c r="D31" i="42"/>
  <c r="E31" i="42"/>
  <c r="B31" i="42"/>
  <c r="H44" i="39"/>
  <c r="H45" i="39"/>
  <c r="H46" i="39"/>
  <c r="H47" i="39"/>
  <c r="H48" i="39"/>
  <c r="H43" i="39"/>
  <c r="G42" i="39"/>
  <c r="K42" i="39" s="1"/>
  <c r="G43" i="39"/>
  <c r="G44" i="39"/>
  <c r="G45" i="39"/>
  <c r="K45" i="39" s="1"/>
  <c r="G46" i="39"/>
  <c r="G47" i="39"/>
  <c r="G48" i="39"/>
  <c r="G41" i="39"/>
  <c r="C44" i="39"/>
  <c r="C45" i="39"/>
  <c r="C46" i="39"/>
  <c r="C47" i="39"/>
  <c r="C48" i="39"/>
  <c r="C43" i="39"/>
  <c r="C69" i="35" s="1"/>
  <c r="B42" i="39"/>
  <c r="F42" i="39" s="1"/>
  <c r="B43" i="39"/>
  <c r="B44" i="39"/>
  <c r="B45" i="39"/>
  <c r="B46" i="39"/>
  <c r="B47" i="39"/>
  <c r="B48" i="39"/>
  <c r="B41" i="39"/>
  <c r="E36" i="38"/>
  <c r="G36" i="38" s="1"/>
  <c r="E37" i="38"/>
  <c r="G37" i="38" s="1"/>
  <c r="E38" i="38"/>
  <c r="G38" i="38" s="1"/>
  <c r="E39" i="38"/>
  <c r="G39" i="38" s="1"/>
  <c r="E40" i="38"/>
  <c r="G40" i="38" s="1"/>
  <c r="E35" i="38"/>
  <c r="G35" i="38" s="1"/>
  <c r="B36" i="38"/>
  <c r="D36" i="38" s="1"/>
  <c r="B37" i="38"/>
  <c r="D37" i="38" s="1"/>
  <c r="B38" i="38"/>
  <c r="D38" i="38" s="1"/>
  <c r="B39" i="38"/>
  <c r="B40" i="38"/>
  <c r="D40" i="38" s="1"/>
  <c r="B35" i="38"/>
  <c r="D35" i="38" s="1"/>
  <c r="G42" i="37"/>
  <c r="G43" i="37"/>
  <c r="G44" i="37"/>
  <c r="G45" i="37"/>
  <c r="G46" i="37"/>
  <c r="B52" i="44" s="1"/>
  <c r="G47" i="37"/>
  <c r="G48" i="37"/>
  <c r="G41" i="37"/>
  <c r="K41" i="37" s="1"/>
  <c r="B42" i="37"/>
  <c r="B43" i="37"/>
  <c r="B44" i="37"/>
  <c r="B50" i="35" s="1"/>
  <c r="B45" i="37"/>
  <c r="B46" i="37"/>
  <c r="B52" i="35" s="1"/>
  <c r="B47" i="37"/>
  <c r="B48" i="37"/>
  <c r="B41" i="37"/>
  <c r="G36" i="36"/>
  <c r="G37" i="36"/>
  <c r="G38" i="36"/>
  <c r="K38" i="36" s="1"/>
  <c r="G39" i="36"/>
  <c r="K39" i="36" s="1"/>
  <c r="G40" i="36"/>
  <c r="K40" i="36" s="1"/>
  <c r="B36" i="36"/>
  <c r="B37" i="36"/>
  <c r="B38" i="36"/>
  <c r="B39" i="36"/>
  <c r="F39" i="36" s="1"/>
  <c r="B40" i="36"/>
  <c r="B50" i="44"/>
  <c r="H44" i="41"/>
  <c r="H45" i="41"/>
  <c r="H46" i="41"/>
  <c r="H47" i="41"/>
  <c r="H48" i="41"/>
  <c r="H43" i="41"/>
  <c r="G42" i="41"/>
  <c r="G43" i="41"/>
  <c r="G44" i="41"/>
  <c r="G45" i="41"/>
  <c r="K45" i="41" s="1"/>
  <c r="G46" i="41"/>
  <c r="K46" i="41" s="1"/>
  <c r="G47" i="41"/>
  <c r="G48" i="41"/>
  <c r="G41" i="41"/>
  <c r="K41" i="41" s="1"/>
  <c r="H32" i="41"/>
  <c r="H33" i="41"/>
  <c r="H34" i="41"/>
  <c r="H35" i="41"/>
  <c r="H36" i="41"/>
  <c r="H31" i="41"/>
  <c r="G30" i="41"/>
  <c r="K30" i="41" s="1"/>
  <c r="G31" i="41"/>
  <c r="G32" i="41"/>
  <c r="G33" i="41"/>
  <c r="G34" i="41"/>
  <c r="G35" i="41"/>
  <c r="G36" i="41"/>
  <c r="G29" i="41"/>
  <c r="K29" i="41" s="1"/>
  <c r="C44" i="41"/>
  <c r="C45" i="41"/>
  <c r="C46" i="41"/>
  <c r="C47" i="41"/>
  <c r="C48" i="41"/>
  <c r="C43" i="41"/>
  <c r="B42" i="41"/>
  <c r="F42" i="41" s="1"/>
  <c r="B43" i="41"/>
  <c r="B44" i="41"/>
  <c r="F44" i="41" s="1"/>
  <c r="B45" i="41"/>
  <c r="B46" i="41"/>
  <c r="B47" i="41"/>
  <c r="F47" i="41" s="1"/>
  <c r="B48" i="41"/>
  <c r="B41" i="41"/>
  <c r="C32" i="41"/>
  <c r="C33" i="41"/>
  <c r="C34" i="41"/>
  <c r="C35" i="41"/>
  <c r="C36" i="41"/>
  <c r="C31" i="41"/>
  <c r="B30" i="41"/>
  <c r="F30" i="41" s="1"/>
  <c r="B31" i="41"/>
  <c r="B32" i="41"/>
  <c r="F32" i="41" s="1"/>
  <c r="B33" i="41"/>
  <c r="B34" i="41"/>
  <c r="B35" i="41"/>
  <c r="B36" i="41"/>
  <c r="B29" i="41"/>
  <c r="F29" i="41" s="1"/>
  <c r="E36" i="40"/>
  <c r="G36" i="40" s="1"/>
  <c r="E37" i="40"/>
  <c r="G37" i="40" s="1"/>
  <c r="E38" i="40"/>
  <c r="E39" i="40"/>
  <c r="E40" i="40"/>
  <c r="G40" i="40" s="1"/>
  <c r="E35" i="40"/>
  <c r="B36" i="40"/>
  <c r="B37" i="40"/>
  <c r="D37" i="40" s="1"/>
  <c r="B38" i="40"/>
  <c r="D38" i="40" s="1"/>
  <c r="B39" i="40"/>
  <c r="B40" i="40"/>
  <c r="B35" i="40"/>
  <c r="D35" i="40" s="1"/>
  <c r="E26" i="40"/>
  <c r="G26" i="40" s="1"/>
  <c r="E27" i="40"/>
  <c r="E28" i="40"/>
  <c r="G28" i="40" s="1"/>
  <c r="E29" i="40"/>
  <c r="G29" i="40" s="1"/>
  <c r="E30" i="40"/>
  <c r="E25" i="40"/>
  <c r="B26" i="40"/>
  <c r="D26" i="40" s="1"/>
  <c r="B27" i="40"/>
  <c r="D27" i="40" s="1"/>
  <c r="B28" i="40"/>
  <c r="D28" i="40" s="1"/>
  <c r="B29" i="40"/>
  <c r="D29" i="40" s="1"/>
  <c r="B30" i="40"/>
  <c r="D30" i="40" s="1"/>
  <c r="B25" i="40"/>
  <c r="D25" i="40" s="1"/>
  <c r="H32" i="37"/>
  <c r="H33" i="37"/>
  <c r="H34" i="37"/>
  <c r="C58" i="45" s="1"/>
  <c r="H35" i="37"/>
  <c r="H36" i="37"/>
  <c r="C60" i="45" s="1"/>
  <c r="H31" i="37"/>
  <c r="G30" i="37"/>
  <c r="G31" i="37"/>
  <c r="B55" i="45" s="1"/>
  <c r="G32" i="37"/>
  <c r="G33" i="37"/>
  <c r="K33" i="37" s="1"/>
  <c r="G34" i="37"/>
  <c r="G35" i="37"/>
  <c r="G36" i="37"/>
  <c r="G29" i="37"/>
  <c r="K29" i="37" s="1"/>
  <c r="C32" i="37"/>
  <c r="C56" i="34" s="1"/>
  <c r="C33" i="37"/>
  <c r="C34" i="37"/>
  <c r="C35" i="37"/>
  <c r="C36" i="37"/>
  <c r="C60" i="34" s="1"/>
  <c r="C31" i="37"/>
  <c r="B30" i="37"/>
  <c r="B31" i="37"/>
  <c r="B55" i="34" s="1"/>
  <c r="B32" i="37"/>
  <c r="F32" i="37" s="1"/>
  <c r="B33" i="37"/>
  <c r="B57" i="34" s="1"/>
  <c r="B34" i="37"/>
  <c r="F34" i="37" s="1"/>
  <c r="B35" i="37"/>
  <c r="B36" i="37"/>
  <c r="B29" i="37"/>
  <c r="M20" i="37"/>
  <c r="M21" i="37"/>
  <c r="M22" i="37"/>
  <c r="M23" i="37"/>
  <c r="M24" i="37"/>
  <c r="M19" i="37"/>
  <c r="L18" i="37"/>
  <c r="P18" i="37" s="1"/>
  <c r="L19" i="37"/>
  <c r="L20" i="37"/>
  <c r="L21" i="37"/>
  <c r="L22" i="37"/>
  <c r="L23" i="37"/>
  <c r="L24" i="37"/>
  <c r="L17" i="37"/>
  <c r="H20" i="37"/>
  <c r="H21" i="37"/>
  <c r="H22" i="37"/>
  <c r="H23" i="37"/>
  <c r="H24" i="37"/>
  <c r="H19" i="37"/>
  <c r="G18" i="37"/>
  <c r="G19" i="37"/>
  <c r="G20" i="37"/>
  <c r="G21" i="37"/>
  <c r="G22" i="37"/>
  <c r="K22" i="37" s="1"/>
  <c r="G23" i="37"/>
  <c r="G24" i="37"/>
  <c r="K24" i="37" s="1"/>
  <c r="G17" i="37"/>
  <c r="K17" i="37" s="1"/>
  <c r="C20" i="37"/>
  <c r="C21" i="37"/>
  <c r="C46" i="32" s="1"/>
  <c r="C22" i="37"/>
  <c r="C47" i="32" s="1"/>
  <c r="C23" i="37"/>
  <c r="C48" i="32" s="1"/>
  <c r="C24" i="37"/>
  <c r="C49" i="32" s="1"/>
  <c r="C19" i="37"/>
  <c r="B18" i="37"/>
  <c r="F18" i="37" s="1"/>
  <c r="B19" i="37"/>
  <c r="B44" i="32" s="1"/>
  <c r="B20" i="37"/>
  <c r="B45" i="32" s="1"/>
  <c r="B21" i="37"/>
  <c r="B46" i="32" s="1"/>
  <c r="B22" i="37"/>
  <c r="B47" i="32" s="1"/>
  <c r="F47" i="32" s="1"/>
  <c r="B23" i="37"/>
  <c r="F23" i="37" s="1"/>
  <c r="B24" i="37"/>
  <c r="B17" i="37"/>
  <c r="H8" i="37"/>
  <c r="H9" i="37"/>
  <c r="H10" i="37"/>
  <c r="H11" i="37"/>
  <c r="H12" i="37"/>
  <c r="H7" i="37"/>
  <c r="G6" i="37"/>
  <c r="K6" i="37" s="1"/>
  <c r="G7" i="37"/>
  <c r="G8" i="37"/>
  <c r="G9" i="37"/>
  <c r="K9" i="37" s="1"/>
  <c r="G10" i="37"/>
  <c r="G11" i="37"/>
  <c r="G12" i="37"/>
  <c r="K12" i="37" s="1"/>
  <c r="G5" i="37"/>
  <c r="C8" i="37"/>
  <c r="C9" i="37"/>
  <c r="C10" i="37"/>
  <c r="C11" i="37"/>
  <c r="C12" i="37"/>
  <c r="C7" i="37"/>
  <c r="B6" i="37"/>
  <c r="B7" i="37"/>
  <c r="B8" i="37"/>
  <c r="F8" i="37" s="1"/>
  <c r="B9" i="37"/>
  <c r="F9" i="37" s="1"/>
  <c r="B10" i="37"/>
  <c r="F10" i="37" s="1"/>
  <c r="B11" i="37"/>
  <c r="F11" i="37" s="1"/>
  <c r="B12" i="37"/>
  <c r="F12" i="37" s="1"/>
  <c r="B5" i="37"/>
  <c r="B18" i="39"/>
  <c r="F18" i="39" s="1"/>
  <c r="B19" i="39"/>
  <c r="B20" i="39"/>
  <c r="B21" i="39"/>
  <c r="B22" i="39"/>
  <c r="B23" i="39"/>
  <c r="B24" i="39"/>
  <c r="B17" i="39"/>
  <c r="H16" i="38"/>
  <c r="J16" i="38" s="1"/>
  <c r="H17" i="38"/>
  <c r="J17" i="38" s="1"/>
  <c r="H18" i="38"/>
  <c r="J18" i="38" s="1"/>
  <c r="H19" i="38"/>
  <c r="J19" i="38" s="1"/>
  <c r="H20" i="38"/>
  <c r="H15" i="38"/>
  <c r="J15" i="38" s="1"/>
  <c r="E16" i="38"/>
  <c r="E17" i="38"/>
  <c r="G17" i="38" s="1"/>
  <c r="E18" i="38"/>
  <c r="G18" i="38" s="1"/>
  <c r="E19" i="38"/>
  <c r="G19" i="38" s="1"/>
  <c r="E20" i="38"/>
  <c r="G20" i="38" s="1"/>
  <c r="E15" i="38"/>
  <c r="G15" i="38" s="1"/>
  <c r="B26" i="36"/>
  <c r="F26" i="36" s="1"/>
  <c r="B27" i="36"/>
  <c r="F27" i="36" s="1"/>
  <c r="B28" i="36"/>
  <c r="F28" i="36" s="1"/>
  <c r="B29" i="36"/>
  <c r="F29" i="36" s="1"/>
  <c r="B30" i="36"/>
  <c r="F30" i="36" s="1"/>
  <c r="H16" i="36"/>
  <c r="J16" i="36" s="1"/>
  <c r="H17" i="36"/>
  <c r="J17" i="36" s="1"/>
  <c r="H18" i="36"/>
  <c r="J18" i="36" s="1"/>
  <c r="H19" i="36"/>
  <c r="J19" i="36" s="1"/>
  <c r="H20" i="36"/>
  <c r="J20" i="36" s="1"/>
  <c r="H15" i="36"/>
  <c r="E16" i="36"/>
  <c r="G16" i="36" s="1"/>
  <c r="E17" i="36"/>
  <c r="E18" i="36"/>
  <c r="G18" i="36" s="1"/>
  <c r="E19" i="36"/>
  <c r="E20" i="36"/>
  <c r="G20" i="36" s="1"/>
  <c r="E15" i="36"/>
  <c r="B16" i="36"/>
  <c r="D16" i="36" s="1"/>
  <c r="B17" i="36"/>
  <c r="D17" i="36" s="1"/>
  <c r="B18" i="36"/>
  <c r="D18" i="36" s="1"/>
  <c r="B19" i="36"/>
  <c r="B20" i="36"/>
  <c r="D20" i="36" s="1"/>
  <c r="B15" i="36"/>
  <c r="D15" i="36" s="1"/>
  <c r="G35" i="40"/>
  <c r="H32" i="39"/>
  <c r="H33" i="39"/>
  <c r="H34" i="39"/>
  <c r="H35" i="39"/>
  <c r="H36" i="39"/>
  <c r="H31" i="39"/>
  <c r="C32" i="39"/>
  <c r="C33" i="39"/>
  <c r="C34" i="39"/>
  <c r="C35" i="39"/>
  <c r="C36" i="39"/>
  <c r="C31" i="39"/>
  <c r="G30" i="39"/>
  <c r="G31" i="39"/>
  <c r="K31" i="39" s="1"/>
  <c r="G32" i="39"/>
  <c r="G33" i="39"/>
  <c r="G34" i="39"/>
  <c r="G35" i="39"/>
  <c r="G36" i="39"/>
  <c r="G29" i="39"/>
  <c r="B30" i="39"/>
  <c r="B31" i="39"/>
  <c r="B32" i="39"/>
  <c r="F32" i="39" s="1"/>
  <c r="B33" i="39"/>
  <c r="B34" i="39"/>
  <c r="B35" i="39"/>
  <c r="B36" i="39"/>
  <c r="B29" i="39"/>
  <c r="F29" i="39" s="1"/>
  <c r="L18" i="39"/>
  <c r="P18" i="39" s="1"/>
  <c r="L19" i="39"/>
  <c r="L20" i="39"/>
  <c r="L21" i="39"/>
  <c r="L22" i="39"/>
  <c r="L23" i="39"/>
  <c r="L24" i="39"/>
  <c r="L17" i="39"/>
  <c r="M20" i="39"/>
  <c r="M21" i="39"/>
  <c r="M22" i="39"/>
  <c r="M23" i="39"/>
  <c r="M24" i="39"/>
  <c r="M19" i="39"/>
  <c r="H20" i="39"/>
  <c r="H21" i="39"/>
  <c r="H22" i="39"/>
  <c r="H23" i="39"/>
  <c r="H24" i="39"/>
  <c r="H19" i="39"/>
  <c r="G18" i="39"/>
  <c r="K18" i="39" s="1"/>
  <c r="G19" i="39"/>
  <c r="G20" i="39"/>
  <c r="G21" i="39"/>
  <c r="G22" i="39"/>
  <c r="G23" i="39"/>
  <c r="G24" i="39"/>
  <c r="K24" i="39" s="1"/>
  <c r="G17" i="39"/>
  <c r="K17" i="39" s="1"/>
  <c r="C20" i="39"/>
  <c r="C21" i="39"/>
  <c r="C22" i="39"/>
  <c r="C23" i="39"/>
  <c r="C24" i="39"/>
  <c r="C19" i="39"/>
  <c r="E26" i="38"/>
  <c r="G26" i="38" s="1"/>
  <c r="E27" i="38"/>
  <c r="G27" i="38" s="1"/>
  <c r="E28" i="38"/>
  <c r="G28" i="38" s="1"/>
  <c r="E29" i="38"/>
  <c r="G29" i="38" s="1"/>
  <c r="E30" i="38"/>
  <c r="G30" i="38" s="1"/>
  <c r="E25" i="38"/>
  <c r="G25" i="38" s="1"/>
  <c r="B25" i="38"/>
  <c r="B26" i="38"/>
  <c r="D26" i="38" s="1"/>
  <c r="B27" i="38"/>
  <c r="B28" i="38"/>
  <c r="B29" i="38"/>
  <c r="D29" i="38" s="1"/>
  <c r="B30" i="38"/>
  <c r="D30" i="38" s="1"/>
  <c r="B18" i="38"/>
  <c r="D18" i="38" s="1"/>
  <c r="B17" i="38"/>
  <c r="D17" i="38" s="1"/>
  <c r="B16" i="38"/>
  <c r="D16" i="38" s="1"/>
  <c r="B15" i="38"/>
  <c r="G6" i="36"/>
  <c r="K6" i="36" s="1"/>
  <c r="G7" i="36"/>
  <c r="G8" i="36"/>
  <c r="K8" i="36" s="1"/>
  <c r="G9" i="36"/>
  <c r="K9" i="36" s="1"/>
  <c r="G10" i="36"/>
  <c r="G5" i="36"/>
  <c r="K5" i="36" s="1"/>
  <c r="B6" i="36"/>
  <c r="F6" i="36" s="1"/>
  <c r="B7" i="36"/>
  <c r="F7" i="36" s="1"/>
  <c r="B8" i="36"/>
  <c r="F8" i="36" s="1"/>
  <c r="B9" i="36"/>
  <c r="B10" i="36"/>
  <c r="F10" i="36" s="1"/>
  <c r="B5" i="36"/>
  <c r="BH55" i="3" l="1"/>
  <c r="BH57" i="3" s="1"/>
  <c r="V31" i="1"/>
  <c r="BF55" i="3"/>
  <c r="BF57" i="3" s="1"/>
  <c r="T31" i="1"/>
  <c r="AZ55" i="3"/>
  <c r="AZ57" i="3" s="1"/>
  <c r="N31" i="1"/>
  <c r="BI55" i="3"/>
  <c r="BI57" i="3" s="1"/>
  <c r="W31" i="1"/>
  <c r="BK55" i="3"/>
  <c r="BK57" i="3" s="1"/>
  <c r="Y31" i="1"/>
  <c r="BA55" i="3"/>
  <c r="BA57" i="3" s="1"/>
  <c r="O31" i="1"/>
  <c r="R32" i="1"/>
  <c r="R45" i="1" s="1"/>
  <c r="R47" i="1" s="1"/>
  <c r="R37" i="1"/>
  <c r="R38" i="1" s="1"/>
  <c r="BJ55" i="3"/>
  <c r="BJ57" i="3" s="1"/>
  <c r="X31" i="1"/>
  <c r="BG55" i="3"/>
  <c r="BG57" i="3" s="1"/>
  <c r="U31" i="1"/>
  <c r="BB55" i="3"/>
  <c r="BB57" i="3" s="1"/>
  <c r="P31" i="1"/>
  <c r="Q32" i="1"/>
  <c r="Q45" i="1" s="1"/>
  <c r="Q47" i="1" s="1"/>
  <c r="Q37" i="1"/>
  <c r="Q38" i="1" s="1"/>
  <c r="BE55" i="3"/>
  <c r="BE57" i="3" s="1"/>
  <c r="S31" i="1"/>
  <c r="F45" i="41"/>
  <c r="K10" i="37"/>
  <c r="F47" i="43"/>
  <c r="F35" i="41"/>
  <c r="K23" i="39"/>
  <c r="K21" i="39"/>
  <c r="K34" i="37"/>
  <c r="F45" i="43"/>
  <c r="K47" i="43"/>
  <c r="BX55" i="3"/>
  <c r="BX57" i="3" s="1"/>
  <c r="F34" i="41"/>
  <c r="K48" i="41"/>
  <c r="K21" i="37"/>
  <c r="K70" i="49"/>
  <c r="F34" i="39"/>
  <c r="P21" i="37"/>
  <c r="K48" i="39"/>
  <c r="H47" i="32"/>
  <c r="C59" i="55"/>
  <c r="B15" i="54"/>
  <c r="D15" i="54" s="1"/>
  <c r="K70" i="53"/>
  <c r="P19" i="39"/>
  <c r="F67" i="53"/>
  <c r="F67" i="51"/>
  <c r="K59" i="51"/>
  <c r="F55" i="43"/>
  <c r="K59" i="43"/>
  <c r="B24" i="33"/>
  <c r="B70" i="44"/>
  <c r="F68" i="53"/>
  <c r="H45" i="32"/>
  <c r="K67" i="51"/>
  <c r="C21" i="33"/>
  <c r="G44" i="32"/>
  <c r="F59" i="43"/>
  <c r="F71" i="53"/>
  <c r="C24" i="33"/>
  <c r="K44" i="49"/>
  <c r="K67" i="53"/>
  <c r="C100" i="55"/>
  <c r="K57" i="49"/>
  <c r="K43" i="49"/>
  <c r="C58" i="55"/>
  <c r="K70" i="43"/>
  <c r="F68" i="51"/>
  <c r="K34" i="39"/>
  <c r="F45" i="39"/>
  <c r="F69" i="49"/>
  <c r="K56" i="43"/>
  <c r="F31" i="49"/>
  <c r="K33" i="49"/>
  <c r="F47" i="49"/>
  <c r="K68" i="43"/>
  <c r="K33" i="41"/>
  <c r="B71" i="44"/>
  <c r="B21" i="33"/>
  <c r="F71" i="43"/>
  <c r="K34" i="41"/>
  <c r="C78" i="34"/>
  <c r="B25" i="33"/>
  <c r="C25" i="33"/>
  <c r="C56" i="55"/>
  <c r="B42" i="32"/>
  <c r="F42" i="32" s="1"/>
  <c r="F17" i="37"/>
  <c r="P21" i="39"/>
  <c r="K57" i="43"/>
  <c r="F70" i="53"/>
  <c r="C57" i="54"/>
  <c r="K43" i="39"/>
  <c r="F35" i="49"/>
  <c r="K47" i="49"/>
  <c r="F69" i="43"/>
  <c r="K71" i="43"/>
  <c r="F60" i="49"/>
  <c r="F70" i="43"/>
  <c r="K43" i="41"/>
  <c r="F57" i="49"/>
  <c r="F56" i="51"/>
  <c r="F33" i="49"/>
  <c r="B55" i="55"/>
  <c r="K69" i="51"/>
  <c r="C71" i="35"/>
  <c r="C30" i="35"/>
  <c r="C51" i="35"/>
  <c r="B74" i="44"/>
  <c r="B33" i="44"/>
  <c r="F41" i="37"/>
  <c r="B47" i="35"/>
  <c r="F47" i="35" s="1"/>
  <c r="K69" i="53"/>
  <c r="B60" i="34"/>
  <c r="F60" i="34" s="1"/>
  <c r="F36" i="37"/>
  <c r="B58" i="45"/>
  <c r="F58" i="45" s="1"/>
  <c r="P19" i="37"/>
  <c r="H44" i="32"/>
  <c r="C59" i="34"/>
  <c r="C80" i="34"/>
  <c r="C57" i="45"/>
  <c r="C78" i="45"/>
  <c r="B68" i="35"/>
  <c r="F68" i="35" s="1"/>
  <c r="C70" i="35"/>
  <c r="K34" i="49"/>
  <c r="F69" i="51"/>
  <c r="K71" i="51"/>
  <c r="K70" i="51"/>
  <c r="B37" i="34"/>
  <c r="C81" i="34"/>
  <c r="B74" i="35"/>
  <c r="F57" i="43"/>
  <c r="F34" i="49"/>
  <c r="K36" i="49"/>
  <c r="K60" i="51"/>
  <c r="F45" i="37"/>
  <c r="F59" i="49"/>
  <c r="F57" i="51"/>
  <c r="B73" i="43"/>
  <c r="B34" i="34"/>
  <c r="C13" i="37"/>
  <c r="F44" i="37"/>
  <c r="K60" i="43"/>
  <c r="K46" i="49"/>
  <c r="K59" i="49"/>
  <c r="P20" i="39"/>
  <c r="F56" i="49"/>
  <c r="K60" i="49"/>
  <c r="C74" i="44"/>
  <c r="C54" i="44"/>
  <c r="C33" i="44"/>
  <c r="C56" i="54"/>
  <c r="P24" i="39"/>
  <c r="K19" i="37"/>
  <c r="C22" i="33"/>
  <c r="F30" i="37"/>
  <c r="B54" i="34"/>
  <c r="F54" i="34" s="1"/>
  <c r="B60" i="45"/>
  <c r="F60" i="45" s="1"/>
  <c r="K36" i="37"/>
  <c r="B75" i="34"/>
  <c r="F75" i="34" s="1"/>
  <c r="B23" i="33"/>
  <c r="B81" i="34"/>
  <c r="B20" i="33"/>
  <c r="F20" i="33" s="1"/>
  <c r="B30" i="32"/>
  <c r="B26" i="32"/>
  <c r="B77" i="45"/>
  <c r="B32" i="34"/>
  <c r="B30" i="35"/>
  <c r="K45" i="37"/>
  <c r="G47" i="32"/>
  <c r="B57" i="54"/>
  <c r="B36" i="54"/>
  <c r="K44" i="41"/>
  <c r="B29" i="44"/>
  <c r="P17" i="37"/>
  <c r="G42" i="32"/>
  <c r="K42" i="32" s="1"/>
  <c r="F35" i="37"/>
  <c r="B59" i="34"/>
  <c r="F43" i="37"/>
  <c r="B49" i="35"/>
  <c r="F49" i="35" s="1"/>
  <c r="B69" i="35"/>
  <c r="F69" i="35" s="1"/>
  <c r="B49" i="44"/>
  <c r="B89" i="44"/>
  <c r="B54" i="35"/>
  <c r="F48" i="37"/>
  <c r="K48" i="37"/>
  <c r="B54" i="44"/>
  <c r="K58" i="43"/>
  <c r="F48" i="49"/>
  <c r="C59" i="54"/>
  <c r="K58" i="49"/>
  <c r="F60" i="51"/>
  <c r="K71" i="53"/>
  <c r="B12" i="33"/>
  <c r="F12" i="33" s="1"/>
  <c r="B89" i="35"/>
  <c r="F60" i="43"/>
  <c r="B54" i="55"/>
  <c r="F54" i="55" s="1"/>
  <c r="K20" i="39"/>
  <c r="K29" i="39"/>
  <c r="B30" i="45"/>
  <c r="F30" i="45" s="1"/>
  <c r="C27" i="32"/>
  <c r="C61" i="43"/>
  <c r="B103" i="55"/>
  <c r="F70" i="51"/>
  <c r="K72" i="51"/>
  <c r="F20" i="39"/>
  <c r="H30" i="32"/>
  <c r="P22" i="39"/>
  <c r="K35" i="39"/>
  <c r="K33" i="39"/>
  <c r="C94" i="44"/>
  <c r="K32" i="41"/>
  <c r="F43" i="43"/>
  <c r="F59" i="51"/>
  <c r="B60" i="55"/>
  <c r="B94" i="44"/>
  <c r="K55" i="43"/>
  <c r="F72" i="53"/>
  <c r="H28" i="32"/>
  <c r="C36" i="34"/>
  <c r="F56" i="43"/>
  <c r="B76" i="55"/>
  <c r="F76" i="55" s="1"/>
  <c r="C34" i="55"/>
  <c r="K67" i="43"/>
  <c r="F72" i="51"/>
  <c r="F24" i="39"/>
  <c r="K22" i="39"/>
  <c r="H27" i="32"/>
  <c r="K56" i="49"/>
  <c r="F55" i="51"/>
  <c r="F68" i="49"/>
  <c r="K69" i="49"/>
  <c r="C81" i="55"/>
  <c r="F67" i="43"/>
  <c r="F50" i="35"/>
  <c r="B70" i="35"/>
  <c r="F36" i="49"/>
  <c r="K68" i="53"/>
  <c r="B81" i="45"/>
  <c r="K36" i="39"/>
  <c r="C37" i="39"/>
  <c r="F31" i="39"/>
  <c r="B36" i="34"/>
  <c r="F35" i="39"/>
  <c r="C70" i="44"/>
  <c r="F70" i="44" s="1"/>
  <c r="C50" i="44"/>
  <c r="F50" i="44" s="1"/>
  <c r="K44" i="37"/>
  <c r="F43" i="49"/>
  <c r="B54" i="54"/>
  <c r="B33" i="54"/>
  <c r="F45" i="49"/>
  <c r="C49" i="39"/>
  <c r="F43" i="39"/>
  <c r="F48" i="43"/>
  <c r="B38" i="54"/>
  <c r="K43" i="43"/>
  <c r="K49" i="43" s="1"/>
  <c r="C28" i="44"/>
  <c r="F58" i="43"/>
  <c r="B93" i="35"/>
  <c r="F47" i="37"/>
  <c r="B32" i="35"/>
  <c r="B53" i="35"/>
  <c r="K47" i="37"/>
  <c r="B53" i="44"/>
  <c r="F53" i="44" s="1"/>
  <c r="B73" i="44"/>
  <c r="C37" i="45"/>
  <c r="C81" i="45"/>
  <c r="F6" i="37"/>
  <c r="G13" i="37"/>
  <c r="H13" i="37"/>
  <c r="G46" i="32"/>
  <c r="G27" i="32"/>
  <c r="F60" i="53"/>
  <c r="F61" i="53" s="1"/>
  <c r="B61" i="53"/>
  <c r="K68" i="51"/>
  <c r="G73" i="51"/>
  <c r="B31" i="44"/>
  <c r="K46" i="39"/>
  <c r="C54" i="35"/>
  <c r="C33" i="35"/>
  <c r="C77" i="55"/>
  <c r="C33" i="55"/>
  <c r="C98" i="55"/>
  <c r="K32" i="39"/>
  <c r="B56" i="34"/>
  <c r="F56" i="34" s="1"/>
  <c r="B77" i="34"/>
  <c r="K30" i="37"/>
  <c r="B54" i="45"/>
  <c r="F54" i="45" s="1"/>
  <c r="C53" i="35"/>
  <c r="C32" i="35"/>
  <c r="H46" i="32"/>
  <c r="C55" i="45"/>
  <c r="F55" i="45" s="1"/>
  <c r="K31" i="37"/>
  <c r="C76" i="45"/>
  <c r="P20" i="37"/>
  <c r="G26" i="32"/>
  <c r="B28" i="35"/>
  <c r="F23" i="39"/>
  <c r="G49" i="32"/>
  <c r="K11" i="37"/>
  <c r="F46" i="32"/>
  <c r="G45" i="32"/>
  <c r="H26" i="32"/>
  <c r="B37" i="41"/>
  <c r="F33" i="41"/>
  <c r="F46" i="41"/>
  <c r="C73" i="44"/>
  <c r="B72" i="35"/>
  <c r="C93" i="35"/>
  <c r="C36" i="54"/>
  <c r="K57" i="51"/>
  <c r="B32" i="55"/>
  <c r="F32" i="55" s="1"/>
  <c r="B99" i="55"/>
  <c r="B53" i="55"/>
  <c r="F53" i="55" s="1"/>
  <c r="K72" i="43"/>
  <c r="B35" i="55"/>
  <c r="C102" i="55"/>
  <c r="H73" i="53"/>
  <c r="B11" i="32"/>
  <c r="D11" i="32" s="1"/>
  <c r="B78" i="45"/>
  <c r="B13" i="34"/>
  <c r="D13" i="34" s="1"/>
  <c r="B34" i="45"/>
  <c r="F7" i="37"/>
  <c r="B24" i="32"/>
  <c r="F24" i="32" s="1"/>
  <c r="B57" i="45"/>
  <c r="C26" i="33"/>
  <c r="C90" i="44"/>
  <c r="K31" i="49"/>
  <c r="C61" i="51"/>
  <c r="K58" i="51"/>
  <c r="B79" i="55"/>
  <c r="C78" i="55"/>
  <c r="K72" i="53"/>
  <c r="K67" i="49"/>
  <c r="F72" i="43"/>
  <c r="F33" i="39"/>
  <c r="F21" i="39"/>
  <c r="C34" i="45"/>
  <c r="B43" i="32"/>
  <c r="F43" i="32" s="1"/>
  <c r="F19" i="39"/>
  <c r="C23" i="33"/>
  <c r="F31" i="41"/>
  <c r="B33" i="35"/>
  <c r="K35" i="41"/>
  <c r="C91" i="35"/>
  <c r="B69" i="44"/>
  <c r="G49" i="49"/>
  <c r="C37" i="49"/>
  <c r="H49" i="49"/>
  <c r="C36" i="55"/>
  <c r="B57" i="55"/>
  <c r="K55" i="51"/>
  <c r="F66" i="43"/>
  <c r="C49" i="43"/>
  <c r="H49" i="32"/>
  <c r="K46" i="37"/>
  <c r="F58" i="51"/>
  <c r="B14" i="55"/>
  <c r="D14" i="55" s="1"/>
  <c r="H61" i="43"/>
  <c r="K72" i="49"/>
  <c r="C73" i="43"/>
  <c r="C73" i="51"/>
  <c r="F36" i="39"/>
  <c r="B27" i="32"/>
  <c r="P23" i="37"/>
  <c r="C34" i="34"/>
  <c r="G49" i="37"/>
  <c r="C71" i="44"/>
  <c r="K35" i="49"/>
  <c r="F68" i="43"/>
  <c r="C101" i="55"/>
  <c r="D62" i="42"/>
  <c r="F70" i="49"/>
  <c r="B80" i="55"/>
  <c r="B58" i="55"/>
  <c r="B101" i="55"/>
  <c r="B36" i="55"/>
  <c r="C82" i="55"/>
  <c r="C38" i="55"/>
  <c r="C103" i="55"/>
  <c r="F72" i="49"/>
  <c r="C60" i="55"/>
  <c r="B81" i="55"/>
  <c r="K71" i="49"/>
  <c r="B102" i="55"/>
  <c r="F41" i="41"/>
  <c r="B49" i="41"/>
  <c r="B31" i="54"/>
  <c r="B26" i="35"/>
  <c r="F43" i="41"/>
  <c r="C28" i="35"/>
  <c r="C49" i="41"/>
  <c r="C89" i="35"/>
  <c r="K36" i="41"/>
  <c r="B37" i="45"/>
  <c r="H37" i="41"/>
  <c r="C32" i="45"/>
  <c r="K31" i="41"/>
  <c r="K47" i="41"/>
  <c r="B58" i="54"/>
  <c r="B93" i="44"/>
  <c r="B37" i="54"/>
  <c r="C58" i="54"/>
  <c r="C32" i="44"/>
  <c r="F22" i="39"/>
  <c r="B28" i="32"/>
  <c r="H37" i="37"/>
  <c r="F36" i="41"/>
  <c r="C37" i="34"/>
  <c r="B61" i="51"/>
  <c r="F53" i="51"/>
  <c r="F65" i="53"/>
  <c r="B73" i="53"/>
  <c r="B31" i="55"/>
  <c r="B35" i="45"/>
  <c r="B79" i="45"/>
  <c r="C92" i="35"/>
  <c r="C49" i="37"/>
  <c r="C52" i="35"/>
  <c r="F46" i="37"/>
  <c r="C72" i="35"/>
  <c r="C31" i="35"/>
  <c r="B30" i="34"/>
  <c r="F29" i="37"/>
  <c r="B53" i="34"/>
  <c r="B74" i="34"/>
  <c r="B37" i="37"/>
  <c r="C76" i="34"/>
  <c r="C55" i="34"/>
  <c r="C32" i="34"/>
  <c r="C37" i="37"/>
  <c r="F31" i="37"/>
  <c r="B36" i="45"/>
  <c r="B59" i="45"/>
  <c r="B80" i="45"/>
  <c r="K35" i="37"/>
  <c r="C36" i="45"/>
  <c r="C59" i="45"/>
  <c r="C80" i="45"/>
  <c r="K54" i="43"/>
  <c r="G61" i="43"/>
  <c r="P17" i="39"/>
  <c r="L25" i="39"/>
  <c r="G23" i="32"/>
  <c r="K41" i="39"/>
  <c r="G49" i="39"/>
  <c r="B67" i="44"/>
  <c r="B87" i="44"/>
  <c r="C92" i="44"/>
  <c r="C72" i="44"/>
  <c r="C52" i="44"/>
  <c r="F52" i="44" s="1"/>
  <c r="C31" i="44"/>
  <c r="F55" i="49"/>
  <c r="B61" i="49"/>
  <c r="B30" i="44"/>
  <c r="C34" i="54"/>
  <c r="C29" i="35"/>
  <c r="C55" i="54"/>
  <c r="G37" i="41"/>
  <c r="G49" i="41"/>
  <c r="K42" i="41"/>
  <c r="C37" i="54"/>
  <c r="C49" i="44"/>
  <c r="H49" i="37"/>
  <c r="C89" i="44"/>
  <c r="C69" i="44"/>
  <c r="K43" i="37"/>
  <c r="F32" i="49"/>
  <c r="G37" i="49"/>
  <c r="K30" i="49"/>
  <c r="H37" i="49"/>
  <c r="K32" i="49"/>
  <c r="F44" i="49"/>
  <c r="B55" i="54"/>
  <c r="K54" i="51"/>
  <c r="G61" i="51"/>
  <c r="H61" i="51"/>
  <c r="K55" i="49"/>
  <c r="H61" i="49"/>
  <c r="G47" i="42"/>
  <c r="E51" i="42"/>
  <c r="C30" i="44"/>
  <c r="C35" i="54"/>
  <c r="B37" i="49"/>
  <c r="F30" i="49"/>
  <c r="B59" i="55"/>
  <c r="G25" i="32"/>
  <c r="K19" i="39"/>
  <c r="F30" i="39"/>
  <c r="B31" i="34"/>
  <c r="F31" i="34" s="1"/>
  <c r="B37" i="39"/>
  <c r="C79" i="45"/>
  <c r="H37" i="39"/>
  <c r="C35" i="45"/>
  <c r="M25" i="37"/>
  <c r="B13" i="54"/>
  <c r="D13" i="54" s="1"/>
  <c r="F19" i="37"/>
  <c r="B25" i="32"/>
  <c r="B25" i="37"/>
  <c r="C45" i="32"/>
  <c r="F45" i="32" s="1"/>
  <c r="C26" i="32"/>
  <c r="F20" i="37"/>
  <c r="K18" i="37"/>
  <c r="G25" i="37"/>
  <c r="G43" i="32"/>
  <c r="G24" i="32"/>
  <c r="K24" i="32" s="1"/>
  <c r="P24" i="37"/>
  <c r="G30" i="32"/>
  <c r="H49" i="41"/>
  <c r="B51" i="35"/>
  <c r="B71" i="35"/>
  <c r="B91" i="35"/>
  <c r="B91" i="44"/>
  <c r="B51" i="44"/>
  <c r="F41" i="39"/>
  <c r="B49" i="39"/>
  <c r="K42" i="49"/>
  <c r="B53" i="54"/>
  <c r="F53" i="54" s="1"/>
  <c r="B32" i="54"/>
  <c r="F32" i="54" s="1"/>
  <c r="K60" i="53"/>
  <c r="K61" i="53" s="1"/>
  <c r="G61" i="53"/>
  <c r="G73" i="53"/>
  <c r="C73" i="49"/>
  <c r="G73" i="49"/>
  <c r="K65" i="43"/>
  <c r="G73" i="43"/>
  <c r="B33" i="34"/>
  <c r="B22" i="33"/>
  <c r="K8" i="37"/>
  <c r="B34" i="54"/>
  <c r="C93" i="44"/>
  <c r="K47" i="39"/>
  <c r="B49" i="43"/>
  <c r="F41" i="43"/>
  <c r="G49" i="43"/>
  <c r="C49" i="49"/>
  <c r="F46" i="49"/>
  <c r="B49" i="49"/>
  <c r="B52" i="54"/>
  <c r="C33" i="54"/>
  <c r="C54" i="54"/>
  <c r="G25" i="39"/>
  <c r="C29" i="32"/>
  <c r="C25" i="39"/>
  <c r="K30" i="39"/>
  <c r="B31" i="45"/>
  <c r="F31" i="45" s="1"/>
  <c r="B75" i="45"/>
  <c r="F75" i="45" s="1"/>
  <c r="G37" i="39"/>
  <c r="C33" i="34"/>
  <c r="C77" i="34"/>
  <c r="B23" i="32"/>
  <c r="F17" i="39"/>
  <c r="B25" i="39"/>
  <c r="B19" i="33"/>
  <c r="B13" i="37"/>
  <c r="F5" i="37"/>
  <c r="G28" i="32"/>
  <c r="L25" i="37"/>
  <c r="P22" i="37"/>
  <c r="B58" i="34"/>
  <c r="B79" i="34"/>
  <c r="B35" i="34"/>
  <c r="C79" i="34"/>
  <c r="C58" i="34"/>
  <c r="C35" i="34"/>
  <c r="B33" i="45"/>
  <c r="B56" i="45"/>
  <c r="K32" i="37"/>
  <c r="C56" i="45"/>
  <c r="C33" i="45"/>
  <c r="C77" i="45"/>
  <c r="C90" i="35"/>
  <c r="C74" i="35"/>
  <c r="F48" i="39"/>
  <c r="C94" i="35"/>
  <c r="B92" i="44"/>
  <c r="B72" i="44"/>
  <c r="C38" i="54"/>
  <c r="K48" i="49"/>
  <c r="F58" i="49"/>
  <c r="C61" i="49"/>
  <c r="B77" i="55"/>
  <c r="B33" i="55"/>
  <c r="F67" i="49"/>
  <c r="C79" i="55"/>
  <c r="C57" i="55"/>
  <c r="C35" i="55"/>
  <c r="K68" i="49"/>
  <c r="B56" i="55"/>
  <c r="B34" i="55"/>
  <c r="B78" i="55"/>
  <c r="H25" i="39"/>
  <c r="H25" i="32"/>
  <c r="P23" i="39"/>
  <c r="M25" i="39"/>
  <c r="K5" i="37"/>
  <c r="F24" i="37"/>
  <c r="B49" i="32"/>
  <c r="F49" i="32" s="1"/>
  <c r="C25" i="37"/>
  <c r="C44" i="32"/>
  <c r="C25" i="32"/>
  <c r="K23" i="37"/>
  <c r="G29" i="32"/>
  <c r="G48" i="32"/>
  <c r="H29" i="32"/>
  <c r="H25" i="37"/>
  <c r="H48" i="32"/>
  <c r="G37" i="37"/>
  <c r="C37" i="41"/>
  <c r="K36" i="36"/>
  <c r="B10" i="44"/>
  <c r="D10" i="44" s="1"/>
  <c r="B48" i="35"/>
  <c r="F48" i="35" s="1"/>
  <c r="B88" i="35"/>
  <c r="F88" i="35" s="1"/>
  <c r="F42" i="37"/>
  <c r="B27" i="35"/>
  <c r="F27" i="35" s="1"/>
  <c r="B68" i="44"/>
  <c r="F68" i="44" s="1"/>
  <c r="B48" i="44"/>
  <c r="F48" i="44" s="1"/>
  <c r="B27" i="44"/>
  <c r="F27" i="44" s="1"/>
  <c r="K42" i="37"/>
  <c r="B88" i="44"/>
  <c r="F88" i="44" s="1"/>
  <c r="B92" i="35"/>
  <c r="B31" i="35"/>
  <c r="F46" i="39"/>
  <c r="K45" i="49"/>
  <c r="B56" i="54"/>
  <c r="B35" i="54"/>
  <c r="G61" i="49"/>
  <c r="K56" i="51"/>
  <c r="H73" i="49"/>
  <c r="B98" i="55"/>
  <c r="H73" i="43"/>
  <c r="K69" i="43"/>
  <c r="C99" i="55"/>
  <c r="H73" i="51"/>
  <c r="C73" i="53"/>
  <c r="F69" i="53"/>
  <c r="C28" i="32"/>
  <c r="B26" i="33"/>
  <c r="F22" i="37"/>
  <c r="F21" i="37"/>
  <c r="K20" i="37"/>
  <c r="B9" i="35"/>
  <c r="D9" i="35" s="1"/>
  <c r="B53" i="45"/>
  <c r="B29" i="35"/>
  <c r="B28" i="44"/>
  <c r="B26" i="44"/>
  <c r="C29" i="44"/>
  <c r="B59" i="54"/>
  <c r="H49" i="39"/>
  <c r="C73" i="35"/>
  <c r="C51" i="44"/>
  <c r="B75" i="55"/>
  <c r="C37" i="55"/>
  <c r="E41" i="42"/>
  <c r="F9" i="36"/>
  <c r="B10" i="33"/>
  <c r="F10" i="33" s="1"/>
  <c r="B80" i="34"/>
  <c r="B32" i="45"/>
  <c r="C30" i="32"/>
  <c r="B76" i="34"/>
  <c r="B76" i="45"/>
  <c r="B29" i="32"/>
  <c r="F33" i="37"/>
  <c r="F48" i="41"/>
  <c r="B94" i="35"/>
  <c r="B90" i="44"/>
  <c r="B32" i="44"/>
  <c r="B87" i="35"/>
  <c r="C91" i="44"/>
  <c r="B67" i="35"/>
  <c r="B47" i="44"/>
  <c r="K44" i="39"/>
  <c r="F47" i="39"/>
  <c r="F44" i="39"/>
  <c r="B73" i="49"/>
  <c r="F71" i="51"/>
  <c r="B37" i="55"/>
  <c r="B96" i="55"/>
  <c r="B100" i="55"/>
  <c r="F71" i="49"/>
  <c r="B48" i="32"/>
  <c r="F48" i="32" s="1"/>
  <c r="B49" i="37"/>
  <c r="B73" i="51"/>
  <c r="B74" i="45"/>
  <c r="B12" i="34"/>
  <c r="D12" i="34" s="1"/>
  <c r="C57" i="34"/>
  <c r="F57" i="34" s="1"/>
  <c r="K16" i="36"/>
  <c r="B73" i="35"/>
  <c r="B61" i="43"/>
  <c r="B97" i="55"/>
  <c r="F97" i="55" s="1"/>
  <c r="B82" i="55"/>
  <c r="C80" i="55"/>
  <c r="C55" i="55"/>
  <c r="B78" i="34"/>
  <c r="K7" i="37"/>
  <c r="B90" i="35"/>
  <c r="H49" i="43"/>
  <c r="B38" i="55"/>
  <c r="K37" i="36"/>
  <c r="B11" i="44"/>
  <c r="D11" i="44" s="1"/>
  <c r="G41" i="36"/>
  <c r="D40" i="40"/>
  <c r="B41" i="40"/>
  <c r="B41" i="42"/>
  <c r="D40" i="42"/>
  <c r="D41" i="42" s="1"/>
  <c r="D25" i="38"/>
  <c r="B17" i="34"/>
  <c r="D17" i="34" s="1"/>
  <c r="E51" i="50"/>
  <c r="G49" i="48"/>
  <c r="G51" i="48" s="1"/>
  <c r="E51" i="48"/>
  <c r="K18" i="36"/>
  <c r="G31" i="36"/>
  <c r="E13" i="32"/>
  <c r="G13" i="32" s="1"/>
  <c r="B13" i="35"/>
  <c r="D13" i="35" s="1"/>
  <c r="E41" i="48"/>
  <c r="B61" i="50"/>
  <c r="B17" i="55"/>
  <c r="D17" i="55" s="1"/>
  <c r="E61" i="50"/>
  <c r="G61" i="52"/>
  <c r="E61" i="48"/>
  <c r="G38" i="48"/>
  <c r="G41" i="48" s="1"/>
  <c r="D52" i="42"/>
  <c r="G62" i="42"/>
  <c r="G52" i="42"/>
  <c r="B51" i="42"/>
  <c r="D46" i="42"/>
  <c r="D51" i="42" s="1"/>
  <c r="G51" i="50"/>
  <c r="B11" i="35"/>
  <c r="D11" i="35" s="1"/>
  <c r="F37" i="36"/>
  <c r="E31" i="48"/>
  <c r="G25" i="48"/>
  <c r="G31" i="48" s="1"/>
  <c r="D51" i="48"/>
  <c r="B14" i="34"/>
  <c r="D14" i="34" s="1"/>
  <c r="D27" i="38"/>
  <c r="B31" i="38"/>
  <c r="G16" i="38"/>
  <c r="G21" i="38" s="1"/>
  <c r="E21" i="38"/>
  <c r="D31" i="48"/>
  <c r="D61" i="42"/>
  <c r="D55" i="50"/>
  <c r="D61" i="50" s="1"/>
  <c r="G56" i="42"/>
  <c r="G61" i="42" s="1"/>
  <c r="E61" i="42"/>
  <c r="D15" i="38"/>
  <c r="B21" i="38"/>
  <c r="B8" i="32"/>
  <c r="D8" i="32" s="1"/>
  <c r="B15" i="55"/>
  <c r="D15" i="55" s="1"/>
  <c r="D28" i="38"/>
  <c r="B15" i="34"/>
  <c r="D15" i="34" s="1"/>
  <c r="G51" i="42"/>
  <c r="D47" i="50"/>
  <c r="D51" i="50" s="1"/>
  <c r="B51" i="50"/>
  <c r="B19" i="55"/>
  <c r="D19" i="55" s="1"/>
  <c r="G61" i="50"/>
  <c r="B9" i="44"/>
  <c r="D9" i="44" s="1"/>
  <c r="D20" i="38"/>
  <c r="B13" i="32"/>
  <c r="D13" i="32" s="1"/>
  <c r="K7" i="36"/>
  <c r="B9" i="32"/>
  <c r="D9" i="32" s="1"/>
  <c r="B21" i="36"/>
  <c r="B13" i="44"/>
  <c r="D13" i="44" s="1"/>
  <c r="G39" i="40"/>
  <c r="B18" i="55"/>
  <c r="D18" i="55" s="1"/>
  <c r="D55" i="52"/>
  <c r="D61" i="52" s="1"/>
  <c r="B61" i="52"/>
  <c r="B17" i="45"/>
  <c r="D17" i="45" s="1"/>
  <c r="G30" i="40"/>
  <c r="B16" i="54"/>
  <c r="D16" i="54" s="1"/>
  <c r="G38" i="40"/>
  <c r="B12" i="44"/>
  <c r="D12" i="44" s="1"/>
  <c r="G41" i="42"/>
  <c r="B51" i="48"/>
  <c r="D41" i="48"/>
  <c r="B41" i="48"/>
  <c r="B17" i="54"/>
  <c r="D17" i="54" s="1"/>
  <c r="D39" i="40"/>
  <c r="E41" i="40"/>
  <c r="D39" i="38"/>
  <c r="G61" i="48"/>
  <c r="D60" i="48"/>
  <c r="D61" i="48" s="1"/>
  <c r="E10" i="32"/>
  <c r="G10" i="32" s="1"/>
  <c r="B10" i="32"/>
  <c r="D10" i="32" s="1"/>
  <c r="B31" i="40"/>
  <c r="K35" i="36"/>
  <c r="B61" i="48"/>
  <c r="K20" i="36"/>
  <c r="B16" i="55"/>
  <c r="D16" i="55" s="1"/>
  <c r="G31" i="38"/>
  <c r="D31" i="40"/>
  <c r="G41" i="38"/>
  <c r="J20" i="38"/>
  <c r="J21" i="38" s="1"/>
  <c r="B14" i="44"/>
  <c r="D14" i="44" s="1"/>
  <c r="E11" i="32"/>
  <c r="G11" i="32" s="1"/>
  <c r="B31" i="48"/>
  <c r="B61" i="42"/>
  <c r="E61" i="52"/>
  <c r="F38" i="36"/>
  <c r="B12" i="35"/>
  <c r="D12" i="35" s="1"/>
  <c r="B11" i="33"/>
  <c r="F11" i="33" s="1"/>
  <c r="K10" i="36"/>
  <c r="B13" i="33"/>
  <c r="F13" i="33" s="1"/>
  <c r="E8" i="32"/>
  <c r="J15" i="36"/>
  <c r="J21" i="36" s="1"/>
  <c r="H21" i="36"/>
  <c r="B41" i="36"/>
  <c r="G11" i="36"/>
  <c r="B13" i="45"/>
  <c r="D13" i="45" s="1"/>
  <c r="K26" i="36"/>
  <c r="K31" i="36" s="1"/>
  <c r="G19" i="36"/>
  <c r="E12" i="32"/>
  <c r="G12" i="32" s="1"/>
  <c r="G27" i="40"/>
  <c r="B14" i="45"/>
  <c r="D14" i="45" s="1"/>
  <c r="B14" i="54"/>
  <c r="D14" i="54" s="1"/>
  <c r="D36" i="40"/>
  <c r="B14" i="35"/>
  <c r="D14" i="35" s="1"/>
  <c r="F31" i="36"/>
  <c r="B12" i="32"/>
  <c r="D12" i="32" s="1"/>
  <c r="D19" i="36"/>
  <c r="B8" i="33"/>
  <c r="B11" i="36"/>
  <c r="F5" i="36"/>
  <c r="B9" i="33"/>
  <c r="F9" i="33" s="1"/>
  <c r="E9" i="32"/>
  <c r="G9" i="32" s="1"/>
  <c r="H21" i="38"/>
  <c r="G25" i="40"/>
  <c r="E31" i="40"/>
  <c r="B12" i="45"/>
  <c r="D41" i="38"/>
  <c r="B10" i="35"/>
  <c r="B15" i="45"/>
  <c r="D15" i="45" s="1"/>
  <c r="B16" i="34"/>
  <c r="G15" i="36"/>
  <c r="B31" i="36"/>
  <c r="E21" i="36"/>
  <c r="B18" i="54"/>
  <c r="D18" i="54" s="1"/>
  <c r="G17" i="36"/>
  <c r="K17" i="36" s="1"/>
  <c r="F40" i="36"/>
  <c r="F36" i="36"/>
  <c r="E41" i="38"/>
  <c r="B41" i="38"/>
  <c r="E31" i="38"/>
  <c r="B16" i="45"/>
  <c r="D16" i="45" s="1"/>
  <c r="S32" i="1" l="1"/>
  <c r="S45" i="1" s="1"/>
  <c r="S47" i="1" s="1"/>
  <c r="S37" i="1"/>
  <c r="S38" i="1" s="1"/>
  <c r="X32" i="1"/>
  <c r="X45" i="1" s="1"/>
  <c r="X47" i="1" s="1"/>
  <c r="X37" i="1"/>
  <c r="X38" i="1" s="1"/>
  <c r="W32" i="1"/>
  <c r="W45" i="1" s="1"/>
  <c r="W47" i="1" s="1"/>
  <c r="W37" i="1"/>
  <c r="W38" i="1" s="1"/>
  <c r="P32" i="1"/>
  <c r="P45" i="1" s="1"/>
  <c r="P47" i="1" s="1"/>
  <c r="P37" i="1"/>
  <c r="P38" i="1" s="1"/>
  <c r="O32" i="1"/>
  <c r="O45" i="1" s="1"/>
  <c r="O47" i="1" s="1"/>
  <c r="O37" i="1"/>
  <c r="O38" i="1" s="1"/>
  <c r="T32" i="1"/>
  <c r="T45" i="1" s="1"/>
  <c r="T47" i="1" s="1"/>
  <c r="T37" i="1"/>
  <c r="T38" i="1" s="1"/>
  <c r="N32" i="1"/>
  <c r="N45" i="1" s="1"/>
  <c r="N47" i="1" s="1"/>
  <c r="N37" i="1"/>
  <c r="N38" i="1" s="1"/>
  <c r="U32" i="1"/>
  <c r="U45" i="1" s="1"/>
  <c r="U47" i="1" s="1"/>
  <c r="U37" i="1"/>
  <c r="U38" i="1" s="1"/>
  <c r="Y32" i="1"/>
  <c r="Y45" i="1" s="1"/>
  <c r="Y47" i="1" s="1"/>
  <c r="Y37" i="1"/>
  <c r="Y38" i="1" s="1"/>
  <c r="V32" i="1"/>
  <c r="V45" i="1" s="1"/>
  <c r="V47" i="1" s="1"/>
  <c r="V37" i="1"/>
  <c r="V38" i="1" s="1"/>
  <c r="F59" i="55"/>
  <c r="K45" i="32"/>
  <c r="F77" i="55"/>
  <c r="F30" i="32"/>
  <c r="K47" i="32"/>
  <c r="F81" i="55"/>
  <c r="F71" i="35"/>
  <c r="F34" i="34"/>
  <c r="F34" i="55"/>
  <c r="F22" i="33"/>
  <c r="F56" i="54"/>
  <c r="F57" i="45"/>
  <c r="H13" i="32"/>
  <c r="F24" i="33"/>
  <c r="F27" i="32"/>
  <c r="F26" i="32"/>
  <c r="F60" i="55"/>
  <c r="K30" i="32"/>
  <c r="L30" i="32" s="1"/>
  <c r="F31" i="44"/>
  <c r="K44" i="32"/>
  <c r="F101" i="55"/>
  <c r="F26" i="33"/>
  <c r="F56" i="55"/>
  <c r="K19" i="36"/>
  <c r="D41" i="40"/>
  <c r="F74" i="44"/>
  <c r="F91" i="35"/>
  <c r="F21" i="33"/>
  <c r="K27" i="32"/>
  <c r="F37" i="41"/>
  <c r="F51" i="35"/>
  <c r="F103" i="55"/>
  <c r="F73" i="44"/>
  <c r="F37" i="45"/>
  <c r="C55" i="35"/>
  <c r="F33" i="44"/>
  <c r="F25" i="33"/>
  <c r="F61" i="43"/>
  <c r="F59" i="34"/>
  <c r="F13" i="37"/>
  <c r="F30" i="35"/>
  <c r="F38" i="54"/>
  <c r="F54" i="35"/>
  <c r="F23" i="33"/>
  <c r="F58" i="55"/>
  <c r="F71" i="44"/>
  <c r="F57" i="54"/>
  <c r="F74" i="35"/>
  <c r="F77" i="34"/>
  <c r="G75" i="43"/>
  <c r="F70" i="35"/>
  <c r="F78" i="34"/>
  <c r="F100" i="55"/>
  <c r="F35" i="55"/>
  <c r="F89" i="44"/>
  <c r="F37" i="49"/>
  <c r="F81" i="34"/>
  <c r="K49" i="41"/>
  <c r="K28" i="32"/>
  <c r="F49" i="43"/>
  <c r="L49" i="43" s="1"/>
  <c r="L24" i="32"/>
  <c r="K61" i="49"/>
  <c r="F72" i="35"/>
  <c r="F82" i="55"/>
  <c r="F78" i="55"/>
  <c r="F37" i="34"/>
  <c r="F78" i="45"/>
  <c r="F32" i="34"/>
  <c r="C83" i="55"/>
  <c r="F79" i="55"/>
  <c r="F99" i="55"/>
  <c r="C61" i="45"/>
  <c r="K25" i="39"/>
  <c r="F32" i="45"/>
  <c r="F31" i="35"/>
  <c r="F59" i="45"/>
  <c r="F94" i="35"/>
  <c r="F80" i="34"/>
  <c r="K73" i="49"/>
  <c r="K61" i="43"/>
  <c r="K73" i="53"/>
  <c r="K46" i="32"/>
  <c r="K73" i="51"/>
  <c r="K49" i="32"/>
  <c r="F36" i="54"/>
  <c r="F33" i="35"/>
  <c r="H50" i="32"/>
  <c r="K25" i="32"/>
  <c r="F34" i="54"/>
  <c r="F33" i="45"/>
  <c r="F36" i="34"/>
  <c r="F54" i="44"/>
  <c r="F29" i="35"/>
  <c r="F76" i="45"/>
  <c r="F57" i="55"/>
  <c r="K49" i="49"/>
  <c r="F73" i="51"/>
  <c r="C82" i="45"/>
  <c r="F73" i="43"/>
  <c r="D31" i="38"/>
  <c r="G75" i="49"/>
  <c r="F59" i="54"/>
  <c r="F58" i="54"/>
  <c r="F94" i="44"/>
  <c r="K11" i="36"/>
  <c r="F98" i="55"/>
  <c r="F49" i="37"/>
  <c r="F91" i="44"/>
  <c r="F61" i="51"/>
  <c r="F102" i="55"/>
  <c r="F36" i="55"/>
  <c r="H9" i="32"/>
  <c r="D19" i="34"/>
  <c r="C61" i="55"/>
  <c r="F92" i="35"/>
  <c r="K74" i="43"/>
  <c r="E63" i="42"/>
  <c r="K37" i="39"/>
  <c r="C75" i="44"/>
  <c r="F32" i="35"/>
  <c r="G31" i="40"/>
  <c r="G75" i="51"/>
  <c r="C75" i="35"/>
  <c r="F35" i="54"/>
  <c r="P25" i="37"/>
  <c r="F33" i="34"/>
  <c r="F53" i="35"/>
  <c r="F29" i="32"/>
  <c r="H31" i="32"/>
  <c r="F49" i="49"/>
  <c r="C27" i="33"/>
  <c r="C34" i="44"/>
  <c r="F25" i="37"/>
  <c r="F37" i="39"/>
  <c r="F77" i="45"/>
  <c r="F93" i="35"/>
  <c r="F93" i="44"/>
  <c r="F11" i="36"/>
  <c r="F32" i="44"/>
  <c r="F28" i="44"/>
  <c r="F73" i="49"/>
  <c r="F72" i="44"/>
  <c r="K25" i="37"/>
  <c r="F55" i="55"/>
  <c r="K26" i="32"/>
  <c r="H11" i="32"/>
  <c r="F90" i="44"/>
  <c r="F33" i="55"/>
  <c r="F61" i="49"/>
  <c r="F34" i="45"/>
  <c r="P25" i="39"/>
  <c r="F74" i="43"/>
  <c r="K49" i="37"/>
  <c r="K29" i="32"/>
  <c r="K37" i="37"/>
  <c r="B61" i="55"/>
  <c r="K37" i="41"/>
  <c r="F81" i="45"/>
  <c r="C95" i="35"/>
  <c r="F89" i="35"/>
  <c r="G63" i="48"/>
  <c r="F62" i="43"/>
  <c r="F38" i="55"/>
  <c r="F73" i="35"/>
  <c r="F47" i="44"/>
  <c r="B55" i="44"/>
  <c r="B34" i="44"/>
  <c r="F26" i="44"/>
  <c r="F52" i="35"/>
  <c r="F92" i="44"/>
  <c r="F35" i="34"/>
  <c r="B27" i="33"/>
  <c r="F19" i="33"/>
  <c r="C104" i="55"/>
  <c r="F51" i="44"/>
  <c r="C95" i="44"/>
  <c r="F67" i="44"/>
  <c r="B75" i="44"/>
  <c r="F80" i="45"/>
  <c r="C34" i="35"/>
  <c r="F28" i="35"/>
  <c r="F49" i="39"/>
  <c r="B104" i="55"/>
  <c r="F96" i="55"/>
  <c r="F67" i="35"/>
  <c r="B75" i="35"/>
  <c r="B50" i="32"/>
  <c r="K48" i="32"/>
  <c r="F79" i="34"/>
  <c r="K37" i="49"/>
  <c r="B82" i="34"/>
  <c r="F74" i="34"/>
  <c r="F90" i="35"/>
  <c r="F37" i="55"/>
  <c r="B83" i="55"/>
  <c r="F75" i="55"/>
  <c r="F29" i="44"/>
  <c r="K13" i="37"/>
  <c r="F58" i="34"/>
  <c r="F25" i="39"/>
  <c r="C60" i="54"/>
  <c r="F54" i="54"/>
  <c r="B38" i="45"/>
  <c r="F49" i="44"/>
  <c r="C55" i="44"/>
  <c r="K49" i="39"/>
  <c r="F36" i="45"/>
  <c r="B61" i="34"/>
  <c r="F53" i="34"/>
  <c r="F31" i="55"/>
  <c r="B39" i="55"/>
  <c r="C38" i="45"/>
  <c r="F26" i="35"/>
  <c r="B34" i="35"/>
  <c r="C61" i="34"/>
  <c r="F55" i="34"/>
  <c r="B15" i="44"/>
  <c r="E63" i="48"/>
  <c r="B95" i="35"/>
  <c r="F87" i="35"/>
  <c r="F76" i="34"/>
  <c r="B61" i="45"/>
  <c r="F53" i="45"/>
  <c r="F56" i="45"/>
  <c r="B31" i="32"/>
  <c r="F23" i="32"/>
  <c r="N23" i="32"/>
  <c r="C39" i="54"/>
  <c r="F33" i="54"/>
  <c r="K73" i="43"/>
  <c r="N24" i="32"/>
  <c r="F25" i="32"/>
  <c r="F69" i="44"/>
  <c r="F37" i="37"/>
  <c r="F79" i="45"/>
  <c r="G75" i="53"/>
  <c r="F31" i="54"/>
  <c r="B39" i="54"/>
  <c r="K62" i="43"/>
  <c r="D15" i="44"/>
  <c r="D19" i="44" s="1"/>
  <c r="K41" i="36"/>
  <c r="G63" i="52"/>
  <c r="F74" i="45"/>
  <c r="B82" i="45"/>
  <c r="C31" i="32"/>
  <c r="B60" i="54"/>
  <c r="F52" i="54"/>
  <c r="K43" i="32"/>
  <c r="G50" i="32"/>
  <c r="K61" i="51"/>
  <c r="C39" i="55"/>
  <c r="F30" i="34"/>
  <c r="B38" i="34"/>
  <c r="F35" i="45"/>
  <c r="F73" i="53"/>
  <c r="F80" i="55"/>
  <c r="F87" i="44"/>
  <c r="B95" i="44"/>
  <c r="C82" i="34"/>
  <c r="B19" i="54"/>
  <c r="C50" i="32"/>
  <c r="B55" i="35"/>
  <c r="F55" i="54"/>
  <c r="F30" i="44"/>
  <c r="G31" i="32"/>
  <c r="K23" i="32"/>
  <c r="C38" i="34"/>
  <c r="F28" i="32"/>
  <c r="F37" i="54"/>
  <c r="F49" i="41"/>
  <c r="F44" i="32"/>
  <c r="F50" i="32" s="1"/>
  <c r="D14" i="32"/>
  <c r="D17" i="32" s="1"/>
  <c r="E63" i="50"/>
  <c r="D21" i="38"/>
  <c r="H42" i="42"/>
  <c r="D19" i="54"/>
  <c r="D24" i="54" s="1"/>
  <c r="E24" i="54" s="1"/>
  <c r="G15" i="32"/>
  <c r="D43" i="40"/>
  <c r="G41" i="40"/>
  <c r="D19" i="45"/>
  <c r="E63" i="52"/>
  <c r="H10" i="32"/>
  <c r="G63" i="50"/>
  <c r="D20" i="55"/>
  <c r="F41" i="36"/>
  <c r="G63" i="42"/>
  <c r="B20" i="55"/>
  <c r="B14" i="33"/>
  <c r="F8" i="33"/>
  <c r="F14" i="33" s="1"/>
  <c r="F32" i="33" s="1"/>
  <c r="G32" i="33" s="1"/>
  <c r="B14" i="32"/>
  <c r="D21" i="36"/>
  <c r="G21" i="36"/>
  <c r="K15" i="36"/>
  <c r="D16" i="34"/>
  <c r="D18" i="34" s="1"/>
  <c r="B18" i="34"/>
  <c r="B15" i="35"/>
  <c r="D10" i="35"/>
  <c r="D15" i="35" s="1"/>
  <c r="B18" i="45"/>
  <c r="D12" i="45"/>
  <c r="D18" i="45" s="1"/>
  <c r="E14" i="32"/>
  <c r="G8" i="32"/>
  <c r="H12" i="32"/>
  <c r="L27" i="32" l="1"/>
  <c r="D20" i="44"/>
  <c r="E20" i="44" s="1"/>
  <c r="G42" i="42"/>
  <c r="D16" i="35"/>
  <c r="D42" i="42"/>
  <c r="D15" i="32"/>
  <c r="H15" i="32" s="1"/>
  <c r="F15" i="33"/>
  <c r="G64" i="42"/>
  <c r="K21" i="36"/>
  <c r="K75" i="51"/>
  <c r="K76" i="51" s="1"/>
  <c r="F61" i="55"/>
  <c r="F66" i="55" s="1"/>
  <c r="G66" i="55" s="1"/>
  <c r="K75" i="53"/>
  <c r="K76" i="53" s="1"/>
  <c r="L26" i="32"/>
  <c r="F55" i="35"/>
  <c r="F60" i="35" s="1"/>
  <c r="G60" i="35" s="1"/>
  <c r="G64" i="48"/>
  <c r="F27" i="33"/>
  <c r="F34" i="33" s="1"/>
  <c r="G34" i="33" s="1"/>
  <c r="K75" i="49"/>
  <c r="K76" i="49" s="1"/>
  <c r="L28" i="32"/>
  <c r="L25" i="32"/>
  <c r="F104" i="55"/>
  <c r="F109" i="55" s="1"/>
  <c r="G109" i="55" s="1"/>
  <c r="K75" i="43"/>
  <c r="K76" i="43" s="1"/>
  <c r="L50" i="43"/>
  <c r="K50" i="43"/>
  <c r="F50" i="43"/>
  <c r="F38" i="34"/>
  <c r="F44" i="34" s="1"/>
  <c r="G44" i="34" s="1"/>
  <c r="F38" i="45"/>
  <c r="F44" i="45" s="1"/>
  <c r="G44" i="45" s="1"/>
  <c r="F34" i="35"/>
  <c r="F38" i="35" s="1"/>
  <c r="L29" i="32"/>
  <c r="G79" i="53"/>
  <c r="G64" i="50"/>
  <c r="F61" i="45"/>
  <c r="F66" i="45" s="1"/>
  <c r="G66" i="45" s="1"/>
  <c r="F95" i="35"/>
  <c r="F99" i="35" s="1"/>
  <c r="F82" i="45"/>
  <c r="F88" i="45" s="1"/>
  <c r="G88" i="45" s="1"/>
  <c r="F39" i="55"/>
  <c r="F44" i="55" s="1"/>
  <c r="G44" i="55" s="1"/>
  <c r="F95" i="44"/>
  <c r="F99" i="44" s="1"/>
  <c r="F75" i="35"/>
  <c r="F79" i="35" s="1"/>
  <c r="F53" i="32"/>
  <c r="F54" i="32"/>
  <c r="F39" i="54"/>
  <c r="F39" i="34"/>
  <c r="K32" i="32"/>
  <c r="F60" i="54"/>
  <c r="N25" i="32"/>
  <c r="O24" i="32" s="1"/>
  <c r="F75" i="44"/>
  <c r="L23" i="32"/>
  <c r="K31" i="32"/>
  <c r="F31" i="32"/>
  <c r="D23" i="54"/>
  <c r="D25" i="54" s="1"/>
  <c r="K50" i="32"/>
  <c r="F83" i="55"/>
  <c r="G64" i="52"/>
  <c r="F82" i="34"/>
  <c r="F34" i="44"/>
  <c r="F55" i="44"/>
  <c r="F39" i="45"/>
  <c r="F61" i="34"/>
  <c r="D25" i="55"/>
  <c r="E25" i="55" s="1"/>
  <c r="D24" i="55"/>
  <c r="D22" i="34"/>
  <c r="D23" i="34"/>
  <c r="E23" i="34" s="1"/>
  <c r="E19" i="44"/>
  <c r="E21" i="44" s="1"/>
  <c r="G14" i="32"/>
  <c r="H8" i="32"/>
  <c r="H14" i="32" s="1"/>
  <c r="D23" i="45"/>
  <c r="E23" i="45" s="1"/>
  <c r="D22" i="45"/>
  <c r="D19" i="35"/>
  <c r="D20" i="35"/>
  <c r="E20" i="35" s="1"/>
  <c r="D21" i="44" l="1"/>
  <c r="D16" i="44"/>
  <c r="F65" i="55"/>
  <c r="G65" i="55" s="1"/>
  <c r="F59" i="35"/>
  <c r="F61" i="35" s="1"/>
  <c r="AD47" i="1"/>
  <c r="AH47" i="1"/>
  <c r="Z47" i="1"/>
  <c r="AC47" i="1"/>
  <c r="AG47" i="1"/>
  <c r="AK47" i="1"/>
  <c r="AB47" i="1"/>
  <c r="AJ47" i="1"/>
  <c r="AF47" i="1"/>
  <c r="AI47" i="1"/>
  <c r="AA47" i="1"/>
  <c r="AE47" i="1"/>
  <c r="F67" i="55"/>
  <c r="G67" i="55" s="1"/>
  <c r="F110" i="55"/>
  <c r="G110" i="55" s="1"/>
  <c r="F108" i="55"/>
  <c r="F87" i="45"/>
  <c r="G87" i="45" s="1"/>
  <c r="K79" i="53"/>
  <c r="K80" i="53" s="1"/>
  <c r="F35" i="33"/>
  <c r="G35" i="33" s="1"/>
  <c r="F101" i="35"/>
  <c r="G101" i="35" s="1"/>
  <c r="F40" i="35"/>
  <c r="G40" i="35" s="1"/>
  <c r="F39" i="35"/>
  <c r="G39" i="35" s="1"/>
  <c r="F89" i="45"/>
  <c r="G89" i="45" s="1"/>
  <c r="F65" i="45"/>
  <c r="G65" i="45" s="1"/>
  <c r="G67" i="45" s="1"/>
  <c r="F43" i="55"/>
  <c r="G43" i="55" s="1"/>
  <c r="L31" i="32"/>
  <c r="F45" i="55"/>
  <c r="G45" i="55" s="1"/>
  <c r="F35" i="44"/>
  <c r="F43" i="34"/>
  <c r="G43" i="34" s="1"/>
  <c r="F45" i="34"/>
  <c r="G45" i="34" s="1"/>
  <c r="F45" i="45"/>
  <c r="G45" i="45" s="1"/>
  <c r="F81" i="35"/>
  <c r="G81" i="35" s="1"/>
  <c r="F80" i="35"/>
  <c r="G80" i="35" s="1"/>
  <c r="F43" i="45"/>
  <c r="G43" i="45" s="1"/>
  <c r="F35" i="35"/>
  <c r="F100" i="44"/>
  <c r="G100" i="44" s="1"/>
  <c r="F100" i="35"/>
  <c r="G100" i="35" s="1"/>
  <c r="O23" i="32"/>
  <c r="E23" i="54"/>
  <c r="E25" i="54" s="1"/>
  <c r="F101" i="44"/>
  <c r="G101" i="44" s="1"/>
  <c r="K54" i="32"/>
  <c r="L54" i="32" s="1"/>
  <c r="M54" i="32" s="1"/>
  <c r="K53" i="32"/>
  <c r="L53" i="32" s="1"/>
  <c r="M53" i="32" s="1"/>
  <c r="G38" i="35"/>
  <c r="G79" i="35"/>
  <c r="F87" i="55"/>
  <c r="F88" i="55"/>
  <c r="G88" i="55" s="1"/>
  <c r="F89" i="55"/>
  <c r="G89" i="55" s="1"/>
  <c r="G99" i="44"/>
  <c r="K35" i="32"/>
  <c r="K34" i="32"/>
  <c r="K36" i="32"/>
  <c r="L36" i="32" s="1"/>
  <c r="M36" i="32" s="1"/>
  <c r="F28" i="33"/>
  <c r="F59" i="44"/>
  <c r="F60" i="44"/>
  <c r="G60" i="44" s="1"/>
  <c r="F87" i="34"/>
  <c r="F88" i="34"/>
  <c r="G88" i="34" s="1"/>
  <c r="F89" i="34"/>
  <c r="G89" i="34" s="1"/>
  <c r="F32" i="32"/>
  <c r="L32" i="32" s="1"/>
  <c r="F35" i="32"/>
  <c r="F34" i="32"/>
  <c r="F40" i="44"/>
  <c r="G40" i="44" s="1"/>
  <c r="F38" i="44"/>
  <c r="F39" i="44"/>
  <c r="G39" i="44" s="1"/>
  <c r="F79" i="44"/>
  <c r="F81" i="44"/>
  <c r="G81" i="44" s="1"/>
  <c r="F80" i="44"/>
  <c r="G80" i="44" s="1"/>
  <c r="F45" i="54"/>
  <c r="G45" i="54" s="1"/>
  <c r="F44" i="54"/>
  <c r="G44" i="54" s="1"/>
  <c r="F43" i="54"/>
  <c r="G99" i="35"/>
  <c r="F66" i="34"/>
  <c r="G66" i="34" s="1"/>
  <c r="F65" i="34"/>
  <c r="F64" i="54"/>
  <c r="F65" i="54"/>
  <c r="G65" i="54" s="1"/>
  <c r="F66" i="54"/>
  <c r="G66" i="54" s="1"/>
  <c r="D26" i="55"/>
  <c r="E24" i="55"/>
  <c r="E26" i="55" s="1"/>
  <c r="G17" i="32"/>
  <c r="H17" i="32" s="1"/>
  <c r="I17" i="32" s="1"/>
  <c r="G18" i="32"/>
  <c r="H18" i="32" s="1"/>
  <c r="I18" i="32" s="1"/>
  <c r="E19" i="35"/>
  <c r="E21" i="35" s="1"/>
  <c r="D21" i="35"/>
  <c r="D24" i="45"/>
  <c r="E22" i="45"/>
  <c r="E24" i="45" s="1"/>
  <c r="D24" i="34"/>
  <c r="E22" i="34"/>
  <c r="E24" i="34" s="1"/>
  <c r="G68" i="55" l="1"/>
  <c r="G59" i="35"/>
  <c r="G61" i="35" s="1"/>
  <c r="F111" i="55"/>
  <c r="G108" i="55"/>
  <c r="G111" i="55" s="1"/>
  <c r="F68" i="55"/>
  <c r="G41" i="35"/>
  <c r="F41" i="35"/>
  <c r="G46" i="55"/>
  <c r="F90" i="45"/>
  <c r="G90" i="45"/>
  <c r="F46" i="55"/>
  <c r="F67" i="45"/>
  <c r="F102" i="35"/>
  <c r="G46" i="34"/>
  <c r="F46" i="34"/>
  <c r="G46" i="45"/>
  <c r="F46" i="45"/>
  <c r="G102" i="35"/>
  <c r="G102" i="44"/>
  <c r="G82" i="35"/>
  <c r="F82" i="35"/>
  <c r="F102" i="44"/>
  <c r="L35" i="32"/>
  <c r="M35" i="32" s="1"/>
  <c r="G79" i="44"/>
  <c r="G82" i="44" s="1"/>
  <c r="F82" i="44"/>
  <c r="G59" i="44"/>
  <c r="G61" i="44" s="1"/>
  <c r="F61" i="44"/>
  <c r="G65" i="34"/>
  <c r="G67" i="34" s="1"/>
  <c r="F67" i="34"/>
  <c r="F46" i="54"/>
  <c r="G43" i="54"/>
  <c r="G46" i="54" s="1"/>
  <c r="F41" i="44"/>
  <c r="G38" i="44"/>
  <c r="G41" i="44" s="1"/>
  <c r="N26" i="32"/>
  <c r="N29" i="32"/>
  <c r="N31" i="32" s="1"/>
  <c r="G64" i="54"/>
  <c r="G67" i="54" s="1"/>
  <c r="F67" i="54"/>
  <c r="G87" i="34"/>
  <c r="G90" i="34" s="1"/>
  <c r="F90" i="34"/>
  <c r="L34" i="32"/>
  <c r="M34" i="32" s="1"/>
  <c r="G87" i="55"/>
  <c r="G90" i="55" s="1"/>
  <c r="F90"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 Miller</author>
  </authors>
  <commentList>
    <comment ref="A3" authorId="0" shapeId="0" xr:uid="{00000000-0006-0000-1B00-000001000000}">
      <text>
        <r>
          <rPr>
            <b/>
            <sz val="9"/>
            <color indexed="81"/>
            <rFont val="Tahoma"/>
            <family val="2"/>
          </rPr>
          <t>Erik K Miller:</t>
        </r>
        <r>
          <rPr>
            <sz val="9"/>
            <color indexed="81"/>
            <rFont val="Tahoma"/>
            <family val="2"/>
          </rPr>
          <t xml:space="preserve">
2015 LR is static from the tracking system</t>
        </r>
      </text>
    </comment>
  </commentList>
</comments>
</file>

<file path=xl/sharedStrings.xml><?xml version="1.0" encoding="utf-8"?>
<sst xmlns="http://schemas.openxmlformats.org/spreadsheetml/2006/main" count="2896" uniqueCount="204">
  <si>
    <t>Monthly Controls Log</t>
  </si>
  <si>
    <t>Lost Revenue Month</t>
  </si>
  <si>
    <t>Critical Spreadsheet Verification</t>
  </si>
  <si>
    <t>Reasonableness Verification</t>
  </si>
  <si>
    <t>NOTES</t>
  </si>
  <si>
    <t>EM</t>
  </si>
  <si>
    <t>LHA</t>
  </si>
  <si>
    <t>LHA still working on a high level reasonableness check</t>
  </si>
  <si>
    <t>ok - LHA - 9/1/17</t>
  </si>
  <si>
    <t>LR Booking (backwards L shape)</t>
  </si>
  <si>
    <t>Calendar Month</t>
  </si>
  <si>
    <t>2015 LRs</t>
  </si>
  <si>
    <t>2016 LRs</t>
  </si>
  <si>
    <t>Dec LR less Opower</t>
  </si>
  <si>
    <t>Opower savings</t>
  </si>
  <si>
    <t xml:space="preserve">For example, June 17 Lost Revenue Booking on July 1st </t>
  </si>
  <si>
    <t>Lost Revenue by Month</t>
  </si>
  <si>
    <t xml:space="preserve">includes the impacts of measures installed through May 17 that continue to be realized in June (Cells H5 - H12) </t>
  </si>
  <si>
    <t>plus the impacts from the incremental May measures that occur in May (Cell G12)</t>
  </si>
  <si>
    <t xml:space="preserve"> </t>
  </si>
  <si>
    <t>DETERMINATION OF LOST REVENUES BY RATE CODE FOR January - December 2015</t>
  </si>
  <si>
    <t>Non Opt Out</t>
  </si>
  <si>
    <t>Jan '15 - Dec '15</t>
  </si>
  <si>
    <t>Rate Code - Residential</t>
  </si>
  <si>
    <t>Savings (kWh)</t>
  </si>
  <si>
    <t>Lost Margin Rate</t>
  </si>
  <si>
    <t>Total Lost Revenue</t>
  </si>
  <si>
    <t>RS</t>
  </si>
  <si>
    <t>RC</t>
  </si>
  <si>
    <t>RH</t>
  </si>
  <si>
    <t>ES</t>
  </si>
  <si>
    <t>EC</t>
  </si>
  <si>
    <t>EH</t>
  </si>
  <si>
    <t>Total</t>
  </si>
  <si>
    <t>Rate Code - C&amp;I</t>
  </si>
  <si>
    <t>Savings (kW)</t>
  </si>
  <si>
    <t>Lost Margin Rate (kWh)</t>
  </si>
  <si>
    <t>Lost Margin Rate (kW)</t>
  </si>
  <si>
    <t>SS</t>
  </si>
  <si>
    <t>N/A</t>
  </si>
  <si>
    <t>SH</t>
  </si>
  <si>
    <t>SL</t>
  </si>
  <si>
    <t>PL</t>
  </si>
  <si>
    <t>PH</t>
  </si>
  <si>
    <t>HL1</t>
  </si>
  <si>
    <t>HL2</t>
  </si>
  <si>
    <t>HL3</t>
  </si>
  <si>
    <t>Allocated</t>
  </si>
  <si>
    <t>Adjusted for URT</t>
  </si>
  <si>
    <t>Allocators based on 44576 COSS without Lighting net of opt-outs through 12/31/15 (as filed in DSM-11)</t>
  </si>
  <si>
    <t>Residential</t>
  </si>
  <si>
    <t>Small</t>
  </si>
  <si>
    <t>Large</t>
  </si>
  <si>
    <t>DETERMINATION OF LOST REVENUES BY RATE CODE FOR January - December 2016</t>
  </si>
  <si>
    <t>Jan '16 - Apr '16</t>
  </si>
  <si>
    <t>May '16 - Dec '16</t>
  </si>
  <si>
    <t>TOTAL</t>
  </si>
  <si>
    <t>Lost Revenue</t>
  </si>
  <si>
    <t>Lost  Revenue</t>
  </si>
  <si>
    <t>Cause No. 44576</t>
  </si>
  <si>
    <t>Total Allocated</t>
  </si>
  <si>
    <t>Allocators:</t>
  </si>
  <si>
    <t>Residential Lighting</t>
  </si>
  <si>
    <t>Spreadsheet Calculator</t>
  </si>
  <si>
    <t>Tracking System</t>
  </si>
  <si>
    <t>SCI</t>
  </si>
  <si>
    <t>LCI</t>
  </si>
  <si>
    <t>Ave Rate</t>
  </si>
  <si>
    <t>Cause No. 44576 COSS w/o Lighting (as filed DSM-11)</t>
  </si>
  <si>
    <t>Attachment KA-1 DSM-13</t>
  </si>
  <si>
    <t xml:space="preserve">Small </t>
  </si>
  <si>
    <t>Lighting</t>
  </si>
  <si>
    <t>OPT-OUT 2016 (2015 measures only)</t>
  </si>
  <si>
    <t>DETERMINATION OF LOST REVENUES BY RATE CODE FOR January-June 2017</t>
  </si>
  <si>
    <t>January - June 2017 reported results</t>
  </si>
  <si>
    <t>NON OPT-OUT</t>
  </si>
  <si>
    <t>Jan '17 - Jun '17</t>
  </si>
  <si>
    <t>Allocation Factors from Cause No. 44576</t>
  </si>
  <si>
    <t>Allocators based on 44576 COSS with Lighting net of opt-outs through opt-out 2017</t>
  </si>
  <si>
    <t>Small C&amp;I</t>
  </si>
  <si>
    <t>Large C&amp;I</t>
  </si>
  <si>
    <t>Allocators based on 44576 COSS without Lighting net of opt-outs through 12/31/15</t>
  </si>
  <si>
    <t>OPT-OUT 2017 (2015-2016 measures)</t>
  </si>
  <si>
    <t>Allocators based on 44576 COSS with Lighting net of opt-outs through 12/31/16</t>
  </si>
  <si>
    <t>DETERMINATION OF LOST REVENUES BY RATE CODE FOR July-December 2017</t>
  </si>
  <si>
    <t>July - Decmeber 2017 reported results</t>
  </si>
  <si>
    <t>Jul '17 - Dec '17</t>
  </si>
  <si>
    <t>DETERMINATION OF LOST REVENUES BY RATE CODE FOR January-June 2018</t>
  </si>
  <si>
    <t>Forecasted Lost Revenues</t>
  </si>
  <si>
    <t>Jan '18 - Jun '18</t>
  </si>
  <si>
    <t>OPT-OUT 2016 (2015 measures)</t>
  </si>
  <si>
    <t>Allocators based on 44576 COSS without Lighting net of opt-outs through opt-out 2015</t>
  </si>
  <si>
    <t>Allocators based on 44576 COSS with Lighting net of opt-outs through opt-out 2016</t>
  </si>
  <si>
    <t>OPT-OUT 2018 (2015, 2016, 2017 measures)</t>
  </si>
  <si>
    <t>DETERMINATION OF LOST REVENUES BY RATE CODE FOR July-December 2018</t>
  </si>
  <si>
    <t>Jul '18 - Dec '18</t>
  </si>
  <si>
    <t>Jan '15 - Jun '15</t>
  </si>
  <si>
    <t>Jul '15 - Dec '15</t>
  </si>
  <si>
    <t xml:space="preserve"> Lost Revenue</t>
  </si>
  <si>
    <t>B4:F4</t>
  </si>
  <si>
    <t>G4:L4</t>
  </si>
  <si>
    <t>May '16 - Jun '16</t>
  </si>
  <si>
    <t>Jul '16 - Dec '16</t>
  </si>
  <si>
    <t>M4:P4</t>
  </si>
  <si>
    <t>Q4:R4</t>
  </si>
  <si>
    <t>S4:X4</t>
  </si>
  <si>
    <t>Y4:AD4</t>
  </si>
  <si>
    <t>AE4:AJ4</t>
  </si>
  <si>
    <t>AK4:AP4</t>
  </si>
  <si>
    <t>AQ4:AV4</t>
  </si>
  <si>
    <t>Residential LR Summary</t>
  </si>
  <si>
    <t>C&amp;I LR Summary</t>
  </si>
  <si>
    <t>Indianapolis Power &amp; Light Company</t>
  </si>
  <si>
    <t>IURC Cause No. 43623 DSM-19</t>
  </si>
  <si>
    <t>Petitioner's Attachment KA-4</t>
  </si>
  <si>
    <t>Page 1 of 2</t>
  </si>
  <si>
    <t>DETERMINATION OF LOST REVENUE BY RATE CODE FOR January - December 2018</t>
  </si>
  <si>
    <t>True-Up of Lost Revenues after EM&amp;V</t>
  </si>
  <si>
    <t>2018 LOST REVENUES FOR 2017 &amp; 2018 MEASURES</t>
  </si>
  <si>
    <t>Jan '18 - Dec '18</t>
  </si>
  <si>
    <t>2018 LOST REVENUE FOR 2017 MEASURES</t>
  </si>
  <si>
    <t>Allocators based on 44576 COSS with Lighting net of opt-outs through opt-out 2018</t>
  </si>
  <si>
    <t>Page 2 of 2</t>
  </si>
  <si>
    <t>DETERMINATION OF LOST REVENUE BY RATE CODE</t>
  </si>
  <si>
    <t>JANUARY - DECEMBER 2020</t>
  </si>
  <si>
    <t>Forecasted Lost Revenue</t>
  </si>
  <si>
    <t>Jan '20 - Dec '20</t>
  </si>
  <si>
    <t>Allocation Factors from Cause No. 45029</t>
  </si>
  <si>
    <t>Allocators based on 45029 COSS net of opt-outs through opt-out 2019</t>
  </si>
  <si>
    <t>OPT-OUT 2018 (post test year 2017 measures)</t>
  </si>
  <si>
    <t>OPT-OUT 2019 (post test year 2017, 2018 measures)</t>
  </si>
  <si>
    <t>Allocators based on Cause No. 45029 net of opt-outs through opt-out 2018</t>
  </si>
  <si>
    <t>OPT-OUT 2020 (post test year 2017, 2018, 2019 measures)</t>
  </si>
  <si>
    <t>Allocators based on Cause No. 45029 net of opt-outs through opt-out 2019</t>
  </si>
  <si>
    <t>Jan '16 - Mar '16</t>
  </si>
  <si>
    <t>Apr '16 - Jun '16</t>
  </si>
  <si>
    <t>Jan '19 - Jun '19</t>
  </si>
  <si>
    <t>Jul '19 - Dec '19</t>
  </si>
  <si>
    <t>Jan '20 - Jun '20</t>
  </si>
  <si>
    <t>Jul '20 - Dec '20</t>
  </si>
  <si>
    <t>dba AES Indiana</t>
  </si>
  <si>
    <t>Indianapolis Power &amp; Light Company dba AES Indiana</t>
  </si>
  <si>
    <t xml:space="preserve">Cause No.        </t>
  </si>
  <si>
    <t>Projected DSM Plan Lost Revenues</t>
  </si>
  <si>
    <t>2024 Plan</t>
  </si>
  <si>
    <t>2024 Incremental Lost Revenue</t>
  </si>
  <si>
    <t xml:space="preserve">Legacy Lost Revenue </t>
  </si>
  <si>
    <t>TOTAL Residential Lost Revenue</t>
  </si>
  <si>
    <t>Incremental Lost Revenue Summary by Sector</t>
  </si>
  <si>
    <t>2020 - Source: 2020 Tracking System</t>
  </si>
  <si>
    <t>C&amp;I</t>
  </si>
  <si>
    <t>2021 - Source: 2021 Tracking System</t>
  </si>
  <si>
    <t>2022 - Source: 2022 Tracking System</t>
  </si>
  <si>
    <t>2023 - Source: 2023 Settlement Agreement</t>
  </si>
  <si>
    <t>2024 - Source: 2024 Plan</t>
  </si>
  <si>
    <t>TOTAL LEGACY</t>
  </si>
  <si>
    <t>LEGACY Residential</t>
  </si>
  <si>
    <t>LEGACY C&amp;I</t>
  </si>
  <si>
    <t>LEGACY</t>
  </si>
  <si>
    <t>Total LR</t>
  </si>
  <si>
    <t>Incremental Savings Summary by Rate Code - ENERGY</t>
  </si>
  <si>
    <t>Jul 22-</t>
  </si>
  <si>
    <t>Jul 22 -</t>
  </si>
  <si>
    <t>Incremental Savings Summary by Rate Code - DEMAND</t>
  </si>
  <si>
    <t>July 22 -</t>
  </si>
  <si>
    <t>LR Documents</t>
  </si>
  <si>
    <t>Function</t>
  </si>
  <si>
    <t>LOST REVENUE SUMMARY WITH CHECK</t>
  </si>
  <si>
    <t>Aggregates individual program year Lost Revenues into to summaries for monthly bookings and filings.  Cummulative net savings by rate code are copied and pasted into document from Lost Revenue Spreadsheet Calculators and Tracking System Summary Exports.</t>
  </si>
  <si>
    <t>Lost Revenue Spreadsheet Calculators</t>
  </si>
  <si>
    <t xml:space="preserve">Calculates individual program year Lost Revenues by rate code over multiple years.  Rate code cummulative savings are inputs into the LOST REVENUE SUMMARY WITH CHECK document.   </t>
  </si>
  <si>
    <t>Tracking System Summary Exports</t>
  </si>
  <si>
    <t>Summary of tracking system Lost Revenue calcuations for an individual program year by rate code for one year.  Rate code cummulative savings are inputs into the LOST REVENUE WITH CHECK document.</t>
  </si>
  <si>
    <t>2017b</t>
  </si>
  <si>
    <t>Items to check:</t>
  </si>
  <si>
    <t>Tracking System Inputs</t>
  </si>
  <si>
    <t>Measure Level NTG*</t>
  </si>
  <si>
    <t>Matches EMV</t>
  </si>
  <si>
    <t>Inputs Already Net</t>
  </si>
  <si>
    <t>Measure Level Savings*</t>
  </si>
  <si>
    <t>Portfolio Summary Planned Values</t>
  </si>
  <si>
    <t>Measure Estimated Useful Life</t>
  </si>
  <si>
    <t>Rate Code Allocators</t>
  </si>
  <si>
    <t>LR Rates</t>
  </si>
  <si>
    <t xml:space="preserve">Checked </t>
  </si>
  <si>
    <t>Checked</t>
  </si>
  <si>
    <t>Spreadsheet Calculator Inputs</t>
  </si>
  <si>
    <t>Program Weighted NTG</t>
  </si>
  <si>
    <t>Incremental Monthly Savings Amounts</t>
  </si>
  <si>
    <t>Other Items</t>
  </si>
  <si>
    <t>LR Calculation - 12-month savings adjustment</t>
  </si>
  <si>
    <t>Double counting incremental monthly amounts</t>
  </si>
  <si>
    <t>Copy and Paste Errors</t>
  </si>
  <si>
    <t>*Measure Level NTG, Measure Level Savings and Measure Estimated Useful Life are checked during Tracking System true up to EM&amp;V.</t>
  </si>
  <si>
    <t>Lost Revenue Check Process</t>
  </si>
  <si>
    <t xml:space="preserve">Step </t>
  </si>
  <si>
    <t>Addresses</t>
  </si>
  <si>
    <r>
      <t xml:space="preserve">1) </t>
    </r>
    <r>
      <rPr>
        <b/>
        <sz val="11"/>
        <color theme="1"/>
        <rFont val="Calibri"/>
        <family val="2"/>
        <scheme val="minor"/>
      </rPr>
      <t>Doc:</t>
    </r>
    <r>
      <rPr>
        <sz val="11"/>
        <color theme="1"/>
        <rFont val="Calibri"/>
        <family val="2"/>
        <scheme val="minor"/>
      </rPr>
      <t xml:space="preserve"> </t>
    </r>
    <r>
      <rPr>
        <b/>
        <sz val="11"/>
        <color theme="1"/>
        <rFont val="Calibri"/>
        <family val="2"/>
        <scheme val="minor"/>
      </rPr>
      <t>LOST REVENUE SUMMARY WITH CHECK</t>
    </r>
    <r>
      <rPr>
        <sz val="11"/>
        <color theme="1"/>
        <rFont val="Calibri"/>
        <family val="2"/>
        <scheme val="minor"/>
      </rPr>
      <t xml:space="preserve"> - On "CHECK" tab, input monthly incremental NET kWh and NET kW savings from appropriate source (scorecard, EM&amp;V, forecast).  Also, input incremental Opower NET savings and Opower Rate Code Allocators.  Program year check rows should equal zero.  Also, look for other irregularities in years beyond the highlighted program year which could indicate double counting of incremental savings.  If cells do not equal zero, reference the source document for errors in the Lost Revenue calculation or other issues.
  </t>
    </r>
  </si>
  <si>
    <t xml:space="preserve">*NTG - by checking the incremental NET savings
*Incremental Monthly Savings Amounts
*Rate Code Allocators - by checking the Opower Rate Code Allocators
*Double counting incremental monthly amounts
*Copy and Paste Errors
</t>
  </si>
  <si>
    <r>
      <t xml:space="preserve">2) </t>
    </r>
    <r>
      <rPr>
        <b/>
        <sz val="11"/>
        <color theme="1"/>
        <rFont val="Calibri"/>
        <family val="2"/>
        <scheme val="minor"/>
      </rPr>
      <t>Doc:</t>
    </r>
    <r>
      <rPr>
        <sz val="11"/>
        <color theme="1"/>
        <rFont val="Calibri"/>
        <family val="2"/>
        <scheme val="minor"/>
      </rPr>
      <t xml:space="preserve"> </t>
    </r>
    <r>
      <rPr>
        <b/>
        <sz val="11"/>
        <color theme="1"/>
        <rFont val="Calibri"/>
        <family val="2"/>
        <scheme val="minor"/>
      </rPr>
      <t xml:space="preserve">LOST REVENUE SUMMARY WITH CHECK </t>
    </r>
    <r>
      <rPr>
        <sz val="11"/>
        <color theme="1"/>
        <rFont val="Calibri"/>
        <family val="2"/>
        <scheme val="minor"/>
      </rPr>
      <t>- Check LR Rates on "Res Rate Code Energy", "C&amp;I Rate Code Energy" and "C&amp;I Rate Code Demand" tabs.</t>
    </r>
  </si>
  <si>
    <t>*LR Rates</t>
  </si>
  <si>
    <r>
      <t xml:space="preserve">3) </t>
    </r>
    <r>
      <rPr>
        <b/>
        <sz val="11"/>
        <color theme="1"/>
        <rFont val="Calibri"/>
        <family val="2"/>
        <scheme val="minor"/>
      </rPr>
      <t>Doc</t>
    </r>
    <r>
      <rPr>
        <sz val="11"/>
        <color theme="1"/>
        <rFont val="Calibri"/>
        <family val="2"/>
        <scheme val="minor"/>
      </rPr>
      <t xml:space="preserve">: </t>
    </r>
    <r>
      <rPr>
        <b/>
        <sz val="11"/>
        <color theme="1"/>
        <rFont val="Calibri"/>
        <family val="2"/>
        <scheme val="minor"/>
      </rPr>
      <t>Individual LR Spreadsheet Calculators</t>
    </r>
    <r>
      <rPr>
        <sz val="11"/>
        <color theme="1"/>
        <rFont val="Calibri"/>
        <family val="2"/>
        <scheme val="minor"/>
      </rPr>
      <t xml:space="preserve"> - check methodology for allocating incremental savings to rate codes.  This may be done proportional to cusomter sales or based on actual customer participation.</t>
    </r>
  </si>
  <si>
    <t>*Rate Code Allocators</t>
  </si>
  <si>
    <t>Cause No. 45898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</si>
</sst>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44" formatCode="_(&quot;$&quot;* #,##0.00_);_(&quot;$&quot;* \(#,##0.00\);_(&quot;$&quot;* &quot;-&quot;??_);_(@_)"/>
    <numFmt numFmtId="43" formatCode="_(* #,##0.00_);_(* \(#,##0.00\);_(* &quot;-&quot;??_);_(@_)"/>
    <numFmt numFmtId="164" formatCode="_(&quot;$&quot;* #,##0.000000_);_(&quot;$&quot;* \(#,##0.000000\);_(&quot;$&quot;* &quot;-&quot;??_);_(@_)"/>
    <numFmt numFmtId="165" formatCode="_(&quot;$&quot;* #,##0.00000_);_(&quot;$&quot;* \(#,##0.00000\);_(&quot;$&quot;* &quot;-&quot;??_);_(@_)"/>
    <numFmt numFmtId="166" formatCode="_(&quot;$&quot;* #,##0.0000_);_(&quot;$&quot;* \(#,##0.0000\);_(&quot;$&quot;* &quot;-&quot;??_);_(@_)"/>
    <numFmt numFmtId="167" formatCode="_(&quot;$&quot;* #,##0.000_);_(&quot;$&quot;* \(#,##0.000\);_(&quot;$&quot;* &quot;-&quot;??_);_(@_)"/>
    <numFmt numFmtId="168" formatCode="_(* #,##0_);_(* \(#,##0\);_(* &quot;-&quot;??_);_(@_)"/>
    <numFmt numFmtId="169" formatCode="[$-10409]#,##0.00;\-#,##0.00"/>
    <numFmt numFmtId="170" formatCode="_(&quot;$&quot;* #,##0_);_(&quot;$&quot;* \(#,##0\);_(&quot;$&quot;* &quot;-&quot;??_);_(@_)"/>
    <numFmt numFmtId="171" formatCode="#,##0.000"/>
    <numFmt numFmtId="172" formatCode="[$-10409]#,##0;\-#,##0"/>
    <numFmt numFmtId="173" formatCode="_(&quot;$&quot;* #,##0_);_(&quot;$&quot;* \(#,##0\);_(&quot;$&quot;* &quot;-&quot;??????_);_(@_)"/>
    <numFmt numFmtId="174" formatCode="_(&quot;$&quot;* #,##0.0000000_);_(&quot;$&quot;* \(#,##0.0000000\);_(&quot;$&quot;* &quot;-&quot;??_);_(@_)"/>
    <numFmt numFmtId="175" formatCode="&quot;$&quot;#,##0.000000_);\(&quot;$&quot;#,##0.000000\)"/>
    <numFmt numFmtId="176" formatCode="[$-10409]##,###,###"/>
    <numFmt numFmtId="177" formatCode="&quot;$&quot;#,##0.000000"/>
    <numFmt numFmtId="178" formatCode="&quot;$&quot;#,##0.0000000"/>
  </numFmts>
  <fonts count="37" x14ac:knownFonts="1">
    <font>
      <sz val="11"/>
      <color theme="1"/>
      <name val="Calibri"/>
      <family val="2"/>
      <scheme val="minor"/>
    </font>
    <font>
      <b/>
      <sz val="12"/>
      <color theme="1"/>
      <name val="Calibri"/>
      <family val="2"/>
      <scheme val="minor"/>
    </font>
    <font>
      <b/>
      <sz val="14"/>
      <color theme="1"/>
      <name val="Calibri"/>
      <family val="2"/>
      <scheme val="minor"/>
    </font>
    <font>
      <b/>
      <sz val="9"/>
      <color rgb="FFFFFFFF"/>
      <name val="Arial"/>
      <family val="2"/>
    </font>
    <font>
      <sz val="11"/>
      <color theme="1"/>
      <name val="Calibri"/>
      <family val="2"/>
    </font>
    <font>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8"/>
      <color theme="1"/>
      <name val="Calibri"/>
      <family val="2"/>
      <scheme val="minor"/>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8"/>
      <color theme="1"/>
      <name val="Calibri"/>
      <family val="2"/>
      <scheme val="minor"/>
    </font>
    <font>
      <sz val="11"/>
      <color rgb="FF000000"/>
      <name val="Calibri"/>
      <family val="2"/>
      <scheme val="minor"/>
    </font>
    <font>
      <sz val="11"/>
      <name val="Calibri"/>
      <family val="2"/>
    </font>
    <font>
      <b/>
      <sz val="18"/>
      <color theme="3"/>
      <name val="Cambria"/>
      <family val="2"/>
      <scheme val="major"/>
    </font>
    <font>
      <sz val="9"/>
      <color indexed="81"/>
      <name val="Tahoma"/>
      <family val="2"/>
    </font>
    <font>
      <b/>
      <sz val="9"/>
      <color indexed="81"/>
      <name val="Tahoma"/>
      <family val="2"/>
    </font>
    <font>
      <sz val="10"/>
      <name val="Arial"/>
      <family val="2"/>
    </font>
    <font>
      <sz val="11"/>
      <name val="Calibri"/>
      <family val="2"/>
      <scheme val="minor"/>
    </font>
    <font>
      <sz val="18"/>
      <name val="Calibri"/>
      <family val="2"/>
      <scheme val="minor"/>
    </font>
    <font>
      <sz val="16"/>
      <name val="Calibri"/>
      <family val="2"/>
      <scheme val="minor"/>
    </font>
    <font>
      <sz val="12"/>
      <name val="Calibri"/>
      <family val="2"/>
      <scheme val="minor"/>
    </font>
    <font>
      <sz val="10"/>
      <color indexed="12"/>
      <name val="Arial"/>
      <family val="2"/>
    </font>
  </fonts>
  <fills count="54">
    <fill>
      <patternFill patternType="none"/>
    </fill>
    <fill>
      <patternFill patternType="gray125"/>
    </fill>
    <fill>
      <patternFill patternType="solid">
        <fgColor rgb="FF000080"/>
        <bgColor rgb="FF000080"/>
      </patternFill>
    </fill>
    <fill>
      <patternFill patternType="solid">
        <fgColor theme="2" tint="-0.499984740745262"/>
        <bgColor rgb="FF000080"/>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8" tint="0.39997558519241921"/>
        <bgColor indexed="64"/>
      </patternFill>
    </fill>
    <fill>
      <patternFill patternType="darkUp">
        <bgColor theme="7" tint="0.39997558519241921"/>
      </patternFill>
    </fill>
    <fill>
      <patternFill patternType="solid">
        <fgColor theme="7" tint="0.39997558519241921"/>
        <bgColor indexed="64"/>
      </patternFill>
    </fill>
    <fill>
      <patternFill patternType="darkUp">
        <bgColor rgb="FFFFFF66"/>
      </patternFill>
    </fill>
    <fill>
      <patternFill patternType="solid">
        <fgColor rgb="FFFFFF66"/>
        <bgColor indexed="64"/>
      </patternFill>
    </fill>
    <fill>
      <patternFill patternType="solid">
        <fgColor theme="8" tint="0.39991454817346722"/>
        <bgColor indexed="64"/>
      </patternFill>
    </fill>
    <fill>
      <patternFill patternType="darkUp"/>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CC"/>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1" tint="4.9989318521683403E-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s>
  <borders count="108">
    <border>
      <left/>
      <right/>
      <top/>
      <bottom/>
      <diagonal/>
    </border>
    <border>
      <left style="thin">
        <color rgb="FF696969"/>
      </left>
      <right style="thin">
        <color rgb="FF696969"/>
      </right>
      <top style="thin">
        <color rgb="FF696969"/>
      </top>
      <bottom style="thin">
        <color rgb="FF696969"/>
      </bottom>
      <diagonal/>
    </border>
    <border>
      <left style="double">
        <color rgb="FF000000"/>
      </left>
      <right style="thin">
        <color rgb="FF696969"/>
      </right>
      <top style="thin">
        <color rgb="FF696969"/>
      </top>
      <bottom style="thin">
        <color rgb="FF696969"/>
      </bottom>
      <diagonal/>
    </border>
    <border>
      <left/>
      <right/>
      <top/>
      <bottom style="double">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bottom style="medium">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indexed="64"/>
      </left>
      <right style="thin">
        <color auto="1"/>
      </right>
      <top style="thin">
        <color auto="1"/>
      </top>
      <bottom/>
      <diagonal/>
    </border>
    <border>
      <left style="thin">
        <color auto="1"/>
      </left>
      <right style="thin">
        <color auto="1"/>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ck">
        <color auto="1"/>
      </left>
      <right/>
      <top style="thick">
        <color auto="1"/>
      </top>
      <bottom style="thin">
        <color auto="1"/>
      </bottom>
      <diagonal/>
    </border>
    <border>
      <left style="thick">
        <color auto="1"/>
      </left>
      <right style="thick">
        <color auto="1"/>
      </right>
      <top style="thick">
        <color auto="1"/>
      </top>
      <bottom style="thin">
        <color auto="1"/>
      </bottom>
      <diagonal/>
    </border>
    <border>
      <left style="thin">
        <color auto="1"/>
      </left>
      <right style="thin">
        <color auto="1"/>
      </right>
      <top/>
      <bottom style="thin">
        <color auto="1"/>
      </bottom>
      <diagonal/>
    </border>
    <border>
      <left style="thick">
        <color auto="1"/>
      </left>
      <right style="thin">
        <color auto="1"/>
      </right>
      <top/>
      <bottom style="thick">
        <color auto="1"/>
      </bottom>
      <diagonal/>
    </border>
    <border>
      <left style="thin">
        <color auto="1"/>
      </left>
      <right/>
      <top style="thin">
        <color auto="1"/>
      </top>
      <bottom/>
      <diagonal/>
    </border>
    <border>
      <left style="thick">
        <color auto="1"/>
      </left>
      <right/>
      <top style="thin">
        <color auto="1"/>
      </top>
      <bottom/>
      <diagonal/>
    </border>
    <border>
      <left style="thick">
        <color auto="1"/>
      </left>
      <right/>
      <top style="thin">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diagonal/>
    </border>
    <border>
      <left style="thin">
        <color auto="1"/>
      </left>
      <right/>
      <top/>
      <bottom/>
      <diagonal/>
    </border>
    <border>
      <left/>
      <right style="thick">
        <color auto="1"/>
      </right>
      <top style="thin">
        <color auto="1"/>
      </top>
      <bottom style="thick">
        <color auto="1"/>
      </bottom>
      <diagonal/>
    </border>
    <border>
      <left/>
      <right/>
      <top style="thin">
        <color auto="1"/>
      </top>
      <bottom/>
      <diagonal/>
    </border>
    <border>
      <left style="thick">
        <color auto="1"/>
      </left>
      <right/>
      <top/>
      <bottom/>
      <diagonal/>
    </border>
    <border>
      <left style="thick">
        <color auto="1"/>
      </left>
      <right/>
      <top/>
      <bottom style="thin">
        <color auto="1"/>
      </bottom>
      <diagonal/>
    </border>
    <border>
      <left style="thick">
        <color auto="1"/>
      </left>
      <right style="thick">
        <color auto="1"/>
      </right>
      <top/>
      <bottom style="thin">
        <color auto="1"/>
      </bottom>
      <diagonal/>
    </border>
    <border>
      <left/>
      <right/>
      <top style="thin">
        <color auto="1"/>
      </top>
      <bottom style="thin">
        <color auto="1"/>
      </bottom>
      <diagonal/>
    </border>
    <border>
      <left style="thick">
        <color auto="1"/>
      </left>
      <right style="thick">
        <color auto="1"/>
      </right>
      <top style="thick">
        <color auto="1"/>
      </top>
      <bottom style="thick">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top style="thick">
        <color auto="1"/>
      </top>
      <bottom style="thin">
        <color auto="1"/>
      </bottom>
      <diagonal/>
    </border>
    <border>
      <left style="thin">
        <color auto="1"/>
      </left>
      <right/>
      <top/>
      <bottom style="thick">
        <color auto="1"/>
      </bottom>
      <diagonal/>
    </border>
    <border>
      <left style="thick">
        <color auto="1"/>
      </left>
      <right/>
      <top/>
      <bottom style="thick">
        <color auto="1"/>
      </bottom>
      <diagonal/>
    </border>
    <border>
      <left/>
      <right/>
      <top style="thin">
        <color auto="1"/>
      </top>
      <bottom style="thick">
        <color auto="1"/>
      </bottom>
      <diagonal/>
    </border>
    <border diagonalDown="1">
      <left style="thick">
        <color auto="1"/>
      </left>
      <right/>
      <top style="thick">
        <color auto="1"/>
      </top>
      <bottom style="thick">
        <color auto="1"/>
      </bottom>
      <diagonal style="thick">
        <color auto="1"/>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medium">
        <color indexed="64"/>
      </right>
      <top style="thin">
        <color auto="1"/>
      </top>
      <bottom style="double">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thin">
        <color auto="1"/>
      </top>
      <bottom/>
      <diagonal/>
    </border>
    <border>
      <left style="thin">
        <color auto="1"/>
      </left>
      <right/>
      <top style="thin">
        <color auto="1"/>
      </top>
      <bottom style="double">
        <color indexed="64"/>
      </bottom>
      <diagonal/>
    </border>
    <border>
      <left/>
      <right style="thin">
        <color auto="1"/>
      </right>
      <top/>
      <bottom style="medium">
        <color indexed="64"/>
      </bottom>
      <diagonal/>
    </border>
    <border>
      <left style="thin">
        <color auto="1"/>
      </left>
      <right/>
      <top/>
      <bottom style="medium">
        <color indexed="64"/>
      </bottom>
      <diagonal/>
    </border>
    <border>
      <left style="thin">
        <color auto="1"/>
      </left>
      <right style="medium">
        <color indexed="64"/>
      </right>
      <top/>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right style="thin">
        <color auto="1"/>
      </right>
      <top style="thin">
        <color auto="1"/>
      </top>
      <bottom style="double">
        <color indexed="64"/>
      </bottom>
      <diagonal/>
    </border>
    <border>
      <left/>
      <right style="thin">
        <color indexed="64"/>
      </right>
      <top style="thin">
        <color indexed="64"/>
      </top>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top style="thin">
        <color auto="1"/>
      </top>
      <bottom style="double">
        <color indexed="64"/>
      </bottom>
      <diagonal/>
    </border>
    <border>
      <left style="thin">
        <color auto="1"/>
      </left>
      <right style="medium">
        <color indexed="64"/>
      </right>
      <top style="double">
        <color auto="1"/>
      </top>
      <bottom style="medium">
        <color indexed="64"/>
      </bottom>
      <diagonal/>
    </border>
    <border>
      <left style="thin">
        <color auto="1"/>
      </left>
      <right style="medium">
        <color indexed="64"/>
      </right>
      <top style="thin">
        <color auto="1"/>
      </top>
      <bottom/>
      <diagonal/>
    </border>
    <border>
      <left style="medium">
        <color indexed="64"/>
      </left>
      <right style="thin">
        <color auto="1"/>
      </right>
      <top style="double">
        <color indexed="64"/>
      </top>
      <bottom style="medium">
        <color indexed="64"/>
      </bottom>
      <diagonal/>
    </border>
    <border>
      <left/>
      <right style="thin">
        <color auto="1"/>
      </right>
      <top style="double">
        <color indexed="64"/>
      </top>
      <bottom style="medium">
        <color indexed="64"/>
      </bottom>
      <diagonal/>
    </border>
    <border>
      <left style="thin">
        <color auto="1"/>
      </left>
      <right style="thin">
        <color auto="1"/>
      </right>
      <top style="double">
        <color indexed="64"/>
      </top>
      <bottom style="medium">
        <color indexed="64"/>
      </bottom>
      <diagonal/>
    </border>
    <border>
      <left style="thin">
        <color auto="1"/>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style="thin">
        <color rgb="FF696969"/>
      </right>
      <top style="thin">
        <color rgb="FF696969"/>
      </top>
      <bottom style="thin">
        <color rgb="FF696969"/>
      </bottom>
      <diagonal/>
    </border>
    <border>
      <left style="double">
        <color rgb="FF000000"/>
      </left>
      <right style="thin">
        <color rgb="FF696969"/>
      </right>
      <top style="medium">
        <color indexed="64"/>
      </top>
      <bottom/>
      <diagonal/>
    </border>
    <border>
      <left style="thin">
        <color rgb="FF696969"/>
      </left>
      <right style="thin">
        <color rgb="FF696969"/>
      </right>
      <top style="medium">
        <color indexed="64"/>
      </top>
      <bottom/>
      <diagonal/>
    </border>
    <border>
      <left style="thin">
        <color rgb="FF696969"/>
      </left>
      <right style="medium">
        <color indexed="64"/>
      </right>
      <top style="medium">
        <color indexed="64"/>
      </top>
      <bottom/>
      <diagonal/>
    </border>
    <border>
      <left style="medium">
        <color indexed="64"/>
      </left>
      <right/>
      <top/>
      <bottom style="double">
        <color indexed="64"/>
      </bottom>
      <diagonal/>
    </border>
    <border>
      <left/>
      <right style="medium">
        <color indexed="64"/>
      </right>
      <top style="thin">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71">
    <xf numFmtId="0" fontId="0" fillId="0" borderId="0"/>
    <xf numFmtId="44" fontId="6" fillId="0" borderId="0" applyFont="0" applyFill="0" applyBorder="0" applyAlignment="0" applyProtection="0"/>
    <xf numFmtId="43" fontId="6" fillId="0" borderId="0" applyFont="0" applyFill="0" applyBorder="0" applyAlignment="0" applyProtection="0"/>
    <xf numFmtId="0" fontId="11" fillId="0" borderId="0"/>
    <xf numFmtId="43" fontId="11" fillId="0" borderId="0" applyFont="0" applyFill="0" applyBorder="0" applyAlignment="0" applyProtection="0"/>
    <xf numFmtId="9" fontId="6" fillId="0" borderId="0" applyFont="0" applyFill="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6" borderId="0" applyNumberFormat="0" applyBorder="0" applyAlignment="0" applyProtection="0"/>
    <xf numFmtId="0" fontId="6" fillId="40"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7" borderId="0" applyNumberFormat="0" applyBorder="0" applyAlignment="0" applyProtection="0"/>
    <xf numFmtId="0" fontId="6" fillId="41"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38" borderId="0" applyNumberFormat="0" applyBorder="0" applyAlignment="0" applyProtection="0"/>
    <xf numFmtId="0" fontId="8" fillId="42"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0" fontId="8" fillId="39" borderId="0" applyNumberFormat="0" applyBorder="0" applyAlignment="0" applyProtection="0"/>
    <xf numFmtId="0" fontId="16" fillId="14" borderId="0" applyNumberFormat="0" applyBorder="0" applyAlignment="0" applyProtection="0"/>
    <xf numFmtId="0" fontId="20" fillId="17" borderId="57" applyNumberFormat="0" applyAlignment="0" applyProtection="0"/>
    <xf numFmtId="0" fontId="22" fillId="18" borderId="60" applyNumberFormat="0" applyAlignment="0" applyProtection="0"/>
    <xf numFmtId="43"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24" fillId="0" borderId="0" applyNumberFormat="0" applyFill="0" applyBorder="0" applyAlignment="0" applyProtection="0"/>
    <xf numFmtId="0" fontId="15" fillId="13" borderId="0" applyNumberFormat="0" applyBorder="0" applyAlignment="0" applyProtection="0"/>
    <xf numFmtId="0" fontId="12" fillId="0" borderId="54" applyNumberFormat="0" applyFill="0" applyAlignment="0" applyProtection="0"/>
    <xf numFmtId="0" fontId="13" fillId="0" borderId="55" applyNumberFormat="0" applyFill="0" applyAlignment="0" applyProtection="0"/>
    <xf numFmtId="0" fontId="14" fillId="0" borderId="56" applyNumberFormat="0" applyFill="0" applyAlignment="0" applyProtection="0"/>
    <xf numFmtId="0" fontId="14" fillId="0" borderId="0" applyNumberFormat="0" applyFill="0" applyBorder="0" applyAlignment="0" applyProtection="0"/>
    <xf numFmtId="0" fontId="18" fillId="16" borderId="57" applyNumberFormat="0" applyAlignment="0" applyProtection="0"/>
    <xf numFmtId="0" fontId="21" fillId="0" borderId="59" applyNumberFormat="0" applyFill="0" applyAlignment="0" applyProtection="0"/>
    <xf numFmtId="0" fontId="17" fillId="15" borderId="0" applyNumberFormat="0" applyBorder="0" applyAlignment="0" applyProtection="0"/>
    <xf numFmtId="0" fontId="11" fillId="0" borderId="0"/>
    <xf numFmtId="0" fontId="6" fillId="0" borderId="0"/>
    <xf numFmtId="0" fontId="6" fillId="0" borderId="0"/>
    <xf numFmtId="0" fontId="11" fillId="0" borderId="0"/>
    <xf numFmtId="0" fontId="11" fillId="0" borderId="0"/>
    <xf numFmtId="0" fontId="11" fillId="0" borderId="0">
      <alignment wrapText="1"/>
    </xf>
    <xf numFmtId="0" fontId="11" fillId="0" borderId="0"/>
    <xf numFmtId="0" fontId="26" fillId="0" borderId="0"/>
    <xf numFmtId="0" fontId="6" fillId="0" borderId="0"/>
    <xf numFmtId="0" fontId="6" fillId="0" borderId="0"/>
    <xf numFmtId="0" fontId="6" fillId="0" borderId="0"/>
    <xf numFmtId="0" fontId="6" fillId="0" borderId="0"/>
    <xf numFmtId="0" fontId="19" fillId="17" borderId="58" applyNumberFormat="0" applyAlignment="0" applyProtection="0"/>
    <xf numFmtId="9" fontId="11" fillId="0" borderId="0" applyFont="0" applyFill="0" applyBorder="0" applyAlignment="0" applyProtection="0">
      <alignment wrapText="1"/>
    </xf>
    <xf numFmtId="9" fontId="11" fillId="0" borderId="0" applyFont="0" applyFill="0" applyBorder="0" applyAlignment="0" applyProtection="0"/>
    <xf numFmtId="0" fontId="7" fillId="0" borderId="61" applyNumberFormat="0" applyFill="0" applyAlignment="0" applyProtection="0"/>
    <xf numFmtId="0" fontId="23" fillId="0" borderId="0" applyNumberFormat="0" applyFill="0" applyBorder="0" applyAlignment="0" applyProtection="0"/>
    <xf numFmtId="0" fontId="28" fillId="0" borderId="0" applyNumberFormat="0" applyFill="0" applyBorder="0" applyAlignment="0" applyProtection="0"/>
    <xf numFmtId="0" fontId="6" fillId="44" borderId="96" applyNumberFormat="0" applyFont="0" applyAlignment="0" applyProtection="0"/>
    <xf numFmtId="0" fontId="31" fillId="0" borderId="0"/>
    <xf numFmtId="175" fontId="11" fillId="0" borderId="0" applyFont="0" applyFill="0" applyBorder="0" applyAlignment="0" applyProtection="0"/>
    <xf numFmtId="0" fontId="11" fillId="0" borderId="0"/>
  </cellStyleXfs>
  <cellXfs count="620">
    <xf numFmtId="0" fontId="0" fillId="0" borderId="0" xfId="0"/>
    <xf numFmtId="0" fontId="2" fillId="0" borderId="0" xfId="0" applyFont="1"/>
    <xf numFmtId="1" fontId="1" fillId="0" borderId="0" xfId="0" applyNumberFormat="1" applyFont="1" applyAlignment="1">
      <alignment horizontal="left"/>
    </xf>
    <xf numFmtId="44" fontId="4" fillId="0" borderId="0" xfId="0" applyNumberFormat="1" applyFont="1"/>
    <xf numFmtId="44" fontId="4" fillId="0" borderId="3" xfId="0" applyNumberFormat="1" applyFont="1" applyBorder="1"/>
    <xf numFmtId="17" fontId="3" fillId="2" borderId="2" xfId="0" applyNumberFormat="1" applyFont="1" applyFill="1" applyBorder="1" applyAlignment="1">
      <alignment horizontal="center" vertical="top" wrapText="1" readingOrder="1"/>
    </xf>
    <xf numFmtId="17" fontId="3" fillId="2" borderId="1" xfId="0" applyNumberFormat="1" applyFont="1" applyFill="1" applyBorder="1" applyAlignment="1">
      <alignment horizontal="center" vertical="top" wrapText="1" readingOrder="1"/>
    </xf>
    <xf numFmtId="1" fontId="5" fillId="0" borderId="0" xfId="0" applyNumberFormat="1" applyFont="1" applyAlignment="1">
      <alignment horizontal="left"/>
    </xf>
    <xf numFmtId="3" fontId="0" fillId="0" borderId="0" xfId="0" applyNumberFormat="1"/>
    <xf numFmtId="44" fontId="0" fillId="0" borderId="3" xfId="0" applyNumberFormat="1" applyBorder="1"/>
    <xf numFmtId="44" fontId="0" fillId="0" borderId="0" xfId="0" applyNumberFormat="1"/>
    <xf numFmtId="164" fontId="0" fillId="0" borderId="0" xfId="0" applyNumberFormat="1"/>
    <xf numFmtId="165" fontId="0" fillId="0" borderId="0" xfId="0" applyNumberFormat="1"/>
    <xf numFmtId="166" fontId="0" fillId="0" borderId="0" xfId="0" applyNumberFormat="1"/>
    <xf numFmtId="17" fontId="3" fillId="3" borderId="1" xfId="0" applyNumberFormat="1" applyFont="1" applyFill="1" applyBorder="1" applyAlignment="1">
      <alignment horizontal="center" vertical="top" wrapText="1" readingOrder="1"/>
    </xf>
    <xf numFmtId="169" fontId="0" fillId="0" borderId="0" xfId="0" applyNumberFormat="1"/>
    <xf numFmtId="3" fontId="0" fillId="4" borderId="7" xfId="0" applyNumberFormat="1" applyFill="1" applyBorder="1"/>
    <xf numFmtId="170" fontId="0" fillId="4" borderId="9" xfId="0" applyNumberFormat="1" applyFill="1" applyBorder="1"/>
    <xf numFmtId="0" fontId="0" fillId="4" borderId="8" xfId="0" applyFill="1" applyBorder="1" applyAlignment="1">
      <alignment horizontal="center" wrapText="1"/>
    </xf>
    <xf numFmtId="3" fontId="0" fillId="4" borderId="11" xfId="0" applyNumberFormat="1" applyFill="1" applyBorder="1" applyAlignment="1">
      <alignment horizontal="center"/>
    </xf>
    <xf numFmtId="164" fontId="0" fillId="4" borderId="8" xfId="1" applyNumberFormat="1" applyFont="1" applyFill="1" applyBorder="1"/>
    <xf numFmtId="3" fontId="0" fillId="4" borderId="13" xfId="0" applyNumberFormat="1" applyFill="1" applyBorder="1"/>
    <xf numFmtId="165" fontId="0" fillId="4" borderId="8" xfId="1" applyNumberFormat="1" applyFont="1" applyFill="1" applyBorder="1"/>
    <xf numFmtId="171" fontId="0" fillId="0" borderId="0" xfId="0" applyNumberFormat="1"/>
    <xf numFmtId="170" fontId="0" fillId="4" borderId="15" xfId="0" applyNumberFormat="1" applyFill="1" applyBorder="1"/>
    <xf numFmtId="164" fontId="0" fillId="4" borderId="6" xfId="1" applyNumberFormat="1" applyFont="1" applyFill="1" applyBorder="1"/>
    <xf numFmtId="17" fontId="3" fillId="0" borderId="0" xfId="0" applyNumberFormat="1" applyFont="1" applyAlignment="1">
      <alignment horizontal="center" vertical="top" wrapText="1" readingOrder="1"/>
    </xf>
    <xf numFmtId="0" fontId="0" fillId="0" borderId="17" xfId="0" applyBorder="1"/>
    <xf numFmtId="0" fontId="0" fillId="0" borderId="18" xfId="0" applyBorder="1"/>
    <xf numFmtId="0" fontId="0" fillId="0" borderId="19" xfId="0" applyBorder="1"/>
    <xf numFmtId="43" fontId="0" fillId="0" borderId="0" xfId="0" applyNumberFormat="1"/>
    <xf numFmtId="170" fontId="0" fillId="0" borderId="0" xfId="0" applyNumberFormat="1"/>
    <xf numFmtId="170" fontId="0" fillId="0" borderId="0" xfId="1" applyNumberFormat="1" applyFont="1"/>
    <xf numFmtId="1" fontId="1" fillId="0" borderId="16" xfId="0" applyNumberFormat="1" applyFont="1" applyBorder="1" applyAlignment="1">
      <alignment horizontal="left"/>
    </xf>
    <xf numFmtId="0" fontId="0" fillId="0" borderId="24" xfId="0" applyBorder="1"/>
    <xf numFmtId="44" fontId="4" fillId="0" borderId="20" xfId="0" applyNumberFormat="1" applyFont="1" applyBorder="1"/>
    <xf numFmtId="0" fontId="0" fillId="0" borderId="25" xfId="0" applyBorder="1"/>
    <xf numFmtId="44" fontId="4" fillId="0" borderId="23" xfId="0" applyNumberFormat="1" applyFont="1" applyBorder="1"/>
    <xf numFmtId="44" fontId="4" fillId="0" borderId="22" xfId="0" applyNumberFormat="1" applyFont="1" applyBorder="1"/>
    <xf numFmtId="44" fontId="4" fillId="0" borderId="10" xfId="0" applyNumberFormat="1" applyFont="1" applyBorder="1"/>
    <xf numFmtId="173" fontId="0" fillId="0" borderId="0" xfId="0" applyNumberFormat="1"/>
    <xf numFmtId="0" fontId="0" fillId="0" borderId="0" xfId="0" applyAlignment="1">
      <alignment horizontal="left" vertical="center"/>
    </xf>
    <xf numFmtId="0" fontId="0" fillId="0" borderId="0" xfId="0" applyAlignment="1">
      <alignment wrapText="1"/>
    </xf>
    <xf numFmtId="0" fontId="7" fillId="0" borderId="0" xfId="0" applyFont="1" applyAlignment="1">
      <alignment horizontal="center"/>
    </xf>
    <xf numFmtId="0" fontId="7" fillId="0" borderId="0" xfId="0" applyFont="1" applyAlignment="1">
      <alignment horizontal="left"/>
    </xf>
    <xf numFmtId="0" fontId="9" fillId="0" borderId="0" xfId="0" applyFont="1"/>
    <xf numFmtId="0" fontId="0" fillId="0" borderId="0" xfId="0" applyAlignment="1">
      <alignment horizontal="left" indent="1"/>
    </xf>
    <xf numFmtId="0" fontId="9" fillId="0" borderId="0" xfId="0" applyFont="1" applyAlignment="1">
      <alignment horizontal="left"/>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top"/>
    </xf>
    <xf numFmtId="0" fontId="10" fillId="0" borderId="0" xfId="0" applyFont="1" applyAlignment="1">
      <alignment horizontal="left"/>
    </xf>
    <xf numFmtId="17" fontId="0" fillId="0" borderId="0" xfId="0" applyNumberFormat="1"/>
    <xf numFmtId="0" fontId="0" fillId="8" borderId="32" xfId="0" applyFill="1" applyBorder="1"/>
    <xf numFmtId="0" fontId="0" fillId="10" borderId="34" xfId="0" applyFill="1" applyBorder="1"/>
    <xf numFmtId="0" fontId="0" fillId="10" borderId="35" xfId="0" applyFill="1" applyBorder="1"/>
    <xf numFmtId="0" fontId="0" fillId="10" borderId="36" xfId="0" applyFill="1" applyBorder="1"/>
    <xf numFmtId="0" fontId="0" fillId="10" borderId="37" xfId="0" applyFill="1" applyBorder="1"/>
    <xf numFmtId="0" fontId="0" fillId="10" borderId="11" xfId="0" applyFill="1" applyBorder="1"/>
    <xf numFmtId="0" fontId="0" fillId="10" borderId="8" xfId="0" applyFill="1" applyBorder="1"/>
    <xf numFmtId="0" fontId="0" fillId="9" borderId="27" xfId="0" applyFill="1" applyBorder="1"/>
    <xf numFmtId="0" fontId="0" fillId="10" borderId="38" xfId="0" applyFill="1" applyBorder="1"/>
    <xf numFmtId="0" fontId="0" fillId="10" borderId="6" xfId="0" applyFill="1" applyBorder="1"/>
    <xf numFmtId="0" fontId="0" fillId="0" borderId="39" xfId="0" applyBorder="1"/>
    <xf numFmtId="0" fontId="0" fillId="9" borderId="29" xfId="0" applyFill="1" applyBorder="1"/>
    <xf numFmtId="0" fontId="0" fillId="10" borderId="40" xfId="0" applyFill="1" applyBorder="1"/>
    <xf numFmtId="0" fontId="0" fillId="10" borderId="32" xfId="0" applyFill="1" applyBorder="1"/>
    <xf numFmtId="0" fontId="0" fillId="5" borderId="8" xfId="0" applyFill="1" applyBorder="1"/>
    <xf numFmtId="0" fontId="0" fillId="7" borderId="33" xfId="0" applyFill="1" applyBorder="1"/>
    <xf numFmtId="0" fontId="0" fillId="8" borderId="42" xfId="0" applyFill="1" applyBorder="1"/>
    <xf numFmtId="0" fontId="0" fillId="8" borderId="43" xfId="0" applyFill="1" applyBorder="1"/>
    <xf numFmtId="0" fontId="0" fillId="8" borderId="44" xfId="0" applyFill="1" applyBorder="1"/>
    <xf numFmtId="0" fontId="0" fillId="8" borderId="12" xfId="0" applyFill="1" applyBorder="1"/>
    <xf numFmtId="0" fontId="0" fillId="6" borderId="6" xfId="0" applyFill="1" applyBorder="1"/>
    <xf numFmtId="0" fontId="0" fillId="6" borderId="11" xfId="0" applyFill="1" applyBorder="1"/>
    <xf numFmtId="0" fontId="0" fillId="6" borderId="8" xfId="0" applyFill="1" applyBorder="1"/>
    <xf numFmtId="0" fontId="0" fillId="5" borderId="11" xfId="0" applyFill="1" applyBorder="1"/>
    <xf numFmtId="0" fontId="0" fillId="5" borderId="47" xfId="0" applyFill="1" applyBorder="1"/>
    <xf numFmtId="0" fontId="0" fillId="6" borderId="48" xfId="0" applyFill="1" applyBorder="1"/>
    <xf numFmtId="0" fontId="0" fillId="5" borderId="49" xfId="0" applyFill="1" applyBorder="1"/>
    <xf numFmtId="0" fontId="0" fillId="8" borderId="50" xfId="0" applyFill="1" applyBorder="1"/>
    <xf numFmtId="0" fontId="0" fillId="10" borderId="41" xfId="0" applyFill="1" applyBorder="1"/>
    <xf numFmtId="0" fontId="0" fillId="5" borderId="31" xfId="0" applyFill="1" applyBorder="1"/>
    <xf numFmtId="0" fontId="0" fillId="6" borderId="37" xfId="0" applyFill="1" applyBorder="1"/>
    <xf numFmtId="0" fontId="0" fillId="5" borderId="30" xfId="0" applyFill="1" applyBorder="1"/>
    <xf numFmtId="0" fontId="0" fillId="6" borderId="36" xfId="0" applyFill="1" applyBorder="1"/>
    <xf numFmtId="0" fontId="0" fillId="10" borderId="52" xfId="0" applyFill="1" applyBorder="1"/>
    <xf numFmtId="0" fontId="0" fillId="10" borderId="45" xfId="0" applyFill="1" applyBorder="1"/>
    <xf numFmtId="0" fontId="0" fillId="11" borderId="8" xfId="0" applyFill="1" applyBorder="1"/>
    <xf numFmtId="0" fontId="0" fillId="0" borderId="27" xfId="0" applyBorder="1"/>
    <xf numFmtId="0" fontId="0" fillId="0" borderId="28" xfId="0" applyBorder="1"/>
    <xf numFmtId="0" fontId="0" fillId="9" borderId="53" xfId="0" applyFill="1" applyBorder="1"/>
    <xf numFmtId="0" fontId="7" fillId="9" borderId="51" xfId="0" applyFont="1" applyFill="1" applyBorder="1" applyAlignment="1">
      <alignment horizontal="center"/>
    </xf>
    <xf numFmtId="0" fontId="0" fillId="0" borderId="46" xfId="0" applyBorder="1"/>
    <xf numFmtId="0" fontId="0" fillId="10" borderId="29" xfId="0" applyFill="1" applyBorder="1"/>
    <xf numFmtId="0" fontId="7" fillId="12" borderId="46" xfId="0" applyFont="1" applyFill="1" applyBorder="1"/>
    <xf numFmtId="14" fontId="7" fillId="0" borderId="0" xfId="0" applyNumberFormat="1" applyFont="1"/>
    <xf numFmtId="0" fontId="0" fillId="0" borderId="0" xfId="0" applyAlignment="1">
      <alignment horizontal="center"/>
    </xf>
    <xf numFmtId="0" fontId="0" fillId="0" borderId="0" xfId="0" applyAlignment="1">
      <alignment horizontal="right"/>
    </xf>
    <xf numFmtId="0" fontId="5" fillId="0" borderId="0" xfId="0" applyFont="1"/>
    <xf numFmtId="0" fontId="0" fillId="4" borderId="62" xfId="0" applyFill="1" applyBorder="1" applyAlignment="1">
      <alignment horizontal="center"/>
    </xf>
    <xf numFmtId="0" fontId="0" fillId="0" borderId="6" xfId="0" applyBorder="1" applyAlignment="1">
      <alignment horizontal="center" wrapText="1"/>
    </xf>
    <xf numFmtId="0" fontId="0" fillId="43" borderId="7" xfId="0" applyFill="1" applyBorder="1" applyAlignment="1">
      <alignment horizontal="center" wrapText="1"/>
    </xf>
    <xf numFmtId="0" fontId="0" fillId="43" borderId="8" xfId="0" applyFill="1" applyBorder="1" applyAlignment="1">
      <alignment horizontal="center" wrapText="1"/>
    </xf>
    <xf numFmtId="0" fontId="0" fillId="43" borderId="9" xfId="0" applyFill="1" applyBorder="1" applyAlignment="1">
      <alignment horizontal="center" wrapText="1"/>
    </xf>
    <xf numFmtId="0" fontId="0" fillId="4" borderId="7" xfId="0" applyFill="1" applyBorder="1" applyAlignment="1">
      <alignment horizontal="center" wrapText="1"/>
    </xf>
    <xf numFmtId="0" fontId="0" fillId="4" borderId="9" xfId="0" applyFill="1" applyBorder="1" applyAlignment="1">
      <alignment horizontal="center" wrapText="1"/>
    </xf>
    <xf numFmtId="0" fontId="0" fillId="4" borderId="15" xfId="0" applyFill="1" applyBorder="1" applyAlignment="1">
      <alignment horizontal="center" wrapText="1"/>
    </xf>
    <xf numFmtId="170" fontId="0" fillId="43" borderId="9" xfId="0" applyNumberFormat="1" applyFill="1" applyBorder="1"/>
    <xf numFmtId="164" fontId="0" fillId="4" borderId="8" xfId="0" applyNumberFormat="1" applyFill="1" applyBorder="1"/>
    <xf numFmtId="3" fontId="0" fillId="43" borderId="63" xfId="0" applyNumberFormat="1" applyFill="1" applyBorder="1"/>
    <xf numFmtId="164" fontId="0" fillId="43" borderId="64" xfId="1" applyNumberFormat="1" applyFont="1" applyFill="1" applyBorder="1"/>
    <xf numFmtId="170" fontId="0" fillId="43" borderId="65" xfId="0" applyNumberFormat="1" applyFill="1" applyBorder="1"/>
    <xf numFmtId="3" fontId="0" fillId="4" borderId="63" xfId="0" applyNumberFormat="1" applyFill="1" applyBorder="1"/>
    <xf numFmtId="164" fontId="0" fillId="4" borderId="64" xfId="0" applyNumberFormat="1" applyFill="1" applyBorder="1"/>
    <xf numFmtId="170" fontId="0" fillId="4" borderId="65" xfId="0" applyNumberFormat="1" applyFill="1" applyBorder="1"/>
    <xf numFmtId="170" fontId="0" fillId="4" borderId="66" xfId="0" applyNumberFormat="1" applyFill="1" applyBorder="1"/>
    <xf numFmtId="3" fontId="0" fillId="43" borderId="26" xfId="0" applyNumberFormat="1" applyFill="1" applyBorder="1"/>
    <xf numFmtId="167" fontId="0" fillId="43" borderId="67" xfId="1" applyNumberFormat="1" applyFont="1" applyFill="1" applyBorder="1"/>
    <xf numFmtId="170" fontId="0" fillId="43" borderId="68" xfId="0" applyNumberFormat="1" applyFill="1" applyBorder="1"/>
    <xf numFmtId="3" fontId="0" fillId="4" borderId="26" xfId="0" applyNumberFormat="1" applyFill="1" applyBorder="1"/>
    <xf numFmtId="167" fontId="0" fillId="4" borderId="67" xfId="1" applyNumberFormat="1" applyFont="1" applyFill="1" applyBorder="1"/>
    <xf numFmtId="170" fontId="0" fillId="4" borderId="68" xfId="0" applyNumberFormat="1" applyFill="1" applyBorder="1"/>
    <xf numFmtId="170" fontId="0" fillId="4" borderId="69" xfId="0" applyNumberFormat="1" applyFill="1" applyBorder="1"/>
    <xf numFmtId="0" fontId="0" fillId="4" borderId="7" xfId="0" applyFill="1" applyBorder="1" applyAlignment="1">
      <alignment horizontal="center"/>
    </xf>
    <xf numFmtId="0" fontId="0" fillId="4" borderId="11" xfId="0"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170" fontId="0" fillId="4" borderId="9" xfId="1" applyNumberFormat="1" applyFont="1" applyFill="1" applyBorder="1"/>
    <xf numFmtId="3" fontId="0" fillId="43" borderId="8" xfId="0" applyNumberFormat="1" applyFill="1" applyBorder="1"/>
    <xf numFmtId="167" fontId="0" fillId="43" borderId="6" xfId="1" applyNumberFormat="1" applyFont="1" applyFill="1" applyBorder="1"/>
    <xf numFmtId="3" fontId="0" fillId="4" borderId="8" xfId="0" applyNumberFormat="1" applyFill="1" applyBorder="1"/>
    <xf numFmtId="167" fontId="0" fillId="4" borderId="6" xfId="1" applyNumberFormat="1" applyFont="1" applyFill="1" applyBorder="1"/>
    <xf numFmtId="164" fontId="0" fillId="43" borderId="73" xfId="1" applyNumberFormat="1" applyFont="1" applyFill="1" applyBorder="1"/>
    <xf numFmtId="167" fontId="0" fillId="43" borderId="34" xfId="1" applyNumberFormat="1" applyFont="1" applyFill="1" applyBorder="1"/>
    <xf numFmtId="164" fontId="0" fillId="4" borderId="73" xfId="1" applyNumberFormat="1" applyFont="1" applyFill="1" applyBorder="1"/>
    <xf numFmtId="167" fontId="0" fillId="4" borderId="34" xfId="1" applyNumberFormat="1" applyFont="1" applyFill="1" applyBorder="1"/>
    <xf numFmtId="3" fontId="0" fillId="43" borderId="64" xfId="0" applyNumberFormat="1" applyFill="1" applyBorder="1"/>
    <xf numFmtId="167" fontId="0" fillId="43" borderId="74" xfId="1" applyNumberFormat="1" applyFont="1" applyFill="1" applyBorder="1"/>
    <xf numFmtId="170" fontId="0" fillId="43" borderId="65" xfId="1" applyNumberFormat="1" applyFont="1" applyFill="1" applyBorder="1"/>
    <xf numFmtId="3" fontId="0" fillId="4" borderId="64" xfId="0" applyNumberFormat="1" applyFill="1" applyBorder="1"/>
    <xf numFmtId="164" fontId="0" fillId="4" borderId="64" xfId="1" applyNumberFormat="1" applyFont="1" applyFill="1" applyBorder="1"/>
    <xf numFmtId="167" fontId="0" fillId="4" borderId="74" xfId="1" applyNumberFormat="1" applyFont="1" applyFill="1" applyBorder="1"/>
    <xf numFmtId="170" fontId="0" fillId="4" borderId="65" xfId="1" applyNumberFormat="1" applyFont="1" applyFill="1" applyBorder="1"/>
    <xf numFmtId="3" fontId="0" fillId="43" borderId="75" xfId="0" applyNumberFormat="1" applyFill="1" applyBorder="1"/>
    <xf numFmtId="164" fontId="0" fillId="43" borderId="67" xfId="1" applyNumberFormat="1" applyFont="1" applyFill="1" applyBorder="1"/>
    <xf numFmtId="167" fontId="0" fillId="43" borderId="76" xfId="1" applyNumberFormat="1" applyFont="1" applyFill="1" applyBorder="1"/>
    <xf numFmtId="3" fontId="0" fillId="4" borderId="75" xfId="0" applyNumberFormat="1" applyFill="1" applyBorder="1"/>
    <xf numFmtId="164" fontId="0" fillId="4" borderId="67" xfId="1" applyNumberFormat="1" applyFont="1" applyFill="1" applyBorder="1"/>
    <xf numFmtId="167" fontId="0" fillId="4" borderId="76" xfId="1" applyNumberFormat="1" applyFont="1" applyFill="1" applyBorder="1"/>
    <xf numFmtId="170" fontId="0" fillId="43" borderId="77" xfId="0" applyNumberFormat="1" applyFill="1" applyBorder="1"/>
    <xf numFmtId="170" fontId="0" fillId="4" borderId="77" xfId="0" applyNumberFormat="1" applyFill="1" applyBorder="1"/>
    <xf numFmtId="3" fontId="0" fillId="4" borderId="11" xfId="0" applyNumberFormat="1" applyFill="1" applyBorder="1"/>
    <xf numFmtId="44" fontId="0" fillId="0" borderId="0" xfId="1" applyFont="1"/>
    <xf numFmtId="170" fontId="23" fillId="43" borderId="69" xfId="1" applyNumberFormat="1" applyFont="1" applyFill="1" applyBorder="1"/>
    <xf numFmtId="44" fontId="23" fillId="43" borderId="69" xfId="1" applyFont="1" applyFill="1" applyBorder="1"/>
    <xf numFmtId="170" fontId="23" fillId="43" borderId="70" xfId="1" applyNumberFormat="1" applyFont="1" applyFill="1" applyBorder="1"/>
    <xf numFmtId="44" fontId="23" fillId="43" borderId="70" xfId="1" applyFont="1" applyFill="1" applyBorder="1"/>
    <xf numFmtId="44" fontId="23" fillId="43" borderId="62" xfId="1" applyFont="1" applyFill="1" applyBorder="1"/>
    <xf numFmtId="0" fontId="23" fillId="43" borderId="62" xfId="0" applyFont="1" applyFill="1" applyBorder="1"/>
    <xf numFmtId="44" fontId="0" fillId="4" borderId="64" xfId="1" applyFont="1" applyFill="1" applyBorder="1"/>
    <xf numFmtId="44" fontId="0" fillId="4" borderId="8" xfId="1" applyFont="1" applyFill="1" applyBorder="1"/>
    <xf numFmtId="6" fontId="0" fillId="4" borderId="68" xfId="0" applyNumberFormat="1" applyFill="1" applyBorder="1"/>
    <xf numFmtId="167" fontId="0" fillId="4" borderId="76" xfId="0" applyNumberFormat="1" applyFill="1" applyBorder="1"/>
    <xf numFmtId="167" fontId="0" fillId="4" borderId="67" xfId="0" applyNumberFormat="1" applyFill="1" applyBorder="1"/>
    <xf numFmtId="6" fontId="0" fillId="4" borderId="65" xfId="0" applyNumberFormat="1" applyFill="1" applyBorder="1"/>
    <xf numFmtId="164" fontId="0" fillId="4" borderId="74" xfId="1" applyNumberFormat="1" applyFont="1" applyFill="1" applyBorder="1"/>
    <xf numFmtId="3" fontId="0" fillId="4" borderId="81" xfId="0" applyNumberFormat="1" applyFill="1" applyBorder="1"/>
    <xf numFmtId="6" fontId="0" fillId="4" borderId="9" xfId="0" applyNumberFormat="1" applyFill="1" applyBorder="1"/>
    <xf numFmtId="170" fontId="0" fillId="43" borderId="77" xfId="1" applyNumberFormat="1" applyFont="1" applyFill="1" applyBorder="1"/>
    <xf numFmtId="170" fontId="0" fillId="43" borderId="68" xfId="1" applyNumberFormat="1" applyFont="1" applyFill="1" applyBorder="1"/>
    <xf numFmtId="167" fontId="0" fillId="43" borderId="64" xfId="1" applyNumberFormat="1" applyFont="1" applyFill="1" applyBorder="1"/>
    <xf numFmtId="167" fontId="0" fillId="43" borderId="73" xfId="1" applyNumberFormat="1" applyFont="1" applyFill="1" applyBorder="1"/>
    <xf numFmtId="167" fontId="0" fillId="43" borderId="8" xfId="1" applyNumberFormat="1" applyFont="1" applyFill="1" applyBorder="1"/>
    <xf numFmtId="44" fontId="0" fillId="43" borderId="64" xfId="1" applyFont="1" applyFill="1" applyBorder="1"/>
    <xf numFmtId="44" fontId="0" fillId="43" borderId="73" xfId="1" applyFont="1" applyFill="1" applyBorder="1"/>
    <xf numFmtId="44" fontId="0" fillId="43" borderId="8" xfId="1" applyFont="1" applyFill="1" applyBorder="1"/>
    <xf numFmtId="44" fontId="0" fillId="43" borderId="77" xfId="0" applyNumberFormat="1" applyFill="1" applyBorder="1"/>
    <xf numFmtId="44" fontId="0" fillId="43" borderId="68" xfId="0" applyNumberFormat="1" applyFill="1" applyBorder="1"/>
    <xf numFmtId="44" fontId="0" fillId="43" borderId="65" xfId="0" applyNumberFormat="1" applyFill="1" applyBorder="1"/>
    <xf numFmtId="164" fontId="0" fillId="43" borderId="64" xfId="0" applyNumberFormat="1" applyFill="1" applyBorder="1"/>
    <xf numFmtId="44" fontId="0" fillId="43" borderId="9" xfId="0" applyNumberFormat="1" applyFill="1" applyBorder="1"/>
    <xf numFmtId="164" fontId="0" fillId="43" borderId="8" xfId="0" applyNumberFormat="1" applyFill="1" applyBorder="1"/>
    <xf numFmtId="0" fontId="25" fillId="0" borderId="0" xfId="0" applyFont="1"/>
    <xf numFmtId="4" fontId="0" fillId="4" borderId="7" xfId="0" applyNumberFormat="1" applyFill="1" applyBorder="1"/>
    <xf numFmtId="171" fontId="0" fillId="4" borderId="11" xfId="0" applyNumberFormat="1" applyFill="1" applyBorder="1"/>
    <xf numFmtId="4" fontId="0" fillId="43" borderId="7" xfId="0" applyNumberFormat="1" applyFill="1" applyBorder="1"/>
    <xf numFmtId="171" fontId="0" fillId="43" borderId="11" xfId="0" applyNumberFormat="1" applyFill="1" applyBorder="1"/>
    <xf numFmtId="6" fontId="0" fillId="43" borderId="9" xfId="0" applyNumberFormat="1" applyFill="1" applyBorder="1"/>
    <xf numFmtId="6" fontId="0" fillId="0" borderId="0" xfId="0" applyNumberFormat="1"/>
    <xf numFmtId="4" fontId="0" fillId="4" borderId="63" xfId="0" applyNumberFormat="1" applyFill="1" applyBorder="1"/>
    <xf numFmtId="171" fontId="0" fillId="4" borderId="81" xfId="0" applyNumberFormat="1" applyFill="1" applyBorder="1"/>
    <xf numFmtId="4" fontId="0" fillId="43" borderId="63" xfId="0" applyNumberFormat="1" applyFill="1" applyBorder="1"/>
    <xf numFmtId="171" fontId="0" fillId="43" borderId="81" xfId="0" applyNumberFormat="1" applyFill="1" applyBorder="1"/>
    <xf numFmtId="6" fontId="0" fillId="43" borderId="65" xfId="0" applyNumberFormat="1" applyFill="1" applyBorder="1"/>
    <xf numFmtId="167" fontId="0" fillId="43" borderId="67" xfId="0" applyNumberFormat="1" applyFill="1" applyBorder="1"/>
    <xf numFmtId="167" fontId="0" fillId="43" borderId="76" xfId="0" applyNumberFormat="1" applyFill="1" applyBorder="1"/>
    <xf numFmtId="6" fontId="0" fillId="43" borderId="68" xfId="0" applyNumberFormat="1" applyFill="1" applyBorder="1"/>
    <xf numFmtId="0" fontId="0" fillId="43" borderId="62" xfId="0" applyFill="1" applyBorder="1" applyAlignment="1">
      <alignment horizontal="center"/>
    </xf>
    <xf numFmtId="0" fontId="0" fillId="43" borderId="15" xfId="0" applyFill="1" applyBorder="1" applyAlignment="1">
      <alignment horizontal="center" wrapText="1"/>
    </xf>
    <xf numFmtId="170" fontId="0" fillId="43" borderId="15" xfId="0" applyNumberFormat="1" applyFill="1" applyBorder="1"/>
    <xf numFmtId="170" fontId="0" fillId="43" borderId="66" xfId="0" applyNumberFormat="1" applyFill="1" applyBorder="1"/>
    <xf numFmtId="170" fontId="27" fillId="0" borderId="0" xfId="0" applyNumberFormat="1" applyFont="1"/>
    <xf numFmtId="0" fontId="6" fillId="0" borderId="0" xfId="51"/>
    <xf numFmtId="0" fontId="6" fillId="0" borderId="6" xfId="51" applyBorder="1" applyAlignment="1">
      <alignment horizontal="center"/>
    </xf>
    <xf numFmtId="0" fontId="6" fillId="4" borderId="7" xfId="51" applyFill="1" applyBorder="1" applyAlignment="1">
      <alignment horizontal="center"/>
    </xf>
    <xf numFmtId="0" fontId="6" fillId="4" borderId="11" xfId="51" applyFill="1" applyBorder="1" applyAlignment="1">
      <alignment horizontal="center"/>
    </xf>
    <xf numFmtId="0" fontId="6" fillId="4" borderId="8" xfId="51" applyFill="1" applyBorder="1" applyAlignment="1">
      <alignment horizontal="center"/>
    </xf>
    <xf numFmtId="0" fontId="6" fillId="4" borderId="9" xfId="51" applyFill="1" applyBorder="1" applyAlignment="1">
      <alignment horizontal="center"/>
    </xf>
    <xf numFmtId="0" fontId="6" fillId="43" borderId="7" xfId="51" applyFill="1" applyBorder="1" applyAlignment="1">
      <alignment horizontal="center"/>
    </xf>
    <xf numFmtId="0" fontId="6" fillId="43" borderId="11" xfId="51" applyFill="1" applyBorder="1" applyAlignment="1">
      <alignment horizontal="center"/>
    </xf>
    <xf numFmtId="0" fontId="6" fillId="43" borderId="8" xfId="51" applyFill="1" applyBorder="1" applyAlignment="1">
      <alignment horizontal="center"/>
    </xf>
    <xf numFmtId="0" fontId="6" fillId="43" borderId="9" xfId="51" applyFill="1" applyBorder="1" applyAlignment="1">
      <alignment horizontal="center"/>
    </xf>
    <xf numFmtId="0" fontId="6" fillId="0" borderId="6" xfId="51" applyBorder="1" applyAlignment="1">
      <alignment horizontal="right"/>
    </xf>
    <xf numFmtId="171" fontId="6" fillId="4" borderId="11" xfId="51" applyNumberFormat="1" applyFill="1" applyBorder="1"/>
    <xf numFmtId="164" fontId="0" fillId="4" borderId="8" xfId="36" applyNumberFormat="1" applyFont="1" applyFill="1" applyBorder="1"/>
    <xf numFmtId="6" fontId="6" fillId="4" borderId="9" xfId="51" applyNumberFormat="1" applyFill="1" applyBorder="1"/>
    <xf numFmtId="4" fontId="6" fillId="43" borderId="7" xfId="51" applyNumberFormat="1" applyFill="1" applyBorder="1"/>
    <xf numFmtId="171" fontId="6" fillId="43" borderId="11" xfId="51" applyNumberFormat="1" applyFill="1" applyBorder="1"/>
    <xf numFmtId="164" fontId="0" fillId="43" borderId="8" xfId="36" applyNumberFormat="1" applyFont="1" applyFill="1" applyBorder="1"/>
    <xf numFmtId="6" fontId="6" fillId="43" borderId="9" xfId="51" applyNumberFormat="1" applyFill="1" applyBorder="1"/>
    <xf numFmtId="6" fontId="6" fillId="0" borderId="0" xfId="51" applyNumberFormat="1"/>
    <xf numFmtId="171" fontId="6" fillId="4" borderId="81" xfId="51" applyNumberFormat="1" applyFill="1" applyBorder="1"/>
    <xf numFmtId="164" fontId="0" fillId="4" borderId="64" xfId="36" applyNumberFormat="1" applyFont="1" applyFill="1" applyBorder="1"/>
    <xf numFmtId="6" fontId="6" fillId="4" borderId="65" xfId="51" applyNumberFormat="1" applyFill="1" applyBorder="1"/>
    <xf numFmtId="4" fontId="6" fillId="43" borderId="63" xfId="51" applyNumberFormat="1" applyFill="1" applyBorder="1"/>
    <xf numFmtId="171" fontId="6" fillId="43" borderId="81" xfId="51" applyNumberFormat="1" applyFill="1" applyBorder="1"/>
    <xf numFmtId="164" fontId="0" fillId="43" borderId="64" xfId="36" applyNumberFormat="1" applyFont="1" applyFill="1" applyBorder="1"/>
    <xf numFmtId="6" fontId="6" fillId="43" borderId="65" xfId="51" applyNumberFormat="1" applyFill="1" applyBorder="1"/>
    <xf numFmtId="3" fontId="6" fillId="4" borderId="26" xfId="51" applyNumberFormat="1" applyFill="1" applyBorder="1"/>
    <xf numFmtId="3" fontId="6" fillId="4" borderId="75" xfId="51" applyNumberFormat="1" applyFill="1" applyBorder="1"/>
    <xf numFmtId="167" fontId="6" fillId="4" borderId="67" xfId="51" applyNumberFormat="1" applyFill="1" applyBorder="1"/>
    <xf numFmtId="167" fontId="6" fillId="4" borderId="76" xfId="51" applyNumberFormat="1" applyFill="1" applyBorder="1"/>
    <xf numFmtId="6" fontId="6" fillId="4" borderId="68" xfId="51" applyNumberFormat="1" applyFill="1" applyBorder="1"/>
    <xf numFmtId="3" fontId="6" fillId="43" borderId="26" xfId="51" applyNumberFormat="1" applyFill="1" applyBorder="1"/>
    <xf numFmtId="3" fontId="6" fillId="43" borderId="75" xfId="51" applyNumberFormat="1" applyFill="1" applyBorder="1"/>
    <xf numFmtId="167" fontId="6" fillId="43" borderId="67" xfId="51" applyNumberFormat="1" applyFill="1" applyBorder="1"/>
    <xf numFmtId="167" fontId="6" fillId="43" borderId="76" xfId="51" applyNumberFormat="1" applyFill="1" applyBorder="1"/>
    <xf numFmtId="6" fontId="6" fillId="43" borderId="68" xfId="51" applyNumberFormat="1" applyFill="1" applyBorder="1"/>
    <xf numFmtId="3" fontId="0" fillId="43" borderId="11" xfId="0" applyNumberFormat="1" applyFill="1" applyBorder="1"/>
    <xf numFmtId="3" fontId="0" fillId="4" borderId="82" xfId="0" applyNumberFormat="1" applyFill="1" applyBorder="1"/>
    <xf numFmtId="3" fontId="0" fillId="43" borderId="13" xfId="0" applyNumberFormat="1" applyFill="1" applyBorder="1"/>
    <xf numFmtId="3" fontId="0" fillId="43" borderId="82" xfId="0" applyNumberFormat="1" applyFill="1" applyBorder="1"/>
    <xf numFmtId="3" fontId="0" fillId="43" borderId="81" xfId="0" applyNumberFormat="1" applyFill="1" applyBorder="1"/>
    <xf numFmtId="0" fontId="27" fillId="0" borderId="0" xfId="0" applyFont="1"/>
    <xf numFmtId="3" fontId="0" fillId="43" borderId="83" xfId="0" applyNumberFormat="1" applyFill="1" applyBorder="1"/>
    <xf numFmtId="3" fontId="0" fillId="4" borderId="83" xfId="0" applyNumberFormat="1" applyFill="1" applyBorder="1"/>
    <xf numFmtId="3" fontId="0" fillId="4" borderId="8" xfId="0" applyNumberFormat="1" applyFill="1" applyBorder="1" applyAlignment="1">
      <alignment horizontal="center"/>
    </xf>
    <xf numFmtId="3" fontId="0" fillId="43" borderId="84" xfId="0" applyNumberFormat="1" applyFill="1" applyBorder="1"/>
    <xf numFmtId="3" fontId="0" fillId="4" borderId="84" xfId="0" applyNumberFormat="1" applyFill="1" applyBorder="1"/>
    <xf numFmtId="3" fontId="0" fillId="43" borderId="85" xfId="0" applyNumberFormat="1" applyFill="1" applyBorder="1"/>
    <xf numFmtId="3" fontId="0" fillId="4" borderId="85" xfId="0" applyNumberFormat="1" applyFill="1" applyBorder="1"/>
    <xf numFmtId="3" fontId="6" fillId="4" borderId="7" xfId="51" applyNumberFormat="1" applyFill="1" applyBorder="1"/>
    <xf numFmtId="3" fontId="6" fillId="4" borderId="11" xfId="51" applyNumberFormat="1" applyFill="1" applyBorder="1" applyAlignment="1">
      <alignment horizontal="center"/>
    </xf>
    <xf numFmtId="44" fontId="0" fillId="4" borderId="8" xfId="36" applyFont="1" applyFill="1" applyBorder="1"/>
    <xf numFmtId="170" fontId="0" fillId="4" borderId="9" xfId="36" applyNumberFormat="1" applyFont="1" applyFill="1" applyBorder="1"/>
    <xf numFmtId="3" fontId="6" fillId="43" borderId="7" xfId="51" applyNumberFormat="1" applyFill="1" applyBorder="1"/>
    <xf numFmtId="3" fontId="6" fillId="43" borderId="11" xfId="51" applyNumberFormat="1" applyFill="1" applyBorder="1" applyAlignment="1">
      <alignment horizontal="center"/>
    </xf>
    <xf numFmtId="44" fontId="0" fillId="43" borderId="8" xfId="36" applyFont="1" applyFill="1" applyBorder="1"/>
    <xf numFmtId="170" fontId="0" fillId="43" borderId="9" xfId="36" applyNumberFormat="1" applyFont="1" applyFill="1" applyBorder="1"/>
    <xf numFmtId="3" fontId="6" fillId="4" borderId="11" xfId="51" applyNumberFormat="1" applyFill="1" applyBorder="1"/>
    <xf numFmtId="3" fontId="6" fillId="43" borderId="11" xfId="51" applyNumberFormat="1" applyFill="1" applyBorder="1"/>
    <xf numFmtId="3" fontId="6" fillId="4" borderId="13" xfId="51" applyNumberFormat="1" applyFill="1" applyBorder="1"/>
    <xf numFmtId="3" fontId="6" fillId="4" borderId="82" xfId="51" applyNumberFormat="1" applyFill="1" applyBorder="1"/>
    <xf numFmtId="3" fontId="6" fillId="43" borderId="13" xfId="51" applyNumberFormat="1" applyFill="1" applyBorder="1"/>
    <xf numFmtId="3" fontId="6" fillId="43" borderId="82" xfId="51" applyNumberFormat="1" applyFill="1" applyBorder="1"/>
    <xf numFmtId="3" fontId="6" fillId="4" borderId="63" xfId="51" applyNumberFormat="1" applyFill="1" applyBorder="1"/>
    <xf numFmtId="3" fontId="6" fillId="4" borderId="81" xfId="51" applyNumberFormat="1" applyFill="1" applyBorder="1"/>
    <xf numFmtId="44" fontId="0" fillId="4" borderId="64" xfId="36" applyFont="1" applyFill="1" applyBorder="1"/>
    <xf numFmtId="170" fontId="0" fillId="4" borderId="65" xfId="36" applyNumberFormat="1" applyFont="1" applyFill="1" applyBorder="1"/>
    <xf numFmtId="3" fontId="6" fillId="43" borderId="63" xfId="51" applyNumberFormat="1" applyFill="1" applyBorder="1"/>
    <xf numFmtId="3" fontId="6" fillId="43" borderId="81" xfId="51" applyNumberFormat="1" applyFill="1" applyBorder="1"/>
    <xf numFmtId="44" fontId="0" fillId="43" borderId="64" xfId="36" applyFont="1" applyFill="1" applyBorder="1"/>
    <xf numFmtId="170" fontId="0" fillId="43" borderId="65" xfId="36" applyNumberFormat="1" applyFont="1" applyFill="1" applyBorder="1"/>
    <xf numFmtId="164" fontId="0" fillId="4" borderId="67" xfId="36" applyNumberFormat="1" applyFont="1" applyFill="1" applyBorder="1"/>
    <xf numFmtId="167" fontId="0" fillId="4" borderId="76" xfId="36" applyNumberFormat="1" applyFont="1" applyFill="1" applyBorder="1"/>
    <xf numFmtId="170" fontId="6" fillId="4" borderId="68" xfId="51" applyNumberFormat="1" applyFill="1" applyBorder="1"/>
    <xf numFmtId="164" fontId="0" fillId="43" borderId="67" xfId="36" applyNumberFormat="1" applyFont="1" applyFill="1" applyBorder="1"/>
    <xf numFmtId="167" fontId="0" fillId="43" borderId="76" xfId="36" applyNumberFormat="1" applyFont="1" applyFill="1" applyBorder="1"/>
    <xf numFmtId="170" fontId="6" fillId="43" borderId="68" xfId="51" applyNumberFormat="1" applyFill="1" applyBorder="1"/>
    <xf numFmtId="170" fontId="6" fillId="0" borderId="0" xfId="51" applyNumberFormat="1"/>
    <xf numFmtId="170" fontId="6" fillId="4" borderId="77" xfId="51" applyNumberFormat="1" applyFill="1" applyBorder="1"/>
    <xf numFmtId="44" fontId="0" fillId="4" borderId="9" xfId="0" applyNumberFormat="1" applyFill="1" applyBorder="1"/>
    <xf numFmtId="44" fontId="0" fillId="4" borderId="65" xfId="0" applyNumberFormat="1" applyFill="1" applyBorder="1"/>
    <xf numFmtId="44" fontId="0" fillId="4" borderId="68" xfId="0" applyNumberFormat="1" applyFill="1" applyBorder="1"/>
    <xf numFmtId="44" fontId="0" fillId="43" borderId="67" xfId="1" applyFont="1" applyFill="1" applyBorder="1"/>
    <xf numFmtId="165" fontId="0" fillId="43" borderId="8" xfId="1" applyNumberFormat="1" applyFont="1" applyFill="1" applyBorder="1"/>
    <xf numFmtId="166" fontId="0" fillId="43" borderId="8" xfId="1" applyNumberFormat="1" applyFont="1" applyFill="1" applyBorder="1"/>
    <xf numFmtId="166" fontId="0" fillId="4" borderId="8" xfId="1" applyNumberFormat="1" applyFont="1" applyFill="1" applyBorder="1"/>
    <xf numFmtId="44" fontId="0" fillId="43" borderId="87" xfId="0" applyNumberFormat="1" applyFill="1" applyBorder="1"/>
    <xf numFmtId="44" fontId="0" fillId="43" borderId="86" xfId="0" applyNumberFormat="1" applyFill="1" applyBorder="1"/>
    <xf numFmtId="44" fontId="0" fillId="4" borderId="87" xfId="0" applyNumberFormat="1" applyFill="1" applyBorder="1"/>
    <xf numFmtId="44" fontId="0" fillId="4" borderId="86" xfId="0" applyNumberFormat="1" applyFill="1" applyBorder="1"/>
    <xf numFmtId="3" fontId="0" fillId="4" borderId="88" xfId="0" applyNumberFormat="1" applyFill="1" applyBorder="1"/>
    <xf numFmtId="3" fontId="0" fillId="4" borderId="89" xfId="0" applyNumberFormat="1" applyFill="1" applyBorder="1"/>
    <xf numFmtId="164" fontId="0" fillId="4" borderId="90" xfId="1" applyNumberFormat="1" applyFont="1" applyFill="1" applyBorder="1"/>
    <xf numFmtId="167" fontId="0" fillId="4" borderId="91" xfId="1" applyNumberFormat="1" applyFont="1" applyFill="1" applyBorder="1"/>
    <xf numFmtId="3" fontId="0" fillId="43" borderId="88" xfId="0" applyNumberFormat="1" applyFill="1" applyBorder="1"/>
    <xf numFmtId="3" fontId="0" fillId="43" borderId="89" xfId="0" applyNumberFormat="1" applyFill="1" applyBorder="1"/>
    <xf numFmtId="164" fontId="0" fillId="4" borderId="73" xfId="0" applyNumberFormat="1" applyFill="1" applyBorder="1"/>
    <xf numFmtId="164" fontId="0" fillId="43" borderId="73" xfId="0" applyNumberFormat="1" applyFill="1" applyBorder="1"/>
    <xf numFmtId="167" fontId="0" fillId="43" borderId="90" xfId="1" applyNumberFormat="1" applyFont="1" applyFill="1" applyBorder="1"/>
    <xf numFmtId="167" fontId="0" fillId="4" borderId="90" xfId="1" applyNumberFormat="1" applyFont="1" applyFill="1" applyBorder="1"/>
    <xf numFmtId="167" fontId="0" fillId="43" borderId="91" xfId="1" applyNumberFormat="1" applyFont="1" applyFill="1" applyBorder="1"/>
    <xf numFmtId="164" fontId="0" fillId="43" borderId="90" xfId="1" applyNumberFormat="1" applyFont="1" applyFill="1" applyBorder="1"/>
    <xf numFmtId="0" fontId="0" fillId="43" borderId="11" xfId="0" applyFill="1" applyBorder="1" applyAlignment="1">
      <alignment horizontal="center" wrapText="1"/>
    </xf>
    <xf numFmtId="0" fontId="0" fillId="43" borderId="6" xfId="0" applyFill="1" applyBorder="1" applyAlignment="1">
      <alignment horizontal="center" wrapText="1"/>
    </xf>
    <xf numFmtId="0" fontId="0" fillId="4" borderId="11" xfId="0" applyFill="1" applyBorder="1" applyAlignment="1">
      <alignment horizontal="center" wrapText="1"/>
    </xf>
    <xf numFmtId="0" fontId="0" fillId="4" borderId="6" xfId="0" applyFill="1" applyBorder="1" applyAlignment="1">
      <alignment horizontal="center" wrapText="1"/>
    </xf>
    <xf numFmtId="0" fontId="23" fillId="43" borderId="0" xfId="0" applyFont="1" applyFill="1"/>
    <xf numFmtId="170" fontId="23" fillId="43" borderId="0" xfId="0" applyNumberFormat="1" applyFont="1" applyFill="1"/>
    <xf numFmtId="0" fontId="23" fillId="43" borderId="94" xfId="0" applyFont="1" applyFill="1" applyBorder="1" applyAlignment="1">
      <alignment horizontal="center"/>
    </xf>
    <xf numFmtId="0" fontId="23" fillId="0" borderId="16" xfId="0" applyFont="1" applyBorder="1" applyAlignment="1">
      <alignment horizontal="right"/>
    </xf>
    <xf numFmtId="0" fontId="23" fillId="43" borderId="17" xfId="0" applyFont="1" applyFill="1" applyBorder="1" applyAlignment="1">
      <alignment horizontal="right"/>
    </xf>
    <xf numFmtId="9" fontId="23" fillId="43" borderId="17" xfId="0" applyNumberFormat="1" applyFont="1" applyFill="1" applyBorder="1" applyAlignment="1">
      <alignment horizontal="right"/>
    </xf>
    <xf numFmtId="170" fontId="23" fillId="43" borderId="18" xfId="0" applyNumberFormat="1" applyFont="1" applyFill="1" applyBorder="1"/>
    <xf numFmtId="0" fontId="23" fillId="0" borderId="21" xfId="0" applyFont="1" applyBorder="1"/>
    <xf numFmtId="0" fontId="23" fillId="43" borderId="10" xfId="0" applyFont="1" applyFill="1" applyBorder="1"/>
    <xf numFmtId="0" fontId="23" fillId="43" borderId="22" xfId="0" applyFont="1" applyFill="1" applyBorder="1" applyAlignment="1">
      <alignment horizontal="right"/>
    </xf>
    <xf numFmtId="10" fontId="23" fillId="43" borderId="22" xfId="5" applyNumberFormat="1" applyFont="1" applyFill="1" applyBorder="1" applyAlignment="1">
      <alignment horizontal="right"/>
    </xf>
    <xf numFmtId="0" fontId="23" fillId="43" borderId="93" xfId="0" applyFont="1" applyFill="1" applyBorder="1"/>
    <xf numFmtId="0" fontId="23" fillId="43" borderId="95" xfId="0" applyFont="1" applyFill="1" applyBorder="1"/>
    <xf numFmtId="0" fontId="23" fillId="43" borderId="94" xfId="0" applyFont="1" applyFill="1" applyBorder="1"/>
    <xf numFmtId="0" fontId="23" fillId="43" borderId="16" xfId="0" applyFont="1" applyFill="1" applyBorder="1" applyAlignment="1">
      <alignment horizontal="right"/>
    </xf>
    <xf numFmtId="0" fontId="6" fillId="0" borderId="6" xfId="51" applyBorder="1" applyAlignment="1">
      <alignment horizontal="center" wrapText="1"/>
    </xf>
    <xf numFmtId="0" fontId="6" fillId="4" borderId="7" xfId="51" applyFill="1" applyBorder="1" applyAlignment="1">
      <alignment horizontal="center" wrapText="1"/>
    </xf>
    <xf numFmtId="0" fontId="6" fillId="4" borderId="11" xfId="51" applyFill="1" applyBorder="1" applyAlignment="1">
      <alignment horizontal="center" wrapText="1"/>
    </xf>
    <xf numFmtId="0" fontId="6" fillId="4" borderId="8" xfId="51" applyFill="1" applyBorder="1" applyAlignment="1">
      <alignment horizontal="center" wrapText="1"/>
    </xf>
    <xf numFmtId="0" fontId="6" fillId="4" borderId="6" xfId="51" applyFill="1" applyBorder="1" applyAlignment="1">
      <alignment horizontal="center" wrapText="1"/>
    </xf>
    <xf numFmtId="0" fontId="6" fillId="4" borderId="9" xfId="51" applyFill="1" applyBorder="1" applyAlignment="1">
      <alignment horizontal="center" wrapText="1"/>
    </xf>
    <xf numFmtId="0" fontId="6" fillId="43" borderId="7" xfId="51" applyFill="1" applyBorder="1" applyAlignment="1">
      <alignment horizontal="center" wrapText="1"/>
    </xf>
    <xf numFmtId="0" fontId="6" fillId="43" borderId="11" xfId="51" applyFill="1" applyBorder="1" applyAlignment="1">
      <alignment horizontal="center" wrapText="1"/>
    </xf>
    <xf numFmtId="0" fontId="6" fillId="43" borderId="8" xfId="51" applyFill="1" applyBorder="1" applyAlignment="1">
      <alignment horizontal="center" wrapText="1"/>
    </xf>
    <xf numFmtId="0" fontId="6" fillId="43" borderId="6" xfId="51" applyFill="1" applyBorder="1" applyAlignment="1">
      <alignment horizontal="center" wrapText="1"/>
    </xf>
    <xf numFmtId="0" fontId="6" fillId="43" borderId="9" xfId="51" applyFill="1" applyBorder="1" applyAlignment="1">
      <alignment horizontal="center" wrapText="1"/>
    </xf>
    <xf numFmtId="0" fontId="6" fillId="0" borderId="0" xfId="51" applyAlignment="1">
      <alignment wrapText="1"/>
    </xf>
    <xf numFmtId="0" fontId="0" fillId="0" borderId="6" xfId="0" applyBorder="1" applyAlignment="1">
      <alignment horizontal="right" wrapText="1"/>
    </xf>
    <xf numFmtId="10" fontId="23" fillId="43" borderId="0" xfId="5" applyNumberFormat="1" applyFont="1" applyFill="1" applyBorder="1" applyAlignment="1">
      <alignment horizontal="right"/>
    </xf>
    <xf numFmtId="0" fontId="23" fillId="43" borderId="92" xfId="0" applyFont="1" applyFill="1" applyBorder="1" applyAlignment="1">
      <alignment horizontal="center"/>
    </xf>
    <xf numFmtId="170" fontId="23" fillId="43" borderId="70" xfId="0" applyNumberFormat="1" applyFont="1" applyFill="1" applyBorder="1"/>
    <xf numFmtId="170" fontId="23" fillId="43" borderId="69" xfId="0" applyNumberFormat="1" applyFont="1" applyFill="1" applyBorder="1"/>
    <xf numFmtId="0" fontId="23" fillId="0" borderId="0" xfId="0" applyFont="1"/>
    <xf numFmtId="170" fontId="23" fillId="0" borderId="0" xfId="0" applyNumberFormat="1" applyFont="1"/>
    <xf numFmtId="0" fontId="0" fillId="0" borderId="6" xfId="0" applyBorder="1" applyAlignment="1">
      <alignment horizontal="center"/>
    </xf>
    <xf numFmtId="0" fontId="0" fillId="0" borderId="6" xfId="0" applyBorder="1" applyAlignment="1">
      <alignment horizontal="right"/>
    </xf>
    <xf numFmtId="3" fontId="0" fillId="43" borderId="7" xfId="0" applyNumberFormat="1" applyFill="1" applyBorder="1"/>
    <xf numFmtId="164" fontId="0" fillId="43" borderId="8" xfId="1" applyNumberFormat="1" applyFont="1" applyFill="1" applyBorder="1"/>
    <xf numFmtId="0" fontId="0" fillId="43" borderId="7" xfId="0" applyFill="1" applyBorder="1" applyAlignment="1">
      <alignment horizontal="center"/>
    </xf>
    <xf numFmtId="0" fontId="0" fillId="43" borderId="11" xfId="0" applyFill="1" applyBorder="1" applyAlignment="1">
      <alignment horizontal="center"/>
    </xf>
    <xf numFmtId="0" fontId="0" fillId="43" borderId="8" xfId="0" applyFill="1" applyBorder="1" applyAlignment="1">
      <alignment horizontal="center"/>
    </xf>
    <xf numFmtId="0" fontId="0" fillId="43" borderId="6" xfId="0" applyFill="1" applyBorder="1" applyAlignment="1">
      <alignment horizontal="center"/>
    </xf>
    <xf numFmtId="0" fontId="0" fillId="43" borderId="9" xfId="0" applyFill="1" applyBorder="1" applyAlignment="1">
      <alignment horizontal="center"/>
    </xf>
    <xf numFmtId="3" fontId="0" fillId="43" borderId="11" xfId="0" applyNumberFormat="1" applyFill="1" applyBorder="1" applyAlignment="1">
      <alignment horizontal="center"/>
    </xf>
    <xf numFmtId="3" fontId="0" fillId="43" borderId="8" xfId="0" applyNumberFormat="1" applyFill="1" applyBorder="1" applyAlignment="1">
      <alignment horizontal="center"/>
    </xf>
    <xf numFmtId="170" fontId="23" fillId="43" borderId="17" xfId="1" applyNumberFormat="1" applyFont="1" applyFill="1" applyBorder="1"/>
    <xf numFmtId="170" fontId="23" fillId="43" borderId="18" xfId="1" applyNumberFormat="1" applyFont="1" applyFill="1" applyBorder="1"/>
    <xf numFmtId="0" fontId="23" fillId="43" borderId="22" xfId="0" applyFont="1" applyFill="1" applyBorder="1"/>
    <xf numFmtId="170" fontId="23" fillId="43" borderId="22" xfId="1" applyNumberFormat="1" applyFont="1" applyFill="1" applyBorder="1"/>
    <xf numFmtId="170" fontId="23" fillId="43" borderId="22" xfId="0" applyNumberFormat="1" applyFont="1" applyFill="1" applyBorder="1"/>
    <xf numFmtId="170" fontId="23" fillId="43" borderId="10" xfId="1" applyNumberFormat="1" applyFont="1" applyFill="1" applyBorder="1"/>
    <xf numFmtId="0" fontId="23" fillId="43" borderId="16" xfId="0" applyFont="1" applyFill="1" applyBorder="1"/>
    <xf numFmtId="0" fontId="23" fillId="43" borderId="17" xfId="0" applyFont="1" applyFill="1" applyBorder="1"/>
    <xf numFmtId="0" fontId="23" fillId="43" borderId="19" xfId="0" applyFont="1" applyFill="1" applyBorder="1"/>
    <xf numFmtId="10" fontId="23" fillId="43" borderId="0" xfId="5" applyNumberFormat="1" applyFont="1" applyFill="1" applyBorder="1"/>
    <xf numFmtId="170" fontId="23" fillId="43" borderId="20" xfId="1" applyNumberFormat="1" applyFont="1" applyFill="1" applyBorder="1"/>
    <xf numFmtId="0" fontId="23" fillId="43" borderId="21" xfId="0" applyFont="1" applyFill="1" applyBorder="1"/>
    <xf numFmtId="10" fontId="23" fillId="43" borderId="22" xfId="5" applyNumberFormat="1" applyFont="1" applyFill="1" applyBorder="1"/>
    <xf numFmtId="0" fontId="23" fillId="43" borderId="16" xfId="0" applyFont="1" applyFill="1" applyBorder="1" applyAlignment="1">
      <alignment horizontal="center"/>
    </xf>
    <xf numFmtId="0" fontId="23" fillId="43" borderId="18" xfId="0" applyFont="1" applyFill="1" applyBorder="1" applyAlignment="1">
      <alignment horizontal="center"/>
    </xf>
    <xf numFmtId="0" fontId="23" fillId="43" borderId="62" xfId="0" applyFont="1" applyFill="1" applyBorder="1" applyAlignment="1">
      <alignment horizontal="center"/>
    </xf>
    <xf numFmtId="0" fontId="23" fillId="43" borderId="16" xfId="0" applyFont="1" applyFill="1" applyBorder="1" applyAlignment="1">
      <alignment horizontal="left"/>
    </xf>
    <xf numFmtId="0" fontId="23" fillId="43" borderId="19" xfId="0" applyFont="1" applyFill="1" applyBorder="1" applyAlignment="1">
      <alignment horizontal="left"/>
    </xf>
    <xf numFmtId="170" fontId="23" fillId="43" borderId="0" xfId="1" applyNumberFormat="1" applyFont="1" applyFill="1" applyBorder="1"/>
    <xf numFmtId="170" fontId="23" fillId="43" borderId="3" xfId="1" applyNumberFormat="1" applyFont="1" applyFill="1" applyBorder="1"/>
    <xf numFmtId="170" fontId="23" fillId="43" borderId="23" xfId="1" applyNumberFormat="1" applyFont="1" applyFill="1" applyBorder="1"/>
    <xf numFmtId="0" fontId="23" fillId="43" borderId="21" xfId="0" applyFont="1" applyFill="1" applyBorder="1" applyAlignment="1">
      <alignment horizontal="left"/>
    </xf>
    <xf numFmtId="44" fontId="23" fillId="43" borderId="18" xfId="1" applyFont="1" applyFill="1" applyBorder="1"/>
    <xf numFmtId="170" fontId="23" fillId="43" borderId="10" xfId="0" applyNumberFormat="1" applyFont="1" applyFill="1" applyBorder="1"/>
    <xf numFmtId="170" fontId="0" fillId="43" borderId="9" xfId="1" applyNumberFormat="1" applyFont="1" applyFill="1" applyBorder="1"/>
    <xf numFmtId="168" fontId="0" fillId="0" borderId="0" xfId="2" applyNumberFormat="1" applyFont="1" applyFill="1" applyBorder="1"/>
    <xf numFmtId="44" fontId="0" fillId="4" borderId="77" xfId="0" applyNumberFormat="1" applyFill="1" applyBorder="1"/>
    <xf numFmtId="6" fontId="0" fillId="43" borderId="77" xfId="0" applyNumberFormat="1" applyFill="1" applyBorder="1"/>
    <xf numFmtId="6" fontId="6" fillId="4" borderId="77" xfId="51" applyNumberFormat="1" applyFill="1" applyBorder="1"/>
    <xf numFmtId="6" fontId="6" fillId="43" borderId="77" xfId="51" applyNumberFormat="1" applyFill="1" applyBorder="1"/>
    <xf numFmtId="170" fontId="6" fillId="43" borderId="77" xfId="51" applyNumberFormat="1" applyFill="1" applyBorder="1"/>
    <xf numFmtId="0" fontId="0" fillId="43" borderId="0" xfId="0" applyFill="1"/>
    <xf numFmtId="174" fontId="0" fillId="4" borderId="8" xfId="1" applyNumberFormat="1" applyFont="1" applyFill="1" applyBorder="1"/>
    <xf numFmtId="174" fontId="0" fillId="4" borderId="64" xfId="1" applyNumberFormat="1" applyFont="1" applyFill="1" applyBorder="1"/>
    <xf numFmtId="174" fontId="0" fillId="43" borderId="8" xfId="1" applyNumberFormat="1" applyFont="1" applyFill="1" applyBorder="1"/>
    <xf numFmtId="174" fontId="0" fillId="43" borderId="64" xfId="1" applyNumberFormat="1" applyFont="1" applyFill="1" applyBorder="1"/>
    <xf numFmtId="174" fontId="0" fillId="4" borderId="8" xfId="36" applyNumberFormat="1" applyFont="1" applyFill="1" applyBorder="1"/>
    <xf numFmtId="174" fontId="0" fillId="4" borderId="64" xfId="36" applyNumberFormat="1" applyFont="1" applyFill="1" applyBorder="1"/>
    <xf numFmtId="174" fontId="0" fillId="43" borderId="8" xfId="36" applyNumberFormat="1" applyFont="1" applyFill="1" applyBorder="1"/>
    <xf numFmtId="174" fontId="0" fillId="43" borderId="64" xfId="36" applyNumberFormat="1" applyFont="1" applyFill="1" applyBorder="1"/>
    <xf numFmtId="0" fontId="7" fillId="0" borderId="0" xfId="0" applyFont="1" applyAlignment="1">
      <alignment wrapText="1"/>
    </xf>
    <xf numFmtId="166" fontId="0" fillId="0" borderId="0" xfId="1" applyNumberFormat="1" applyFont="1"/>
    <xf numFmtId="9" fontId="0" fillId="0" borderId="0" xfId="5" applyFont="1"/>
    <xf numFmtId="10" fontId="0" fillId="0" borderId="0" xfId="5" applyNumberFormat="1" applyFont="1"/>
    <xf numFmtId="0" fontId="7" fillId="0" borderId="0" xfId="0" applyFont="1"/>
    <xf numFmtId="17" fontId="3" fillId="3" borderId="97" xfId="0" applyNumberFormat="1" applyFont="1" applyFill="1" applyBorder="1" applyAlignment="1">
      <alignment horizontal="center" vertical="top" wrapText="1" readingOrder="1"/>
    </xf>
    <xf numFmtId="175" fontId="0" fillId="0" borderId="0" xfId="0" applyNumberFormat="1"/>
    <xf numFmtId="167" fontId="0" fillId="0" borderId="0" xfId="0" applyNumberFormat="1"/>
    <xf numFmtId="44" fontId="0" fillId="4" borderId="6" xfId="1" applyFont="1" applyFill="1" applyBorder="1"/>
    <xf numFmtId="166" fontId="0" fillId="4" borderId="6" xfId="1" applyNumberFormat="1" applyFont="1" applyFill="1" applyBorder="1"/>
    <xf numFmtId="44" fontId="0" fillId="4" borderId="34" xfId="1" applyFont="1" applyFill="1" applyBorder="1"/>
    <xf numFmtId="168" fontId="0" fillId="0" borderId="0" xfId="2" applyNumberFormat="1" applyFont="1"/>
    <xf numFmtId="0" fontId="32" fillId="0" borderId="0" xfId="0" applyFont="1"/>
    <xf numFmtId="0" fontId="32" fillId="0" borderId="0" xfId="0" applyFont="1" applyAlignment="1">
      <alignment horizontal="right"/>
    </xf>
    <xf numFmtId="0" fontId="33" fillId="0" borderId="0" xfId="0" applyFont="1" applyAlignment="1">
      <alignment horizontal="center" wrapText="1"/>
    </xf>
    <xf numFmtId="0" fontId="35" fillId="0" borderId="0" xfId="0" applyFont="1"/>
    <xf numFmtId="0" fontId="32" fillId="0" borderId="6" xfId="0" applyFont="1" applyBorder="1" applyAlignment="1">
      <alignment horizontal="center" wrapText="1"/>
    </xf>
    <xf numFmtId="0" fontId="32" fillId="43" borderId="7" xfId="0" applyFont="1" applyFill="1" applyBorder="1" applyAlignment="1">
      <alignment horizontal="center" wrapText="1"/>
    </xf>
    <xf numFmtId="0" fontId="32" fillId="43" borderId="8" xfId="0" applyFont="1" applyFill="1" applyBorder="1" applyAlignment="1">
      <alignment horizontal="center" wrapText="1"/>
    </xf>
    <xf numFmtId="0" fontId="32" fillId="43" borderId="9" xfId="0" applyFont="1" applyFill="1" applyBorder="1" applyAlignment="1">
      <alignment horizontal="center" wrapText="1"/>
    </xf>
    <xf numFmtId="0" fontId="32" fillId="0" borderId="0" xfId="0" applyFont="1" applyAlignment="1">
      <alignment horizontal="center" wrapText="1"/>
    </xf>
    <xf numFmtId="0" fontId="32" fillId="0" borderId="0" xfId="0" applyFont="1" applyAlignment="1">
      <alignment wrapText="1"/>
    </xf>
    <xf numFmtId="0" fontId="32" fillId="0" borderId="6" xfId="0" applyFont="1" applyBorder="1" applyAlignment="1">
      <alignment horizontal="right"/>
    </xf>
    <xf numFmtId="3" fontId="32" fillId="43" borderId="7" xfId="0" applyNumberFormat="1" applyFont="1" applyFill="1" applyBorder="1"/>
    <xf numFmtId="164" fontId="32" fillId="43" borderId="8" xfId="0" applyNumberFormat="1" applyFont="1" applyFill="1" applyBorder="1"/>
    <xf numFmtId="170" fontId="32" fillId="43" borderId="9" xfId="0" applyNumberFormat="1" applyFont="1" applyFill="1" applyBorder="1"/>
    <xf numFmtId="3" fontId="32" fillId="0" borderId="0" xfId="0" applyNumberFormat="1" applyFont="1"/>
    <xf numFmtId="164" fontId="32" fillId="0" borderId="0" xfId="0" applyNumberFormat="1" applyFont="1"/>
    <xf numFmtId="44" fontId="32" fillId="0" borderId="0" xfId="0" applyNumberFormat="1" applyFont="1"/>
    <xf numFmtId="170" fontId="32" fillId="0" borderId="0" xfId="0" applyNumberFormat="1" applyFont="1"/>
    <xf numFmtId="3" fontId="32" fillId="43" borderId="63" xfId="0" applyNumberFormat="1" applyFont="1" applyFill="1" applyBorder="1"/>
    <xf numFmtId="164" fontId="32" fillId="43" borderId="64" xfId="0" applyNumberFormat="1" applyFont="1" applyFill="1" applyBorder="1"/>
    <xf numFmtId="3" fontId="32" fillId="43" borderId="26" xfId="0" applyNumberFormat="1" applyFont="1" applyFill="1" applyBorder="1"/>
    <xf numFmtId="167" fontId="32" fillId="43" borderId="67" xfId="1" applyNumberFormat="1" applyFont="1" applyFill="1" applyBorder="1"/>
    <xf numFmtId="170" fontId="32" fillId="43" borderId="68" xfId="0" applyNumberFormat="1" applyFont="1" applyFill="1" applyBorder="1"/>
    <xf numFmtId="167" fontId="32" fillId="0" borderId="0" xfId="1" applyNumberFormat="1" applyFont="1" applyFill="1" applyBorder="1"/>
    <xf numFmtId="0" fontId="32" fillId="43" borderId="92" xfId="0" applyFont="1" applyFill="1" applyBorder="1" applyAlignment="1">
      <alignment horizontal="center"/>
    </xf>
    <xf numFmtId="0" fontId="32" fillId="43" borderId="62" xfId="0" applyFont="1" applyFill="1" applyBorder="1" applyAlignment="1">
      <alignment horizontal="center"/>
    </xf>
    <xf numFmtId="0" fontId="32" fillId="43" borderId="16" xfId="0" applyFont="1" applyFill="1" applyBorder="1" applyAlignment="1">
      <alignment horizontal="left"/>
    </xf>
    <xf numFmtId="0" fontId="32" fillId="43" borderId="17" xfId="0" applyFont="1" applyFill="1" applyBorder="1"/>
    <xf numFmtId="170" fontId="32" fillId="43" borderId="17" xfId="1" applyNumberFormat="1" applyFont="1" applyFill="1" applyBorder="1"/>
    <xf numFmtId="170" fontId="32" fillId="43" borderId="18" xfId="1" applyNumberFormat="1" applyFont="1" applyFill="1" applyBorder="1"/>
    <xf numFmtId="0" fontId="32" fillId="43" borderId="19" xfId="0" applyFont="1" applyFill="1" applyBorder="1" applyAlignment="1">
      <alignment horizontal="left"/>
    </xf>
    <xf numFmtId="10" fontId="32" fillId="43" borderId="0" xfId="5" applyNumberFormat="1" applyFont="1" applyFill="1" applyBorder="1"/>
    <xf numFmtId="0" fontId="32" fillId="43" borderId="0" xfId="0" applyFont="1" applyFill="1"/>
    <xf numFmtId="170" fontId="32" fillId="43" borderId="0" xfId="1" applyNumberFormat="1" applyFont="1" applyFill="1" applyBorder="1"/>
    <xf numFmtId="170" fontId="32" fillId="43" borderId="20" xfId="1" applyNumberFormat="1" applyFont="1" applyFill="1" applyBorder="1"/>
    <xf numFmtId="170" fontId="32" fillId="43" borderId="3" xfId="1" applyNumberFormat="1" applyFont="1" applyFill="1" applyBorder="1"/>
    <xf numFmtId="170" fontId="32" fillId="43" borderId="23" xfId="1" applyNumberFormat="1" applyFont="1" applyFill="1" applyBorder="1"/>
    <xf numFmtId="0" fontId="32" fillId="43" borderId="21" xfId="0" applyFont="1" applyFill="1" applyBorder="1" applyAlignment="1">
      <alignment horizontal="left"/>
    </xf>
    <xf numFmtId="10" fontId="32" fillId="43" borderId="22" xfId="5" applyNumberFormat="1" applyFont="1" applyFill="1" applyBorder="1"/>
    <xf numFmtId="0" fontId="32" fillId="43" borderId="22" xfId="0" applyFont="1" applyFill="1" applyBorder="1"/>
    <xf numFmtId="170" fontId="32" fillId="43" borderId="22" xfId="1" applyNumberFormat="1" applyFont="1" applyFill="1" applyBorder="1"/>
    <xf numFmtId="170" fontId="32" fillId="43" borderId="10" xfId="1" applyNumberFormat="1" applyFont="1" applyFill="1" applyBorder="1"/>
    <xf numFmtId="0" fontId="32" fillId="0" borderId="6" xfId="0" applyFont="1" applyBorder="1" applyAlignment="1">
      <alignment horizontal="center"/>
    </xf>
    <xf numFmtId="0" fontId="32" fillId="43" borderId="7" xfId="0" applyFont="1" applyFill="1" applyBorder="1" applyAlignment="1">
      <alignment horizontal="center"/>
    </xf>
    <xf numFmtId="0" fontId="32" fillId="43" borderId="11" xfId="0" applyFont="1" applyFill="1" applyBorder="1" applyAlignment="1">
      <alignment horizontal="center"/>
    </xf>
    <xf numFmtId="0" fontId="32" fillId="43" borderId="8" xfId="0" applyFont="1" applyFill="1" applyBorder="1" applyAlignment="1">
      <alignment horizontal="center"/>
    </xf>
    <xf numFmtId="0" fontId="32" fillId="43" borderId="6" xfId="0" applyFont="1" applyFill="1" applyBorder="1" applyAlignment="1">
      <alignment horizontal="center"/>
    </xf>
    <xf numFmtId="0" fontId="32" fillId="43" borderId="9" xfId="0" applyFont="1" applyFill="1" applyBorder="1" applyAlignment="1">
      <alignment horizontal="center"/>
    </xf>
    <xf numFmtId="3" fontId="32" fillId="43" borderId="11" xfId="0" applyNumberFormat="1" applyFont="1" applyFill="1" applyBorder="1" applyAlignment="1">
      <alignment horizontal="center"/>
    </xf>
    <xf numFmtId="164" fontId="32" fillId="43" borderId="8" xfId="1" applyNumberFormat="1" applyFont="1" applyFill="1" applyBorder="1"/>
    <xf numFmtId="3" fontId="32" fillId="43" borderId="8" xfId="0" applyNumberFormat="1" applyFont="1" applyFill="1" applyBorder="1" applyAlignment="1">
      <alignment horizontal="center"/>
    </xf>
    <xf numFmtId="170" fontId="32" fillId="43" borderId="9" xfId="1" applyNumberFormat="1" applyFont="1" applyFill="1" applyBorder="1"/>
    <xf numFmtId="3" fontId="32" fillId="0" borderId="0" xfId="0" applyNumberFormat="1" applyFont="1" applyAlignment="1">
      <alignment horizontal="center"/>
    </xf>
    <xf numFmtId="164" fontId="32" fillId="0" borderId="0" xfId="1" applyNumberFormat="1" applyFont="1" applyFill="1" applyBorder="1"/>
    <xf numFmtId="170" fontId="32" fillId="0" borderId="0" xfId="1" applyNumberFormat="1" applyFont="1" applyFill="1" applyBorder="1"/>
    <xf numFmtId="44" fontId="32" fillId="43" borderId="8" xfId="1" applyFont="1" applyFill="1" applyBorder="1"/>
    <xf numFmtId="44" fontId="32" fillId="0" borderId="0" xfId="1" applyFont="1" applyFill="1" applyBorder="1"/>
    <xf numFmtId="3" fontId="32" fillId="43" borderId="8" xfId="0" applyNumberFormat="1" applyFont="1" applyFill="1" applyBorder="1"/>
    <xf numFmtId="164" fontId="32" fillId="43" borderId="73" xfId="1" applyNumberFormat="1" applyFont="1" applyFill="1" applyBorder="1"/>
    <xf numFmtId="44" fontId="32" fillId="43" borderId="73" xfId="1" applyFont="1" applyFill="1" applyBorder="1"/>
    <xf numFmtId="3" fontId="32" fillId="43" borderId="64" xfId="0" applyNumberFormat="1" applyFont="1" applyFill="1" applyBorder="1"/>
    <xf numFmtId="164" fontId="32" fillId="43" borderId="64" xfId="1" applyNumberFormat="1" applyFont="1" applyFill="1" applyBorder="1"/>
    <xf numFmtId="44" fontId="32" fillId="43" borderId="64" xfId="1" applyFont="1" applyFill="1" applyBorder="1"/>
    <xf numFmtId="170" fontId="32" fillId="43" borderId="65" xfId="1" applyNumberFormat="1" applyFont="1" applyFill="1" applyBorder="1"/>
    <xf numFmtId="3" fontId="32" fillId="43" borderId="75" xfId="0" applyNumberFormat="1" applyFont="1" applyFill="1" applyBorder="1"/>
    <xf numFmtId="164" fontId="32" fillId="43" borderId="67" xfId="1" applyNumberFormat="1" applyFont="1" applyFill="1" applyBorder="1"/>
    <xf numFmtId="167" fontId="32" fillId="43" borderId="76" xfId="1" applyNumberFormat="1" applyFont="1" applyFill="1" applyBorder="1"/>
    <xf numFmtId="170" fontId="32" fillId="43" borderId="68" xfId="1" applyNumberFormat="1" applyFont="1" applyFill="1" applyBorder="1"/>
    <xf numFmtId="0" fontId="32" fillId="0" borderId="17" xfId="0" applyFont="1" applyBorder="1"/>
    <xf numFmtId="170" fontId="32" fillId="0" borderId="20" xfId="1" applyNumberFormat="1" applyFont="1" applyFill="1" applyBorder="1"/>
    <xf numFmtId="0" fontId="32" fillId="43" borderId="16" xfId="0" applyFont="1" applyFill="1" applyBorder="1" applyAlignment="1">
      <alignment horizontal="center"/>
    </xf>
    <xf numFmtId="0" fontId="32" fillId="43" borderId="16" xfId="0" applyFont="1" applyFill="1" applyBorder="1"/>
    <xf numFmtId="44" fontId="32" fillId="43" borderId="18" xfId="1" applyFont="1" applyFill="1" applyBorder="1"/>
    <xf numFmtId="0" fontId="32" fillId="43" borderId="19" xfId="0" applyFont="1" applyFill="1" applyBorder="1"/>
    <xf numFmtId="0" fontId="32" fillId="43" borderId="21" xfId="0" applyFont="1" applyFill="1" applyBorder="1"/>
    <xf numFmtId="170" fontId="32" fillId="43" borderId="22" xfId="0" applyNumberFormat="1" applyFont="1" applyFill="1" applyBorder="1"/>
    <xf numFmtId="170" fontId="32" fillId="43" borderId="10" xfId="0" applyNumberFormat="1" applyFont="1" applyFill="1" applyBorder="1"/>
    <xf numFmtId="167" fontId="32" fillId="43" borderId="8" xfId="1" applyNumberFormat="1" applyFont="1" applyFill="1" applyBorder="1"/>
    <xf numFmtId="167" fontId="32" fillId="43" borderId="73" xfId="1" applyNumberFormat="1" applyFont="1" applyFill="1" applyBorder="1"/>
    <xf numFmtId="167" fontId="32" fillId="43" borderId="64" xfId="1" applyNumberFormat="1" applyFont="1" applyFill="1" applyBorder="1"/>
    <xf numFmtId="0" fontId="33" fillId="0" borderId="0" xfId="0" applyFont="1"/>
    <xf numFmtId="44" fontId="32" fillId="43" borderId="9" xfId="0" applyNumberFormat="1" applyFont="1" applyFill="1" applyBorder="1"/>
    <xf numFmtId="44" fontId="32" fillId="43" borderId="65" xfId="0" applyNumberFormat="1" applyFont="1" applyFill="1" applyBorder="1"/>
    <xf numFmtId="44" fontId="32" fillId="43" borderId="68" xfId="0" applyNumberFormat="1" applyFont="1" applyFill="1" applyBorder="1"/>
    <xf numFmtId="170" fontId="32" fillId="0" borderId="0" xfId="1" applyNumberFormat="1" applyFont="1"/>
    <xf numFmtId="44" fontId="32" fillId="43" borderId="77" xfId="0" applyNumberFormat="1" applyFont="1" applyFill="1" applyBorder="1"/>
    <xf numFmtId="170" fontId="32" fillId="43" borderId="77" xfId="1" applyNumberFormat="1" applyFont="1" applyFill="1" applyBorder="1"/>
    <xf numFmtId="10" fontId="11" fillId="0" borderId="0" xfId="63" applyNumberFormat="1" applyFont="1" applyBorder="1" applyAlignment="1">
      <alignment horizontal="center"/>
    </xf>
    <xf numFmtId="10" fontId="36" fillId="0" borderId="0" xfId="0" applyNumberFormat="1" applyFont="1" applyAlignment="1">
      <alignment horizontal="center"/>
    </xf>
    <xf numFmtId="3" fontId="32" fillId="43" borderId="11" xfId="0" applyNumberFormat="1" applyFont="1" applyFill="1" applyBorder="1"/>
    <xf numFmtId="17" fontId="3" fillId="2" borderId="98" xfId="0" applyNumberFormat="1" applyFont="1" applyFill="1" applyBorder="1" applyAlignment="1">
      <alignment horizontal="center" vertical="top" wrapText="1" readingOrder="1"/>
    </xf>
    <xf numFmtId="17" fontId="3" fillId="2" borderId="99" xfId="0" applyNumberFormat="1" applyFont="1" applyFill="1" applyBorder="1" applyAlignment="1">
      <alignment horizontal="center" vertical="top" wrapText="1" readingOrder="1"/>
    </xf>
    <xf numFmtId="17" fontId="3" fillId="2" borderId="100" xfId="0" applyNumberFormat="1" applyFont="1" applyFill="1" applyBorder="1" applyAlignment="1">
      <alignment horizontal="center" vertical="top" wrapText="1" readingOrder="1"/>
    </xf>
    <xf numFmtId="0" fontId="0" fillId="0" borderId="101" xfId="0" applyBorder="1"/>
    <xf numFmtId="0" fontId="0" fillId="0" borderId="21" xfId="0" applyBorder="1"/>
    <xf numFmtId="176" fontId="4" fillId="0" borderId="3" xfId="0" applyNumberFormat="1" applyFont="1" applyBorder="1"/>
    <xf numFmtId="176" fontId="4" fillId="0" borderId="22" xfId="0" applyNumberFormat="1" applyFont="1" applyBorder="1"/>
    <xf numFmtId="1" fontId="1" fillId="45" borderId="16" xfId="0" applyNumberFormat="1" applyFont="1" applyFill="1" applyBorder="1" applyAlignment="1">
      <alignment horizontal="left"/>
    </xf>
    <xf numFmtId="170" fontId="0" fillId="0" borderId="0" xfId="1" applyNumberFormat="1" applyFont="1" applyFill="1" applyBorder="1"/>
    <xf numFmtId="170" fontId="0" fillId="46" borderId="0" xfId="1" applyNumberFormat="1" applyFont="1" applyFill="1"/>
    <xf numFmtId="170" fontId="0" fillId="47" borderId="0" xfId="1" applyNumberFormat="1" applyFont="1" applyFill="1"/>
    <xf numFmtId="170" fontId="0" fillId="45" borderId="0" xfId="1" applyNumberFormat="1" applyFont="1" applyFill="1"/>
    <xf numFmtId="170" fontId="0" fillId="48" borderId="0" xfId="1" applyNumberFormat="1" applyFont="1" applyFill="1"/>
    <xf numFmtId="0" fontId="0" fillId="0" borderId="16" xfId="0" applyBorder="1"/>
    <xf numFmtId="0" fontId="7" fillId="0" borderId="18" xfId="0" applyFont="1" applyBorder="1" applyAlignment="1">
      <alignment horizontal="center"/>
    </xf>
    <xf numFmtId="0" fontId="0" fillId="0" borderId="20" xfId="0" applyBorder="1"/>
    <xf numFmtId="170" fontId="0" fillId="0" borderId="20" xfId="0" applyNumberFormat="1" applyBorder="1"/>
    <xf numFmtId="170" fontId="0" fillId="0" borderId="10" xfId="0" applyNumberFormat="1" applyBorder="1"/>
    <xf numFmtId="0" fontId="7" fillId="0" borderId="8" xfId="0" applyFont="1" applyBorder="1" applyAlignment="1">
      <alignment horizontal="center"/>
    </xf>
    <xf numFmtId="0" fontId="0" fillId="0" borderId="8" xfId="0" applyBorder="1" applyAlignment="1">
      <alignment horizontal="right"/>
    </xf>
    <xf numFmtId="3" fontId="0" fillId="4" borderId="45" xfId="0" applyNumberFormat="1" applyFill="1" applyBorder="1"/>
    <xf numFmtId="3" fontId="0" fillId="4" borderId="41" xfId="0" applyNumberFormat="1" applyFill="1" applyBorder="1"/>
    <xf numFmtId="170" fontId="0" fillId="4" borderId="87" xfId="0" applyNumberFormat="1" applyFill="1" applyBorder="1"/>
    <xf numFmtId="3" fontId="0" fillId="43" borderId="4" xfId="0" applyNumberFormat="1" applyFill="1" applyBorder="1"/>
    <xf numFmtId="3" fontId="0" fillId="43" borderId="14" xfId="0" applyNumberFormat="1" applyFill="1" applyBorder="1"/>
    <xf numFmtId="170" fontId="0" fillId="43" borderId="5" xfId="0" applyNumberFormat="1" applyFill="1" applyBorder="1"/>
    <xf numFmtId="0" fontId="0" fillId="0" borderId="8" xfId="0" applyBorder="1" applyAlignment="1">
      <alignment horizontal="left"/>
    </xf>
    <xf numFmtId="0" fontId="0" fillId="0" borderId="8" xfId="0" applyBorder="1"/>
    <xf numFmtId="0" fontId="0" fillId="0" borderId="6" xfId="0" applyBorder="1"/>
    <xf numFmtId="3" fontId="0" fillId="0" borderId="7" xfId="0" applyNumberFormat="1" applyBorder="1"/>
    <xf numFmtId="3" fontId="0" fillId="0" borderId="8" xfId="0" applyNumberFormat="1" applyBorder="1"/>
    <xf numFmtId="170" fontId="0" fillId="0" borderId="9" xfId="0" applyNumberFormat="1" applyBorder="1"/>
    <xf numFmtId="0" fontId="0" fillId="43" borderId="8" xfId="0" applyFill="1" applyBorder="1" applyAlignment="1">
      <alignment horizontal="left"/>
    </xf>
    <xf numFmtId="0" fontId="0" fillId="43" borderId="8" xfId="0" applyFill="1" applyBorder="1"/>
    <xf numFmtId="0" fontId="0" fillId="43" borderId="6" xfId="0" applyFill="1" applyBorder="1"/>
    <xf numFmtId="3" fontId="0" fillId="43" borderId="73" xfId="0" applyNumberFormat="1" applyFill="1" applyBorder="1"/>
    <xf numFmtId="170" fontId="0" fillId="43" borderId="87" xfId="0" applyNumberFormat="1" applyFill="1" applyBorder="1"/>
    <xf numFmtId="3" fontId="0" fillId="43" borderId="105" xfId="0" applyNumberFormat="1" applyFill="1" applyBorder="1"/>
    <xf numFmtId="3" fontId="0" fillId="43" borderId="106" xfId="0" applyNumberFormat="1" applyFill="1" applyBorder="1"/>
    <xf numFmtId="170" fontId="0" fillId="43" borderId="107" xfId="0" applyNumberFormat="1" applyFill="1" applyBorder="1"/>
    <xf numFmtId="0" fontId="0" fillId="4" borderId="93" xfId="0" applyFill="1" applyBorder="1"/>
    <xf numFmtId="0" fontId="0" fillId="4" borderId="94" xfId="0" applyFill="1" applyBorder="1"/>
    <xf numFmtId="0" fontId="7" fillId="0" borderId="8" xfId="0" applyFont="1" applyBorder="1" applyAlignment="1">
      <alignment horizontal="center" wrapText="1"/>
    </xf>
    <xf numFmtId="0" fontId="0" fillId="4" borderId="103" xfId="0" applyFill="1" applyBorder="1" applyAlignment="1">
      <alignment horizontal="center" wrapText="1"/>
    </xf>
    <xf numFmtId="0" fontId="0" fillId="4" borderId="12" xfId="0" applyFill="1" applyBorder="1" applyAlignment="1">
      <alignment horizontal="center" wrapText="1"/>
    </xf>
    <xf numFmtId="0" fontId="0" fillId="4" borderId="104" xfId="0" applyFill="1" applyBorder="1" applyAlignment="1">
      <alignment horizontal="center" wrapText="1"/>
    </xf>
    <xf numFmtId="170" fontId="0" fillId="49" borderId="0" xfId="0" applyNumberFormat="1" applyFill="1"/>
    <xf numFmtId="170" fontId="0" fillId="49" borderId="0" xfId="1" applyNumberFormat="1" applyFont="1" applyFill="1"/>
    <xf numFmtId="170" fontId="0" fillId="50" borderId="0" xfId="0" applyNumberFormat="1" applyFill="1"/>
    <xf numFmtId="170" fontId="0" fillId="50" borderId="0" xfId="1" applyNumberFormat="1" applyFont="1" applyFill="1"/>
    <xf numFmtId="170" fontId="0" fillId="51" borderId="0" xfId="0" applyNumberFormat="1" applyFill="1"/>
    <xf numFmtId="170" fontId="0" fillId="51" borderId="0" xfId="1" applyNumberFormat="1" applyFont="1" applyFill="1"/>
    <xf numFmtId="0" fontId="0" fillId="49" borderId="0" xfId="0" applyFill="1"/>
    <xf numFmtId="169" fontId="0" fillId="49" borderId="0" xfId="0" applyNumberFormat="1" applyFill="1"/>
    <xf numFmtId="3" fontId="0" fillId="49" borderId="0" xfId="0" applyNumberFormat="1" applyFill="1"/>
    <xf numFmtId="0" fontId="0" fillId="52" borderId="0" xfId="0" applyFill="1"/>
    <xf numFmtId="169" fontId="0" fillId="52" borderId="0" xfId="0" applyNumberFormat="1" applyFill="1"/>
    <xf numFmtId="3" fontId="0" fillId="52" borderId="0" xfId="0" applyNumberFormat="1" applyFill="1"/>
    <xf numFmtId="0" fontId="0" fillId="51" borderId="0" xfId="0" applyFill="1"/>
    <xf numFmtId="3" fontId="0" fillId="51" borderId="0" xfId="0" applyNumberFormat="1" applyFill="1"/>
    <xf numFmtId="169" fontId="0" fillId="51" borderId="0" xfId="0" applyNumberFormat="1" applyFill="1"/>
    <xf numFmtId="170" fontId="7" fillId="0" borderId="0" xfId="0" applyNumberFormat="1" applyFont="1"/>
    <xf numFmtId="172" fontId="0" fillId="49" borderId="0" xfId="0" applyNumberFormat="1" applyFill="1"/>
    <xf numFmtId="170" fontId="0" fillId="45" borderId="0" xfId="0" applyNumberFormat="1" applyFill="1"/>
    <xf numFmtId="170" fontId="0" fillId="47" borderId="0" xfId="0" applyNumberFormat="1" applyFill="1"/>
    <xf numFmtId="170" fontId="0" fillId="46" borderId="0" xfId="0" applyNumberFormat="1" applyFill="1"/>
    <xf numFmtId="176" fontId="4" fillId="0" borderId="23" xfId="0" applyNumberFormat="1" applyFont="1" applyBorder="1"/>
    <xf numFmtId="176" fontId="4" fillId="0" borderId="10" xfId="0" applyNumberFormat="1" applyFont="1" applyBorder="1"/>
    <xf numFmtId="172" fontId="0" fillId="0" borderId="0" xfId="0" applyNumberFormat="1"/>
    <xf numFmtId="169" fontId="0" fillId="53" borderId="0" xfId="0" applyNumberFormat="1" applyFill="1"/>
    <xf numFmtId="3" fontId="0" fillId="53" borderId="0" xfId="0" applyNumberFormat="1" applyFill="1"/>
    <xf numFmtId="0" fontId="0" fillId="53" borderId="0" xfId="0" applyFill="1"/>
    <xf numFmtId="44" fontId="0" fillId="4" borderId="6" xfId="0" applyNumberFormat="1" applyFill="1" applyBorder="1" applyAlignment="1">
      <alignment horizontal="center"/>
    </xf>
    <xf numFmtId="44" fontId="0" fillId="4" borderId="6" xfId="1" applyFont="1" applyFill="1" applyBorder="1" applyAlignment="1">
      <alignment horizontal="center"/>
    </xf>
    <xf numFmtId="0" fontId="0" fillId="4" borderId="79" xfId="0"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32" fillId="0" borderId="0" xfId="0" applyFont="1" applyAlignment="1">
      <alignment horizontal="center"/>
    </xf>
    <xf numFmtId="0" fontId="0" fillId="4" borderId="95" xfId="0" applyFill="1" applyBorder="1" applyAlignment="1">
      <alignment horizontal="center"/>
    </xf>
    <xf numFmtId="0" fontId="0" fillId="4" borderId="6" xfId="0" applyFill="1" applyBorder="1" applyAlignment="1">
      <alignment horizontal="center"/>
    </xf>
    <xf numFmtId="0" fontId="25" fillId="0" borderId="0" xfId="0" applyFont="1" applyAlignment="1">
      <alignment horizontal="center" wrapText="1"/>
    </xf>
    <xf numFmtId="0" fontId="0" fillId="4" borderId="80" xfId="0" applyFill="1" applyBorder="1" applyAlignment="1">
      <alignment horizontal="center"/>
    </xf>
    <xf numFmtId="0" fontId="0" fillId="4" borderId="79" xfId="0" applyFill="1" applyBorder="1" applyAlignment="1">
      <alignment horizontal="center"/>
    </xf>
    <xf numFmtId="0" fontId="0" fillId="4" borderId="78" xfId="0" applyFill="1" applyBorder="1" applyAlignment="1">
      <alignment horizontal="center"/>
    </xf>
    <xf numFmtId="0" fontId="0" fillId="43" borderId="4" xfId="0" applyFill="1" applyBorder="1" applyAlignment="1">
      <alignment horizontal="center"/>
    </xf>
    <xf numFmtId="0" fontId="0" fillId="43" borderId="71" xfId="0" applyFill="1" applyBorder="1" applyAlignment="1">
      <alignment horizontal="center"/>
    </xf>
    <xf numFmtId="0" fontId="0" fillId="43" borderId="14" xfId="0" applyFill="1" applyBorder="1" applyAlignment="1">
      <alignment horizontal="center"/>
    </xf>
    <xf numFmtId="0" fontId="0" fillId="43" borderId="72" xfId="0" applyFill="1" applyBorder="1" applyAlignment="1">
      <alignment horizontal="center"/>
    </xf>
    <xf numFmtId="0" fontId="0" fillId="43" borderId="5" xfId="0" applyFill="1" applyBorder="1" applyAlignment="1">
      <alignment horizontal="center"/>
    </xf>
    <xf numFmtId="0" fontId="0" fillId="4" borderId="4" xfId="0" applyFill="1" applyBorder="1" applyAlignment="1">
      <alignment horizontal="center"/>
    </xf>
    <xf numFmtId="0" fontId="0" fillId="4" borderId="71" xfId="0" applyFill="1" applyBorder="1" applyAlignment="1">
      <alignment horizontal="center"/>
    </xf>
    <xf numFmtId="0" fontId="0" fillId="4" borderId="14" xfId="0" applyFill="1" applyBorder="1" applyAlignment="1">
      <alignment horizontal="center"/>
    </xf>
    <xf numFmtId="0" fontId="0" fillId="4" borderId="72" xfId="0" applyFill="1" applyBorder="1" applyAlignment="1">
      <alignment horizontal="center"/>
    </xf>
    <xf numFmtId="0" fontId="0" fillId="4" borderId="5" xfId="0" applyFill="1" applyBorder="1" applyAlignment="1">
      <alignment horizontal="center"/>
    </xf>
    <xf numFmtId="0" fontId="25" fillId="0" borderId="0" xfId="0" applyFont="1" applyAlignment="1">
      <alignment horizontal="center"/>
    </xf>
    <xf numFmtId="0" fontId="0" fillId="43" borderId="80" xfId="0" applyFill="1" applyBorder="1" applyAlignment="1">
      <alignment horizontal="center"/>
    </xf>
    <xf numFmtId="0" fontId="0" fillId="43" borderId="79" xfId="0" applyFill="1" applyBorder="1" applyAlignment="1">
      <alignment horizontal="center"/>
    </xf>
    <xf numFmtId="0" fontId="0" fillId="43" borderId="78" xfId="0" applyFill="1" applyBorder="1" applyAlignment="1">
      <alignment horizontal="center"/>
    </xf>
    <xf numFmtId="0" fontId="0" fillId="4" borderId="80" xfId="51" applyFont="1" applyFill="1" applyBorder="1" applyAlignment="1">
      <alignment horizontal="center"/>
    </xf>
    <xf numFmtId="0" fontId="6" fillId="4" borderId="79" xfId="51" applyFill="1" applyBorder="1" applyAlignment="1">
      <alignment horizontal="center"/>
    </xf>
    <xf numFmtId="0" fontId="6" fillId="4" borderId="78" xfId="51" applyFill="1" applyBorder="1" applyAlignment="1">
      <alignment horizontal="center"/>
    </xf>
    <xf numFmtId="0" fontId="0" fillId="43" borderId="80" xfId="51" applyFont="1" applyFill="1" applyBorder="1" applyAlignment="1">
      <alignment horizontal="center"/>
    </xf>
    <xf numFmtId="0" fontId="6" fillId="43" borderId="79" xfId="51" applyFill="1" applyBorder="1" applyAlignment="1">
      <alignment horizontal="center"/>
    </xf>
    <xf numFmtId="0" fontId="6" fillId="43" borderId="78" xfId="51" applyFill="1" applyBorder="1" applyAlignment="1">
      <alignment horizontal="center"/>
    </xf>
    <xf numFmtId="0" fontId="6" fillId="4" borderId="80" xfId="51" applyFill="1" applyBorder="1" applyAlignment="1">
      <alignment horizontal="center"/>
    </xf>
    <xf numFmtId="0" fontId="6" fillId="43" borderId="80" xfId="51" applyFill="1" applyBorder="1" applyAlignment="1">
      <alignment horizontal="center"/>
    </xf>
    <xf numFmtId="0" fontId="32" fillId="43" borderId="80" xfId="0" applyFont="1" applyFill="1" applyBorder="1" applyAlignment="1">
      <alignment horizontal="center"/>
    </xf>
    <xf numFmtId="0" fontId="32" fillId="43" borderId="79" xfId="0" applyFont="1" applyFill="1" applyBorder="1" applyAlignment="1">
      <alignment horizontal="center"/>
    </xf>
    <xf numFmtId="0" fontId="32" fillId="43" borderId="78" xfId="0" applyFont="1" applyFill="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32" fillId="0" borderId="0" xfId="0" applyFont="1" applyAlignment="1">
      <alignment horizontal="center"/>
    </xf>
    <xf numFmtId="178" fontId="0" fillId="4" borderId="6" xfId="0" applyNumberFormat="1" applyFill="1" applyBorder="1" applyAlignment="1">
      <alignment horizontal="center"/>
    </xf>
    <xf numFmtId="178" fontId="0" fillId="4" borderId="102" xfId="0" applyNumberFormat="1" applyFill="1" applyBorder="1" applyAlignment="1">
      <alignment horizontal="center"/>
    </xf>
    <xf numFmtId="0" fontId="0" fillId="4" borderId="93" xfId="0" applyFill="1" applyBorder="1" applyAlignment="1">
      <alignment horizontal="center"/>
    </xf>
    <xf numFmtId="0" fontId="0" fillId="4" borderId="95" xfId="0" applyFill="1" applyBorder="1" applyAlignment="1">
      <alignment horizontal="center"/>
    </xf>
    <xf numFmtId="0" fontId="0" fillId="4" borderId="94" xfId="0" applyFill="1" applyBorder="1" applyAlignment="1">
      <alignment horizontal="center"/>
    </xf>
    <xf numFmtId="0" fontId="0" fillId="4" borderId="6" xfId="0" applyFill="1" applyBorder="1" applyAlignment="1">
      <alignment horizontal="center"/>
    </xf>
    <xf numFmtId="0" fontId="0" fillId="4" borderId="102" xfId="0" applyFill="1" applyBorder="1" applyAlignment="1">
      <alignment horizontal="center"/>
    </xf>
    <xf numFmtId="177" fontId="0" fillId="4" borderId="6" xfId="0" applyNumberFormat="1" applyFill="1" applyBorder="1" applyAlignment="1">
      <alignment horizontal="center"/>
    </xf>
    <xf numFmtId="177" fontId="0" fillId="4" borderId="102" xfId="0" applyNumberFormat="1" applyFill="1" applyBorder="1" applyAlignment="1">
      <alignment horizontal="center"/>
    </xf>
  </cellXfs>
  <cellStyles count="71">
    <cellStyle name="20% - Accent1 2" xfId="6" xr:uid="{00000000-0005-0000-0000-000000000000}"/>
    <cellStyle name="20% - Accent2 2" xfId="7" xr:uid="{00000000-0005-0000-0000-000001000000}"/>
    <cellStyle name="20% - Accent3 2" xfId="8" xr:uid="{00000000-0005-0000-0000-000002000000}"/>
    <cellStyle name="20% - Accent4 2" xfId="9" xr:uid="{00000000-0005-0000-0000-000003000000}"/>
    <cellStyle name="20% - Accent5 2" xfId="10" xr:uid="{00000000-0005-0000-0000-000004000000}"/>
    <cellStyle name="20% - Accent6 2" xfId="11" xr:uid="{00000000-0005-0000-0000-000005000000}"/>
    <cellStyle name="40% - Accent1 2" xfId="12" xr:uid="{00000000-0005-0000-0000-000006000000}"/>
    <cellStyle name="40% - Accent2 2" xfId="13" xr:uid="{00000000-0005-0000-0000-000007000000}"/>
    <cellStyle name="40% - Accent3 2" xfId="14" xr:uid="{00000000-0005-0000-0000-000008000000}"/>
    <cellStyle name="40% - Accent4 2" xfId="15" xr:uid="{00000000-0005-0000-0000-000009000000}"/>
    <cellStyle name="40% - Accent5 2" xfId="16" xr:uid="{00000000-0005-0000-0000-00000A000000}"/>
    <cellStyle name="40% - Accent6 2" xfId="17" xr:uid="{00000000-0005-0000-0000-00000B000000}"/>
    <cellStyle name="60% - Accent1 2" xfId="18" xr:uid="{00000000-0005-0000-0000-00000C000000}"/>
    <cellStyle name="60% - Accent2 2" xfId="19" xr:uid="{00000000-0005-0000-0000-00000D000000}"/>
    <cellStyle name="60% - Accent3 2" xfId="20" xr:uid="{00000000-0005-0000-0000-00000E000000}"/>
    <cellStyle name="60% - Accent4 2" xfId="21" xr:uid="{00000000-0005-0000-0000-00000F000000}"/>
    <cellStyle name="60% - Accent5 2" xfId="22" xr:uid="{00000000-0005-0000-0000-000010000000}"/>
    <cellStyle name="60% - Accent6 2" xfId="23" xr:uid="{00000000-0005-0000-0000-000011000000}"/>
    <cellStyle name="Accent1 2" xfId="24" xr:uid="{00000000-0005-0000-0000-000012000000}"/>
    <cellStyle name="Accent2 2" xfId="25" xr:uid="{00000000-0005-0000-0000-000013000000}"/>
    <cellStyle name="Accent3 2" xfId="26" xr:uid="{00000000-0005-0000-0000-000014000000}"/>
    <cellStyle name="Accent4 2" xfId="27" xr:uid="{00000000-0005-0000-0000-000015000000}"/>
    <cellStyle name="Accent5 2" xfId="28" xr:uid="{00000000-0005-0000-0000-000016000000}"/>
    <cellStyle name="Accent6 2" xfId="29" xr:uid="{00000000-0005-0000-0000-000017000000}"/>
    <cellStyle name="Bad 2" xfId="30" xr:uid="{00000000-0005-0000-0000-000018000000}"/>
    <cellStyle name="Calculation 2" xfId="31" xr:uid="{00000000-0005-0000-0000-000019000000}"/>
    <cellStyle name="Check Cell 2" xfId="32" xr:uid="{00000000-0005-0000-0000-00001A000000}"/>
    <cellStyle name="Comma" xfId="2" builtinId="3"/>
    <cellStyle name="Comma 10" xfId="33" xr:uid="{00000000-0005-0000-0000-00001C000000}"/>
    <cellStyle name="Comma 106" xfId="34" xr:uid="{00000000-0005-0000-0000-00001D000000}"/>
    <cellStyle name="Comma 108" xfId="35" xr:uid="{00000000-0005-0000-0000-00001E000000}"/>
    <cellStyle name="Comma 2" xfId="4" xr:uid="{00000000-0005-0000-0000-00001F000000}"/>
    <cellStyle name="Currency" xfId="1" builtinId="4"/>
    <cellStyle name="Currency 2" xfId="36" xr:uid="{00000000-0005-0000-0000-000021000000}"/>
    <cellStyle name="Currency 2 2" xfId="37" xr:uid="{00000000-0005-0000-0000-000022000000}"/>
    <cellStyle name="Currency 2 3" xfId="38" xr:uid="{00000000-0005-0000-0000-000023000000}"/>
    <cellStyle name="Currency 2 4" xfId="39" xr:uid="{00000000-0005-0000-0000-000024000000}"/>
    <cellStyle name="Currency 3" xfId="69" xr:uid="{00000000-0005-0000-0000-000025000000}"/>
    <cellStyle name="Explanatory Text 2" xfId="40" xr:uid="{00000000-0005-0000-0000-000026000000}"/>
    <cellStyle name="Good 2" xfId="41" xr:uid="{00000000-0005-0000-0000-000027000000}"/>
    <cellStyle name="Heading 1 2" xfId="42" xr:uid="{00000000-0005-0000-0000-000028000000}"/>
    <cellStyle name="Heading 2 2" xfId="43" xr:uid="{00000000-0005-0000-0000-000029000000}"/>
    <cellStyle name="Heading 3 2" xfId="44" xr:uid="{00000000-0005-0000-0000-00002A000000}"/>
    <cellStyle name="Heading 4 2" xfId="45" xr:uid="{00000000-0005-0000-0000-00002B000000}"/>
    <cellStyle name="Input 2" xfId="46" xr:uid="{00000000-0005-0000-0000-00002C000000}"/>
    <cellStyle name="Linked Cell 2" xfId="47" xr:uid="{00000000-0005-0000-0000-00002D000000}"/>
    <cellStyle name="Neutral 2" xfId="48" xr:uid="{00000000-0005-0000-0000-00002E000000}"/>
    <cellStyle name="Normal" xfId="0" builtinId="0"/>
    <cellStyle name="Normal 10 2" xfId="49" xr:uid="{00000000-0005-0000-0000-000030000000}"/>
    <cellStyle name="Normal 13 11" xfId="50" xr:uid="{00000000-0005-0000-0000-000031000000}"/>
    <cellStyle name="Normal 2" xfId="3" xr:uid="{00000000-0005-0000-0000-000032000000}"/>
    <cellStyle name="Normal 2 2" xfId="51" xr:uid="{00000000-0005-0000-0000-000033000000}"/>
    <cellStyle name="Normal 2 3" xfId="52" xr:uid="{00000000-0005-0000-0000-000034000000}"/>
    <cellStyle name="Normal 2 4" xfId="53" xr:uid="{00000000-0005-0000-0000-000035000000}"/>
    <cellStyle name="Normal 3" xfId="54" xr:uid="{00000000-0005-0000-0000-000036000000}"/>
    <cellStyle name="Normal 4" xfId="55" xr:uid="{00000000-0005-0000-0000-000037000000}"/>
    <cellStyle name="Normal 5" xfId="56" xr:uid="{00000000-0005-0000-0000-000038000000}"/>
    <cellStyle name="Normal 59" xfId="57" xr:uid="{00000000-0005-0000-0000-000039000000}"/>
    <cellStyle name="Normal 6" xfId="68" xr:uid="{00000000-0005-0000-0000-00003A000000}"/>
    <cellStyle name="Normal 6 2" xfId="70" xr:uid="{00000000-0005-0000-0000-00003B000000}"/>
    <cellStyle name="Normal 60" xfId="58" xr:uid="{00000000-0005-0000-0000-00003C000000}"/>
    <cellStyle name="Normal 61" xfId="59" xr:uid="{00000000-0005-0000-0000-00003D000000}"/>
    <cellStyle name="Normal 62" xfId="60" xr:uid="{00000000-0005-0000-0000-00003E000000}"/>
    <cellStyle name="Note" xfId="67" builtinId="10" customBuiltin="1"/>
    <cellStyle name="Output 2" xfId="61" xr:uid="{00000000-0005-0000-0000-000040000000}"/>
    <cellStyle name="Percent" xfId="5" builtinId="5"/>
    <cellStyle name="Percent 2" xfId="62" xr:uid="{00000000-0005-0000-0000-000042000000}"/>
    <cellStyle name="Percent 3" xfId="63" xr:uid="{00000000-0005-0000-0000-000043000000}"/>
    <cellStyle name="Title" xfId="66" builtinId="15" customBuiltin="1"/>
    <cellStyle name="Total 2" xfId="64" xr:uid="{00000000-0005-0000-0000-000045000000}"/>
    <cellStyle name="Warning Text 2" xfId="65" xr:uid="{00000000-0005-0000-0000-00004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314325</xdr:colOff>
      <xdr:row>12</xdr:row>
      <xdr:rowOff>38101</xdr:rowOff>
    </xdr:from>
    <xdr:to>
      <xdr:col>6</xdr:col>
      <xdr:colOff>314325</xdr:colOff>
      <xdr:row>14</xdr:row>
      <xdr:rowOff>0</xdr:rowOff>
    </xdr:to>
    <xdr:cxnSp macro="">
      <xdr:nvCxnSpPr>
        <xdr:cNvPr id="2" name="Straight Arrow Connector 1">
          <a:extLst>
            <a:ext uri="{FF2B5EF4-FFF2-40B4-BE49-F238E27FC236}">
              <a16:creationId xmlns:a16="http://schemas.microsoft.com/office/drawing/2014/main" id="{00000000-0008-0000-0100-000002000000}"/>
            </a:ext>
          </a:extLst>
        </xdr:cNvPr>
        <xdr:cNvCxnSpPr/>
      </xdr:nvCxnSpPr>
      <xdr:spPr>
        <a:xfrm flipV="1">
          <a:off x="4591050" y="2495551"/>
          <a:ext cx="0" cy="342899"/>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247650</xdr:colOff>
      <xdr:row>9</xdr:row>
      <xdr:rowOff>38100</xdr:rowOff>
    </xdr:from>
    <xdr:to>
      <xdr:col>3</xdr:col>
      <xdr:colOff>247650</xdr:colOff>
      <xdr:row>10</xdr:row>
      <xdr:rowOff>171449</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flipV="1">
          <a:off x="2695575" y="1876425"/>
          <a:ext cx="0" cy="342899"/>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266700</xdr:colOff>
      <xdr:row>10</xdr:row>
      <xdr:rowOff>38100</xdr:rowOff>
    </xdr:from>
    <xdr:to>
      <xdr:col>4</xdr:col>
      <xdr:colOff>266700</xdr:colOff>
      <xdr:row>11</xdr:row>
      <xdr:rowOff>171449</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flipV="1">
          <a:off x="2705100" y="2085975"/>
          <a:ext cx="0" cy="342899"/>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266700</xdr:colOff>
      <xdr:row>11</xdr:row>
      <xdr:rowOff>19050</xdr:rowOff>
    </xdr:from>
    <xdr:to>
      <xdr:col>5</xdr:col>
      <xdr:colOff>266700</xdr:colOff>
      <xdr:row>12</xdr:row>
      <xdr:rowOff>161924</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flipV="1">
          <a:off x="3314700" y="2276475"/>
          <a:ext cx="0" cy="342899"/>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295276</xdr:colOff>
      <xdr:row>9</xdr:row>
      <xdr:rowOff>180975</xdr:rowOff>
    </xdr:from>
    <xdr:to>
      <xdr:col>2</xdr:col>
      <xdr:colOff>847725</xdr:colOff>
      <xdr:row>10</xdr:row>
      <xdr:rowOff>190500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514476" y="2019300"/>
          <a:ext cx="552449" cy="21907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Feb 17  </a:t>
          </a:r>
          <a:endParaRPr lang="en-US" sz="1100"/>
        </a:p>
      </xdr:txBody>
    </xdr:sp>
    <xdr:clientData/>
  </xdr:twoCellAnchor>
  <xdr:twoCellAnchor>
    <xdr:from>
      <xdr:col>2</xdr:col>
      <xdr:colOff>1171575</xdr:colOff>
      <xdr:row>11</xdr:row>
      <xdr:rowOff>19050</xdr:rowOff>
    </xdr:from>
    <xdr:to>
      <xdr:col>3</xdr:col>
      <xdr:colOff>495299</xdr:colOff>
      <xdr:row>12</xdr:row>
      <xdr:rowOff>38100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2390775" y="2276475"/>
          <a:ext cx="552449" cy="21907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Mar</a:t>
          </a:r>
          <a:r>
            <a:rPr lang="en-US" sz="900" baseline="0"/>
            <a:t> 17</a:t>
          </a:r>
          <a:r>
            <a:rPr lang="en-US" sz="900"/>
            <a:t> </a:t>
          </a:r>
          <a:endParaRPr lang="en-US" sz="1100"/>
        </a:p>
      </xdr:txBody>
    </xdr:sp>
    <xdr:clientData/>
  </xdr:twoCellAnchor>
  <xdr:twoCellAnchor>
    <xdr:from>
      <xdr:col>4</xdr:col>
      <xdr:colOff>19050</xdr:colOff>
      <xdr:row>12</xdr:row>
      <xdr:rowOff>0</xdr:rowOff>
    </xdr:from>
    <xdr:to>
      <xdr:col>4</xdr:col>
      <xdr:colOff>571499</xdr:colOff>
      <xdr:row>13</xdr:row>
      <xdr:rowOff>28575</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3076575" y="2457450"/>
          <a:ext cx="552449" cy="21907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Apr</a:t>
          </a:r>
          <a:r>
            <a:rPr lang="en-US" sz="900" baseline="0"/>
            <a:t> </a:t>
          </a:r>
          <a:r>
            <a:rPr lang="en-US" sz="900"/>
            <a:t>17 </a:t>
          </a:r>
          <a:endParaRPr lang="en-US" sz="1100"/>
        </a:p>
      </xdr:txBody>
    </xdr:sp>
    <xdr:clientData/>
  </xdr:twoCellAnchor>
  <xdr:twoCellAnchor>
    <xdr:from>
      <xdr:col>5</xdr:col>
      <xdr:colOff>19050</xdr:colOff>
      <xdr:row>13</xdr:row>
      <xdr:rowOff>85725</xdr:rowOff>
    </xdr:from>
    <xdr:to>
      <xdr:col>5</xdr:col>
      <xdr:colOff>571499</xdr:colOff>
      <xdr:row>14</xdr:row>
      <xdr:rowOff>114300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3686175" y="2733675"/>
          <a:ext cx="552449" cy="21907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May</a:t>
          </a:r>
          <a:r>
            <a:rPr lang="en-US" sz="900" baseline="0"/>
            <a:t> </a:t>
          </a:r>
          <a:r>
            <a:rPr lang="en-US" sz="900"/>
            <a:t>17 </a:t>
          </a:r>
          <a:endParaRPr lang="en-US" sz="1100"/>
        </a:p>
      </xdr:txBody>
    </xdr:sp>
    <xdr:clientData/>
  </xdr:twoCellAnchor>
  <xdr:twoCellAnchor>
    <xdr:from>
      <xdr:col>6</xdr:col>
      <xdr:colOff>47625</xdr:colOff>
      <xdr:row>14</xdr:row>
      <xdr:rowOff>152400</xdr:rowOff>
    </xdr:from>
    <xdr:to>
      <xdr:col>6</xdr:col>
      <xdr:colOff>600074</xdr:colOff>
      <xdr:row>15</xdr:row>
      <xdr:rowOff>180975</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4324350" y="2990850"/>
          <a:ext cx="552449" cy="21907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Jun</a:t>
          </a:r>
          <a:r>
            <a:rPr lang="en-US" sz="900" baseline="0"/>
            <a:t> </a:t>
          </a:r>
          <a:r>
            <a:rPr lang="en-US" sz="900"/>
            <a:t>17 </a:t>
          </a:r>
          <a:endParaRPr lang="en-US" sz="1100"/>
        </a:p>
      </xdr:txBody>
    </xdr:sp>
    <xdr:clientData/>
  </xdr:twoCellAnchor>
  <xdr:twoCellAnchor>
    <xdr:from>
      <xdr:col>2</xdr:col>
      <xdr:colOff>590550</xdr:colOff>
      <xdr:row>8</xdr:row>
      <xdr:rowOff>19050</xdr:rowOff>
    </xdr:from>
    <xdr:to>
      <xdr:col>2</xdr:col>
      <xdr:colOff>590550</xdr:colOff>
      <xdr:row>9</xdr:row>
      <xdr:rowOff>152399</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flipV="1">
          <a:off x="1809750" y="1647825"/>
          <a:ext cx="0" cy="342899"/>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2</xdr:row>
      <xdr:rowOff>0</xdr:rowOff>
    </xdr:from>
    <xdr:to>
      <xdr:col>2</xdr:col>
      <xdr:colOff>781050</xdr:colOff>
      <xdr:row>3</xdr:row>
      <xdr:rowOff>104776</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flipH="1">
          <a:off x="1762125" y="409575"/>
          <a:ext cx="238125" cy="304801"/>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581025</xdr:colOff>
      <xdr:row>0</xdr:row>
      <xdr:rowOff>171450</xdr:rowOff>
    </xdr:from>
    <xdr:to>
      <xdr:col>2</xdr:col>
      <xdr:colOff>1133474</xdr:colOff>
      <xdr:row>1</xdr:row>
      <xdr:rowOff>180975</xdr:rowOff>
    </xdr:to>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1800225" y="171450"/>
          <a:ext cx="552449" cy="20955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Jan</a:t>
          </a:r>
          <a:r>
            <a:rPr lang="en-US" sz="900" baseline="0"/>
            <a:t> </a:t>
          </a:r>
          <a:r>
            <a:rPr lang="en-US" sz="900"/>
            <a:t>17 </a:t>
          </a:r>
          <a:endParaRPr lang="en-US" sz="1100"/>
        </a:p>
      </xdr:txBody>
    </xdr:sp>
    <xdr:clientData/>
  </xdr:twoCellAnchor>
  <xdr:twoCellAnchor>
    <xdr:from>
      <xdr:col>7</xdr:col>
      <xdr:colOff>295275</xdr:colOff>
      <xdr:row>13</xdr:row>
      <xdr:rowOff>57151</xdr:rowOff>
    </xdr:from>
    <xdr:to>
      <xdr:col>7</xdr:col>
      <xdr:colOff>295275</xdr:colOff>
      <xdr:row>15</xdr:row>
      <xdr:rowOff>28575</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flipV="1">
          <a:off x="5429250" y="2714626"/>
          <a:ext cx="0" cy="380999"/>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14</xdr:row>
      <xdr:rowOff>66676</xdr:rowOff>
    </xdr:from>
    <xdr:to>
      <xdr:col>8</xdr:col>
      <xdr:colOff>276225</xdr:colOff>
      <xdr:row>16</xdr:row>
      <xdr:rowOff>57150</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flipV="1">
          <a:off x="6019800" y="2933701"/>
          <a:ext cx="0" cy="380999"/>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285750</xdr:colOff>
      <xdr:row>15</xdr:row>
      <xdr:rowOff>47626</xdr:rowOff>
    </xdr:from>
    <xdr:to>
      <xdr:col>9</xdr:col>
      <xdr:colOff>285750</xdr:colOff>
      <xdr:row>17</xdr:row>
      <xdr:rowOff>47625</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6638925" y="3114676"/>
          <a:ext cx="0" cy="380999"/>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257175</xdr:colOff>
      <xdr:row>16</xdr:row>
      <xdr:rowOff>57151</xdr:rowOff>
    </xdr:from>
    <xdr:to>
      <xdr:col>10</xdr:col>
      <xdr:colOff>257175</xdr:colOff>
      <xdr:row>18</xdr:row>
      <xdr:rowOff>57150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flipV="1">
          <a:off x="7219950" y="3314701"/>
          <a:ext cx="0" cy="380999"/>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15</xdr:row>
      <xdr:rowOff>123825</xdr:rowOff>
    </xdr:from>
    <xdr:to>
      <xdr:col>7</xdr:col>
      <xdr:colOff>561974</xdr:colOff>
      <xdr:row>16</xdr:row>
      <xdr:rowOff>161925</xdr:rowOff>
    </xdr:to>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5143500" y="3190875"/>
          <a:ext cx="552449" cy="22860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aseline="0"/>
            <a:t>July </a:t>
          </a:r>
          <a:r>
            <a:rPr lang="en-US" sz="900"/>
            <a:t>17 </a:t>
          </a:r>
          <a:endParaRPr lang="en-US" sz="1100"/>
        </a:p>
      </xdr:txBody>
    </xdr:sp>
    <xdr:clientData/>
  </xdr:twoCellAnchor>
  <xdr:twoCellAnchor>
    <xdr:from>
      <xdr:col>8</xdr:col>
      <xdr:colOff>28575</xdr:colOff>
      <xdr:row>16</xdr:row>
      <xdr:rowOff>161925</xdr:rowOff>
    </xdr:from>
    <xdr:to>
      <xdr:col>8</xdr:col>
      <xdr:colOff>581024</xdr:colOff>
      <xdr:row>18</xdr:row>
      <xdr:rowOff>9525</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5772150" y="3419475"/>
          <a:ext cx="552449" cy="22860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Aug</a:t>
          </a:r>
          <a:r>
            <a:rPr lang="en-US" sz="900" baseline="0"/>
            <a:t> 1</a:t>
          </a:r>
          <a:r>
            <a:rPr lang="en-US" sz="900"/>
            <a:t>7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5</xdr:col>
      <xdr:colOff>75886</xdr:colOff>
      <xdr:row>16</xdr:row>
      <xdr:rowOff>133214</xdr:rowOff>
    </xdr:to>
    <xdr:pic>
      <xdr:nvPicPr>
        <xdr:cNvPr id="3" name="Picture 2">
          <a:extLst>
            <a:ext uri="{FF2B5EF4-FFF2-40B4-BE49-F238E27FC236}">
              <a16:creationId xmlns:a16="http://schemas.microsoft.com/office/drawing/2014/main" id="{D75529FF-668B-996D-72B2-B7797A4917C4}"/>
            </a:ext>
          </a:extLst>
        </xdr:cNvPr>
        <xdr:cNvPicPr>
          <a:picLocks noChangeAspect="1"/>
        </xdr:cNvPicPr>
      </xdr:nvPicPr>
      <xdr:blipFill>
        <a:blip xmlns:r="http://schemas.openxmlformats.org/officeDocument/2006/relationships" r:embed="rId1"/>
        <a:stretch>
          <a:fillRect/>
        </a:stretch>
      </xdr:blipFill>
      <xdr:spPr>
        <a:xfrm>
          <a:off x="609600" y="2095500"/>
          <a:ext cx="2514286" cy="1085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customProperty" Target="../customProperty20.bin"/></Relationships>
</file>

<file path=xl/worksheets/_rels/sheet21.xml.rels><?xml version="1.0" encoding="UTF-8" standalone="yes"?>
<Relationships xmlns="http://schemas.openxmlformats.org/package/2006/relationships"><Relationship Id="rId1" Type="http://schemas.openxmlformats.org/officeDocument/2006/relationships/customProperty" Target="../customProperty21.bin"/></Relationships>
</file>

<file path=xl/worksheets/_rels/sheet22.xml.rels><?xml version="1.0" encoding="UTF-8" standalone="yes"?>
<Relationships xmlns="http://schemas.openxmlformats.org/package/2006/relationships"><Relationship Id="rId1" Type="http://schemas.openxmlformats.org/officeDocument/2006/relationships/customProperty" Target="../customProperty22.bin"/></Relationships>
</file>

<file path=xl/worksheets/_rels/sheet23.xml.rels><?xml version="1.0" encoding="UTF-8" standalone="yes"?>
<Relationships xmlns="http://schemas.openxmlformats.org/package/2006/relationships"><Relationship Id="rId1" Type="http://schemas.openxmlformats.org/officeDocument/2006/relationships/customProperty" Target="../customProperty23.bin"/></Relationships>
</file>

<file path=xl/worksheets/_rels/sheet24.xml.rels><?xml version="1.0" encoding="UTF-8" standalone="yes"?>
<Relationships xmlns="http://schemas.openxmlformats.org/package/2006/relationships"><Relationship Id="rId1" Type="http://schemas.openxmlformats.org/officeDocument/2006/relationships/customProperty" Target="../customProperty24.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6.bin"/><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29.xml.rels><?xml version="1.0" encoding="UTF-8" standalone="yes"?>
<Relationships xmlns="http://schemas.openxmlformats.org/package/2006/relationships"><Relationship Id="rId2" Type="http://schemas.openxmlformats.org/officeDocument/2006/relationships/customProperty" Target="../customProperty27.bin"/><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customProperty" Target="../customProperty28.bin"/></Relationships>
</file>

<file path=xl/worksheets/_rels/sheet31.xml.rels><?xml version="1.0" encoding="UTF-8" standalone="yes"?>
<Relationships xmlns="http://schemas.openxmlformats.org/package/2006/relationships"><Relationship Id="rId1" Type="http://schemas.openxmlformats.org/officeDocument/2006/relationships/customProperty" Target="../customProperty29.bin"/></Relationships>
</file>

<file path=xl/worksheets/_rels/sheet32.xml.rels><?xml version="1.0" encoding="UTF-8" standalone="yes"?>
<Relationships xmlns="http://schemas.openxmlformats.org/package/2006/relationships"><Relationship Id="rId2" Type="http://schemas.openxmlformats.org/officeDocument/2006/relationships/customProperty" Target="../customProperty30.bin"/><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34"/>
  <sheetViews>
    <sheetView workbookViewId="0">
      <selection activeCell="B9" sqref="B9"/>
    </sheetView>
  </sheetViews>
  <sheetFormatPr defaultRowHeight="15" x14ac:dyDescent="0.25"/>
  <cols>
    <col min="1" max="1" width="24.7109375" customWidth="1"/>
    <col min="2" max="3" width="32.42578125" customWidth="1"/>
    <col min="4" max="4" width="68.42578125" customWidth="1"/>
  </cols>
  <sheetData>
    <row r="1" spans="1:4" ht="18.75" x14ac:dyDescent="0.3">
      <c r="A1" s="1" t="s">
        <v>0</v>
      </c>
    </row>
    <row r="3" spans="1:4" x14ac:dyDescent="0.25">
      <c r="A3" s="399" t="s">
        <v>1</v>
      </c>
      <c r="B3" s="43" t="s">
        <v>2</v>
      </c>
      <c r="C3" s="43" t="s">
        <v>3</v>
      </c>
      <c r="D3" s="43" t="s">
        <v>4</v>
      </c>
    </row>
    <row r="4" spans="1:4" x14ac:dyDescent="0.25">
      <c r="A4" s="97">
        <v>42887</v>
      </c>
      <c r="B4" s="98" t="s">
        <v>5</v>
      </c>
      <c r="C4" s="98" t="s">
        <v>6</v>
      </c>
      <c r="D4" t="s">
        <v>7</v>
      </c>
    </row>
    <row r="5" spans="1:4" x14ac:dyDescent="0.25">
      <c r="A5" s="97">
        <v>42917</v>
      </c>
      <c r="B5" s="98" t="s">
        <v>5</v>
      </c>
      <c r="C5" s="98" t="s">
        <v>6</v>
      </c>
    </row>
    <row r="6" spans="1:4" x14ac:dyDescent="0.25">
      <c r="A6" s="97">
        <v>42948</v>
      </c>
      <c r="B6" s="98" t="s">
        <v>5</v>
      </c>
      <c r="C6" s="98" t="s">
        <v>8</v>
      </c>
    </row>
    <row r="7" spans="1:4" x14ac:dyDescent="0.25">
      <c r="A7" s="97">
        <v>42979</v>
      </c>
      <c r="B7" s="98" t="s">
        <v>5</v>
      </c>
      <c r="C7" s="98" t="s">
        <v>6</v>
      </c>
    </row>
    <row r="8" spans="1:4" x14ac:dyDescent="0.25">
      <c r="A8" s="97">
        <v>43009</v>
      </c>
      <c r="B8" s="98" t="s">
        <v>5</v>
      </c>
      <c r="C8" s="98" t="s">
        <v>6</v>
      </c>
    </row>
    <row r="9" spans="1:4" x14ac:dyDescent="0.25">
      <c r="A9" s="97">
        <v>43040</v>
      </c>
      <c r="B9" s="98" t="s">
        <v>5</v>
      </c>
      <c r="C9" s="98" t="s">
        <v>6</v>
      </c>
    </row>
    <row r="10" spans="1:4" x14ac:dyDescent="0.25">
      <c r="A10" s="97">
        <v>43070</v>
      </c>
    </row>
    <row r="11" spans="1:4" x14ac:dyDescent="0.25">
      <c r="A11" s="97">
        <v>43101</v>
      </c>
    </row>
    <row r="12" spans="1:4" x14ac:dyDescent="0.25">
      <c r="A12" s="97">
        <v>43132</v>
      </c>
    </row>
    <row r="13" spans="1:4" x14ac:dyDescent="0.25">
      <c r="A13" s="97">
        <v>43160</v>
      </c>
    </row>
    <row r="14" spans="1:4" x14ac:dyDescent="0.25">
      <c r="A14" s="97">
        <v>43191</v>
      </c>
    </row>
    <row r="15" spans="1:4" x14ac:dyDescent="0.25">
      <c r="A15" s="97">
        <v>43221</v>
      </c>
    </row>
    <row r="16" spans="1:4" x14ac:dyDescent="0.25">
      <c r="A16" s="97">
        <v>43252</v>
      </c>
    </row>
    <row r="17" spans="1:1" x14ac:dyDescent="0.25">
      <c r="A17" s="97">
        <v>43282</v>
      </c>
    </row>
    <row r="18" spans="1:1" x14ac:dyDescent="0.25">
      <c r="A18" s="97">
        <v>43313</v>
      </c>
    </row>
    <row r="19" spans="1:1" x14ac:dyDescent="0.25">
      <c r="A19" s="97">
        <v>43344</v>
      </c>
    </row>
    <row r="20" spans="1:1" x14ac:dyDescent="0.25">
      <c r="A20" s="97">
        <v>43374</v>
      </c>
    </row>
    <row r="21" spans="1:1" x14ac:dyDescent="0.25">
      <c r="A21" s="97">
        <v>43405</v>
      </c>
    </row>
    <row r="22" spans="1:1" x14ac:dyDescent="0.25">
      <c r="A22" s="97">
        <v>43435</v>
      </c>
    </row>
    <row r="23" spans="1:1" x14ac:dyDescent="0.25">
      <c r="A23" s="97">
        <v>43466</v>
      </c>
    </row>
    <row r="24" spans="1:1" x14ac:dyDescent="0.25">
      <c r="A24" s="97">
        <v>43497</v>
      </c>
    </row>
    <row r="25" spans="1:1" x14ac:dyDescent="0.25">
      <c r="A25" s="97">
        <v>43525</v>
      </c>
    </row>
    <row r="26" spans="1:1" x14ac:dyDescent="0.25">
      <c r="A26" s="97">
        <v>43556</v>
      </c>
    </row>
    <row r="27" spans="1:1" x14ac:dyDescent="0.25">
      <c r="A27" s="97">
        <v>43586</v>
      </c>
    </row>
    <row r="28" spans="1:1" x14ac:dyDescent="0.25">
      <c r="A28" s="97">
        <v>43617</v>
      </c>
    </row>
    <row r="29" spans="1:1" x14ac:dyDescent="0.25">
      <c r="A29" s="97">
        <v>43647</v>
      </c>
    </row>
    <row r="30" spans="1:1" x14ac:dyDescent="0.25">
      <c r="A30" s="97">
        <v>43678</v>
      </c>
    </row>
    <row r="31" spans="1:1" x14ac:dyDescent="0.25">
      <c r="A31" s="97">
        <v>43709</v>
      </c>
    </row>
    <row r="32" spans="1:1" x14ac:dyDescent="0.25">
      <c r="A32" s="97">
        <v>43739</v>
      </c>
    </row>
    <row r="33" spans="1:1" x14ac:dyDescent="0.25">
      <c r="A33" s="97">
        <v>43770</v>
      </c>
    </row>
    <row r="34" spans="1:1" x14ac:dyDescent="0.25">
      <c r="A34" s="97">
        <v>43800</v>
      </c>
    </row>
  </sheetData>
  <pageMargins left="0.7" right="0.7" top="0.75" bottom="0.75" header="0.3" footer="0.3"/>
  <pageSetup orientation="portrait" r:id="rId1"/>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FF0000"/>
  </sheetPr>
  <dimension ref="A2:S50"/>
  <sheetViews>
    <sheetView zoomScale="90" zoomScaleNormal="90" workbookViewId="0">
      <selection activeCell="L46" sqref="L46"/>
    </sheetView>
  </sheetViews>
  <sheetFormatPr defaultRowHeight="15" x14ac:dyDescent="0.25"/>
  <cols>
    <col min="1" max="1" width="22" bestFit="1" customWidth="1"/>
    <col min="2" max="3" width="16.7109375" customWidth="1"/>
    <col min="4" max="4" width="23.7109375" customWidth="1"/>
    <col min="5" max="5" width="20.42578125" customWidth="1"/>
    <col min="6" max="6" width="19.5703125" customWidth="1"/>
    <col min="7" max="8" width="16.7109375" customWidth="1"/>
    <col min="9" max="9" width="23.7109375" customWidth="1"/>
    <col min="10" max="10" width="20.42578125" customWidth="1"/>
    <col min="11" max="11" width="19.5703125" customWidth="1"/>
    <col min="12" max="12" width="14.42578125" customWidth="1"/>
    <col min="13" max="13" width="15.7109375" customWidth="1"/>
    <col min="14" max="14" width="21.7109375" customWidth="1"/>
    <col min="15" max="15" width="18" bestFit="1" customWidth="1"/>
    <col min="16" max="16" width="20.28515625" customWidth="1"/>
    <col min="17" max="17" width="15" bestFit="1" customWidth="1"/>
    <col min="19" max="19" width="11.28515625" bestFit="1" customWidth="1"/>
  </cols>
  <sheetData>
    <row r="2" spans="1:17" ht="15.75" thickBot="1" x14ac:dyDescent="0.3"/>
    <row r="3" spans="1:17" x14ac:dyDescent="0.25">
      <c r="B3" s="580" t="s">
        <v>96</v>
      </c>
      <c r="C3" s="581"/>
      <c r="D3" s="581"/>
      <c r="E3" s="581"/>
      <c r="F3" s="582"/>
      <c r="G3" s="594" t="s">
        <v>97</v>
      </c>
      <c r="H3" s="595"/>
      <c r="I3" s="595"/>
      <c r="J3" s="595"/>
      <c r="K3" s="596"/>
    </row>
    <row r="4" spans="1:17" x14ac:dyDescent="0.25">
      <c r="A4" s="344" t="s">
        <v>34</v>
      </c>
      <c r="B4" s="125" t="s">
        <v>24</v>
      </c>
      <c r="C4" s="126" t="s">
        <v>35</v>
      </c>
      <c r="D4" s="127" t="s">
        <v>36</v>
      </c>
      <c r="E4" s="127" t="s">
        <v>37</v>
      </c>
      <c r="F4" s="128" t="s">
        <v>26</v>
      </c>
      <c r="G4" s="348" t="s">
        <v>24</v>
      </c>
      <c r="H4" s="349" t="s">
        <v>35</v>
      </c>
      <c r="I4" s="350" t="s">
        <v>36</v>
      </c>
      <c r="J4" s="350" t="s">
        <v>37</v>
      </c>
      <c r="K4" s="352" t="s">
        <v>26</v>
      </c>
    </row>
    <row r="5" spans="1:17" x14ac:dyDescent="0.25">
      <c r="A5" s="345" t="s">
        <v>38</v>
      </c>
      <c r="B5" s="16" t="e">
        <f>SUM('C&amp;I Rate Code Energy'!#REF!)</f>
        <v>#REF!</v>
      </c>
      <c r="C5" s="19" t="s">
        <v>39</v>
      </c>
      <c r="D5" s="20">
        <v>5.8855999999999999E-2</v>
      </c>
      <c r="E5" s="162" t="s">
        <v>39</v>
      </c>
      <c r="F5" s="129" t="e">
        <f>+B5*D5</f>
        <v>#REF!</v>
      </c>
      <c r="G5" s="346" t="e">
        <f>SUM('C&amp;I Rate Code Energy'!#REF!)</f>
        <v>#REF!</v>
      </c>
      <c r="H5" s="353" t="s">
        <v>39</v>
      </c>
      <c r="I5" s="347">
        <v>5.8855999999999999E-2</v>
      </c>
      <c r="J5" s="177" t="s">
        <v>39</v>
      </c>
      <c r="K5" s="379" t="e">
        <f>+G5*I5</f>
        <v>#REF!</v>
      </c>
    </row>
    <row r="6" spans="1:17" x14ac:dyDescent="0.25">
      <c r="A6" s="345" t="s">
        <v>40</v>
      </c>
      <c r="B6" s="16" t="e">
        <f>SUM('C&amp;I Rate Code Energy'!#REF!)</f>
        <v>#REF!</v>
      </c>
      <c r="C6" s="19" t="s">
        <v>39</v>
      </c>
      <c r="D6" s="20">
        <v>3.0256000000000002E-2</v>
      </c>
      <c r="E6" s="162" t="s">
        <v>39</v>
      </c>
      <c r="F6" s="129" t="e">
        <f t="shared" ref="F6:F12" si="0">+B6*D6</f>
        <v>#REF!</v>
      </c>
      <c r="G6" s="346" t="e">
        <f>SUM('C&amp;I Rate Code Energy'!#REF!)</f>
        <v>#REF!</v>
      </c>
      <c r="H6" s="353" t="s">
        <v>39</v>
      </c>
      <c r="I6" s="347">
        <v>3.0256000000000002E-2</v>
      </c>
      <c r="J6" s="177" t="s">
        <v>39</v>
      </c>
      <c r="K6" s="379" t="e">
        <f t="shared" ref="K6" si="1">+G6*I6</f>
        <v>#REF!</v>
      </c>
    </row>
    <row r="7" spans="1:17" x14ac:dyDescent="0.25">
      <c r="A7" s="345" t="s">
        <v>41</v>
      </c>
      <c r="B7" s="16" t="e">
        <f>SUM('C&amp;I Rate Code Energy'!#REF!)</f>
        <v>#REF!</v>
      </c>
      <c r="C7" s="153" t="e">
        <f>SUM('C&amp;I Rate Code Demand'!#REF!)</f>
        <v>#REF!</v>
      </c>
      <c r="D7" s="20">
        <v>1.1856E-2</v>
      </c>
      <c r="E7" s="162">
        <v>10.18</v>
      </c>
      <c r="F7" s="129" t="e">
        <f>(+B7*D7)+(C7*E7)</f>
        <v>#REF!</v>
      </c>
      <c r="G7" s="346" t="e">
        <f>SUM('C&amp;I Rate Code Energy'!#REF!)</f>
        <v>#REF!</v>
      </c>
      <c r="H7" s="240" t="e">
        <f>SUM('C&amp;I Rate Code Demand'!#REF!)</f>
        <v>#REF!</v>
      </c>
      <c r="I7" s="347">
        <v>1.1856E-2</v>
      </c>
      <c r="J7" s="177">
        <v>10.18</v>
      </c>
      <c r="K7" s="379" t="e">
        <f>(+G7*I7)+(H7*J7)</f>
        <v>#REF!</v>
      </c>
    </row>
    <row r="8" spans="1:17" x14ac:dyDescent="0.25">
      <c r="A8" s="345" t="s">
        <v>42</v>
      </c>
      <c r="B8" s="16" t="e">
        <f>SUM('C&amp;I Rate Code Energy'!#REF!)</f>
        <v>#REF!</v>
      </c>
      <c r="C8" s="153" t="e">
        <f>SUM('C&amp;I Rate Code Demand'!#REF!)</f>
        <v>#REF!</v>
      </c>
      <c r="D8" s="20">
        <v>5.7559999999999998E-3</v>
      </c>
      <c r="E8" s="162">
        <v>11.19</v>
      </c>
      <c r="F8" s="129" t="e">
        <f t="shared" si="0"/>
        <v>#REF!</v>
      </c>
      <c r="G8" s="346" t="e">
        <f>SUM('C&amp;I Rate Code Energy'!#REF!)</f>
        <v>#REF!</v>
      </c>
      <c r="H8" s="240" t="e">
        <f>SUM('C&amp;I Rate Code Demand'!#REF!)</f>
        <v>#REF!</v>
      </c>
      <c r="I8" s="347">
        <v>5.7559999999999998E-3</v>
      </c>
      <c r="J8" s="177">
        <v>11.19</v>
      </c>
      <c r="K8" s="379" t="e">
        <f t="shared" ref="K8:K12" si="2">(+G8*I8)+(H8*J8)</f>
        <v>#REF!</v>
      </c>
    </row>
    <row r="9" spans="1:17" x14ac:dyDescent="0.25">
      <c r="A9" s="345" t="s">
        <v>43</v>
      </c>
      <c r="B9" s="16" t="e">
        <f>SUM('C&amp;I Rate Code Energy'!#REF!)</f>
        <v>#REF!</v>
      </c>
      <c r="C9" s="153" t="e">
        <f>SUM('C&amp;I Rate Code Demand'!#REF!)</f>
        <v>#REF!</v>
      </c>
      <c r="D9" s="20">
        <v>2.1055999999999998E-2</v>
      </c>
      <c r="E9" s="162">
        <v>0</v>
      </c>
      <c r="F9" s="129" t="e">
        <f t="shared" si="0"/>
        <v>#REF!</v>
      </c>
      <c r="G9" s="346" t="e">
        <f>SUM('C&amp;I Rate Code Energy'!#REF!)</f>
        <v>#REF!</v>
      </c>
      <c r="H9" s="240" t="e">
        <f>SUM('C&amp;I Rate Code Demand'!#REF!)</f>
        <v>#REF!</v>
      </c>
      <c r="I9" s="347">
        <v>2.1055999999999998E-2</v>
      </c>
      <c r="J9" s="177">
        <v>0</v>
      </c>
      <c r="K9" s="379" t="e">
        <f t="shared" si="2"/>
        <v>#REF!</v>
      </c>
    </row>
    <row r="10" spans="1:17" x14ac:dyDescent="0.25">
      <c r="A10" s="345" t="s">
        <v>44</v>
      </c>
      <c r="B10" s="21" t="e">
        <f>SUM('C&amp;I Rate Code Energy'!#REF!)</f>
        <v>#REF!</v>
      </c>
      <c r="C10" s="241" t="e">
        <f>SUM('C&amp;I Rate Code Demand'!#REF!)</f>
        <v>#REF!</v>
      </c>
      <c r="D10" s="20">
        <v>5.7559999999999998E-3</v>
      </c>
      <c r="E10" s="162">
        <v>10.57</v>
      </c>
      <c r="F10" s="129" t="e">
        <f t="shared" si="0"/>
        <v>#REF!</v>
      </c>
      <c r="G10" s="242" t="e">
        <f>SUM('C&amp;I Rate Code Energy'!#REF!)</f>
        <v>#REF!</v>
      </c>
      <c r="H10" s="243" t="e">
        <f>SUM('C&amp;I Rate Code Demand'!#REF!)</f>
        <v>#REF!</v>
      </c>
      <c r="I10" s="347">
        <v>5.7559999999999998E-3</v>
      </c>
      <c r="J10" s="177">
        <v>10.57</v>
      </c>
      <c r="K10" s="379" t="e">
        <f t="shared" si="2"/>
        <v>#REF!</v>
      </c>
    </row>
    <row r="11" spans="1:17" x14ac:dyDescent="0.25">
      <c r="A11" s="345" t="s">
        <v>45</v>
      </c>
      <c r="B11" s="21" t="e">
        <f>SUM('C&amp;I Rate Code Energy'!#REF!)</f>
        <v>#REF!</v>
      </c>
      <c r="C11" s="241" t="e">
        <f>SUM('C&amp;I Rate Code Demand'!#REF!)</f>
        <v>#REF!</v>
      </c>
      <c r="D11" s="20">
        <v>4.9560000000000003E-3</v>
      </c>
      <c r="E11" s="162">
        <v>10.6</v>
      </c>
      <c r="F11" s="129" t="e">
        <f t="shared" si="0"/>
        <v>#REF!</v>
      </c>
      <c r="G11" s="242" t="e">
        <f>SUM('C&amp;I Rate Code Energy'!#REF!)</f>
        <v>#REF!</v>
      </c>
      <c r="H11" s="243" t="e">
        <f>SUM('C&amp;I Rate Code Demand'!#REF!)</f>
        <v>#REF!</v>
      </c>
      <c r="I11" s="347">
        <v>4.9560000000000003E-3</v>
      </c>
      <c r="J11" s="177">
        <v>10.6</v>
      </c>
      <c r="K11" s="379" t="e">
        <f t="shared" si="2"/>
        <v>#REF!</v>
      </c>
    </row>
    <row r="12" spans="1:17" ht="15.75" thickBot="1" x14ac:dyDescent="0.3">
      <c r="A12" s="345" t="s">
        <v>46</v>
      </c>
      <c r="B12" s="114" t="e">
        <f>SUM('C&amp;I Rate Code Energy'!#REF!)</f>
        <v>#REF!</v>
      </c>
      <c r="C12" s="168" t="e">
        <f>SUM('C&amp;I Rate Code Demand'!#REF!)</f>
        <v>#REF!</v>
      </c>
      <c r="D12" s="142">
        <v>4.9560000000000003E-3</v>
      </c>
      <c r="E12" s="161">
        <v>9.9</v>
      </c>
      <c r="F12" s="144" t="e">
        <f t="shared" si="0"/>
        <v>#REF!</v>
      </c>
      <c r="G12" s="111" t="e">
        <f>SUM('C&amp;I Rate Code Energy'!#REF!)</f>
        <v>#REF!</v>
      </c>
      <c r="H12" s="244" t="e">
        <f>SUM('C&amp;I Rate Code Demand'!#REF!)</f>
        <v>#REF!</v>
      </c>
      <c r="I12" s="112">
        <v>4.9560000000000003E-3</v>
      </c>
      <c r="J12" s="177">
        <v>9.9</v>
      </c>
      <c r="K12" s="140" t="e">
        <f t="shared" si="2"/>
        <v>#REF!</v>
      </c>
    </row>
    <row r="13" spans="1:17" ht="16.5" thickTop="1" thickBot="1" x14ac:dyDescent="0.3">
      <c r="A13" s="345" t="s">
        <v>33</v>
      </c>
      <c r="B13" s="121" t="e">
        <f>SUM(B5:B12)</f>
        <v>#REF!</v>
      </c>
      <c r="C13" s="148" t="e">
        <f>SUM(C7:C12)</f>
        <v>#REF!</v>
      </c>
      <c r="D13" s="149"/>
      <c r="E13" s="150"/>
      <c r="F13" s="123" t="e">
        <f>SUM(F5:F12)</f>
        <v>#REF!</v>
      </c>
      <c r="G13" s="118" t="e">
        <f>SUM(G5:G12)</f>
        <v>#REF!</v>
      </c>
      <c r="H13" s="145" t="e">
        <f>SUM(H7:H12)</f>
        <v>#REF!</v>
      </c>
      <c r="I13" s="146"/>
      <c r="J13" s="147"/>
      <c r="K13" s="120" t="e">
        <f>SUM(K5:K12)</f>
        <v>#REF!</v>
      </c>
      <c r="L13" s="31"/>
    </row>
    <row r="14" spans="1:17" ht="15.75" thickBot="1" x14ac:dyDescent="0.3">
      <c r="F14" s="152" t="e">
        <f>SUM(Sector!#REF!)</f>
        <v>#REF!</v>
      </c>
      <c r="G14" s="154"/>
      <c r="K14" s="170" t="e">
        <f>SUM(Sector!#REF!)</f>
        <v>#REF!</v>
      </c>
    </row>
    <row r="15" spans="1:17" x14ac:dyDescent="0.25">
      <c r="B15" s="583" t="s">
        <v>54</v>
      </c>
      <c r="C15" s="584"/>
      <c r="D15" s="585"/>
      <c r="E15" s="586"/>
      <c r="F15" s="587"/>
      <c r="G15" s="588" t="s">
        <v>101</v>
      </c>
      <c r="H15" s="589"/>
      <c r="I15" s="590"/>
      <c r="J15" s="591"/>
      <c r="K15" s="592"/>
      <c r="L15" s="583" t="s">
        <v>102</v>
      </c>
      <c r="M15" s="584"/>
      <c r="N15" s="585"/>
      <c r="O15" s="586"/>
      <c r="P15" s="587"/>
      <c r="Q15" s="245"/>
    </row>
    <row r="16" spans="1:17" x14ac:dyDescent="0.25">
      <c r="A16" s="344" t="s">
        <v>34</v>
      </c>
      <c r="B16" s="348" t="s">
        <v>24</v>
      </c>
      <c r="C16" s="349" t="s">
        <v>35</v>
      </c>
      <c r="D16" s="350" t="s">
        <v>36</v>
      </c>
      <c r="E16" s="351" t="s">
        <v>37</v>
      </c>
      <c r="F16" s="352" t="s">
        <v>57</v>
      </c>
      <c r="G16" s="125" t="s">
        <v>24</v>
      </c>
      <c r="H16" s="126" t="s">
        <v>35</v>
      </c>
      <c r="I16" s="127" t="s">
        <v>36</v>
      </c>
      <c r="J16" s="578" t="s">
        <v>37</v>
      </c>
      <c r="K16" s="128" t="s">
        <v>57</v>
      </c>
      <c r="L16" s="348" t="s">
        <v>24</v>
      </c>
      <c r="M16" s="349" t="s">
        <v>35</v>
      </c>
      <c r="N16" s="350" t="s">
        <v>36</v>
      </c>
      <c r="O16" s="351" t="s">
        <v>37</v>
      </c>
      <c r="P16" s="352" t="s">
        <v>57</v>
      </c>
      <c r="Q16" s="245"/>
    </row>
    <row r="17" spans="1:19" x14ac:dyDescent="0.25">
      <c r="A17" s="345" t="s">
        <v>38</v>
      </c>
      <c r="B17" s="246" t="e">
        <f>SUM('C&amp;I Rate Code Energy'!#REF!)</f>
        <v>#REF!</v>
      </c>
      <c r="C17" s="354" t="s">
        <v>39</v>
      </c>
      <c r="D17" s="347">
        <v>5.8855999999999999E-2</v>
      </c>
      <c r="E17" s="353" t="s">
        <v>39</v>
      </c>
      <c r="F17" s="379" t="e">
        <f>+B17*D17</f>
        <v>#REF!</v>
      </c>
      <c r="G17" s="247" t="e">
        <f>SUM('C&amp;I Rate Code Energy'!#REF!)</f>
        <v>#REF!</v>
      </c>
      <c r="H17" s="248" t="s">
        <v>39</v>
      </c>
      <c r="I17" s="20">
        <v>6.1643000000000003E-2</v>
      </c>
      <c r="J17" s="19" t="s">
        <v>39</v>
      </c>
      <c r="K17" s="129" t="e">
        <f>+G17*I17</f>
        <v>#REF!</v>
      </c>
      <c r="L17" s="246" t="e">
        <f>SUM('C&amp;I Rate Code Energy'!#REF!)</f>
        <v>#REF!</v>
      </c>
      <c r="M17" s="354" t="s">
        <v>39</v>
      </c>
      <c r="N17" s="347">
        <v>6.1643000000000003E-2</v>
      </c>
      <c r="O17" s="353" t="s">
        <v>39</v>
      </c>
      <c r="P17" s="379" t="e">
        <f>+L17*N17</f>
        <v>#REF!</v>
      </c>
      <c r="Q17" s="245"/>
    </row>
    <row r="18" spans="1:19" x14ac:dyDescent="0.25">
      <c r="A18" s="345" t="s">
        <v>40</v>
      </c>
      <c r="B18" s="246" t="e">
        <f>SUM('C&amp;I Rate Code Energy'!#REF!)</f>
        <v>#REF!</v>
      </c>
      <c r="C18" s="354" t="s">
        <v>39</v>
      </c>
      <c r="D18" s="347">
        <v>3.0256000000000002E-2</v>
      </c>
      <c r="E18" s="353" t="s">
        <v>39</v>
      </c>
      <c r="F18" s="379" t="e">
        <f t="shared" ref="F18" si="3">+B18*D18</f>
        <v>#REF!</v>
      </c>
      <c r="G18" s="247" t="e">
        <f>SUM('C&amp;I Rate Code Energy'!#REF!)</f>
        <v>#REF!</v>
      </c>
      <c r="H18" s="248" t="s">
        <v>39</v>
      </c>
      <c r="I18" s="20">
        <v>4.4153999999999999E-2</v>
      </c>
      <c r="J18" s="19" t="s">
        <v>39</v>
      </c>
      <c r="K18" s="129" t="e">
        <f t="shared" ref="K18" si="4">+G18*I18</f>
        <v>#REF!</v>
      </c>
      <c r="L18" s="246" t="e">
        <f>SUM('C&amp;I Rate Code Energy'!#REF!)</f>
        <v>#REF!</v>
      </c>
      <c r="M18" s="354" t="s">
        <v>39</v>
      </c>
      <c r="N18" s="347">
        <v>4.4153999999999999E-2</v>
      </c>
      <c r="O18" s="353" t="s">
        <v>39</v>
      </c>
      <c r="P18" s="379" t="e">
        <f t="shared" ref="P18" si="5">+L18*N18</f>
        <v>#REF!</v>
      </c>
      <c r="Q18" s="245"/>
    </row>
    <row r="19" spans="1:19" x14ac:dyDescent="0.25">
      <c r="A19" s="345" t="s">
        <v>41</v>
      </c>
      <c r="B19" s="246" t="e">
        <f>SUM('C&amp;I Rate Code Energy'!#REF!)</f>
        <v>#REF!</v>
      </c>
      <c r="C19" s="130" t="e">
        <f>SUM('C&amp;I Rate Code Demand'!#REF!)</f>
        <v>#REF!</v>
      </c>
      <c r="D19" s="347">
        <v>1.1856E-2</v>
      </c>
      <c r="E19" s="131">
        <v>10.18</v>
      </c>
      <c r="F19" s="379" t="e">
        <f>(+B19*D19)+(C19*E19)</f>
        <v>#REF!</v>
      </c>
      <c r="G19" s="247" t="e">
        <f>SUM('C&amp;I Rate Code Energy'!#REF!)</f>
        <v>#REF!</v>
      </c>
      <c r="H19" s="132" t="e">
        <f>SUM('C&amp;I Rate Code Demand'!#REF!)</f>
        <v>#REF!</v>
      </c>
      <c r="I19" s="20">
        <v>1.6609999999999999E-3</v>
      </c>
      <c r="J19" s="133">
        <v>17.100000000000001</v>
      </c>
      <c r="K19" s="129" t="e">
        <f>(+G19*I19)+(H19*J19)</f>
        <v>#REF!</v>
      </c>
      <c r="L19" s="246" t="e">
        <f>SUM('C&amp;I Rate Code Energy'!#REF!)</f>
        <v>#REF!</v>
      </c>
      <c r="M19" s="130" t="e">
        <f>SUM('C&amp;I Rate Code Demand'!#REF!)</f>
        <v>#REF!</v>
      </c>
      <c r="N19" s="347">
        <v>1.6609999999999999E-3</v>
      </c>
      <c r="O19" s="131">
        <v>17.100000000000001</v>
      </c>
      <c r="P19" s="379" t="e">
        <f>(+L19*N19)+(M19*O19)</f>
        <v>#REF!</v>
      </c>
      <c r="Q19" s="245"/>
    </row>
    <row r="20" spans="1:19" x14ac:dyDescent="0.25">
      <c r="A20" s="345" t="s">
        <v>42</v>
      </c>
      <c r="B20" s="246" t="e">
        <f>SUM('C&amp;I Rate Code Energy'!#REF!)</f>
        <v>#REF!</v>
      </c>
      <c r="C20" s="130" t="e">
        <f>SUM('C&amp;I Rate Code Demand'!#REF!)</f>
        <v>#REF!</v>
      </c>
      <c r="D20" s="347">
        <v>5.7559999999999998E-3</v>
      </c>
      <c r="E20" s="131">
        <v>11.19</v>
      </c>
      <c r="F20" s="379" t="e">
        <f t="shared" ref="F20:F24" si="6">(+B20*D20)+(C20*E20)</f>
        <v>#REF!</v>
      </c>
      <c r="G20" s="247" t="e">
        <f>SUM('C&amp;I Rate Code Energy'!#REF!)</f>
        <v>#REF!</v>
      </c>
      <c r="H20" s="132" t="e">
        <f>SUM('C&amp;I Rate Code Demand'!#REF!)</f>
        <v>#REF!</v>
      </c>
      <c r="I20" s="20">
        <v>5.9599999999999996E-4</v>
      </c>
      <c r="J20" s="133">
        <v>18.2</v>
      </c>
      <c r="K20" s="129" t="e">
        <f t="shared" ref="K20:K24" si="7">(+G20*I20)+(H20*J20)</f>
        <v>#REF!</v>
      </c>
      <c r="L20" s="246" t="e">
        <f>SUM('C&amp;I Rate Code Energy'!#REF!)</f>
        <v>#REF!</v>
      </c>
      <c r="M20" s="130" t="e">
        <f>SUM('C&amp;I Rate Code Demand'!#REF!)</f>
        <v>#REF!</v>
      </c>
      <c r="N20" s="347">
        <v>5.9599999999999996E-4</v>
      </c>
      <c r="O20" s="131">
        <v>18.2</v>
      </c>
      <c r="P20" s="379" t="e">
        <f t="shared" ref="P20:P24" si="8">(+L20*N20)+(M20*O20)</f>
        <v>#REF!</v>
      </c>
      <c r="Q20" s="245"/>
    </row>
    <row r="21" spans="1:19" x14ac:dyDescent="0.25">
      <c r="A21" s="345" t="s">
        <v>43</v>
      </c>
      <c r="B21" s="246" t="e">
        <f>SUM('C&amp;I Rate Code Energy'!#REF!)</f>
        <v>#REF!</v>
      </c>
      <c r="C21" s="130" t="e">
        <f>SUM('C&amp;I Rate Code Demand'!#REF!)</f>
        <v>#REF!</v>
      </c>
      <c r="D21" s="347">
        <v>2.1055999999999998E-2</v>
      </c>
      <c r="E21" s="131">
        <v>0</v>
      </c>
      <c r="F21" s="379" t="e">
        <f t="shared" si="6"/>
        <v>#REF!</v>
      </c>
      <c r="G21" s="247" t="e">
        <f>SUM('C&amp;I Rate Code Energy'!#REF!)</f>
        <v>#REF!</v>
      </c>
      <c r="H21" s="132" t="e">
        <f>SUM('C&amp;I Rate Code Demand'!#REF!)</f>
        <v>#REF!</v>
      </c>
      <c r="I21" s="20">
        <v>2.486E-2</v>
      </c>
      <c r="J21" s="133">
        <v>0</v>
      </c>
      <c r="K21" s="129" t="e">
        <f t="shared" si="7"/>
        <v>#REF!</v>
      </c>
      <c r="L21" s="246" t="e">
        <f>SUM('C&amp;I Rate Code Energy'!#REF!)</f>
        <v>#REF!</v>
      </c>
      <c r="M21" s="130" t="e">
        <f>SUM('C&amp;I Rate Code Demand'!#REF!)</f>
        <v>#REF!</v>
      </c>
      <c r="N21" s="347">
        <v>2.486E-2</v>
      </c>
      <c r="O21" s="131">
        <v>0</v>
      </c>
      <c r="P21" s="379" t="e">
        <f t="shared" si="8"/>
        <v>#REF!</v>
      </c>
      <c r="Q21" s="245"/>
    </row>
    <row r="22" spans="1:19" x14ac:dyDescent="0.25">
      <c r="A22" s="345" t="s">
        <v>44</v>
      </c>
      <c r="B22" s="249" t="e">
        <f>SUM('C&amp;I Rate Code Energy'!#REF!)</f>
        <v>#REF!</v>
      </c>
      <c r="C22" s="130" t="e">
        <f>SUM('C&amp;I Rate Code Demand'!#REF!)</f>
        <v>#REF!</v>
      </c>
      <c r="D22" s="134">
        <v>5.7559999999999998E-3</v>
      </c>
      <c r="E22" s="135">
        <v>10.57</v>
      </c>
      <c r="F22" s="379" t="e">
        <f t="shared" si="6"/>
        <v>#REF!</v>
      </c>
      <c r="G22" s="250" t="e">
        <f>SUM('C&amp;I Rate Code Energy'!#REF!)</f>
        <v>#REF!</v>
      </c>
      <c r="H22" s="132" t="e">
        <f>SUM('C&amp;I Rate Code Demand'!#REF!)</f>
        <v>#REF!</v>
      </c>
      <c r="I22" s="136">
        <v>1.2050999999999999E-2</v>
      </c>
      <c r="J22" s="137">
        <v>12.05</v>
      </c>
      <c r="K22" s="129" t="e">
        <f t="shared" si="7"/>
        <v>#REF!</v>
      </c>
      <c r="L22" s="249" t="e">
        <f>SUM('C&amp;I Rate Code Energy'!#REF!)</f>
        <v>#REF!</v>
      </c>
      <c r="M22" s="130" t="e">
        <f>SUM('C&amp;I Rate Code Demand'!#REF!)</f>
        <v>#REF!</v>
      </c>
      <c r="N22" s="134">
        <v>1.2050999999999999E-2</v>
      </c>
      <c r="O22" s="135">
        <v>12.05</v>
      </c>
      <c r="P22" s="379" t="e">
        <f t="shared" si="8"/>
        <v>#REF!</v>
      </c>
      <c r="Q22" s="245"/>
    </row>
    <row r="23" spans="1:19" x14ac:dyDescent="0.25">
      <c r="A23" s="345" t="s">
        <v>45</v>
      </c>
      <c r="B23" s="249" t="e">
        <f>SUM('C&amp;I Rate Code Energy'!#REF!)</f>
        <v>#REF!</v>
      </c>
      <c r="C23" s="130" t="e">
        <f>SUM('C&amp;I Rate Code Demand'!#REF!)</f>
        <v>#REF!</v>
      </c>
      <c r="D23" s="134">
        <v>4.9560000000000003E-3</v>
      </c>
      <c r="E23" s="135">
        <v>10.6</v>
      </c>
      <c r="F23" s="379" t="e">
        <f t="shared" si="6"/>
        <v>#REF!</v>
      </c>
      <c r="G23" s="250" t="e">
        <f>SUM('C&amp;I Rate Code Energy'!#REF!)</f>
        <v>#REF!</v>
      </c>
      <c r="H23" s="132" t="e">
        <f>SUM('C&amp;I Rate Code Demand'!#REF!)</f>
        <v>#REF!</v>
      </c>
      <c r="I23" s="136">
        <v>1.3174999999999999E-2</v>
      </c>
      <c r="J23" s="137">
        <v>11.5</v>
      </c>
      <c r="K23" s="129" t="e">
        <f t="shared" si="7"/>
        <v>#REF!</v>
      </c>
      <c r="L23" s="249" t="e">
        <f>SUM('C&amp;I Rate Code Energy'!#REF!)</f>
        <v>#REF!</v>
      </c>
      <c r="M23" s="130" t="e">
        <f>SUM('C&amp;I Rate Code Demand'!#REF!)</f>
        <v>#REF!</v>
      </c>
      <c r="N23" s="134">
        <v>1.3174999999999999E-2</v>
      </c>
      <c r="O23" s="135">
        <v>11.5</v>
      </c>
      <c r="P23" s="379" t="e">
        <f t="shared" si="8"/>
        <v>#REF!</v>
      </c>
      <c r="Q23" s="245"/>
    </row>
    <row r="24" spans="1:19" ht="15.75" thickBot="1" x14ac:dyDescent="0.3">
      <c r="A24" s="345" t="s">
        <v>46</v>
      </c>
      <c r="B24" s="251" t="e">
        <f>SUM('C&amp;I Rate Code Energy'!#REF!)</f>
        <v>#REF!</v>
      </c>
      <c r="C24" s="138" t="e">
        <f>SUM('C&amp;I Rate Code Demand'!#REF!)</f>
        <v>#REF!</v>
      </c>
      <c r="D24" s="112">
        <v>4.9560000000000003E-3</v>
      </c>
      <c r="E24" s="139">
        <v>9.9</v>
      </c>
      <c r="F24" s="140" t="e">
        <f t="shared" si="6"/>
        <v>#REF!</v>
      </c>
      <c r="G24" s="252" t="e">
        <f>SUM('C&amp;I Rate Code Energy'!#REF!)</f>
        <v>#REF!</v>
      </c>
      <c r="H24" s="141" t="e">
        <f>SUM('C&amp;I Rate Code Demand'!#REF!)</f>
        <v>#REF!</v>
      </c>
      <c r="I24" s="142">
        <v>1.1457E-2</v>
      </c>
      <c r="J24" s="143">
        <v>11.07</v>
      </c>
      <c r="K24" s="144" t="e">
        <f t="shared" si="7"/>
        <v>#REF!</v>
      </c>
      <c r="L24" s="251" t="e">
        <f>SUM('C&amp;I Rate Code Energy'!#REF!)</f>
        <v>#REF!</v>
      </c>
      <c r="M24" s="138" t="e">
        <f>SUM('C&amp;I Rate Code Demand'!#REF!)</f>
        <v>#REF!</v>
      </c>
      <c r="N24" s="112">
        <v>1.1457E-2</v>
      </c>
      <c r="O24" s="139">
        <v>11.07</v>
      </c>
      <c r="P24" s="140" t="e">
        <f t="shared" si="8"/>
        <v>#REF!</v>
      </c>
      <c r="Q24" s="245"/>
    </row>
    <row r="25" spans="1:19" ht="16.5" thickTop="1" thickBot="1" x14ac:dyDescent="0.3">
      <c r="A25" s="345" t="s">
        <v>33</v>
      </c>
      <c r="B25" s="118" t="e">
        <f>SUM(B17:B24)</f>
        <v>#REF!</v>
      </c>
      <c r="C25" s="145" t="e">
        <f>SUM(C19:C24)</f>
        <v>#REF!</v>
      </c>
      <c r="D25" s="146"/>
      <c r="E25" s="147"/>
      <c r="F25" s="120" t="e">
        <f>SUM(F17:F24)</f>
        <v>#REF!</v>
      </c>
      <c r="G25" s="121" t="e">
        <f>SUM(G17:G24)</f>
        <v>#REF!</v>
      </c>
      <c r="H25" s="148" t="e">
        <f>SUM(H19:H24)</f>
        <v>#REF!</v>
      </c>
      <c r="I25" s="149"/>
      <c r="J25" s="150"/>
      <c r="K25" s="123" t="e">
        <f>SUM(K17:K24)</f>
        <v>#REF!</v>
      </c>
      <c r="L25" s="118" t="e">
        <f>SUM(L17:L24)</f>
        <v>#REF!</v>
      </c>
      <c r="M25" s="145" t="e">
        <f>SUM(M19:M24)</f>
        <v>#REF!</v>
      </c>
      <c r="N25" s="146"/>
      <c r="O25" s="147"/>
      <c r="P25" s="120" t="e">
        <f>SUM(P17:P24)</f>
        <v>#REF!</v>
      </c>
      <c r="Q25" s="203"/>
      <c r="S25" s="31"/>
    </row>
    <row r="26" spans="1:19" ht="15.75" thickBot="1" x14ac:dyDescent="0.3">
      <c r="F26" s="151" t="e">
        <f>SUM(Sector!#REF!)</f>
        <v>#REF!</v>
      </c>
      <c r="K26" s="152" t="e">
        <f>SUM(Sector!#REF!)</f>
        <v>#REF!</v>
      </c>
      <c r="P26" s="151" t="e">
        <f>SUM(Sector!#REF!)</f>
        <v>#REF!</v>
      </c>
      <c r="Q26" s="10"/>
    </row>
    <row r="27" spans="1:19" x14ac:dyDescent="0.25">
      <c r="A27" s="204"/>
      <c r="B27" s="603" t="s">
        <v>76</v>
      </c>
      <c r="C27" s="598"/>
      <c r="D27" s="598"/>
      <c r="E27" s="598"/>
      <c r="F27" s="599"/>
      <c r="G27" s="604" t="s">
        <v>86</v>
      </c>
      <c r="H27" s="601"/>
      <c r="I27" s="601"/>
      <c r="J27" s="601"/>
      <c r="K27" s="602"/>
      <c r="L27" s="204"/>
    </row>
    <row r="28" spans="1:19" x14ac:dyDescent="0.25">
      <c r="A28" s="205" t="s">
        <v>34</v>
      </c>
      <c r="B28" s="206" t="s">
        <v>24</v>
      </c>
      <c r="C28" s="207" t="s">
        <v>35</v>
      </c>
      <c r="D28" s="208" t="s">
        <v>36</v>
      </c>
      <c r="E28" s="208" t="s">
        <v>37</v>
      </c>
      <c r="F28" s="209" t="s">
        <v>26</v>
      </c>
      <c r="G28" s="210" t="s">
        <v>24</v>
      </c>
      <c r="H28" s="211" t="s">
        <v>35</v>
      </c>
      <c r="I28" s="212" t="s">
        <v>36</v>
      </c>
      <c r="J28" s="212" t="s">
        <v>37</v>
      </c>
      <c r="K28" s="213" t="s">
        <v>26</v>
      </c>
      <c r="L28" s="204"/>
    </row>
    <row r="29" spans="1:19" x14ac:dyDescent="0.25">
      <c r="A29" s="214" t="s">
        <v>38</v>
      </c>
      <c r="B29" s="253" t="e">
        <f>SUM('C&amp;I Rate Code Energy'!#REF!)</f>
        <v>#REF!</v>
      </c>
      <c r="C29" s="254" t="s">
        <v>39</v>
      </c>
      <c r="D29" s="216">
        <v>6.1643000000000003E-2</v>
      </c>
      <c r="E29" s="255" t="s">
        <v>39</v>
      </c>
      <c r="F29" s="256" t="e">
        <f>+B29*D29</f>
        <v>#REF!</v>
      </c>
      <c r="G29" s="257" t="e">
        <f>SUM('C&amp;I Rate Code Energy'!#REF!)</f>
        <v>#REF!</v>
      </c>
      <c r="H29" s="258" t="s">
        <v>39</v>
      </c>
      <c r="I29" s="220">
        <v>6.1643000000000003E-2</v>
      </c>
      <c r="J29" s="259" t="s">
        <v>39</v>
      </c>
      <c r="K29" s="260" t="e">
        <f>+G29*I29</f>
        <v>#REF!</v>
      </c>
      <c r="L29" s="204"/>
    </row>
    <row r="30" spans="1:19" x14ac:dyDescent="0.25">
      <c r="A30" s="214" t="s">
        <v>40</v>
      </c>
      <c r="B30" s="253" t="e">
        <f>SUM('C&amp;I Rate Code Energy'!#REF!)</f>
        <v>#REF!</v>
      </c>
      <c r="C30" s="254" t="s">
        <v>39</v>
      </c>
      <c r="D30" s="216">
        <v>4.4153999999999999E-2</v>
      </c>
      <c r="E30" s="255" t="s">
        <v>39</v>
      </c>
      <c r="F30" s="256" t="e">
        <f t="shared" ref="F30" si="9">+B30*D30</f>
        <v>#REF!</v>
      </c>
      <c r="G30" s="257" t="e">
        <f>SUM('C&amp;I Rate Code Energy'!#REF!)</f>
        <v>#REF!</v>
      </c>
      <c r="H30" s="258" t="s">
        <v>39</v>
      </c>
      <c r="I30" s="220">
        <v>4.4153999999999999E-2</v>
      </c>
      <c r="J30" s="259" t="s">
        <v>39</v>
      </c>
      <c r="K30" s="260" t="e">
        <f t="shared" ref="K30" si="10">+G30*I30</f>
        <v>#REF!</v>
      </c>
      <c r="L30" s="204"/>
    </row>
    <row r="31" spans="1:19" x14ac:dyDescent="0.25">
      <c r="A31" s="214" t="s">
        <v>41</v>
      </c>
      <c r="B31" s="253" t="e">
        <f>SUM('C&amp;I Rate Code Energy'!#REF!)</f>
        <v>#REF!</v>
      </c>
      <c r="C31" s="261" t="e">
        <f>SUM('C&amp;I Rate Code Demand'!#REF!)</f>
        <v>#REF!</v>
      </c>
      <c r="D31" s="216">
        <v>1.6609999999999999E-3</v>
      </c>
      <c r="E31" s="255">
        <v>17.100000000000001</v>
      </c>
      <c r="F31" s="256" t="e">
        <f>(+B31*D31)+(C31*E31)</f>
        <v>#REF!</v>
      </c>
      <c r="G31" s="257" t="e">
        <f>SUM('C&amp;I Rate Code Energy'!#REF!)</f>
        <v>#REF!</v>
      </c>
      <c r="H31" s="262" t="e">
        <f>SUM('C&amp;I Rate Code Demand'!#REF!)</f>
        <v>#REF!</v>
      </c>
      <c r="I31" s="220">
        <v>1.6609999999999999E-3</v>
      </c>
      <c r="J31" s="259">
        <v>17.100000000000001</v>
      </c>
      <c r="K31" s="260" t="e">
        <f>(+G31*I31)+(H31*J31)</f>
        <v>#REF!</v>
      </c>
      <c r="L31" s="204"/>
    </row>
    <row r="32" spans="1:19" x14ac:dyDescent="0.25">
      <c r="A32" s="214" t="s">
        <v>42</v>
      </c>
      <c r="B32" s="253" t="e">
        <f>SUM('C&amp;I Rate Code Energy'!#REF!)</f>
        <v>#REF!</v>
      </c>
      <c r="C32" s="261" t="e">
        <f>SUM('C&amp;I Rate Code Demand'!#REF!)</f>
        <v>#REF!</v>
      </c>
      <c r="D32" s="216">
        <v>5.9599999999999996E-4</v>
      </c>
      <c r="E32" s="255">
        <v>18.2</v>
      </c>
      <c r="F32" s="256" t="e">
        <f t="shared" ref="F32:F36" si="11">(+B32*D32)+(C32*E32)</f>
        <v>#REF!</v>
      </c>
      <c r="G32" s="257" t="e">
        <f>SUM('C&amp;I Rate Code Energy'!#REF!)</f>
        <v>#REF!</v>
      </c>
      <c r="H32" s="262" t="e">
        <f>SUM('C&amp;I Rate Code Demand'!#REF!)</f>
        <v>#REF!</v>
      </c>
      <c r="I32" s="220">
        <v>5.9599999999999996E-4</v>
      </c>
      <c r="J32" s="259">
        <v>18.2</v>
      </c>
      <c r="K32" s="260" t="e">
        <f t="shared" ref="K32:K36" si="12">(+G32*I32)+(H32*J32)</f>
        <v>#REF!</v>
      </c>
      <c r="L32" s="204"/>
    </row>
    <row r="33" spans="1:14" x14ac:dyDescent="0.25">
      <c r="A33" s="214" t="s">
        <v>43</v>
      </c>
      <c r="B33" s="253" t="e">
        <f>SUM('C&amp;I Rate Code Energy'!#REF!)</f>
        <v>#REF!</v>
      </c>
      <c r="C33" s="261" t="e">
        <f>SUM('C&amp;I Rate Code Demand'!#REF!)</f>
        <v>#REF!</v>
      </c>
      <c r="D33" s="216">
        <v>2.486E-2</v>
      </c>
      <c r="E33" s="255">
        <v>0</v>
      </c>
      <c r="F33" s="256" t="e">
        <f t="shared" si="11"/>
        <v>#REF!</v>
      </c>
      <c r="G33" s="257" t="e">
        <f>SUM('C&amp;I Rate Code Energy'!#REF!)</f>
        <v>#REF!</v>
      </c>
      <c r="H33" s="262" t="e">
        <f>SUM('C&amp;I Rate Code Demand'!#REF!)</f>
        <v>#REF!</v>
      </c>
      <c r="I33" s="220">
        <v>2.486E-2</v>
      </c>
      <c r="J33" s="259">
        <v>0</v>
      </c>
      <c r="K33" s="260" t="e">
        <f t="shared" si="12"/>
        <v>#REF!</v>
      </c>
      <c r="L33" s="204"/>
    </row>
    <row r="34" spans="1:14" x14ac:dyDescent="0.25">
      <c r="A34" s="214" t="s">
        <v>44</v>
      </c>
      <c r="B34" s="263" t="e">
        <f>SUM('C&amp;I Rate Code Energy'!#REF!)</f>
        <v>#REF!</v>
      </c>
      <c r="C34" s="264" t="e">
        <f>SUM('C&amp;I Rate Code Demand'!#REF!)</f>
        <v>#REF!</v>
      </c>
      <c r="D34" s="216">
        <v>1.2050999999999999E-2</v>
      </c>
      <c r="E34" s="255">
        <v>12.05</v>
      </c>
      <c r="F34" s="256" t="e">
        <f t="shared" si="11"/>
        <v>#REF!</v>
      </c>
      <c r="G34" s="265" t="e">
        <f>SUM('C&amp;I Rate Code Energy'!#REF!)</f>
        <v>#REF!</v>
      </c>
      <c r="H34" s="266" t="e">
        <f>SUM('C&amp;I Rate Code Demand'!#REF!)</f>
        <v>#REF!</v>
      </c>
      <c r="I34" s="220">
        <v>1.2050999999999999E-2</v>
      </c>
      <c r="J34" s="259">
        <v>12.05</v>
      </c>
      <c r="K34" s="260" t="e">
        <f t="shared" si="12"/>
        <v>#REF!</v>
      </c>
      <c r="L34" s="204"/>
    </row>
    <row r="35" spans="1:14" x14ac:dyDescent="0.25">
      <c r="A35" s="214" t="s">
        <v>45</v>
      </c>
      <c r="B35" s="263" t="e">
        <f>SUM('C&amp;I Rate Code Energy'!#REF!)</f>
        <v>#REF!</v>
      </c>
      <c r="C35" s="264" t="e">
        <f>SUM('C&amp;I Rate Code Demand'!#REF!)</f>
        <v>#REF!</v>
      </c>
      <c r="D35" s="216">
        <v>1.3174999999999999E-2</v>
      </c>
      <c r="E35" s="255">
        <v>11.5</v>
      </c>
      <c r="F35" s="256" t="e">
        <f t="shared" si="11"/>
        <v>#REF!</v>
      </c>
      <c r="G35" s="265" t="e">
        <f>SUM('C&amp;I Rate Code Energy'!#REF!)</f>
        <v>#REF!</v>
      </c>
      <c r="H35" s="266" t="e">
        <f>SUM('C&amp;I Rate Code Demand'!#REF!)</f>
        <v>#REF!</v>
      </c>
      <c r="I35" s="220">
        <v>1.3174999999999999E-2</v>
      </c>
      <c r="J35" s="259">
        <v>11.5</v>
      </c>
      <c r="K35" s="260" t="e">
        <f t="shared" si="12"/>
        <v>#REF!</v>
      </c>
      <c r="L35" s="204"/>
    </row>
    <row r="36" spans="1:14" ht="15.75" thickBot="1" x14ac:dyDescent="0.3">
      <c r="A36" s="214" t="s">
        <v>46</v>
      </c>
      <c r="B36" s="267" t="e">
        <f>SUM('C&amp;I Rate Code Energy'!#REF!)</f>
        <v>#REF!</v>
      </c>
      <c r="C36" s="268" t="e">
        <f>SUM('C&amp;I Rate Code Demand'!#REF!)</f>
        <v>#REF!</v>
      </c>
      <c r="D36" s="224">
        <v>1.1457E-2</v>
      </c>
      <c r="E36" s="269">
        <v>11.07</v>
      </c>
      <c r="F36" s="270" t="e">
        <f t="shared" si="11"/>
        <v>#REF!</v>
      </c>
      <c r="G36" s="271" t="e">
        <f>SUM('C&amp;I Rate Code Energy'!#REF!)</f>
        <v>#REF!</v>
      </c>
      <c r="H36" s="272" t="e">
        <f>SUM('C&amp;I Rate Code Demand'!#REF!)</f>
        <v>#REF!</v>
      </c>
      <c r="I36" s="228">
        <v>1.1457E-2</v>
      </c>
      <c r="J36" s="273">
        <v>11.07</v>
      </c>
      <c r="K36" s="274" t="e">
        <f t="shared" si="12"/>
        <v>#REF!</v>
      </c>
      <c r="L36" s="204"/>
    </row>
    <row r="37" spans="1:14" ht="16.5" thickTop="1" thickBot="1" x14ac:dyDescent="0.3">
      <c r="A37" s="214" t="s">
        <v>33</v>
      </c>
      <c r="B37" s="230" t="e">
        <f>SUM(B29:B36)</f>
        <v>#REF!</v>
      </c>
      <c r="C37" s="231" t="e">
        <f>SUM(C31:C36)</f>
        <v>#REF!</v>
      </c>
      <c r="D37" s="275"/>
      <c r="E37" s="276"/>
      <c r="F37" s="277" t="e">
        <f>SUM(F29:F36)</f>
        <v>#REF!</v>
      </c>
      <c r="G37" s="235" t="e">
        <f>SUM(G29:G36)</f>
        <v>#REF!</v>
      </c>
      <c r="H37" s="236" t="e">
        <f>SUM(H31:H36)</f>
        <v>#REF!</v>
      </c>
      <c r="I37" s="278"/>
      <c r="J37" s="279"/>
      <c r="K37" s="280" t="e">
        <f>SUM(K29:K36)</f>
        <v>#REF!</v>
      </c>
      <c r="L37" s="281"/>
      <c r="N37" s="31"/>
    </row>
    <row r="38" spans="1:14" ht="15.75" thickBot="1" x14ac:dyDescent="0.3">
      <c r="A38" s="204"/>
      <c r="B38" s="204"/>
      <c r="C38" s="204"/>
      <c r="D38" s="204"/>
      <c r="E38" s="204"/>
      <c r="F38" s="282" t="e">
        <f>SUM(Sector!#REF!)</f>
        <v>#REF!</v>
      </c>
      <c r="K38" s="385" t="e">
        <f>SUM(Sector!#REF!)</f>
        <v>#REF!</v>
      </c>
    </row>
    <row r="39" spans="1:14" x14ac:dyDescent="0.25">
      <c r="A39" s="204"/>
      <c r="B39" s="597" t="s">
        <v>89</v>
      </c>
      <c r="C39" s="598"/>
      <c r="D39" s="598"/>
      <c r="E39" s="598"/>
      <c r="F39" s="599"/>
      <c r="G39" s="600" t="s">
        <v>95</v>
      </c>
      <c r="H39" s="601"/>
      <c r="I39" s="601"/>
      <c r="J39" s="601"/>
      <c r="K39" s="602"/>
      <c r="L39" s="204"/>
    </row>
    <row r="40" spans="1:14" x14ac:dyDescent="0.25">
      <c r="A40" s="205" t="s">
        <v>34</v>
      </c>
      <c r="B40" s="206" t="s">
        <v>24</v>
      </c>
      <c r="C40" s="207" t="s">
        <v>35</v>
      </c>
      <c r="D40" s="208" t="s">
        <v>36</v>
      </c>
      <c r="E40" s="208" t="s">
        <v>37</v>
      </c>
      <c r="F40" s="209" t="s">
        <v>26</v>
      </c>
      <c r="G40" s="210" t="s">
        <v>24</v>
      </c>
      <c r="H40" s="211" t="s">
        <v>35</v>
      </c>
      <c r="I40" s="212" t="s">
        <v>36</v>
      </c>
      <c r="J40" s="212" t="s">
        <v>37</v>
      </c>
      <c r="K40" s="213" t="s">
        <v>26</v>
      </c>
      <c r="L40" s="204"/>
    </row>
    <row r="41" spans="1:14" x14ac:dyDescent="0.25">
      <c r="A41" s="214" t="s">
        <v>38</v>
      </c>
      <c r="B41" s="253" t="e">
        <f>SUM('C&amp;I Rate Code Energy'!#REF!)</f>
        <v>#REF!</v>
      </c>
      <c r="C41" s="254" t="s">
        <v>39</v>
      </c>
      <c r="D41" s="216">
        <v>6.1643000000000003E-2</v>
      </c>
      <c r="E41" s="255" t="s">
        <v>39</v>
      </c>
      <c r="F41" s="256" t="e">
        <f>+B41*D41</f>
        <v>#REF!</v>
      </c>
      <c r="G41" s="257" t="e">
        <f>SUM('C&amp;I Rate Code Energy'!#REF!)</f>
        <v>#REF!</v>
      </c>
      <c r="H41" s="258" t="s">
        <v>39</v>
      </c>
      <c r="I41" s="220">
        <v>6.1643000000000003E-2</v>
      </c>
      <c r="J41" s="259" t="s">
        <v>39</v>
      </c>
      <c r="K41" s="260" t="e">
        <f>+G41*I41</f>
        <v>#REF!</v>
      </c>
      <c r="L41" s="204"/>
    </row>
    <row r="42" spans="1:14" x14ac:dyDescent="0.25">
      <c r="A42" s="214" t="s">
        <v>40</v>
      </c>
      <c r="B42" s="253" t="e">
        <f>SUM('C&amp;I Rate Code Energy'!#REF!)</f>
        <v>#REF!</v>
      </c>
      <c r="C42" s="254" t="s">
        <v>39</v>
      </c>
      <c r="D42" s="216">
        <v>4.4153999999999999E-2</v>
      </c>
      <c r="E42" s="255" t="s">
        <v>39</v>
      </c>
      <c r="F42" s="256" t="e">
        <f t="shared" ref="F42" si="13">+B42*D42</f>
        <v>#REF!</v>
      </c>
      <c r="G42" s="257" t="e">
        <f>SUM('C&amp;I Rate Code Energy'!#REF!)</f>
        <v>#REF!</v>
      </c>
      <c r="H42" s="258" t="s">
        <v>39</v>
      </c>
      <c r="I42" s="220">
        <v>4.4153999999999999E-2</v>
      </c>
      <c r="J42" s="259" t="s">
        <v>39</v>
      </c>
      <c r="K42" s="260" t="e">
        <f t="shared" ref="K42" si="14">+G42*I42</f>
        <v>#REF!</v>
      </c>
      <c r="L42" s="204"/>
    </row>
    <row r="43" spans="1:14" x14ac:dyDescent="0.25">
      <c r="A43" s="214" t="s">
        <v>41</v>
      </c>
      <c r="B43" s="253" t="e">
        <f>SUM('C&amp;I Rate Code Energy'!#REF!)</f>
        <v>#REF!</v>
      </c>
      <c r="C43" s="261" t="e">
        <f>SUM('C&amp;I Rate Code Demand'!#REF!)</f>
        <v>#REF!</v>
      </c>
      <c r="D43" s="216">
        <v>1.6609999999999999E-3</v>
      </c>
      <c r="E43" s="255">
        <v>17.100000000000001</v>
      </c>
      <c r="F43" s="256" t="e">
        <f>(+B43*D43)+(C43*E43)</f>
        <v>#REF!</v>
      </c>
      <c r="G43" s="257" t="e">
        <f>SUM('C&amp;I Rate Code Energy'!#REF!)</f>
        <v>#REF!</v>
      </c>
      <c r="H43" s="262" t="e">
        <f>SUM('C&amp;I Rate Code Demand'!#REF!)</f>
        <v>#REF!</v>
      </c>
      <c r="I43" s="220">
        <v>1.6609999999999999E-3</v>
      </c>
      <c r="J43" s="259">
        <v>17.100000000000001</v>
      </c>
      <c r="K43" s="260" t="e">
        <f>(+G43*I43)+(H43*J43)</f>
        <v>#REF!</v>
      </c>
      <c r="L43" s="204"/>
    </row>
    <row r="44" spans="1:14" x14ac:dyDescent="0.25">
      <c r="A44" s="214" t="s">
        <v>42</v>
      </c>
      <c r="B44" s="253" t="e">
        <f>SUM('C&amp;I Rate Code Energy'!#REF!)</f>
        <v>#REF!</v>
      </c>
      <c r="C44" s="261" t="e">
        <f>SUM('C&amp;I Rate Code Demand'!#REF!)</f>
        <v>#REF!</v>
      </c>
      <c r="D44" s="216">
        <v>5.9599999999999996E-4</v>
      </c>
      <c r="E44" s="255">
        <v>18.2</v>
      </c>
      <c r="F44" s="256" t="e">
        <f t="shared" ref="F44:F48" si="15">(+B44*D44)+(C44*E44)</f>
        <v>#REF!</v>
      </c>
      <c r="G44" s="257" t="e">
        <f>SUM('C&amp;I Rate Code Energy'!#REF!)</f>
        <v>#REF!</v>
      </c>
      <c r="H44" s="262" t="e">
        <f>SUM('C&amp;I Rate Code Demand'!#REF!)</f>
        <v>#REF!</v>
      </c>
      <c r="I44" s="220">
        <v>5.9599999999999996E-4</v>
      </c>
      <c r="J44" s="259">
        <v>18.2</v>
      </c>
      <c r="K44" s="260" t="e">
        <f t="shared" ref="K44:K48" si="16">(+G44*I44)+(H44*J44)</f>
        <v>#REF!</v>
      </c>
      <c r="L44" s="204"/>
    </row>
    <row r="45" spans="1:14" x14ac:dyDescent="0.25">
      <c r="A45" s="214" t="s">
        <v>43</v>
      </c>
      <c r="B45" s="253" t="e">
        <f>SUM('C&amp;I Rate Code Energy'!#REF!)</f>
        <v>#REF!</v>
      </c>
      <c r="C45" s="261" t="e">
        <f>SUM('C&amp;I Rate Code Demand'!#REF!)</f>
        <v>#REF!</v>
      </c>
      <c r="D45" s="216">
        <v>2.486E-2</v>
      </c>
      <c r="E45" s="255">
        <v>0</v>
      </c>
      <c r="F45" s="256" t="e">
        <f t="shared" si="15"/>
        <v>#REF!</v>
      </c>
      <c r="G45" s="257" t="e">
        <f>SUM('C&amp;I Rate Code Energy'!#REF!)</f>
        <v>#REF!</v>
      </c>
      <c r="H45" s="262" t="e">
        <f>SUM('C&amp;I Rate Code Demand'!#REF!)</f>
        <v>#REF!</v>
      </c>
      <c r="I45" s="220">
        <v>2.486E-2</v>
      </c>
      <c r="J45" s="259">
        <v>0</v>
      </c>
      <c r="K45" s="260" t="e">
        <f t="shared" si="16"/>
        <v>#REF!</v>
      </c>
      <c r="L45" s="204"/>
    </row>
    <row r="46" spans="1:14" x14ac:dyDescent="0.25">
      <c r="A46" s="214" t="s">
        <v>44</v>
      </c>
      <c r="B46" s="263" t="e">
        <f>SUM('C&amp;I Rate Code Energy'!#REF!)</f>
        <v>#REF!</v>
      </c>
      <c r="C46" s="264" t="e">
        <f>SUM('C&amp;I Rate Code Demand'!#REF!)</f>
        <v>#REF!</v>
      </c>
      <c r="D46" s="216">
        <v>1.2050999999999999E-2</v>
      </c>
      <c r="E46" s="255">
        <v>12.05</v>
      </c>
      <c r="F46" s="256" t="e">
        <f t="shared" si="15"/>
        <v>#REF!</v>
      </c>
      <c r="G46" s="265" t="e">
        <f>SUM('C&amp;I Rate Code Energy'!#REF!)</f>
        <v>#REF!</v>
      </c>
      <c r="H46" s="266" t="e">
        <f>SUM('C&amp;I Rate Code Demand'!#REF!)</f>
        <v>#REF!</v>
      </c>
      <c r="I46" s="220">
        <v>1.2050999999999999E-2</v>
      </c>
      <c r="J46" s="259">
        <v>12.05</v>
      </c>
      <c r="K46" s="260" t="e">
        <f t="shared" si="16"/>
        <v>#REF!</v>
      </c>
      <c r="L46" s="204"/>
    </row>
    <row r="47" spans="1:14" x14ac:dyDescent="0.25">
      <c r="A47" s="214" t="s">
        <v>45</v>
      </c>
      <c r="B47" s="263" t="e">
        <f>SUM('C&amp;I Rate Code Energy'!#REF!)</f>
        <v>#REF!</v>
      </c>
      <c r="C47" s="264" t="e">
        <f>SUM('C&amp;I Rate Code Demand'!#REF!)</f>
        <v>#REF!</v>
      </c>
      <c r="D47" s="216">
        <v>1.3174999999999999E-2</v>
      </c>
      <c r="E47" s="255">
        <v>11.5</v>
      </c>
      <c r="F47" s="256" t="e">
        <f t="shared" si="15"/>
        <v>#REF!</v>
      </c>
      <c r="G47" s="265" t="e">
        <f>SUM('C&amp;I Rate Code Energy'!#REF!)</f>
        <v>#REF!</v>
      </c>
      <c r="H47" s="266" t="e">
        <f>SUM('C&amp;I Rate Code Demand'!#REF!)</f>
        <v>#REF!</v>
      </c>
      <c r="I47" s="220">
        <v>1.3174999999999999E-2</v>
      </c>
      <c r="J47" s="259">
        <v>11.5</v>
      </c>
      <c r="K47" s="260" t="e">
        <f t="shared" si="16"/>
        <v>#REF!</v>
      </c>
      <c r="L47" s="204"/>
    </row>
    <row r="48" spans="1:14" ht="15.75" thickBot="1" x14ac:dyDescent="0.3">
      <c r="A48" s="214" t="s">
        <v>46</v>
      </c>
      <c r="B48" s="267" t="e">
        <f>SUM('C&amp;I Rate Code Energy'!#REF!)</f>
        <v>#REF!</v>
      </c>
      <c r="C48" s="268" t="e">
        <f>SUM('C&amp;I Rate Code Demand'!#REF!)</f>
        <v>#REF!</v>
      </c>
      <c r="D48" s="224">
        <v>1.1457E-2</v>
      </c>
      <c r="E48" s="269">
        <v>11.07</v>
      </c>
      <c r="F48" s="270" t="e">
        <f t="shared" si="15"/>
        <v>#REF!</v>
      </c>
      <c r="G48" s="271" t="e">
        <f>SUM('C&amp;I Rate Code Energy'!#REF!)</f>
        <v>#REF!</v>
      </c>
      <c r="H48" s="272" t="e">
        <f>SUM('C&amp;I Rate Code Demand'!#REF!)</f>
        <v>#REF!</v>
      </c>
      <c r="I48" s="228">
        <v>1.1457E-2</v>
      </c>
      <c r="J48" s="273">
        <v>11.07</v>
      </c>
      <c r="K48" s="274" t="e">
        <f t="shared" si="16"/>
        <v>#REF!</v>
      </c>
      <c r="L48" s="204"/>
    </row>
    <row r="49" spans="1:14" ht="16.5" thickTop="1" thickBot="1" x14ac:dyDescent="0.3">
      <c r="A49" s="214" t="s">
        <v>33</v>
      </c>
      <c r="B49" s="230" t="e">
        <f>SUM(B41:B48)</f>
        <v>#REF!</v>
      </c>
      <c r="C49" s="231" t="e">
        <f>SUM(C43:C48)</f>
        <v>#REF!</v>
      </c>
      <c r="D49" s="275"/>
      <c r="E49" s="276"/>
      <c r="F49" s="277" t="e">
        <f>SUM(F41:F48)</f>
        <v>#REF!</v>
      </c>
      <c r="G49" s="235" t="e">
        <f>SUM(G41:G48)</f>
        <v>#REF!</v>
      </c>
      <c r="H49" s="236" t="e">
        <f>SUM(H43:H48)</f>
        <v>#REF!</v>
      </c>
      <c r="I49" s="278"/>
      <c r="J49" s="279"/>
      <c r="K49" s="280" t="e">
        <f>SUM(K41:K48)</f>
        <v>#REF!</v>
      </c>
      <c r="L49" s="281"/>
      <c r="N49" s="31"/>
    </row>
    <row r="50" spans="1:14" x14ac:dyDescent="0.25">
      <c r="A50" s="204"/>
      <c r="B50" s="204"/>
      <c r="C50" s="204"/>
      <c r="D50" s="204"/>
      <c r="E50" s="204"/>
      <c r="F50" s="282" t="e">
        <f>SUM(Sector!#REF!)</f>
        <v>#REF!</v>
      </c>
      <c r="K50" s="385" t="e">
        <f>SUM(Sector!#REF!)</f>
        <v>#REF!</v>
      </c>
    </row>
  </sheetData>
  <mergeCells count="9">
    <mergeCell ref="L15:P15"/>
    <mergeCell ref="B27:F27"/>
    <mergeCell ref="G27:K27"/>
    <mergeCell ref="B3:F3"/>
    <mergeCell ref="G3:K3"/>
    <mergeCell ref="B15:F15"/>
    <mergeCell ref="G15:K15"/>
    <mergeCell ref="B39:F39"/>
    <mergeCell ref="G39:K39"/>
  </mergeCells>
  <pageMargins left="0.7" right="0.7" top="0.75" bottom="0.75" header="0.3" footer="0.3"/>
  <customProperties>
    <customPr name="EpmWorksheetKeyString_GU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FF0000"/>
  </sheetPr>
  <dimension ref="A1:K42"/>
  <sheetViews>
    <sheetView zoomScale="85" zoomScaleNormal="85" workbookViewId="0">
      <selection activeCell="L46" sqref="L46"/>
    </sheetView>
  </sheetViews>
  <sheetFormatPr defaultRowHeight="15" x14ac:dyDescent="0.25"/>
  <cols>
    <col min="1" max="1" width="23.7109375" customWidth="1"/>
    <col min="2" max="10" width="26.28515625" customWidth="1"/>
    <col min="11" max="11" width="14.28515625" bestFit="1" customWidth="1"/>
  </cols>
  <sheetData>
    <row r="1" spans="1:10" x14ac:dyDescent="0.25">
      <c r="A1" s="399" t="s">
        <v>110</v>
      </c>
    </row>
    <row r="2" spans="1:10" ht="15.75" thickBot="1" x14ac:dyDescent="0.3"/>
    <row r="3" spans="1:10" x14ac:dyDescent="0.25">
      <c r="B3" s="583" t="s">
        <v>96</v>
      </c>
      <c r="C3" s="585"/>
      <c r="D3" s="587"/>
      <c r="E3" s="588" t="s">
        <v>97</v>
      </c>
      <c r="F3" s="590"/>
      <c r="G3" s="592"/>
    </row>
    <row r="4" spans="1:10" x14ac:dyDescent="0.25">
      <c r="A4" s="344" t="s">
        <v>23</v>
      </c>
      <c r="B4" s="348" t="s">
        <v>24</v>
      </c>
      <c r="C4" s="350" t="s">
        <v>25</v>
      </c>
      <c r="D4" s="352" t="s">
        <v>26</v>
      </c>
      <c r="E4" s="125" t="s">
        <v>24</v>
      </c>
      <c r="F4" s="127" t="s">
        <v>25</v>
      </c>
      <c r="G4" s="128" t="s">
        <v>26</v>
      </c>
    </row>
    <row r="5" spans="1:10" x14ac:dyDescent="0.25">
      <c r="A5" s="345" t="s">
        <v>27</v>
      </c>
      <c r="B5" s="346">
        <v>0</v>
      </c>
      <c r="C5" s="347">
        <v>2.9055999999999998E-2</v>
      </c>
      <c r="D5" s="182">
        <v>0</v>
      </c>
      <c r="E5" s="16">
        <v>0</v>
      </c>
      <c r="F5" s="20">
        <v>2.9055999999999998E-2</v>
      </c>
      <c r="G5" s="283">
        <v>0</v>
      </c>
    </row>
    <row r="6" spans="1:10" x14ac:dyDescent="0.25">
      <c r="A6" s="345" t="s">
        <v>28</v>
      </c>
      <c r="B6" s="346">
        <v>0</v>
      </c>
      <c r="C6" s="347">
        <v>1.6855999999999999E-2</v>
      </c>
      <c r="D6" s="182">
        <v>0</v>
      </c>
      <c r="E6" s="16">
        <v>0</v>
      </c>
      <c r="F6" s="20">
        <v>1.6855999999999999E-2</v>
      </c>
      <c r="G6" s="283">
        <v>0</v>
      </c>
    </row>
    <row r="7" spans="1:10" x14ac:dyDescent="0.25">
      <c r="A7" s="345" t="s">
        <v>29</v>
      </c>
      <c r="B7" s="346">
        <v>0</v>
      </c>
      <c r="C7" s="347">
        <v>1.6855999999999999E-2</v>
      </c>
      <c r="D7" s="182">
        <v>0</v>
      </c>
      <c r="E7" s="16">
        <v>0</v>
      </c>
      <c r="F7" s="20">
        <v>1.6855999999999999E-2</v>
      </c>
      <c r="G7" s="283">
        <v>0</v>
      </c>
    </row>
    <row r="8" spans="1:10" x14ac:dyDescent="0.25">
      <c r="A8" s="345" t="s">
        <v>30</v>
      </c>
      <c r="B8" s="346">
        <v>0</v>
      </c>
      <c r="C8" s="347">
        <v>2.4656000000000001E-2</v>
      </c>
      <c r="D8" s="182">
        <v>0</v>
      </c>
      <c r="E8" s="16">
        <v>0</v>
      </c>
      <c r="F8" s="20">
        <v>2.4656000000000001E-2</v>
      </c>
      <c r="G8" s="283">
        <v>0</v>
      </c>
    </row>
    <row r="9" spans="1:10" x14ac:dyDescent="0.25">
      <c r="A9" s="345" t="s">
        <v>31</v>
      </c>
      <c r="B9" s="346">
        <v>0</v>
      </c>
      <c r="C9" s="347">
        <v>1.3676000000000001E-2</v>
      </c>
      <c r="D9" s="182">
        <v>0</v>
      </c>
      <c r="E9" s="16">
        <v>0</v>
      </c>
      <c r="F9" s="20">
        <v>1.3676000000000001E-2</v>
      </c>
      <c r="G9" s="283">
        <v>0</v>
      </c>
    </row>
    <row r="10" spans="1:10" ht="15.75" thickBot="1" x14ac:dyDescent="0.3">
      <c r="A10" s="345" t="s">
        <v>32</v>
      </c>
      <c r="B10" s="111">
        <v>0</v>
      </c>
      <c r="C10" s="112">
        <v>1.3676000000000001E-2</v>
      </c>
      <c r="D10" s="180">
        <v>0</v>
      </c>
      <c r="E10" s="114">
        <v>0</v>
      </c>
      <c r="F10" s="142">
        <v>1.3676000000000001E-2</v>
      </c>
      <c r="G10" s="284">
        <v>0</v>
      </c>
      <c r="H10" s="10"/>
    </row>
    <row r="11" spans="1:10" ht="16.5" thickTop="1" thickBot="1" x14ac:dyDescent="0.3">
      <c r="A11" s="345" t="s">
        <v>33</v>
      </c>
      <c r="B11" s="118">
        <v>0</v>
      </c>
      <c r="C11" s="119"/>
      <c r="D11" s="179">
        <v>0</v>
      </c>
      <c r="E11" s="121">
        <v>0</v>
      </c>
      <c r="F11" s="165"/>
      <c r="G11" s="285">
        <v>0</v>
      </c>
      <c r="H11" s="10"/>
    </row>
    <row r="12" spans="1:10" ht="15.75" thickBot="1" x14ac:dyDescent="0.3"/>
    <row r="13" spans="1:10" x14ac:dyDescent="0.25">
      <c r="B13" s="583" t="s">
        <v>54</v>
      </c>
      <c r="C13" s="585"/>
      <c r="D13" s="587"/>
      <c r="E13" s="588" t="s">
        <v>101</v>
      </c>
      <c r="F13" s="590"/>
      <c r="G13" s="592"/>
      <c r="H13" s="583" t="s">
        <v>102</v>
      </c>
      <c r="I13" s="585"/>
      <c r="J13" s="587"/>
    </row>
    <row r="14" spans="1:10" x14ac:dyDescent="0.25">
      <c r="A14" s="344" t="s">
        <v>23</v>
      </c>
      <c r="B14" s="348" t="s">
        <v>24</v>
      </c>
      <c r="C14" s="350" t="s">
        <v>25</v>
      </c>
      <c r="D14" s="352" t="s">
        <v>26</v>
      </c>
      <c r="E14" s="125" t="s">
        <v>24</v>
      </c>
      <c r="F14" s="127" t="s">
        <v>25</v>
      </c>
      <c r="G14" s="128" t="s">
        <v>26</v>
      </c>
      <c r="H14" s="348" t="s">
        <v>24</v>
      </c>
      <c r="I14" s="350" t="s">
        <v>25</v>
      </c>
      <c r="J14" s="352" t="s">
        <v>26</v>
      </c>
    </row>
    <row r="15" spans="1:10" x14ac:dyDescent="0.25">
      <c r="A15" s="345" t="s">
        <v>27</v>
      </c>
      <c r="B15" s="346" t="e">
        <f>SUM('Res Rate Code Energy'!#REF!)</f>
        <v>#REF!</v>
      </c>
      <c r="C15" s="347">
        <v>2.9055999999999998E-2</v>
      </c>
      <c r="D15" s="182" t="e">
        <f>B15*C15</f>
        <v>#REF!</v>
      </c>
      <c r="E15" s="16" t="e">
        <f>SUM('Res Rate Code Energy'!#REF!)</f>
        <v>#REF!</v>
      </c>
      <c r="F15" s="110">
        <v>3.6499999999999998E-2</v>
      </c>
      <c r="G15" s="283" t="e">
        <f>E15*F15</f>
        <v>#REF!</v>
      </c>
      <c r="H15" s="346" t="e">
        <f>SUM('Res Rate Code Energy'!#REF!)</f>
        <v>#REF!</v>
      </c>
      <c r="I15" s="183">
        <v>3.6499999999999998E-2</v>
      </c>
      <c r="J15" s="182" t="e">
        <f>H15*I15</f>
        <v>#REF!</v>
      </c>
    </row>
    <row r="16" spans="1:10" x14ac:dyDescent="0.25">
      <c r="A16" s="345" t="s">
        <v>28</v>
      </c>
      <c r="B16" s="346" t="e">
        <f>SUM('Res Rate Code Energy'!#REF!)</f>
        <v>#REF!</v>
      </c>
      <c r="C16" s="347">
        <v>1.6855999999999999E-2</v>
      </c>
      <c r="D16" s="182" t="e">
        <f t="shared" ref="D16:D20" si="0">B16*C16</f>
        <v>#REF!</v>
      </c>
      <c r="E16" s="16" t="e">
        <f>SUM('Res Rate Code Energy'!#REF!)</f>
        <v>#REF!</v>
      </c>
      <c r="F16" s="110">
        <v>2.3897000000000002E-2</v>
      </c>
      <c r="G16" s="283" t="e">
        <f t="shared" ref="G16:G20" si="1">E16*F16</f>
        <v>#REF!</v>
      </c>
      <c r="H16" s="346" t="e">
        <f>SUM('Res Rate Code Energy'!#REF!)</f>
        <v>#REF!</v>
      </c>
      <c r="I16" s="183">
        <v>2.3897000000000002E-2</v>
      </c>
      <c r="J16" s="182" t="e">
        <f t="shared" ref="J16:J20" si="2">H16*I16</f>
        <v>#REF!</v>
      </c>
    </row>
    <row r="17" spans="1:11" x14ac:dyDescent="0.25">
      <c r="A17" s="345" t="s">
        <v>29</v>
      </c>
      <c r="B17" s="346" t="e">
        <f>SUM('Res Rate Code Energy'!#REF!)</f>
        <v>#REF!</v>
      </c>
      <c r="C17" s="347">
        <v>1.6855999999999999E-2</v>
      </c>
      <c r="D17" s="182" t="e">
        <f t="shared" si="0"/>
        <v>#REF!</v>
      </c>
      <c r="E17" s="16" t="e">
        <f>SUM('Res Rate Code Energy'!#REF!)</f>
        <v>#REF!</v>
      </c>
      <c r="F17" s="110">
        <v>2.3897000000000002E-2</v>
      </c>
      <c r="G17" s="283" t="e">
        <f t="shared" si="1"/>
        <v>#REF!</v>
      </c>
      <c r="H17" s="346" t="e">
        <f>SUM('Res Rate Code Energy'!#REF!)</f>
        <v>#REF!</v>
      </c>
      <c r="I17" s="183">
        <v>2.3897000000000002E-2</v>
      </c>
      <c r="J17" s="182" t="e">
        <f t="shared" si="2"/>
        <v>#REF!</v>
      </c>
    </row>
    <row r="18" spans="1:11" x14ac:dyDescent="0.25">
      <c r="A18" s="345" t="s">
        <v>30</v>
      </c>
      <c r="B18" s="346" t="e">
        <f>SUM('Res Rate Code Energy'!#REF!)</f>
        <v>#REF!</v>
      </c>
      <c r="C18" s="347">
        <v>2.4656000000000001E-2</v>
      </c>
      <c r="D18" s="182" t="e">
        <f t="shared" si="0"/>
        <v>#REF!</v>
      </c>
      <c r="E18" s="16" t="e">
        <f>SUM('Res Rate Code Energy'!#REF!)</f>
        <v>#REF!</v>
      </c>
      <c r="F18" s="110">
        <v>2.9505E-2</v>
      </c>
      <c r="G18" s="283" t="e">
        <f t="shared" si="1"/>
        <v>#REF!</v>
      </c>
      <c r="H18" s="346" t="e">
        <f>SUM('Res Rate Code Energy'!#REF!)</f>
        <v>#REF!</v>
      </c>
      <c r="I18" s="183">
        <v>2.9505E-2</v>
      </c>
      <c r="J18" s="182" t="e">
        <f t="shared" si="2"/>
        <v>#REF!</v>
      </c>
    </row>
    <row r="19" spans="1:11" x14ac:dyDescent="0.25">
      <c r="A19" s="345" t="s">
        <v>31</v>
      </c>
      <c r="B19" s="346" t="e">
        <f>SUM('Res Rate Code Energy'!#REF!)</f>
        <v>#REF!</v>
      </c>
      <c r="C19" s="347">
        <v>1.3676000000000001E-2</v>
      </c>
      <c r="D19" s="182" t="e">
        <f t="shared" si="0"/>
        <v>#REF!</v>
      </c>
      <c r="E19" s="16" t="e">
        <f>SUM('Res Rate Code Energy'!#REF!)</f>
        <v>#REF!</v>
      </c>
      <c r="F19" s="110">
        <v>1.8162000000000001E-2</v>
      </c>
      <c r="G19" s="283" t="e">
        <f t="shared" si="1"/>
        <v>#REF!</v>
      </c>
      <c r="H19" s="346" t="e">
        <f>SUM('Res Rate Code Energy'!#REF!)</f>
        <v>#REF!</v>
      </c>
      <c r="I19" s="183">
        <v>1.8162000000000001E-2</v>
      </c>
      <c r="J19" s="182" t="e">
        <f t="shared" si="2"/>
        <v>#REF!</v>
      </c>
    </row>
    <row r="20" spans="1:11" ht="15.75" thickBot="1" x14ac:dyDescent="0.3">
      <c r="A20" s="345" t="s">
        <v>32</v>
      </c>
      <c r="B20" s="242" t="e">
        <f>SUM('Res Rate Code Energy'!#REF!)</f>
        <v>#REF!</v>
      </c>
      <c r="C20" s="134">
        <v>1.3676000000000001E-2</v>
      </c>
      <c r="D20" s="290" t="e">
        <f t="shared" si="0"/>
        <v>#REF!</v>
      </c>
      <c r="E20" s="21" t="e">
        <f>SUM('Res Rate Code Energy'!#REF!)</f>
        <v>#REF!</v>
      </c>
      <c r="F20" s="300">
        <v>1.8162000000000001E-2</v>
      </c>
      <c r="G20" s="292" t="e">
        <f t="shared" si="1"/>
        <v>#REF!</v>
      </c>
      <c r="H20" s="242" t="e">
        <f>SUM('Res Rate Code Energy'!#REF!)</f>
        <v>#REF!</v>
      </c>
      <c r="I20" s="301">
        <v>1.8162000000000001E-2</v>
      </c>
      <c r="J20" s="290" t="e">
        <f t="shared" si="2"/>
        <v>#REF!</v>
      </c>
      <c r="K20" s="10"/>
    </row>
    <row r="21" spans="1:11" ht="16.5" thickTop="1" thickBot="1" x14ac:dyDescent="0.3">
      <c r="A21" s="345" t="s">
        <v>33</v>
      </c>
      <c r="B21" s="298" t="e">
        <f>SUM(B15:B20)</f>
        <v>#REF!</v>
      </c>
      <c r="C21" s="302"/>
      <c r="D21" s="291" t="e">
        <f>SUM(D15:D20)</f>
        <v>#REF!</v>
      </c>
      <c r="E21" s="294" t="e">
        <f>SUM(E15:E20)</f>
        <v>#REF!</v>
      </c>
      <c r="F21" s="303"/>
      <c r="G21" s="293" t="e">
        <f>SUM(G15:G20)</f>
        <v>#REF!</v>
      </c>
      <c r="H21" s="298" t="e">
        <f>SUM(H15:H20)</f>
        <v>#REF!</v>
      </c>
      <c r="I21" s="302"/>
      <c r="J21" s="291" t="e">
        <f>SUM(J15:J20)</f>
        <v>#REF!</v>
      </c>
      <c r="K21" s="10"/>
    </row>
    <row r="22" spans="1:11" ht="15.75" thickBot="1" x14ac:dyDescent="0.3">
      <c r="B22" s="30"/>
      <c r="D22" s="10" t="e">
        <f>SUM(Sector!#REF!)</f>
        <v>#REF!</v>
      </c>
      <c r="G22" s="10" t="e">
        <f>SUM(Sector!#REF!)</f>
        <v>#REF!</v>
      </c>
      <c r="J22" s="10" t="e">
        <f>SUM(Sector!#REF!)</f>
        <v>#REF!</v>
      </c>
      <c r="K22" s="10"/>
    </row>
    <row r="23" spans="1:11" x14ac:dyDescent="0.25">
      <c r="B23" s="583" t="s">
        <v>76</v>
      </c>
      <c r="C23" s="585"/>
      <c r="D23" s="587"/>
      <c r="E23" s="588" t="s">
        <v>86</v>
      </c>
      <c r="F23" s="590"/>
      <c r="G23" s="592"/>
      <c r="K23" s="10"/>
    </row>
    <row r="24" spans="1:11" x14ac:dyDescent="0.25">
      <c r="A24" s="344" t="s">
        <v>23</v>
      </c>
      <c r="B24" s="348" t="s">
        <v>24</v>
      </c>
      <c r="C24" s="350" t="s">
        <v>25</v>
      </c>
      <c r="D24" s="352" t="s">
        <v>26</v>
      </c>
      <c r="E24" s="125" t="s">
        <v>24</v>
      </c>
      <c r="F24" s="127" t="s">
        <v>25</v>
      </c>
      <c r="G24" s="128" t="s">
        <v>26</v>
      </c>
      <c r="H24" s="10"/>
    </row>
    <row r="25" spans="1:11" x14ac:dyDescent="0.25">
      <c r="A25" s="345" t="s">
        <v>27</v>
      </c>
      <c r="B25" s="346" t="e">
        <f>SUM('Res Rate Code Energy'!#REF!)</f>
        <v>#REF!</v>
      </c>
      <c r="C25" s="183">
        <v>3.6499999999999998E-2</v>
      </c>
      <c r="D25" s="182" t="e">
        <f>B25*C25</f>
        <v>#REF!</v>
      </c>
      <c r="E25" s="16" t="e">
        <f>SUM('Res Rate Code Energy'!#REF!)</f>
        <v>#REF!</v>
      </c>
      <c r="F25" s="110">
        <v>3.6499999999999998E-2</v>
      </c>
      <c r="G25" s="283" t="e">
        <f>E25*F25</f>
        <v>#REF!</v>
      </c>
      <c r="H25" s="10"/>
    </row>
    <row r="26" spans="1:11" x14ac:dyDescent="0.25">
      <c r="A26" s="345" t="s">
        <v>28</v>
      </c>
      <c r="B26" s="346" t="e">
        <f>SUM('Res Rate Code Energy'!#REF!)</f>
        <v>#REF!</v>
      </c>
      <c r="C26" s="183">
        <v>2.3897000000000002E-2</v>
      </c>
      <c r="D26" s="182" t="e">
        <f t="shared" ref="D26:D30" si="3">B26*C26</f>
        <v>#REF!</v>
      </c>
      <c r="E26" s="16" t="e">
        <f>SUM('Res Rate Code Energy'!#REF!)</f>
        <v>#REF!</v>
      </c>
      <c r="F26" s="110">
        <v>2.3897000000000002E-2</v>
      </c>
      <c r="G26" s="283" t="e">
        <f t="shared" ref="G26:G30" si="4">E26*F26</f>
        <v>#REF!</v>
      </c>
      <c r="H26" s="10"/>
    </row>
    <row r="27" spans="1:11" x14ac:dyDescent="0.25">
      <c r="A27" s="345" t="s">
        <v>29</v>
      </c>
      <c r="B27" s="346" t="e">
        <f>SUM('Res Rate Code Energy'!#REF!)</f>
        <v>#REF!</v>
      </c>
      <c r="C27" s="183">
        <v>2.3897000000000002E-2</v>
      </c>
      <c r="D27" s="182" t="e">
        <f t="shared" si="3"/>
        <v>#REF!</v>
      </c>
      <c r="E27" s="16" t="e">
        <f>SUM('Res Rate Code Energy'!#REF!)</f>
        <v>#REF!</v>
      </c>
      <c r="F27" s="110">
        <v>2.3897000000000002E-2</v>
      </c>
      <c r="G27" s="283" t="e">
        <f t="shared" si="4"/>
        <v>#REF!</v>
      </c>
      <c r="H27" s="10"/>
    </row>
    <row r="28" spans="1:11" x14ac:dyDescent="0.25">
      <c r="A28" s="345" t="s">
        <v>30</v>
      </c>
      <c r="B28" s="346" t="e">
        <f>SUM('Res Rate Code Energy'!#REF!)</f>
        <v>#REF!</v>
      </c>
      <c r="C28" s="183">
        <v>2.9505E-2</v>
      </c>
      <c r="D28" s="182" t="e">
        <f t="shared" si="3"/>
        <v>#REF!</v>
      </c>
      <c r="E28" s="16" t="e">
        <f>SUM('Res Rate Code Energy'!#REF!)</f>
        <v>#REF!</v>
      </c>
      <c r="F28" s="110">
        <v>2.9505E-2</v>
      </c>
      <c r="G28" s="283" t="e">
        <f t="shared" si="4"/>
        <v>#REF!</v>
      </c>
      <c r="H28" s="10"/>
    </row>
    <row r="29" spans="1:11" x14ac:dyDescent="0.25">
      <c r="A29" s="345" t="s">
        <v>31</v>
      </c>
      <c r="B29" s="346" t="e">
        <f>SUM('Res Rate Code Energy'!#REF!)</f>
        <v>#REF!</v>
      </c>
      <c r="C29" s="183">
        <v>1.8162000000000001E-2</v>
      </c>
      <c r="D29" s="182" t="e">
        <f t="shared" si="3"/>
        <v>#REF!</v>
      </c>
      <c r="E29" s="16" t="e">
        <f>SUM('Res Rate Code Energy'!#REF!)</f>
        <v>#REF!</v>
      </c>
      <c r="F29" s="110">
        <v>1.8162000000000001E-2</v>
      </c>
      <c r="G29" s="283" t="e">
        <f t="shared" si="4"/>
        <v>#REF!</v>
      </c>
      <c r="H29" s="10"/>
    </row>
    <row r="30" spans="1:11" ht="15.75" thickBot="1" x14ac:dyDescent="0.3">
      <c r="A30" s="345" t="s">
        <v>32</v>
      </c>
      <c r="B30" s="346" t="e">
        <f>SUM('Res Rate Code Energy'!#REF!)</f>
        <v>#REF!</v>
      </c>
      <c r="C30" s="181">
        <v>1.8162000000000001E-2</v>
      </c>
      <c r="D30" s="182" t="e">
        <f t="shared" si="3"/>
        <v>#REF!</v>
      </c>
      <c r="E30" s="16" t="e">
        <f>SUM('Res Rate Code Energy'!#REF!)</f>
        <v>#REF!</v>
      </c>
      <c r="F30" s="115">
        <v>1.8162000000000001E-2</v>
      </c>
      <c r="G30" s="283" t="e">
        <f t="shared" si="4"/>
        <v>#REF!</v>
      </c>
      <c r="H30" s="10"/>
    </row>
    <row r="31" spans="1:11" ht="16.5" thickTop="1" thickBot="1" x14ac:dyDescent="0.3">
      <c r="A31" s="345" t="s">
        <v>33</v>
      </c>
      <c r="B31" s="118" t="e">
        <f>SUM(B25:B30)</f>
        <v>#REF!</v>
      </c>
      <c r="C31" s="286"/>
      <c r="D31" s="179" t="e">
        <f>SUM(D25:D30)</f>
        <v>#REF!</v>
      </c>
      <c r="E31" s="121" t="e">
        <f>SUM(E25:E30)</f>
        <v>#REF!</v>
      </c>
      <c r="F31" s="165"/>
      <c r="G31" s="285" t="e">
        <f>SUM(G25:G30)</f>
        <v>#REF!</v>
      </c>
      <c r="H31" s="10"/>
    </row>
    <row r="32" spans="1:11" ht="15.75" thickBot="1" x14ac:dyDescent="0.3">
      <c r="D32" s="10" t="e">
        <f>SUM(Sector!#REF!)</f>
        <v>#REF!</v>
      </c>
      <c r="G32" s="10" t="e">
        <f>SUM(Sector!#REF!)</f>
        <v>#REF!</v>
      </c>
    </row>
    <row r="33" spans="1:8" x14ac:dyDescent="0.25">
      <c r="B33" s="583" t="s">
        <v>89</v>
      </c>
      <c r="C33" s="585"/>
      <c r="D33" s="587"/>
      <c r="E33" s="588" t="s">
        <v>95</v>
      </c>
      <c r="F33" s="590"/>
      <c r="G33" s="592"/>
    </row>
    <row r="34" spans="1:8" x14ac:dyDescent="0.25">
      <c r="A34" s="344" t="s">
        <v>23</v>
      </c>
      <c r="B34" s="348" t="s">
        <v>24</v>
      </c>
      <c r="C34" s="350" t="s">
        <v>25</v>
      </c>
      <c r="D34" s="352" t="s">
        <v>26</v>
      </c>
      <c r="E34" s="125" t="s">
        <v>24</v>
      </c>
      <c r="F34" s="127" t="s">
        <v>25</v>
      </c>
      <c r="G34" s="128" t="s">
        <v>26</v>
      </c>
    </row>
    <row r="35" spans="1:8" x14ac:dyDescent="0.25">
      <c r="A35" s="345" t="s">
        <v>27</v>
      </c>
      <c r="B35" s="346" t="e">
        <f>SUM('Res Rate Code Energy'!#REF!)</f>
        <v>#REF!</v>
      </c>
      <c r="C35" s="183">
        <v>3.6499999999999998E-2</v>
      </c>
      <c r="D35" s="182" t="e">
        <f>B35*C35</f>
        <v>#REF!</v>
      </c>
      <c r="E35" s="16" t="e">
        <f>SUM('Res Rate Code Energy'!#REF!)</f>
        <v>#REF!</v>
      </c>
      <c r="F35" s="110">
        <v>3.6499999999999998E-2</v>
      </c>
      <c r="G35" s="283" t="e">
        <f>E35*F35</f>
        <v>#REF!</v>
      </c>
    </row>
    <row r="36" spans="1:8" x14ac:dyDescent="0.25">
      <c r="A36" s="345" t="s">
        <v>28</v>
      </c>
      <c r="B36" s="346" t="e">
        <f>SUM('Res Rate Code Energy'!#REF!)</f>
        <v>#REF!</v>
      </c>
      <c r="C36" s="183">
        <v>2.3897000000000002E-2</v>
      </c>
      <c r="D36" s="182" t="e">
        <f t="shared" ref="D36:D40" si="5">B36*C36</f>
        <v>#REF!</v>
      </c>
      <c r="E36" s="16" t="e">
        <f>SUM('Res Rate Code Energy'!#REF!)</f>
        <v>#REF!</v>
      </c>
      <c r="F36" s="110">
        <v>2.3897000000000002E-2</v>
      </c>
      <c r="G36" s="283" t="e">
        <f t="shared" ref="G36:G40" si="6">E36*F36</f>
        <v>#REF!</v>
      </c>
      <c r="H36" s="10"/>
    </row>
    <row r="37" spans="1:8" x14ac:dyDescent="0.25">
      <c r="A37" s="345" t="s">
        <v>29</v>
      </c>
      <c r="B37" s="346" t="e">
        <f>SUM('Res Rate Code Energy'!#REF!)</f>
        <v>#REF!</v>
      </c>
      <c r="C37" s="183">
        <v>2.3897000000000002E-2</v>
      </c>
      <c r="D37" s="182" t="e">
        <f t="shared" si="5"/>
        <v>#REF!</v>
      </c>
      <c r="E37" s="16" t="e">
        <f>SUM('Res Rate Code Energy'!#REF!)</f>
        <v>#REF!</v>
      </c>
      <c r="F37" s="110">
        <v>2.3897000000000002E-2</v>
      </c>
      <c r="G37" s="283" t="e">
        <f t="shared" si="6"/>
        <v>#REF!</v>
      </c>
    </row>
    <row r="38" spans="1:8" x14ac:dyDescent="0.25">
      <c r="A38" s="345" t="s">
        <v>30</v>
      </c>
      <c r="B38" s="346" t="e">
        <f>SUM('Res Rate Code Energy'!#REF!)</f>
        <v>#REF!</v>
      </c>
      <c r="C38" s="183">
        <v>2.9505E-2</v>
      </c>
      <c r="D38" s="182" t="e">
        <f t="shared" si="5"/>
        <v>#REF!</v>
      </c>
      <c r="E38" s="16" t="e">
        <f>SUM('Res Rate Code Energy'!#REF!)</f>
        <v>#REF!</v>
      </c>
      <c r="F38" s="110">
        <v>2.9505E-2</v>
      </c>
      <c r="G38" s="283" t="e">
        <f t="shared" si="6"/>
        <v>#REF!</v>
      </c>
    </row>
    <row r="39" spans="1:8" x14ac:dyDescent="0.25">
      <c r="A39" s="345" t="s">
        <v>31</v>
      </c>
      <c r="B39" s="346" t="e">
        <f>SUM('Res Rate Code Energy'!#REF!)</f>
        <v>#REF!</v>
      </c>
      <c r="C39" s="183">
        <v>1.8162000000000001E-2</v>
      </c>
      <c r="D39" s="182" t="e">
        <f t="shared" si="5"/>
        <v>#REF!</v>
      </c>
      <c r="E39" s="16" t="e">
        <f>SUM('Res Rate Code Energy'!#REF!)</f>
        <v>#REF!</v>
      </c>
      <c r="F39" s="110">
        <v>1.8162000000000001E-2</v>
      </c>
      <c r="G39" s="283" t="e">
        <f t="shared" si="6"/>
        <v>#REF!</v>
      </c>
    </row>
    <row r="40" spans="1:8" ht="15.75" thickBot="1" x14ac:dyDescent="0.3">
      <c r="A40" s="345" t="s">
        <v>32</v>
      </c>
      <c r="B40" s="111" t="e">
        <f>SUM('Res Rate Code Energy'!#REF!)</f>
        <v>#REF!</v>
      </c>
      <c r="C40" s="181">
        <v>1.8162000000000001E-2</v>
      </c>
      <c r="D40" s="182" t="e">
        <f t="shared" si="5"/>
        <v>#REF!</v>
      </c>
      <c r="E40" s="114" t="e">
        <f>SUM('Res Rate Code Energy'!#REF!)</f>
        <v>#REF!</v>
      </c>
      <c r="F40" s="115">
        <v>1.8162000000000001E-2</v>
      </c>
      <c r="G40" s="283" t="e">
        <f t="shared" si="6"/>
        <v>#REF!</v>
      </c>
    </row>
    <row r="41" spans="1:8" ht="16.5" thickTop="1" thickBot="1" x14ac:dyDescent="0.3">
      <c r="A41" s="345" t="s">
        <v>33</v>
      </c>
      <c r="B41" s="118" t="e">
        <f>SUM(B35:B40)</f>
        <v>#REF!</v>
      </c>
      <c r="C41" s="286"/>
      <c r="D41" s="179" t="e">
        <f>SUM(D35:D40)</f>
        <v>#REF!</v>
      </c>
      <c r="E41" s="121" t="e">
        <f>SUM(E35:E40)</f>
        <v>#REF!</v>
      </c>
      <c r="F41" s="165"/>
      <c r="G41" s="285" t="e">
        <f>SUM(G35:G40)</f>
        <v>#REF!</v>
      </c>
    </row>
    <row r="42" spans="1:8" x14ac:dyDescent="0.25">
      <c r="D42" s="10" t="e">
        <f>SUM(Sector!#REF!)</f>
        <v>#REF!</v>
      </c>
      <c r="G42" s="10" t="e">
        <f>SUM(Sector!#REF!)</f>
        <v>#REF!</v>
      </c>
    </row>
  </sheetData>
  <mergeCells count="9">
    <mergeCell ref="B3:D3"/>
    <mergeCell ref="E3:G3"/>
    <mergeCell ref="B13:D13"/>
    <mergeCell ref="E13:G13"/>
    <mergeCell ref="B33:D33"/>
    <mergeCell ref="E33:G33"/>
    <mergeCell ref="H13:J13"/>
    <mergeCell ref="B23:D23"/>
    <mergeCell ref="E23:G23"/>
  </mergeCells>
  <pageMargins left="0.7" right="0.7" top="0.75" bottom="0.75" header="0.3" footer="0.3"/>
  <customProperties>
    <customPr name="EpmWorksheetKeyString_GU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FF0000"/>
  </sheetPr>
  <dimension ref="A1:Q50"/>
  <sheetViews>
    <sheetView zoomScale="85" zoomScaleNormal="85" workbookViewId="0">
      <selection activeCell="L46" sqref="L46"/>
    </sheetView>
  </sheetViews>
  <sheetFormatPr defaultRowHeight="15" x14ac:dyDescent="0.25"/>
  <cols>
    <col min="1" max="1" width="23.7109375" customWidth="1"/>
    <col min="2" max="2" width="13.5703125" bestFit="1" customWidth="1"/>
    <col min="3" max="3" width="12.28515625" bestFit="1" customWidth="1"/>
    <col min="4" max="4" width="21.7109375" bestFit="1" customWidth="1"/>
    <col min="5" max="5" width="20.5703125" bestFit="1" customWidth="1"/>
    <col min="6" max="6" width="18" bestFit="1" customWidth="1"/>
    <col min="7" max="7" width="13.5703125" bestFit="1" customWidth="1"/>
    <col min="8" max="8" width="12.28515625" bestFit="1" customWidth="1"/>
    <col min="9" max="9" width="21.7109375" bestFit="1" customWidth="1"/>
    <col min="10" max="10" width="20.5703125" bestFit="1" customWidth="1"/>
    <col min="11" max="11" width="18" bestFit="1" customWidth="1"/>
    <col min="12" max="12" width="20" customWidth="1"/>
    <col min="13" max="13" width="19.28515625" customWidth="1"/>
    <col min="14" max="15" width="19.42578125" customWidth="1"/>
    <col min="16" max="16" width="20" customWidth="1"/>
    <col min="17" max="17" width="14.28515625" bestFit="1" customWidth="1"/>
  </cols>
  <sheetData>
    <row r="1" spans="1:16" x14ac:dyDescent="0.25">
      <c r="A1" s="399" t="s">
        <v>111</v>
      </c>
    </row>
    <row r="2" spans="1:16" ht="15.75" thickBot="1" x14ac:dyDescent="0.3"/>
    <row r="3" spans="1:16" x14ac:dyDescent="0.25">
      <c r="B3" s="583" t="s">
        <v>96</v>
      </c>
      <c r="C3" s="584"/>
      <c r="D3" s="585"/>
      <c r="E3" s="586"/>
      <c r="F3" s="587"/>
      <c r="G3" s="588" t="s">
        <v>97</v>
      </c>
      <c r="H3" s="589"/>
      <c r="I3" s="590"/>
      <c r="J3" s="591"/>
      <c r="K3" s="592"/>
    </row>
    <row r="4" spans="1:16" x14ac:dyDescent="0.25">
      <c r="A4" s="344" t="s">
        <v>34</v>
      </c>
      <c r="B4" s="348" t="s">
        <v>24</v>
      </c>
      <c r="C4" s="349" t="s">
        <v>35</v>
      </c>
      <c r="D4" s="350" t="s">
        <v>36</v>
      </c>
      <c r="E4" s="351" t="s">
        <v>37</v>
      </c>
      <c r="F4" s="352" t="s">
        <v>26</v>
      </c>
      <c r="G4" s="125" t="s">
        <v>24</v>
      </c>
      <c r="H4" s="126" t="s">
        <v>35</v>
      </c>
      <c r="I4" s="127" t="s">
        <v>36</v>
      </c>
      <c r="J4" s="127" t="s">
        <v>37</v>
      </c>
      <c r="K4" s="128" t="s">
        <v>26</v>
      </c>
    </row>
    <row r="5" spans="1:16" x14ac:dyDescent="0.25">
      <c r="A5" s="345" t="s">
        <v>38</v>
      </c>
      <c r="B5" s="346">
        <v>0</v>
      </c>
      <c r="C5" s="353" t="s">
        <v>39</v>
      </c>
      <c r="D5" s="347">
        <v>5.8855999999999999E-2</v>
      </c>
      <c r="E5" s="353" t="s">
        <v>39</v>
      </c>
      <c r="F5" s="182">
        <v>0</v>
      </c>
      <c r="G5" s="16">
        <v>0</v>
      </c>
      <c r="H5" s="19" t="s">
        <v>39</v>
      </c>
      <c r="I5" s="20">
        <v>5.8855999999999999E-2</v>
      </c>
      <c r="J5" s="248" t="s">
        <v>39</v>
      </c>
      <c r="K5" s="283">
        <v>0</v>
      </c>
    </row>
    <row r="6" spans="1:16" x14ac:dyDescent="0.25">
      <c r="A6" s="345" t="s">
        <v>40</v>
      </c>
      <c r="B6" s="346">
        <v>0</v>
      </c>
      <c r="C6" s="353" t="s">
        <v>39</v>
      </c>
      <c r="D6" s="347">
        <v>3.0256000000000002E-2</v>
      </c>
      <c r="E6" s="353" t="s">
        <v>39</v>
      </c>
      <c r="F6" s="182">
        <v>0</v>
      </c>
      <c r="G6" s="16">
        <v>0</v>
      </c>
      <c r="H6" s="19" t="s">
        <v>39</v>
      </c>
      <c r="I6" s="20">
        <v>3.0256000000000002E-2</v>
      </c>
      <c r="J6" s="248" t="s">
        <v>39</v>
      </c>
      <c r="K6" s="283">
        <v>0</v>
      </c>
    </row>
    <row r="7" spans="1:16" x14ac:dyDescent="0.25">
      <c r="A7" s="345" t="s">
        <v>41</v>
      </c>
      <c r="B7" s="346">
        <v>0</v>
      </c>
      <c r="C7" s="240">
        <v>0</v>
      </c>
      <c r="D7" s="347">
        <v>1.1856E-2</v>
      </c>
      <c r="E7" s="177">
        <v>10.18</v>
      </c>
      <c r="F7" s="182">
        <v>0</v>
      </c>
      <c r="G7" s="16">
        <v>0</v>
      </c>
      <c r="H7" s="153">
        <v>0</v>
      </c>
      <c r="I7" s="20">
        <v>1.1856E-2</v>
      </c>
      <c r="J7" s="162">
        <v>10.18</v>
      </c>
      <c r="K7" s="283">
        <v>0</v>
      </c>
    </row>
    <row r="8" spans="1:16" x14ac:dyDescent="0.25">
      <c r="A8" s="345" t="s">
        <v>42</v>
      </c>
      <c r="B8" s="346">
        <v>0</v>
      </c>
      <c r="C8" s="240">
        <v>0</v>
      </c>
      <c r="D8" s="347">
        <v>5.7559999999999998E-3</v>
      </c>
      <c r="E8" s="177">
        <v>11.19</v>
      </c>
      <c r="F8" s="182">
        <v>0</v>
      </c>
      <c r="G8" s="16">
        <v>0</v>
      </c>
      <c r="H8" s="153">
        <v>0</v>
      </c>
      <c r="I8" s="20">
        <v>5.7559999999999998E-3</v>
      </c>
      <c r="J8" s="162">
        <v>11.19</v>
      </c>
      <c r="K8" s="283">
        <v>0</v>
      </c>
    </row>
    <row r="9" spans="1:16" x14ac:dyDescent="0.25">
      <c r="A9" s="345" t="s">
        <v>43</v>
      </c>
      <c r="B9" s="346">
        <v>0</v>
      </c>
      <c r="C9" s="240">
        <v>0</v>
      </c>
      <c r="D9" s="287">
        <v>2.1055999999999998E-2</v>
      </c>
      <c r="E9" s="288">
        <v>0</v>
      </c>
      <c r="F9" s="182">
        <v>0</v>
      </c>
      <c r="G9" s="16">
        <v>0</v>
      </c>
      <c r="H9" s="153">
        <v>0</v>
      </c>
      <c r="I9" s="22">
        <v>2.1055999999999998E-2</v>
      </c>
      <c r="J9" s="289">
        <v>0</v>
      </c>
      <c r="K9" s="283">
        <v>0</v>
      </c>
    </row>
    <row r="10" spans="1:16" x14ac:dyDescent="0.25">
      <c r="A10" s="345" t="s">
        <v>44</v>
      </c>
      <c r="B10" s="242">
        <v>0</v>
      </c>
      <c r="C10" s="243">
        <v>0</v>
      </c>
      <c r="D10" s="347">
        <v>5.7559999999999998E-3</v>
      </c>
      <c r="E10" s="177">
        <v>10.57</v>
      </c>
      <c r="F10" s="182">
        <v>0</v>
      </c>
      <c r="G10" s="21">
        <v>0</v>
      </c>
      <c r="H10" s="241">
        <v>0</v>
      </c>
      <c r="I10" s="20">
        <v>5.7559999999999998E-3</v>
      </c>
      <c r="J10" s="162">
        <v>10.57</v>
      </c>
      <c r="K10" s="283">
        <v>0</v>
      </c>
    </row>
    <row r="11" spans="1:16" x14ac:dyDescent="0.25">
      <c r="A11" s="345" t="s">
        <v>45</v>
      </c>
      <c r="B11" s="242">
        <v>0</v>
      </c>
      <c r="C11" s="243">
        <v>0</v>
      </c>
      <c r="D11" s="287">
        <v>4.9560000000000003E-3</v>
      </c>
      <c r="E11" s="177">
        <v>10.6</v>
      </c>
      <c r="F11" s="182">
        <v>0</v>
      </c>
      <c r="G11" s="21">
        <v>0</v>
      </c>
      <c r="H11" s="241">
        <v>0</v>
      </c>
      <c r="I11" s="22">
        <v>4.9560000000000003E-3</v>
      </c>
      <c r="J11" s="162">
        <v>10.6</v>
      </c>
      <c r="K11" s="283">
        <v>0</v>
      </c>
    </row>
    <row r="12" spans="1:16" ht="15.75" thickBot="1" x14ac:dyDescent="0.3">
      <c r="A12" s="345" t="s">
        <v>46</v>
      </c>
      <c r="B12" s="111">
        <v>0</v>
      </c>
      <c r="C12" s="244">
        <v>0</v>
      </c>
      <c r="D12" s="112">
        <v>4.9560000000000003E-3</v>
      </c>
      <c r="E12" s="175">
        <v>9.9</v>
      </c>
      <c r="F12" s="180">
        <v>0</v>
      </c>
      <c r="G12" s="114">
        <v>0</v>
      </c>
      <c r="H12" s="168">
        <v>0</v>
      </c>
      <c r="I12" s="142">
        <v>4.9560000000000003E-3</v>
      </c>
      <c r="J12" s="161">
        <v>9.9</v>
      </c>
      <c r="K12" s="284">
        <v>0</v>
      </c>
      <c r="L12" s="10"/>
    </row>
    <row r="13" spans="1:16" ht="16.5" thickTop="1" thickBot="1" x14ac:dyDescent="0.3">
      <c r="A13" s="345" t="s">
        <v>33</v>
      </c>
      <c r="B13" s="118">
        <v>0</v>
      </c>
      <c r="C13" s="145">
        <v>0</v>
      </c>
      <c r="D13" s="146" t="e">
        <v>#DIV/0!</v>
      </c>
      <c r="E13" s="147" t="e">
        <v>#DIV/0!</v>
      </c>
      <c r="F13" s="179">
        <v>0</v>
      </c>
      <c r="G13" s="121">
        <v>0</v>
      </c>
      <c r="H13" s="148">
        <v>0</v>
      </c>
      <c r="I13" s="149" t="e">
        <v>#DIV/0!</v>
      </c>
      <c r="J13" s="150" t="e">
        <v>#DIV/0!</v>
      </c>
      <c r="K13" s="285">
        <v>0</v>
      </c>
      <c r="L13" s="10"/>
    </row>
    <row r="14" spans="1:16" ht="15.75" thickBot="1" x14ac:dyDescent="0.3"/>
    <row r="15" spans="1:16" x14ac:dyDescent="0.25">
      <c r="B15" s="583" t="s">
        <v>54</v>
      </c>
      <c r="C15" s="584"/>
      <c r="D15" s="585"/>
      <c r="E15" s="586"/>
      <c r="F15" s="587"/>
      <c r="G15" s="588" t="s">
        <v>101</v>
      </c>
      <c r="H15" s="589"/>
      <c r="I15" s="590"/>
      <c r="J15" s="591"/>
      <c r="K15" s="592"/>
      <c r="L15" s="583" t="s">
        <v>102</v>
      </c>
      <c r="M15" s="584"/>
      <c r="N15" s="585"/>
      <c r="O15" s="586"/>
      <c r="P15" s="587"/>
    </row>
    <row r="16" spans="1:16" s="42" customFormat="1" ht="30" x14ac:dyDescent="0.25">
      <c r="A16" s="102" t="s">
        <v>34</v>
      </c>
      <c r="B16" s="103" t="s">
        <v>24</v>
      </c>
      <c r="C16" s="306" t="s">
        <v>35</v>
      </c>
      <c r="D16" s="104" t="s">
        <v>36</v>
      </c>
      <c r="E16" s="307" t="s">
        <v>37</v>
      </c>
      <c r="F16" s="105" t="s">
        <v>26</v>
      </c>
      <c r="G16" s="106" t="s">
        <v>24</v>
      </c>
      <c r="H16" s="308" t="s">
        <v>35</v>
      </c>
      <c r="I16" s="18" t="s">
        <v>36</v>
      </c>
      <c r="J16" s="309" t="s">
        <v>37</v>
      </c>
      <c r="K16" s="107" t="s">
        <v>26</v>
      </c>
      <c r="L16" s="103" t="s">
        <v>24</v>
      </c>
      <c r="M16" s="306" t="s">
        <v>35</v>
      </c>
      <c r="N16" s="104" t="s">
        <v>36</v>
      </c>
      <c r="O16" s="307" t="s">
        <v>37</v>
      </c>
      <c r="P16" s="105" t="s">
        <v>26</v>
      </c>
    </row>
    <row r="17" spans="1:17" x14ac:dyDescent="0.25">
      <c r="A17" s="345" t="s">
        <v>38</v>
      </c>
      <c r="B17" s="346" t="e">
        <f>SUM('C&amp;I Rate Code Energy'!#REF!)</f>
        <v>#REF!</v>
      </c>
      <c r="C17" s="353" t="s">
        <v>39</v>
      </c>
      <c r="D17" s="347">
        <v>5.8855999999999999E-2</v>
      </c>
      <c r="E17" s="353" t="s">
        <v>39</v>
      </c>
      <c r="F17" s="182" t="e">
        <f>B17*D17</f>
        <v>#REF!</v>
      </c>
      <c r="G17" s="16" t="e">
        <f>SUM('C&amp;I Rate Code Energy'!#REF!)</f>
        <v>#REF!</v>
      </c>
      <c r="H17" s="19" t="s">
        <v>39</v>
      </c>
      <c r="I17" s="20">
        <v>6.1643000000000003E-2</v>
      </c>
      <c r="J17" s="19" t="s">
        <v>39</v>
      </c>
      <c r="K17" s="283" t="e">
        <f>G17*I17</f>
        <v>#REF!</v>
      </c>
      <c r="L17" s="346" t="e">
        <f>SUM('C&amp;I Rate Code Energy'!#REF!)</f>
        <v>#REF!</v>
      </c>
      <c r="M17" s="353" t="s">
        <v>39</v>
      </c>
      <c r="N17" s="347">
        <v>6.1643000000000003E-2</v>
      </c>
      <c r="O17" s="354" t="s">
        <v>39</v>
      </c>
      <c r="P17" s="182" t="e">
        <f>L17*N17</f>
        <v>#REF!</v>
      </c>
    </row>
    <row r="18" spans="1:17" x14ac:dyDescent="0.25">
      <c r="A18" s="345" t="s">
        <v>40</v>
      </c>
      <c r="B18" s="346" t="e">
        <f>SUM('C&amp;I Rate Code Energy'!#REF!)</f>
        <v>#REF!</v>
      </c>
      <c r="C18" s="353" t="s">
        <v>39</v>
      </c>
      <c r="D18" s="347">
        <v>3.0256000000000002E-2</v>
      </c>
      <c r="E18" s="353" t="s">
        <v>39</v>
      </c>
      <c r="F18" s="182" t="e">
        <f>B18*D18</f>
        <v>#REF!</v>
      </c>
      <c r="G18" s="16" t="e">
        <f>SUM('C&amp;I Rate Code Energy'!#REF!)</f>
        <v>#REF!</v>
      </c>
      <c r="H18" s="19" t="s">
        <v>39</v>
      </c>
      <c r="I18" s="20">
        <v>4.4153999999999999E-2</v>
      </c>
      <c r="J18" s="19" t="s">
        <v>39</v>
      </c>
      <c r="K18" s="283" t="e">
        <f>G18*I18</f>
        <v>#REF!</v>
      </c>
      <c r="L18" s="346" t="e">
        <f>SUM('C&amp;I Rate Code Energy'!#REF!)</f>
        <v>#REF!</v>
      </c>
      <c r="M18" s="353" t="s">
        <v>39</v>
      </c>
      <c r="N18" s="347">
        <v>4.4153999999999999E-2</v>
      </c>
      <c r="O18" s="354" t="s">
        <v>39</v>
      </c>
      <c r="P18" s="182" t="e">
        <f>L18*N18</f>
        <v>#REF!</v>
      </c>
    </row>
    <row r="19" spans="1:17" x14ac:dyDescent="0.25">
      <c r="A19" s="345" t="s">
        <v>41</v>
      </c>
      <c r="B19" s="346" t="e">
        <f>SUM('C&amp;I Rate Code Energy'!#REF!)</f>
        <v>#REF!</v>
      </c>
      <c r="C19" s="240" t="e">
        <f>SUM('C&amp;I Rate Code Demand'!#REF!)</f>
        <v>#REF!</v>
      </c>
      <c r="D19" s="347">
        <v>1.1856E-2</v>
      </c>
      <c r="E19" s="131">
        <v>10.18</v>
      </c>
      <c r="F19" s="182" t="e">
        <f>(B19*D19)+(C19*E19)</f>
        <v>#REF!</v>
      </c>
      <c r="G19" s="16" t="e">
        <f>SUM('C&amp;I Rate Code Energy'!#REF!)</f>
        <v>#REF!</v>
      </c>
      <c r="H19" s="153" t="e">
        <f>SUM('C&amp;I Rate Code Demand'!#REF!)</f>
        <v>#REF!</v>
      </c>
      <c r="I19" s="20">
        <v>1.6609999999999999E-3</v>
      </c>
      <c r="J19" s="133">
        <v>17.100000000000001</v>
      </c>
      <c r="K19" s="283" t="e">
        <f>(G19*I19)+(H19*J19)</f>
        <v>#REF!</v>
      </c>
      <c r="L19" s="346" t="e">
        <f>SUM('C&amp;I Rate Code Energy'!#REF!)</f>
        <v>#REF!</v>
      </c>
      <c r="M19" s="240" t="e">
        <f>SUM('C&amp;I Rate Code Demand'!#REF!)</f>
        <v>#REF!</v>
      </c>
      <c r="N19" s="347">
        <v>1.6609999999999999E-3</v>
      </c>
      <c r="O19" s="174">
        <v>17.100000000000001</v>
      </c>
      <c r="P19" s="182" t="e">
        <f>(L19*N19)+M19*O19</f>
        <v>#REF!</v>
      </c>
    </row>
    <row r="20" spans="1:17" x14ac:dyDescent="0.25">
      <c r="A20" s="345" t="s">
        <v>42</v>
      </c>
      <c r="B20" s="346" t="e">
        <f>SUM('C&amp;I Rate Code Energy'!#REF!)</f>
        <v>#REF!</v>
      </c>
      <c r="C20" s="240" t="e">
        <f>SUM('C&amp;I Rate Code Demand'!#REF!)</f>
        <v>#REF!</v>
      </c>
      <c r="D20" s="347">
        <v>5.7559999999999998E-3</v>
      </c>
      <c r="E20" s="131">
        <v>11.19</v>
      </c>
      <c r="F20" s="182" t="e">
        <f>(B20*D20)+(C20*E20)</f>
        <v>#REF!</v>
      </c>
      <c r="G20" s="16" t="e">
        <f>SUM('C&amp;I Rate Code Energy'!#REF!)</f>
        <v>#REF!</v>
      </c>
      <c r="H20" s="153" t="e">
        <f>SUM('C&amp;I Rate Code Demand'!#REF!)</f>
        <v>#REF!</v>
      </c>
      <c r="I20" s="20">
        <v>5.9599999999999996E-4</v>
      </c>
      <c r="J20" s="133">
        <v>18.2</v>
      </c>
      <c r="K20" s="283" t="e">
        <f t="shared" ref="K20:K24" si="0">(G20*I20)+(H20*J20)</f>
        <v>#REF!</v>
      </c>
      <c r="L20" s="346" t="e">
        <f>SUM('C&amp;I Rate Code Energy'!#REF!)</f>
        <v>#REF!</v>
      </c>
      <c r="M20" s="240" t="e">
        <f>SUM('C&amp;I Rate Code Demand'!#REF!)</f>
        <v>#REF!</v>
      </c>
      <c r="N20" s="347">
        <v>5.9599999999999996E-4</v>
      </c>
      <c r="O20" s="174">
        <v>18.2</v>
      </c>
      <c r="P20" s="182" t="e">
        <f t="shared" ref="P20:P24" si="1">(L20*N20)+M20*O20</f>
        <v>#REF!</v>
      </c>
    </row>
    <row r="21" spans="1:17" x14ac:dyDescent="0.25">
      <c r="A21" s="345" t="s">
        <v>43</v>
      </c>
      <c r="B21" s="346" t="e">
        <f>SUM('C&amp;I Rate Code Energy'!#REF!)</f>
        <v>#REF!</v>
      </c>
      <c r="C21" s="240" t="e">
        <f>SUM('C&amp;I Rate Code Demand'!#REF!)</f>
        <v>#REF!</v>
      </c>
      <c r="D21" s="347">
        <v>2.1055999999999998E-2</v>
      </c>
      <c r="E21" s="131">
        <v>0</v>
      </c>
      <c r="F21" s="182" t="e">
        <f t="shared" ref="F21:F24" si="2">(B21*D21)+(C21*E21)</f>
        <v>#REF!</v>
      </c>
      <c r="G21" s="16" t="e">
        <f>SUM('C&amp;I Rate Code Energy'!#REF!)</f>
        <v>#REF!</v>
      </c>
      <c r="H21" s="153" t="e">
        <f>SUM('C&amp;I Rate Code Demand'!#REF!)</f>
        <v>#REF!</v>
      </c>
      <c r="I21" s="20">
        <v>2.486E-2</v>
      </c>
      <c r="J21" s="133">
        <v>0</v>
      </c>
      <c r="K21" s="283" t="e">
        <f t="shared" si="0"/>
        <v>#REF!</v>
      </c>
      <c r="L21" s="346" t="e">
        <f>SUM('C&amp;I Rate Code Energy'!#REF!)</f>
        <v>#REF!</v>
      </c>
      <c r="M21" s="240" t="e">
        <f>SUM('C&amp;I Rate Code Demand'!#REF!)</f>
        <v>#REF!</v>
      </c>
      <c r="N21" s="347">
        <v>2.486E-2</v>
      </c>
      <c r="O21" s="174">
        <v>0</v>
      </c>
      <c r="P21" s="182" t="e">
        <f t="shared" si="1"/>
        <v>#REF!</v>
      </c>
    </row>
    <row r="22" spans="1:17" x14ac:dyDescent="0.25">
      <c r="A22" s="345" t="s">
        <v>44</v>
      </c>
      <c r="B22" s="346" t="e">
        <f>SUM('C&amp;I Rate Code Energy'!#REF!)</f>
        <v>#REF!</v>
      </c>
      <c r="C22" s="240" t="e">
        <f>SUM('C&amp;I Rate Code Demand'!#REF!)</f>
        <v>#REF!</v>
      </c>
      <c r="D22" s="134">
        <v>5.7559999999999998E-3</v>
      </c>
      <c r="E22" s="135">
        <v>10.57</v>
      </c>
      <c r="F22" s="182" t="e">
        <f t="shared" si="2"/>
        <v>#REF!</v>
      </c>
      <c r="G22" s="16" t="e">
        <f>SUM('C&amp;I Rate Code Energy'!#REF!)</f>
        <v>#REF!</v>
      </c>
      <c r="H22" s="153" t="e">
        <f>SUM('C&amp;I Rate Code Demand'!#REF!)</f>
        <v>#REF!</v>
      </c>
      <c r="I22" s="136">
        <v>1.2050999999999999E-2</v>
      </c>
      <c r="J22" s="137">
        <v>12.05</v>
      </c>
      <c r="K22" s="283" t="e">
        <f t="shared" si="0"/>
        <v>#REF!</v>
      </c>
      <c r="L22" s="346" t="e">
        <f>SUM('C&amp;I Rate Code Energy'!#REF!)</f>
        <v>#REF!</v>
      </c>
      <c r="M22" s="240" t="e">
        <f>SUM('C&amp;I Rate Code Demand'!#REF!)</f>
        <v>#REF!</v>
      </c>
      <c r="N22" s="134">
        <v>1.2050999999999999E-2</v>
      </c>
      <c r="O22" s="173">
        <v>12.05</v>
      </c>
      <c r="P22" s="182" t="e">
        <f t="shared" si="1"/>
        <v>#REF!</v>
      </c>
    </row>
    <row r="23" spans="1:17" x14ac:dyDescent="0.25">
      <c r="A23" s="345" t="s">
        <v>45</v>
      </c>
      <c r="B23" s="346" t="e">
        <f>SUM('C&amp;I Rate Code Energy'!#REF!)</f>
        <v>#REF!</v>
      </c>
      <c r="C23" s="240" t="e">
        <f>SUM('C&amp;I Rate Code Demand'!#REF!)</f>
        <v>#REF!</v>
      </c>
      <c r="D23" s="134">
        <v>4.9560000000000003E-3</v>
      </c>
      <c r="E23" s="135">
        <v>10.6</v>
      </c>
      <c r="F23" s="182" t="e">
        <f t="shared" si="2"/>
        <v>#REF!</v>
      </c>
      <c r="G23" s="16" t="e">
        <f>SUM('C&amp;I Rate Code Energy'!#REF!)</f>
        <v>#REF!</v>
      </c>
      <c r="H23" s="153" t="e">
        <f>SUM('C&amp;I Rate Code Demand'!#REF!)</f>
        <v>#REF!</v>
      </c>
      <c r="I23" s="136">
        <v>1.3174999999999999E-2</v>
      </c>
      <c r="J23" s="137">
        <v>11.5</v>
      </c>
      <c r="K23" s="283" t="e">
        <f t="shared" si="0"/>
        <v>#REF!</v>
      </c>
      <c r="L23" s="346" t="e">
        <f>SUM('C&amp;I Rate Code Energy'!#REF!)</f>
        <v>#REF!</v>
      </c>
      <c r="M23" s="240" t="e">
        <f>SUM('C&amp;I Rate Code Demand'!#REF!)</f>
        <v>#REF!</v>
      </c>
      <c r="N23" s="134">
        <v>1.3174999999999999E-2</v>
      </c>
      <c r="O23" s="173">
        <v>11.5</v>
      </c>
      <c r="P23" s="182" t="e">
        <f t="shared" si="1"/>
        <v>#REF!</v>
      </c>
    </row>
    <row r="24" spans="1:17" ht="15.75" thickBot="1" x14ac:dyDescent="0.3">
      <c r="A24" s="345" t="s">
        <v>46</v>
      </c>
      <c r="B24" s="346" t="e">
        <f>SUM('C&amp;I Rate Code Energy'!#REF!)</f>
        <v>#REF!</v>
      </c>
      <c r="C24" s="240" t="e">
        <f>SUM('C&amp;I Rate Code Demand'!#REF!)</f>
        <v>#REF!</v>
      </c>
      <c r="D24" s="112">
        <v>4.9560000000000003E-3</v>
      </c>
      <c r="E24" s="139">
        <v>9.9</v>
      </c>
      <c r="F24" s="290" t="e">
        <f t="shared" si="2"/>
        <v>#REF!</v>
      </c>
      <c r="G24" s="21" t="e">
        <f>SUM('C&amp;I Rate Code Energy'!#REF!)</f>
        <v>#REF!</v>
      </c>
      <c r="H24" s="241" t="e">
        <f>SUM('C&amp;I Rate Code Demand'!#REF!)</f>
        <v>#REF!</v>
      </c>
      <c r="I24" s="136">
        <v>1.1457E-2</v>
      </c>
      <c r="J24" s="137">
        <v>11.07</v>
      </c>
      <c r="K24" s="292" t="e">
        <f t="shared" si="0"/>
        <v>#REF!</v>
      </c>
      <c r="L24" s="346" t="e">
        <f>SUM('C&amp;I Rate Code Energy'!#REF!)</f>
        <v>#REF!</v>
      </c>
      <c r="M24" s="243" t="e">
        <f>SUM('C&amp;I Rate Code Demand'!#REF!)</f>
        <v>#REF!</v>
      </c>
      <c r="N24" s="112">
        <v>1.1457E-2</v>
      </c>
      <c r="O24" s="173">
        <v>11.07</v>
      </c>
      <c r="P24" s="290" t="e">
        <f t="shared" si="1"/>
        <v>#REF!</v>
      </c>
      <c r="Q24" s="10"/>
    </row>
    <row r="25" spans="1:17" ht="16.5" thickTop="1" thickBot="1" x14ac:dyDescent="0.3">
      <c r="A25" s="345" t="s">
        <v>33</v>
      </c>
      <c r="B25" s="118" t="e">
        <f>SUM(B17:B24)</f>
        <v>#REF!</v>
      </c>
      <c r="C25" s="145" t="e">
        <f>SUM(C19:C24)</f>
        <v>#REF!</v>
      </c>
      <c r="D25" s="146"/>
      <c r="E25" s="147"/>
      <c r="F25" s="291" t="e">
        <f>SUM(F17:F24)</f>
        <v>#REF!</v>
      </c>
      <c r="G25" s="294" t="e">
        <f>SUM(G17:G24)</f>
        <v>#REF!</v>
      </c>
      <c r="H25" s="295" t="e">
        <f>SUM(H19:H24)</f>
        <v>#REF!</v>
      </c>
      <c r="I25" s="296"/>
      <c r="J25" s="297"/>
      <c r="K25" s="293" t="e">
        <f>SUM(K17:K24)</f>
        <v>#REF!</v>
      </c>
      <c r="L25" s="298" t="e">
        <f>SUM(L17:L24)</f>
        <v>#REF!</v>
      </c>
      <c r="M25" s="299" t="e">
        <f>SUM(M19:M24)</f>
        <v>#REF!</v>
      </c>
      <c r="N25" s="146"/>
      <c r="O25" s="304"/>
      <c r="P25" s="291" t="e">
        <f>SUM(P17:P24)</f>
        <v>#REF!</v>
      </c>
      <c r="Q25" s="10"/>
    </row>
    <row r="26" spans="1:17" ht="15.75" thickBot="1" x14ac:dyDescent="0.3">
      <c r="F26" s="10" t="e">
        <f>SUM(Sector!#REF!)</f>
        <v>#REF!</v>
      </c>
      <c r="K26" s="10" t="e">
        <f>SUM(Sector!#REF!)</f>
        <v>#REF!</v>
      </c>
      <c r="P26" s="10" t="e">
        <f>SUM(Sector!#REF!)</f>
        <v>#REF!</v>
      </c>
    </row>
    <row r="27" spans="1:17" x14ac:dyDescent="0.25">
      <c r="B27" s="583" t="s">
        <v>76</v>
      </c>
      <c r="C27" s="584"/>
      <c r="D27" s="585"/>
      <c r="E27" s="586"/>
      <c r="F27" s="587"/>
      <c r="G27" s="588" t="s">
        <v>86</v>
      </c>
      <c r="H27" s="589"/>
      <c r="I27" s="590"/>
      <c r="J27" s="591"/>
      <c r="K27" s="592"/>
    </row>
    <row r="28" spans="1:17" x14ac:dyDescent="0.25">
      <c r="A28" s="344" t="s">
        <v>34</v>
      </c>
      <c r="B28" s="348" t="s">
        <v>24</v>
      </c>
      <c r="C28" s="349" t="s">
        <v>35</v>
      </c>
      <c r="D28" s="350" t="s">
        <v>36</v>
      </c>
      <c r="E28" s="351" t="s">
        <v>37</v>
      </c>
      <c r="F28" s="352" t="s">
        <v>26</v>
      </c>
      <c r="G28" s="125" t="s">
        <v>24</v>
      </c>
      <c r="H28" s="126" t="s">
        <v>35</v>
      </c>
      <c r="I28" s="127" t="s">
        <v>36</v>
      </c>
      <c r="J28" s="127" t="s">
        <v>37</v>
      </c>
      <c r="K28" s="128" t="s">
        <v>26</v>
      </c>
    </row>
    <row r="29" spans="1:17" x14ac:dyDescent="0.25">
      <c r="A29" s="345" t="s">
        <v>38</v>
      </c>
      <c r="B29" s="346" t="e">
        <f>SUM('C&amp;I Rate Code Energy'!#REF!)</f>
        <v>#REF!</v>
      </c>
      <c r="C29" s="353" t="s">
        <v>39</v>
      </c>
      <c r="D29" s="347">
        <v>6.1643000000000003E-2</v>
      </c>
      <c r="E29" s="354" t="s">
        <v>39</v>
      </c>
      <c r="F29" s="182" t="e">
        <f>B29*D29</f>
        <v>#REF!</v>
      </c>
      <c r="G29" s="16" t="e">
        <f>SUM('C&amp;I Rate Code Energy'!#REF!)</f>
        <v>#REF!</v>
      </c>
      <c r="H29" s="19" t="s">
        <v>39</v>
      </c>
      <c r="I29" s="20">
        <v>6.1643000000000003E-2</v>
      </c>
      <c r="J29" s="19" t="s">
        <v>39</v>
      </c>
      <c r="K29" s="283" t="e">
        <f>G29*I29</f>
        <v>#REF!</v>
      </c>
    </row>
    <row r="30" spans="1:17" x14ac:dyDescent="0.25">
      <c r="A30" s="345" t="s">
        <v>40</v>
      </c>
      <c r="B30" s="346" t="e">
        <f>SUM('C&amp;I Rate Code Energy'!#REF!)</f>
        <v>#REF!</v>
      </c>
      <c r="C30" s="353" t="s">
        <v>39</v>
      </c>
      <c r="D30" s="347">
        <v>4.4153999999999999E-2</v>
      </c>
      <c r="E30" s="354" t="s">
        <v>39</v>
      </c>
      <c r="F30" s="182" t="e">
        <f>B30*D30</f>
        <v>#REF!</v>
      </c>
      <c r="G30" s="16" t="e">
        <f>SUM('C&amp;I Rate Code Energy'!#REF!)</f>
        <v>#REF!</v>
      </c>
      <c r="H30" s="19" t="s">
        <v>39</v>
      </c>
      <c r="I30" s="20">
        <v>4.4153999999999999E-2</v>
      </c>
      <c r="J30" s="19" t="s">
        <v>39</v>
      </c>
      <c r="K30" s="283" t="e">
        <f>G30*I30</f>
        <v>#REF!</v>
      </c>
    </row>
    <row r="31" spans="1:17" x14ac:dyDescent="0.25">
      <c r="A31" s="345" t="s">
        <v>41</v>
      </c>
      <c r="B31" s="346" t="e">
        <f>SUM('C&amp;I Rate Code Energy'!#REF!)</f>
        <v>#REF!</v>
      </c>
      <c r="C31" s="240" t="e">
        <f>SUM('C&amp;I Rate Code Demand'!#REF!)</f>
        <v>#REF!</v>
      </c>
      <c r="D31" s="347">
        <v>1.6609999999999999E-3</v>
      </c>
      <c r="E31" s="174">
        <v>17.100000000000001</v>
      </c>
      <c r="F31" s="182" t="e">
        <f>(B31*D31)+(C31*E31)</f>
        <v>#REF!</v>
      </c>
      <c r="G31" s="16" t="e">
        <f>SUM('C&amp;I Rate Code Energy'!#REF!)</f>
        <v>#REF!</v>
      </c>
      <c r="H31" s="153" t="e">
        <f>SUM('C&amp;I Rate Code Demand'!#REF!)</f>
        <v>#REF!</v>
      </c>
      <c r="I31" s="20">
        <v>1.6609999999999999E-3</v>
      </c>
      <c r="J31" s="133">
        <v>17.100000000000001</v>
      </c>
      <c r="K31" s="283" t="e">
        <f>(G31*I31)+(H31*J31)</f>
        <v>#REF!</v>
      </c>
    </row>
    <row r="32" spans="1:17" x14ac:dyDescent="0.25">
      <c r="A32" s="345" t="s">
        <v>42</v>
      </c>
      <c r="B32" s="346" t="e">
        <f>SUM('C&amp;I Rate Code Energy'!#REF!)</f>
        <v>#REF!</v>
      </c>
      <c r="C32" s="240" t="e">
        <f>SUM('C&amp;I Rate Code Demand'!#REF!)</f>
        <v>#REF!</v>
      </c>
      <c r="D32" s="347">
        <v>5.9599999999999996E-4</v>
      </c>
      <c r="E32" s="174">
        <v>18.2</v>
      </c>
      <c r="F32" s="182" t="e">
        <f t="shared" ref="F32:F35" si="3">(B32*D32)+(C32*E32)</f>
        <v>#REF!</v>
      </c>
      <c r="G32" s="16" t="e">
        <f>SUM('C&amp;I Rate Code Energy'!#REF!)</f>
        <v>#REF!</v>
      </c>
      <c r="H32" s="153" t="e">
        <f>SUM('C&amp;I Rate Code Demand'!#REF!)</f>
        <v>#REF!</v>
      </c>
      <c r="I32" s="20">
        <v>5.9599999999999996E-4</v>
      </c>
      <c r="J32" s="133">
        <v>18.2</v>
      </c>
      <c r="K32" s="283" t="e">
        <f t="shared" ref="K32:K36" si="4">(G32*I32)+(H32*J32)</f>
        <v>#REF!</v>
      </c>
    </row>
    <row r="33" spans="1:12" x14ac:dyDescent="0.25">
      <c r="A33" s="345" t="s">
        <v>43</v>
      </c>
      <c r="B33" s="346" t="e">
        <f>SUM('C&amp;I Rate Code Energy'!#REF!)</f>
        <v>#REF!</v>
      </c>
      <c r="C33" s="240" t="e">
        <f>SUM('C&amp;I Rate Code Demand'!#REF!)</f>
        <v>#REF!</v>
      </c>
      <c r="D33" s="347">
        <v>2.486E-2</v>
      </c>
      <c r="E33" s="174">
        <v>0</v>
      </c>
      <c r="F33" s="182" t="e">
        <f t="shared" si="3"/>
        <v>#REF!</v>
      </c>
      <c r="G33" s="16" t="e">
        <f>SUM('C&amp;I Rate Code Energy'!#REF!)</f>
        <v>#REF!</v>
      </c>
      <c r="H33" s="153" t="e">
        <f>SUM('C&amp;I Rate Code Demand'!#REF!)</f>
        <v>#REF!</v>
      </c>
      <c r="I33" s="20">
        <v>2.486E-2</v>
      </c>
      <c r="J33" s="133">
        <v>0</v>
      </c>
      <c r="K33" s="283" t="e">
        <f t="shared" si="4"/>
        <v>#REF!</v>
      </c>
    </row>
    <row r="34" spans="1:12" x14ac:dyDescent="0.25">
      <c r="A34" s="345" t="s">
        <v>44</v>
      </c>
      <c r="B34" s="346" t="e">
        <f>SUM('C&amp;I Rate Code Energy'!#REF!)</f>
        <v>#REF!</v>
      </c>
      <c r="C34" s="240" t="e">
        <f>SUM('C&amp;I Rate Code Demand'!#REF!)</f>
        <v>#REF!</v>
      </c>
      <c r="D34" s="134">
        <v>1.2050999999999999E-2</v>
      </c>
      <c r="E34" s="173">
        <v>12.05</v>
      </c>
      <c r="F34" s="182" t="e">
        <f t="shared" si="3"/>
        <v>#REF!</v>
      </c>
      <c r="G34" s="16" t="e">
        <f>SUM('C&amp;I Rate Code Energy'!#REF!)</f>
        <v>#REF!</v>
      </c>
      <c r="H34" s="153" t="e">
        <f>SUM('C&amp;I Rate Code Demand'!#REF!)</f>
        <v>#REF!</v>
      </c>
      <c r="I34" s="136">
        <v>1.2050999999999999E-2</v>
      </c>
      <c r="J34" s="137">
        <v>12.05</v>
      </c>
      <c r="K34" s="283" t="e">
        <f t="shared" si="4"/>
        <v>#REF!</v>
      </c>
    </row>
    <row r="35" spans="1:12" x14ac:dyDescent="0.25">
      <c r="A35" s="345" t="s">
        <v>45</v>
      </c>
      <c r="B35" s="346" t="e">
        <f>SUM('C&amp;I Rate Code Energy'!#REF!)</f>
        <v>#REF!</v>
      </c>
      <c r="C35" s="240" t="e">
        <f>SUM('C&amp;I Rate Code Demand'!#REF!)</f>
        <v>#REF!</v>
      </c>
      <c r="D35" s="134">
        <v>1.3174999999999999E-2</v>
      </c>
      <c r="E35" s="173">
        <v>11.5</v>
      </c>
      <c r="F35" s="182" t="e">
        <f t="shared" si="3"/>
        <v>#REF!</v>
      </c>
      <c r="G35" s="16" t="e">
        <f>SUM('C&amp;I Rate Code Energy'!#REF!)</f>
        <v>#REF!</v>
      </c>
      <c r="H35" s="153" t="e">
        <f>SUM('C&amp;I Rate Code Demand'!#REF!)</f>
        <v>#REF!</v>
      </c>
      <c r="I35" s="136">
        <v>1.3174999999999999E-2</v>
      </c>
      <c r="J35" s="137">
        <v>11.5</v>
      </c>
      <c r="K35" s="283" t="e">
        <f t="shared" si="4"/>
        <v>#REF!</v>
      </c>
    </row>
    <row r="36" spans="1:12" ht="15.75" thickBot="1" x14ac:dyDescent="0.3">
      <c r="A36" s="345" t="s">
        <v>46</v>
      </c>
      <c r="B36" s="242" t="e">
        <f>SUM('C&amp;I Rate Code Energy'!#REF!)</f>
        <v>#REF!</v>
      </c>
      <c r="C36" s="243" t="e">
        <f>SUM('C&amp;I Rate Code Demand'!#REF!)</f>
        <v>#REF!</v>
      </c>
      <c r="D36" s="134">
        <v>1.1457E-2</v>
      </c>
      <c r="E36" s="173">
        <v>11.07</v>
      </c>
      <c r="F36" s="290" t="e">
        <f>(B36*D36)+(C36*E36)</f>
        <v>#REF!</v>
      </c>
      <c r="G36" s="21" t="e">
        <f>SUM('C&amp;I Rate Code Energy'!#REF!)</f>
        <v>#REF!</v>
      </c>
      <c r="H36" s="241" t="e">
        <f>SUM('C&amp;I Rate Code Demand'!#REF!)</f>
        <v>#REF!</v>
      </c>
      <c r="I36" s="136">
        <v>1.1457E-2</v>
      </c>
      <c r="J36" s="137">
        <v>11.07</v>
      </c>
      <c r="K36" s="292" t="e">
        <f t="shared" si="4"/>
        <v>#REF!</v>
      </c>
      <c r="L36" s="10"/>
    </row>
    <row r="37" spans="1:12" ht="16.5" thickTop="1" thickBot="1" x14ac:dyDescent="0.3">
      <c r="A37" s="345" t="s">
        <v>33</v>
      </c>
      <c r="B37" s="298" t="e">
        <f>SUM(B29:B36)</f>
        <v>#REF!</v>
      </c>
      <c r="C37" s="299" t="e">
        <f>SUM(C31:C36)</f>
        <v>#REF!</v>
      </c>
      <c r="D37" s="305">
        <v>3.1491644640442198E-2</v>
      </c>
      <c r="E37" s="304">
        <v>17.0411710804729</v>
      </c>
      <c r="F37" s="291" t="e">
        <f>SUM(F29:F36)</f>
        <v>#REF!</v>
      </c>
      <c r="G37" s="294" t="e">
        <f>SUM(G29:G36)</f>
        <v>#REF!</v>
      </c>
      <c r="H37" s="295" t="e">
        <f>SUM(H31:H36)</f>
        <v>#REF!</v>
      </c>
      <c r="I37" s="296">
        <v>3.1491644640442219E-2</v>
      </c>
      <c r="J37" s="297">
        <v>17.0411710804729</v>
      </c>
      <c r="K37" s="293" t="e">
        <f>SUM(K29:K36)</f>
        <v>#REF!</v>
      </c>
      <c r="L37" s="10"/>
    </row>
    <row r="38" spans="1:12" ht="15.75" thickBot="1" x14ac:dyDescent="0.3">
      <c r="F38" s="10" t="e">
        <f>SUM(Sector!#REF!)</f>
        <v>#REF!</v>
      </c>
      <c r="K38" s="10" t="e">
        <f>SUM(Sector!#REF!)</f>
        <v>#REF!</v>
      </c>
    </row>
    <row r="39" spans="1:12" x14ac:dyDescent="0.25">
      <c r="B39" s="583" t="s">
        <v>89</v>
      </c>
      <c r="C39" s="584"/>
      <c r="D39" s="585"/>
      <c r="E39" s="586"/>
      <c r="F39" s="587"/>
      <c r="G39" s="588" t="s">
        <v>95</v>
      </c>
      <c r="H39" s="589"/>
      <c r="I39" s="590"/>
      <c r="J39" s="591"/>
      <c r="K39" s="592"/>
    </row>
    <row r="40" spans="1:12" x14ac:dyDescent="0.25">
      <c r="A40" s="344" t="s">
        <v>34</v>
      </c>
      <c r="B40" s="348" t="s">
        <v>24</v>
      </c>
      <c r="C40" s="349" t="s">
        <v>35</v>
      </c>
      <c r="D40" s="350" t="s">
        <v>36</v>
      </c>
      <c r="E40" s="351" t="s">
        <v>37</v>
      </c>
      <c r="F40" s="352" t="s">
        <v>26</v>
      </c>
      <c r="G40" s="125" t="s">
        <v>24</v>
      </c>
      <c r="H40" s="126" t="s">
        <v>35</v>
      </c>
      <c r="I40" s="127" t="s">
        <v>36</v>
      </c>
      <c r="J40" s="127" t="s">
        <v>37</v>
      </c>
      <c r="K40" s="128" t="s">
        <v>26</v>
      </c>
    </row>
    <row r="41" spans="1:12" x14ac:dyDescent="0.25">
      <c r="A41" s="345" t="s">
        <v>38</v>
      </c>
      <c r="B41" s="346" t="e">
        <f>SUM('C&amp;I Rate Code Energy'!#REF!)</f>
        <v>#REF!</v>
      </c>
      <c r="C41" s="353" t="s">
        <v>39</v>
      </c>
      <c r="D41" s="347">
        <v>6.1643000000000003E-2</v>
      </c>
      <c r="E41" s="354" t="s">
        <v>39</v>
      </c>
      <c r="F41" s="182" t="e">
        <f>B41*D41</f>
        <v>#REF!</v>
      </c>
      <c r="G41" s="16" t="e">
        <f>SUM('C&amp;I Rate Code Energy'!#REF!)</f>
        <v>#REF!</v>
      </c>
      <c r="H41" s="19" t="s">
        <v>39</v>
      </c>
      <c r="I41" s="20">
        <v>6.1643000000000003E-2</v>
      </c>
      <c r="J41" s="19" t="s">
        <v>39</v>
      </c>
      <c r="K41" s="283" t="e">
        <f>G41*I41</f>
        <v>#REF!</v>
      </c>
    </row>
    <row r="42" spans="1:12" x14ac:dyDescent="0.25">
      <c r="A42" s="345" t="s">
        <v>40</v>
      </c>
      <c r="B42" s="346" t="e">
        <f>SUM('C&amp;I Rate Code Energy'!#REF!)</f>
        <v>#REF!</v>
      </c>
      <c r="C42" s="353" t="s">
        <v>39</v>
      </c>
      <c r="D42" s="347">
        <v>4.4153999999999999E-2</v>
      </c>
      <c r="E42" s="354" t="s">
        <v>39</v>
      </c>
      <c r="F42" s="182" t="e">
        <f>B42*D42</f>
        <v>#REF!</v>
      </c>
      <c r="G42" s="16" t="e">
        <f>SUM('C&amp;I Rate Code Energy'!#REF!)</f>
        <v>#REF!</v>
      </c>
      <c r="H42" s="19" t="s">
        <v>39</v>
      </c>
      <c r="I42" s="20">
        <v>4.4153999999999999E-2</v>
      </c>
      <c r="J42" s="19" t="s">
        <v>39</v>
      </c>
      <c r="K42" s="283" t="e">
        <f>G42*I42</f>
        <v>#REF!</v>
      </c>
    </row>
    <row r="43" spans="1:12" x14ac:dyDescent="0.25">
      <c r="A43" s="345" t="s">
        <v>41</v>
      </c>
      <c r="B43" s="346" t="e">
        <f>SUM('C&amp;I Rate Code Energy'!#REF!)</f>
        <v>#REF!</v>
      </c>
      <c r="C43" s="240" t="e">
        <f>SUM('C&amp;I Rate Code Demand'!#REF!)</f>
        <v>#REF!</v>
      </c>
      <c r="D43" s="347">
        <v>1.6609999999999999E-3</v>
      </c>
      <c r="E43" s="174">
        <v>17.100000000000001</v>
      </c>
      <c r="F43" s="182" t="e">
        <f>(B43*D43)+(C43*E43)</f>
        <v>#REF!</v>
      </c>
      <c r="G43" s="16" t="e">
        <f>SUM('C&amp;I Rate Code Energy'!#REF!)</f>
        <v>#REF!</v>
      </c>
      <c r="H43" s="153" t="e">
        <f>SUM('C&amp;I Rate Code Demand'!#REF!)</f>
        <v>#REF!</v>
      </c>
      <c r="I43" s="20">
        <v>1.6609999999999999E-3</v>
      </c>
      <c r="J43" s="133">
        <v>17.100000000000001</v>
      </c>
      <c r="K43" s="283" t="e">
        <f>(G43*I43)+(H43*J43)</f>
        <v>#REF!</v>
      </c>
    </row>
    <row r="44" spans="1:12" x14ac:dyDescent="0.25">
      <c r="A44" s="345" t="s">
        <v>42</v>
      </c>
      <c r="B44" s="346" t="e">
        <f>SUM('C&amp;I Rate Code Energy'!#REF!)</f>
        <v>#REF!</v>
      </c>
      <c r="C44" s="240" t="e">
        <f>SUM('C&amp;I Rate Code Demand'!#REF!)</f>
        <v>#REF!</v>
      </c>
      <c r="D44" s="347">
        <v>5.9599999999999996E-4</v>
      </c>
      <c r="E44" s="174">
        <v>18.2</v>
      </c>
      <c r="F44" s="182" t="e">
        <f t="shared" ref="F44:F47" si="5">(B44*D44)+(C44*E44)</f>
        <v>#REF!</v>
      </c>
      <c r="G44" s="16" t="e">
        <f>SUM('C&amp;I Rate Code Energy'!#REF!)</f>
        <v>#REF!</v>
      </c>
      <c r="H44" s="153" t="e">
        <f>SUM('C&amp;I Rate Code Demand'!#REF!)</f>
        <v>#REF!</v>
      </c>
      <c r="I44" s="20">
        <v>5.9599999999999996E-4</v>
      </c>
      <c r="J44" s="133">
        <v>18.2</v>
      </c>
      <c r="K44" s="283" t="e">
        <f t="shared" ref="K44:K48" si="6">(G44*I44)+(H44*J44)</f>
        <v>#REF!</v>
      </c>
    </row>
    <row r="45" spans="1:12" x14ac:dyDescent="0.25">
      <c r="A45" s="345" t="s">
        <v>43</v>
      </c>
      <c r="B45" s="346" t="e">
        <f>SUM('C&amp;I Rate Code Energy'!#REF!)</f>
        <v>#REF!</v>
      </c>
      <c r="C45" s="240" t="e">
        <f>SUM('C&amp;I Rate Code Demand'!#REF!)</f>
        <v>#REF!</v>
      </c>
      <c r="D45" s="347">
        <v>2.486E-2</v>
      </c>
      <c r="E45" s="174">
        <v>0</v>
      </c>
      <c r="F45" s="182" t="e">
        <f t="shared" si="5"/>
        <v>#REF!</v>
      </c>
      <c r="G45" s="16" t="e">
        <f>SUM('C&amp;I Rate Code Energy'!#REF!)</f>
        <v>#REF!</v>
      </c>
      <c r="H45" s="153" t="e">
        <f>SUM('C&amp;I Rate Code Demand'!#REF!)</f>
        <v>#REF!</v>
      </c>
      <c r="I45" s="20">
        <v>2.486E-2</v>
      </c>
      <c r="J45" s="133">
        <v>0</v>
      </c>
      <c r="K45" s="283" t="e">
        <f t="shared" si="6"/>
        <v>#REF!</v>
      </c>
    </row>
    <row r="46" spans="1:12" x14ac:dyDescent="0.25">
      <c r="A46" s="345" t="s">
        <v>44</v>
      </c>
      <c r="B46" s="346" t="e">
        <f>SUM('C&amp;I Rate Code Energy'!#REF!)</f>
        <v>#REF!</v>
      </c>
      <c r="C46" s="240" t="e">
        <f>SUM('C&amp;I Rate Code Demand'!#REF!)</f>
        <v>#REF!</v>
      </c>
      <c r="D46" s="134">
        <v>1.2050999999999999E-2</v>
      </c>
      <c r="E46" s="173">
        <v>12.05</v>
      </c>
      <c r="F46" s="182" t="e">
        <f t="shared" si="5"/>
        <v>#REF!</v>
      </c>
      <c r="G46" s="16" t="e">
        <f>SUM('C&amp;I Rate Code Energy'!#REF!)</f>
        <v>#REF!</v>
      </c>
      <c r="H46" s="153" t="e">
        <f>SUM('C&amp;I Rate Code Demand'!#REF!)</f>
        <v>#REF!</v>
      </c>
      <c r="I46" s="136">
        <v>1.2050999999999999E-2</v>
      </c>
      <c r="J46" s="137">
        <v>12.05</v>
      </c>
      <c r="K46" s="283" t="e">
        <f t="shared" si="6"/>
        <v>#REF!</v>
      </c>
    </row>
    <row r="47" spans="1:12" x14ac:dyDescent="0.25">
      <c r="A47" s="345" t="s">
        <v>45</v>
      </c>
      <c r="B47" s="346" t="e">
        <f>SUM('C&amp;I Rate Code Energy'!#REF!)</f>
        <v>#REF!</v>
      </c>
      <c r="C47" s="240" t="e">
        <f>SUM('C&amp;I Rate Code Demand'!#REF!)</f>
        <v>#REF!</v>
      </c>
      <c r="D47" s="134">
        <v>1.3174999999999999E-2</v>
      </c>
      <c r="E47" s="173">
        <v>11.5</v>
      </c>
      <c r="F47" s="182" t="e">
        <f t="shared" si="5"/>
        <v>#REF!</v>
      </c>
      <c r="G47" s="16" t="e">
        <f>SUM('C&amp;I Rate Code Energy'!#REF!)</f>
        <v>#REF!</v>
      </c>
      <c r="H47" s="153" t="e">
        <f>SUM('C&amp;I Rate Code Demand'!#REF!)</f>
        <v>#REF!</v>
      </c>
      <c r="I47" s="136">
        <v>1.3174999999999999E-2</v>
      </c>
      <c r="J47" s="137">
        <v>11.5</v>
      </c>
      <c r="K47" s="283" t="e">
        <f t="shared" si="6"/>
        <v>#REF!</v>
      </c>
    </row>
    <row r="48" spans="1:12" ht="15.75" thickBot="1" x14ac:dyDescent="0.3">
      <c r="A48" s="345" t="s">
        <v>46</v>
      </c>
      <c r="B48" s="242" t="e">
        <f>SUM('C&amp;I Rate Code Energy'!#REF!)</f>
        <v>#REF!</v>
      </c>
      <c r="C48" s="243" t="e">
        <f>SUM('C&amp;I Rate Code Demand'!#REF!)</f>
        <v>#REF!</v>
      </c>
      <c r="D48" s="134">
        <v>1.1457E-2</v>
      </c>
      <c r="E48" s="173">
        <v>11.07</v>
      </c>
      <c r="F48" s="290" t="e">
        <f>(B48*D48)+(C48*E48)</f>
        <v>#REF!</v>
      </c>
      <c r="G48" s="21" t="e">
        <f>SUM('C&amp;I Rate Code Energy'!#REF!)</f>
        <v>#REF!</v>
      </c>
      <c r="H48" s="241" t="e">
        <f>SUM('C&amp;I Rate Code Demand'!#REF!)</f>
        <v>#REF!</v>
      </c>
      <c r="I48" s="136">
        <v>1.1457E-2</v>
      </c>
      <c r="J48" s="137">
        <v>11.07</v>
      </c>
      <c r="K48" s="292" t="e">
        <f t="shared" si="6"/>
        <v>#REF!</v>
      </c>
    </row>
    <row r="49" spans="1:11" ht="16.5" thickTop="1" thickBot="1" x14ac:dyDescent="0.3">
      <c r="A49" s="345" t="s">
        <v>33</v>
      </c>
      <c r="B49" s="298" t="e">
        <f>SUM(B41:B48)</f>
        <v>#REF!</v>
      </c>
      <c r="C49" s="299" t="e">
        <f>SUM(C43:C48)</f>
        <v>#REF!</v>
      </c>
      <c r="D49" s="305">
        <v>3.1491644640442226E-2</v>
      </c>
      <c r="E49" s="304">
        <v>17.041171080472889</v>
      </c>
      <c r="F49" s="291" t="e">
        <f>SUM(F41:F48)</f>
        <v>#REF!</v>
      </c>
      <c r="G49" s="294" t="e">
        <f>SUM(G41:G48)</f>
        <v>#REF!</v>
      </c>
      <c r="H49" s="295" t="e">
        <f>SUM(H43:H48)</f>
        <v>#REF!</v>
      </c>
      <c r="I49" s="296">
        <v>3.1491644640442219E-2</v>
      </c>
      <c r="J49" s="297">
        <v>17.041171080472889</v>
      </c>
      <c r="K49" s="293" t="e">
        <f>SUM(K41:K48)</f>
        <v>#REF!</v>
      </c>
    </row>
    <row r="50" spans="1:11" x14ac:dyDescent="0.25">
      <c r="F50" s="10" t="e">
        <f>SUM(Sector!#REF!)</f>
        <v>#REF!</v>
      </c>
      <c r="K50" s="10" t="e">
        <f>SUM(Sector!#REF!)</f>
        <v>#REF!</v>
      </c>
    </row>
  </sheetData>
  <mergeCells count="9">
    <mergeCell ref="B3:F3"/>
    <mergeCell ref="G3:K3"/>
    <mergeCell ref="B15:F15"/>
    <mergeCell ref="G15:K15"/>
    <mergeCell ref="B39:F39"/>
    <mergeCell ref="G39:K39"/>
    <mergeCell ref="L15:P15"/>
    <mergeCell ref="B27:F27"/>
    <mergeCell ref="G27:K27"/>
  </mergeCells>
  <pageMargins left="0.7" right="0.7" top="0.75" bottom="0.75" header="0.3" footer="0.3"/>
  <pageSetup orientation="portrait" r:id="rId1"/>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67"/>
  <sheetViews>
    <sheetView zoomScaleNormal="100" workbookViewId="0">
      <selection activeCell="F13" sqref="F13"/>
    </sheetView>
  </sheetViews>
  <sheetFormatPr defaultColWidth="19.7109375" defaultRowHeight="15" x14ac:dyDescent="0.25"/>
  <cols>
    <col min="1" max="3" width="19.7109375" style="407"/>
    <col min="4" max="4" width="21.7109375" style="407" bestFit="1" customWidth="1"/>
    <col min="5" max="5" width="20.5703125" style="407" bestFit="1" customWidth="1"/>
    <col min="6" max="16384" width="19.7109375" style="407"/>
  </cols>
  <sheetData>
    <row r="1" spans="1:11" x14ac:dyDescent="0.25">
      <c r="H1" s="408" t="s">
        <v>112</v>
      </c>
    </row>
    <row r="2" spans="1:11" x14ac:dyDescent="0.25">
      <c r="H2" s="408" t="s">
        <v>113</v>
      </c>
    </row>
    <row r="3" spans="1:11" x14ac:dyDescent="0.25">
      <c r="H3" s="408" t="s">
        <v>114</v>
      </c>
    </row>
    <row r="4" spans="1:11" x14ac:dyDescent="0.25">
      <c r="H4" s="408" t="s">
        <v>115</v>
      </c>
    </row>
    <row r="5" spans="1:11" x14ac:dyDescent="0.25">
      <c r="K5" s="408"/>
    </row>
    <row r="6" spans="1:11" ht="23.25" customHeight="1" x14ac:dyDescent="0.35">
      <c r="A6" s="608" t="s">
        <v>116</v>
      </c>
      <c r="B6" s="608"/>
      <c r="C6" s="608"/>
      <c r="D6" s="608"/>
      <c r="E6" s="608"/>
      <c r="F6" s="608"/>
      <c r="G6" s="608"/>
      <c r="H6" s="574"/>
      <c r="I6" s="409"/>
      <c r="J6" s="409"/>
    </row>
    <row r="7" spans="1:11" ht="21" x14ac:dyDescent="0.35">
      <c r="A7" s="609" t="s">
        <v>117</v>
      </c>
      <c r="B7" s="609"/>
      <c r="C7" s="609"/>
      <c r="D7" s="609"/>
      <c r="E7" s="609"/>
      <c r="F7" s="609"/>
      <c r="G7" s="609"/>
      <c r="H7" s="609"/>
      <c r="I7" s="575"/>
    </row>
    <row r="8" spans="1:11" ht="15.75" x14ac:dyDescent="0.25">
      <c r="A8" s="410"/>
    </row>
    <row r="10" spans="1:11" ht="15.75" thickBot="1" x14ac:dyDescent="0.3">
      <c r="A10" s="407" t="s">
        <v>118</v>
      </c>
    </row>
    <row r="11" spans="1:11" x14ac:dyDescent="0.25">
      <c r="B11" s="605" t="s">
        <v>119</v>
      </c>
      <c r="C11" s="606"/>
      <c r="D11" s="607"/>
      <c r="E11" s="610"/>
      <c r="F11" s="610"/>
      <c r="G11" s="610"/>
      <c r="H11" s="576"/>
    </row>
    <row r="12" spans="1:11" s="416" customFormat="1" ht="30" x14ac:dyDescent="0.25">
      <c r="A12" s="411" t="s">
        <v>23</v>
      </c>
      <c r="B12" s="412" t="s">
        <v>24</v>
      </c>
      <c r="C12" s="413" t="s">
        <v>25</v>
      </c>
      <c r="D12" s="414" t="s">
        <v>26</v>
      </c>
      <c r="E12" s="576"/>
      <c r="F12" s="576"/>
      <c r="G12" s="576"/>
      <c r="H12" s="415"/>
    </row>
    <row r="13" spans="1:11" x14ac:dyDescent="0.25">
      <c r="A13" s="417" t="s">
        <v>27</v>
      </c>
      <c r="B13" s="418" t="e">
        <f>+'2017 RESb'!B35+'2017 RESb'!E35+'2018 RES'!B35+'2018 RES'!E35+'2017 RESa'!B35+'2017 RESa'!E35</f>
        <v>#REF!</v>
      </c>
      <c r="C13" s="419">
        <v>3.6499999999999998E-2</v>
      </c>
      <c r="D13" s="420" t="e">
        <f>+B13*C13</f>
        <v>#REF!</v>
      </c>
      <c r="E13" s="421"/>
      <c r="F13" s="422"/>
      <c r="G13" s="423"/>
      <c r="H13" s="424"/>
    </row>
    <row r="14" spans="1:11" x14ac:dyDescent="0.25">
      <c r="A14" s="417" t="s">
        <v>28</v>
      </c>
      <c r="B14" s="418" t="e">
        <f>+'2017 RESb'!B36+'2017 RESb'!E36+'2018 RES'!B36+'2018 RES'!E36+'2017 RESa'!B36+'2017 RESa'!E36</f>
        <v>#REF!</v>
      </c>
      <c r="C14" s="419">
        <v>2.3897000000000002E-2</v>
      </c>
      <c r="D14" s="420" t="e">
        <f t="shared" ref="D14:D18" si="0">+B14*C14</f>
        <v>#REF!</v>
      </c>
      <c r="E14" s="421"/>
      <c r="F14" s="422"/>
      <c r="G14" s="423"/>
      <c r="H14" s="424"/>
    </row>
    <row r="15" spans="1:11" x14ac:dyDescent="0.25">
      <c r="A15" s="417" t="s">
        <v>29</v>
      </c>
      <c r="B15" s="418" t="e">
        <f>+'2017 RESb'!B37+'2017 RESb'!E37+'2018 RES'!B37+'2018 RES'!E37+'2017 RESa'!B37+'2017 RESa'!E37</f>
        <v>#REF!</v>
      </c>
      <c r="C15" s="419">
        <v>2.3897000000000002E-2</v>
      </c>
      <c r="D15" s="420" t="e">
        <f t="shared" si="0"/>
        <v>#REF!</v>
      </c>
      <c r="E15" s="421"/>
      <c r="F15" s="422"/>
      <c r="G15" s="423"/>
      <c r="H15" s="424"/>
    </row>
    <row r="16" spans="1:11" x14ac:dyDescent="0.25">
      <c r="A16" s="417" t="s">
        <v>30</v>
      </c>
      <c r="B16" s="418" t="e">
        <f>+'2017 RESb'!B38+'2017 RESb'!E38+'2018 RES'!B38+'2018 RES'!E38+'2017 RESa'!B38+'2017 RESa'!E38</f>
        <v>#REF!</v>
      </c>
      <c r="C16" s="419">
        <v>2.9505E-2</v>
      </c>
      <c r="D16" s="420" t="e">
        <f t="shared" si="0"/>
        <v>#REF!</v>
      </c>
      <c r="E16" s="421"/>
      <c r="F16" s="422"/>
      <c r="G16" s="423"/>
      <c r="H16" s="424"/>
    </row>
    <row r="17" spans="1:12" x14ac:dyDescent="0.25">
      <c r="A17" s="417" t="s">
        <v>31</v>
      </c>
      <c r="B17" s="418" t="e">
        <f>+'2017 RESb'!B39+'2017 RESb'!E39+'2018 RES'!B39+'2018 RES'!E39+'2017 RESa'!B39+'2017 RESa'!E39</f>
        <v>#REF!</v>
      </c>
      <c r="C17" s="419">
        <v>1.8162000000000001E-2</v>
      </c>
      <c r="D17" s="420" t="e">
        <f t="shared" si="0"/>
        <v>#REF!</v>
      </c>
      <c r="E17" s="421"/>
      <c r="F17" s="422"/>
      <c r="G17" s="423"/>
      <c r="H17" s="424"/>
    </row>
    <row r="18" spans="1:12" ht="15.75" thickBot="1" x14ac:dyDescent="0.3">
      <c r="A18" s="417" t="s">
        <v>32</v>
      </c>
      <c r="B18" s="425" t="e">
        <f>+'2017 RESb'!B40+'2017 RESb'!E40+'2018 RES'!B40+'2018 RES'!E40+'2017 RESa'!B40+'2017 RESa'!E40</f>
        <v>#REF!</v>
      </c>
      <c r="C18" s="426">
        <v>1.8162000000000001E-2</v>
      </c>
      <c r="D18" s="420" t="e">
        <f t="shared" si="0"/>
        <v>#REF!</v>
      </c>
      <c r="E18" s="421"/>
      <c r="F18" s="422"/>
      <c r="G18" s="423"/>
      <c r="H18" s="424"/>
    </row>
    <row r="19" spans="1:12" ht="16.5" thickTop="1" thickBot="1" x14ac:dyDescent="0.3">
      <c r="A19" s="417" t="s">
        <v>33</v>
      </c>
      <c r="B19" s="427" t="e">
        <f>SUM(B13:B18)</f>
        <v>#REF!</v>
      </c>
      <c r="C19" s="428"/>
      <c r="D19" s="429" t="e">
        <f>SUM(D13:D18)</f>
        <v>#REF!</v>
      </c>
      <c r="E19" s="421"/>
      <c r="F19" s="430"/>
      <c r="G19" s="423"/>
      <c r="H19" s="424"/>
    </row>
    <row r="20" spans="1:12" ht="15.75" thickBot="1" x14ac:dyDescent="0.3">
      <c r="D20" s="423"/>
    </row>
    <row r="21" spans="1:12" ht="15.75" thickBot="1" x14ac:dyDescent="0.3">
      <c r="D21" s="431" t="s">
        <v>47</v>
      </c>
      <c r="E21" s="432" t="s">
        <v>48</v>
      </c>
    </row>
    <row r="22" spans="1:12" x14ac:dyDescent="0.25">
      <c r="A22" s="433" t="s">
        <v>77</v>
      </c>
      <c r="B22" s="434"/>
      <c r="C22" s="434"/>
      <c r="D22" s="435"/>
      <c r="E22" s="436"/>
    </row>
    <row r="23" spans="1:12" x14ac:dyDescent="0.25">
      <c r="A23" s="437" t="s">
        <v>50</v>
      </c>
      <c r="B23" s="438">
        <v>0.99960000000000004</v>
      </c>
      <c r="C23" s="439"/>
      <c r="D23" s="440" t="e">
        <f>+D19*B23</f>
        <v>#REF!</v>
      </c>
      <c r="E23" s="441" t="e">
        <f>ROUND(D23*(1-(0.014/(1-0.05375))),0)</f>
        <v>#REF!</v>
      </c>
    </row>
    <row r="24" spans="1:12" ht="15.75" thickBot="1" x14ac:dyDescent="0.3">
      <c r="A24" s="437" t="s">
        <v>62</v>
      </c>
      <c r="B24" s="438">
        <v>4.0000000000000002E-4</v>
      </c>
      <c r="C24" s="439"/>
      <c r="D24" s="442" t="e">
        <f>+D19*B24</f>
        <v>#REF!</v>
      </c>
      <c r="E24" s="443" t="e">
        <f>ROUND(D24*(1-(0.014/(1-0.05375))),0)</f>
        <v>#REF!</v>
      </c>
    </row>
    <row r="25" spans="1:12" ht="16.5" thickTop="1" thickBot="1" x14ac:dyDescent="0.3">
      <c r="A25" s="444"/>
      <c r="B25" s="445"/>
      <c r="C25" s="446"/>
      <c r="D25" s="447" t="e">
        <f>SUM(D23:D24)</f>
        <v>#REF!</v>
      </c>
      <c r="E25" s="448" t="e">
        <f>SUM(E23:E24)</f>
        <v>#REF!</v>
      </c>
    </row>
    <row r="28" spans="1:12" ht="15.75" thickBot="1" x14ac:dyDescent="0.3"/>
    <row r="29" spans="1:12" x14ac:dyDescent="0.25">
      <c r="B29" s="605" t="s">
        <v>119</v>
      </c>
      <c r="C29" s="606"/>
      <c r="D29" s="606"/>
      <c r="E29" s="606"/>
      <c r="F29" s="607"/>
      <c r="G29" s="610"/>
      <c r="H29" s="610"/>
      <c r="I29" s="610"/>
      <c r="J29" s="610"/>
      <c r="K29" s="610"/>
      <c r="L29" s="576"/>
    </row>
    <row r="30" spans="1:12" x14ac:dyDescent="0.25">
      <c r="A30" s="449" t="s">
        <v>34</v>
      </c>
      <c r="B30" s="450" t="s">
        <v>24</v>
      </c>
      <c r="C30" s="451" t="s">
        <v>35</v>
      </c>
      <c r="D30" s="452" t="s">
        <v>36</v>
      </c>
      <c r="E30" s="453" t="s">
        <v>37</v>
      </c>
      <c r="F30" s="454" t="s">
        <v>26</v>
      </c>
      <c r="G30" s="576"/>
      <c r="H30" s="576"/>
      <c r="I30" s="576"/>
      <c r="J30" s="576"/>
      <c r="K30" s="576"/>
      <c r="L30" s="415"/>
    </row>
    <row r="31" spans="1:12" x14ac:dyDescent="0.25">
      <c r="A31" s="417" t="s">
        <v>38</v>
      </c>
      <c r="B31" s="418" t="e">
        <f>+'2017 C&amp;Ib'!B41+'2017 C&amp;Ib'!G41+'2018 C&amp;I'!B41+'2018 C&amp;I'!G41+'2017 C&amp;Ia'!B41+'2017 C&amp;Ia'!G41</f>
        <v>#REF!</v>
      </c>
      <c r="C31" s="455" t="s">
        <v>39</v>
      </c>
      <c r="D31" s="456">
        <v>6.1643000000000003E-2</v>
      </c>
      <c r="E31" s="457" t="s">
        <v>39</v>
      </c>
      <c r="F31" s="458" t="e">
        <f t="shared" ref="F31:F38" si="1">IFERROR((B31*D31)+(C31*E31),B31*D31)</f>
        <v>#REF!</v>
      </c>
      <c r="G31" s="421"/>
      <c r="H31" s="459"/>
      <c r="I31" s="460"/>
      <c r="J31" s="459"/>
      <c r="K31" s="461"/>
      <c r="L31" s="424"/>
    </row>
    <row r="32" spans="1:12" x14ac:dyDescent="0.25">
      <c r="A32" s="417" t="s">
        <v>40</v>
      </c>
      <c r="B32" s="418" t="e">
        <f>+'2017 C&amp;Ib'!B42+'2017 C&amp;Ib'!G42+'2018 C&amp;I'!B42+'2018 C&amp;I'!G42+'2017 C&amp;Ia'!B42+'2017 C&amp;Ia'!G42</f>
        <v>#REF!</v>
      </c>
      <c r="C32" s="455" t="s">
        <v>39</v>
      </c>
      <c r="D32" s="456">
        <v>4.4153999999999999E-2</v>
      </c>
      <c r="E32" s="457" t="s">
        <v>39</v>
      </c>
      <c r="F32" s="458" t="e">
        <f t="shared" si="1"/>
        <v>#REF!</v>
      </c>
      <c r="G32" s="421"/>
      <c r="H32" s="459"/>
      <c r="I32" s="460"/>
      <c r="J32" s="459"/>
      <c r="K32" s="461"/>
      <c r="L32" s="424"/>
    </row>
    <row r="33" spans="1:12" x14ac:dyDescent="0.25">
      <c r="A33" s="417" t="s">
        <v>41</v>
      </c>
      <c r="B33" s="418" t="e">
        <f>+'2017 C&amp;Ib'!B43+'2017 C&amp;Ib'!G43+'2018 C&amp;I'!B43+'2018 C&amp;I'!G43+'2017 C&amp;Ia'!B43+'2017 C&amp;Ia'!G43</f>
        <v>#REF!</v>
      </c>
      <c r="C33" s="418" t="e">
        <f>+'2017 C&amp;Ib'!C43+'2017 C&amp;Ib'!H43+'2018 C&amp;I'!C43+'2018 C&amp;I'!H43+'2017 C&amp;Ia'!C43+'2017 C&amp;Ia'!H43</f>
        <v>#REF!</v>
      </c>
      <c r="D33" s="456">
        <v>1.6609999999999999E-3</v>
      </c>
      <c r="E33" s="462">
        <v>17.100000000000001</v>
      </c>
      <c r="F33" s="458" t="e">
        <f t="shared" si="1"/>
        <v>#REF!</v>
      </c>
      <c r="G33" s="421"/>
      <c r="H33" s="421"/>
      <c r="I33" s="460"/>
      <c r="J33" s="463"/>
      <c r="K33" s="461"/>
      <c r="L33" s="424"/>
    </row>
    <row r="34" spans="1:12" x14ac:dyDescent="0.25">
      <c r="A34" s="417" t="s">
        <v>42</v>
      </c>
      <c r="B34" s="418" t="e">
        <f>+'2017 C&amp;Ib'!B44+'2017 C&amp;Ib'!G44+'2018 C&amp;I'!B44+'2018 C&amp;I'!G44+'2017 C&amp;Ia'!B44+'2017 C&amp;Ia'!G44</f>
        <v>#REF!</v>
      </c>
      <c r="C34" s="464" t="e">
        <f>+'2017 C&amp;Ib'!C44+'2017 C&amp;Ib'!H44+'2018 C&amp;I'!C44+'2018 C&amp;I'!H44+'2017 C&amp;Ia'!C44+'2017 C&amp;Ia'!H44</f>
        <v>#REF!</v>
      </c>
      <c r="D34" s="456">
        <v>5.9599999999999996E-4</v>
      </c>
      <c r="E34" s="462">
        <v>18.2</v>
      </c>
      <c r="F34" s="458" t="e">
        <f t="shared" si="1"/>
        <v>#REF!</v>
      </c>
      <c r="G34" s="421"/>
      <c r="H34" s="421"/>
      <c r="I34" s="460"/>
      <c r="J34" s="463"/>
      <c r="K34" s="461"/>
      <c r="L34" s="424"/>
    </row>
    <row r="35" spans="1:12" x14ac:dyDescent="0.25">
      <c r="A35" s="417" t="s">
        <v>43</v>
      </c>
      <c r="B35" s="418" t="e">
        <f>+'2017 C&amp;Ib'!B45+'2017 C&amp;Ib'!G45+'2018 C&amp;I'!B45+'2018 C&amp;I'!G45+'2017 C&amp;Ia'!B45+'2017 C&amp;Ia'!G45</f>
        <v>#REF!</v>
      </c>
      <c r="C35" s="464" t="e">
        <f>+'2017 C&amp;Ib'!C45+'2017 C&amp;Ib'!H45+'2018 C&amp;I'!C45+'2018 C&amp;I'!H45+'2017 C&amp;Ia'!C45+'2017 C&amp;Ia'!H45</f>
        <v>#REF!</v>
      </c>
      <c r="D35" s="456">
        <v>2.486E-2</v>
      </c>
      <c r="E35" s="462">
        <v>0</v>
      </c>
      <c r="F35" s="458" t="e">
        <f t="shared" si="1"/>
        <v>#REF!</v>
      </c>
      <c r="G35" s="421"/>
      <c r="H35" s="421"/>
      <c r="I35" s="460"/>
      <c r="J35" s="463"/>
      <c r="K35" s="461"/>
      <c r="L35" s="424"/>
    </row>
    <row r="36" spans="1:12" x14ac:dyDescent="0.25">
      <c r="A36" s="417" t="s">
        <v>44</v>
      </c>
      <c r="B36" s="418" t="e">
        <f>+'2017 C&amp;Ib'!B46+'2017 C&amp;Ib'!G46+'2018 C&amp;I'!B46+'2018 C&amp;I'!G46+'2017 C&amp;Ia'!B46+'2017 C&amp;Ia'!G46</f>
        <v>#REF!</v>
      </c>
      <c r="C36" s="464" t="e">
        <f>+'2017 C&amp;Ib'!C46+'2017 C&amp;Ib'!H46+'2018 C&amp;I'!C46+'2018 C&amp;I'!H46+'2017 C&amp;Ia'!C46+'2017 C&amp;Ia'!H46</f>
        <v>#REF!</v>
      </c>
      <c r="D36" s="465">
        <v>1.2050999999999999E-2</v>
      </c>
      <c r="E36" s="466">
        <v>12.05</v>
      </c>
      <c r="F36" s="458" t="e">
        <f t="shared" si="1"/>
        <v>#REF!</v>
      </c>
      <c r="G36" s="421"/>
      <c r="H36" s="421"/>
      <c r="I36" s="460"/>
      <c r="J36" s="463"/>
      <c r="K36" s="461"/>
      <c r="L36" s="424"/>
    </row>
    <row r="37" spans="1:12" x14ac:dyDescent="0.25">
      <c r="A37" s="417" t="s">
        <v>45</v>
      </c>
      <c r="B37" s="418" t="e">
        <f>+'2017 C&amp;Ib'!B47+'2017 C&amp;Ib'!G47+'2018 C&amp;I'!B47+'2018 C&amp;I'!G47+'2017 C&amp;Ia'!B47+'2017 C&amp;Ia'!G47</f>
        <v>#REF!</v>
      </c>
      <c r="C37" s="464" t="e">
        <f>+'2017 C&amp;Ib'!C47+'2017 C&amp;Ib'!H47+'2018 C&amp;I'!C47+'2018 C&amp;I'!H47+'2017 C&amp;Ia'!C47+'2017 C&amp;Ia'!H47</f>
        <v>#REF!</v>
      </c>
      <c r="D37" s="465">
        <v>1.3174999999999999E-2</v>
      </c>
      <c r="E37" s="466">
        <v>11.5</v>
      </c>
      <c r="F37" s="458" t="e">
        <f t="shared" si="1"/>
        <v>#REF!</v>
      </c>
      <c r="G37" s="421"/>
      <c r="H37" s="421"/>
      <c r="I37" s="460"/>
      <c r="J37" s="463"/>
      <c r="K37" s="461"/>
      <c r="L37" s="424"/>
    </row>
    <row r="38" spans="1:12" ht="15.75" thickBot="1" x14ac:dyDescent="0.3">
      <c r="A38" s="417" t="s">
        <v>46</v>
      </c>
      <c r="B38" s="425" t="e">
        <f>+'2017 C&amp;Ib'!B48+'2017 C&amp;Ib'!G48+'2018 C&amp;I'!B48+'2018 C&amp;I'!G48+'2017 C&amp;Ia'!B48+'2017 C&amp;Ia'!G48</f>
        <v>#REF!</v>
      </c>
      <c r="C38" s="467" t="e">
        <f>+'2017 C&amp;Ib'!C48+'2017 C&amp;Ib'!H48+'2018 C&amp;I'!C48+'2018 C&amp;I'!H48+'2017 C&amp;Ia'!C48+'2017 C&amp;Ia'!H48</f>
        <v>#REF!</v>
      </c>
      <c r="D38" s="468">
        <v>1.1457E-2</v>
      </c>
      <c r="E38" s="469">
        <v>11.07</v>
      </c>
      <c r="F38" s="470" t="e">
        <f t="shared" si="1"/>
        <v>#REF!</v>
      </c>
      <c r="G38" s="421"/>
      <c r="H38" s="421"/>
      <c r="I38" s="460"/>
      <c r="J38" s="463"/>
      <c r="K38" s="461"/>
      <c r="L38" s="424"/>
    </row>
    <row r="39" spans="1:12" ht="16.5" thickTop="1" thickBot="1" x14ac:dyDescent="0.3">
      <c r="A39" s="417" t="s">
        <v>33</v>
      </c>
      <c r="B39" s="427" t="e">
        <f>SUM(B31:B38)</f>
        <v>#REF!</v>
      </c>
      <c r="C39" s="471" t="e">
        <f>SUM(C33:C38)</f>
        <v>#REF!</v>
      </c>
      <c r="D39" s="472"/>
      <c r="E39" s="473"/>
      <c r="F39" s="474" t="e">
        <f>SUM(F31:F38)</f>
        <v>#REF!</v>
      </c>
      <c r="G39" s="421"/>
      <c r="H39" s="421"/>
      <c r="I39" s="460"/>
      <c r="J39" s="430"/>
      <c r="K39" s="461"/>
      <c r="L39" s="424"/>
    </row>
    <row r="40" spans="1:12" ht="15.75" thickBot="1" x14ac:dyDescent="0.3">
      <c r="E40" s="475"/>
      <c r="F40" s="476"/>
    </row>
    <row r="41" spans="1:12" ht="15.75" thickBot="1" x14ac:dyDescent="0.3">
      <c r="F41" s="477" t="s">
        <v>47</v>
      </c>
      <c r="G41" s="432" t="s">
        <v>48</v>
      </c>
    </row>
    <row r="42" spans="1:12" x14ac:dyDescent="0.25">
      <c r="A42" s="478" t="s">
        <v>78</v>
      </c>
      <c r="B42" s="434"/>
      <c r="C42" s="434"/>
      <c r="D42" s="434"/>
      <c r="E42" s="434"/>
      <c r="F42" s="434"/>
      <c r="G42" s="479"/>
    </row>
    <row r="43" spans="1:12" x14ac:dyDescent="0.25">
      <c r="A43" s="480" t="s">
        <v>79</v>
      </c>
      <c r="B43" s="438">
        <v>0.31330000000000002</v>
      </c>
      <c r="C43" s="439"/>
      <c r="D43" s="439"/>
      <c r="E43" s="439"/>
      <c r="F43" s="440" t="e">
        <f>+F39*B43</f>
        <v>#REF!</v>
      </c>
      <c r="G43" s="441" t="e">
        <f>ROUND(F43*(1-(0.014/(1-0.05375))),0)</f>
        <v>#REF!</v>
      </c>
    </row>
    <row r="44" spans="1:12" x14ac:dyDescent="0.25">
      <c r="A44" s="480" t="s">
        <v>80</v>
      </c>
      <c r="B44" s="438">
        <v>0.68159999999999998</v>
      </c>
      <c r="C44" s="439"/>
      <c r="D44" s="439"/>
      <c r="E44" s="439"/>
      <c r="F44" s="440" t="e">
        <f>+F39*B44</f>
        <v>#REF!</v>
      </c>
      <c r="G44" s="441" t="e">
        <f>ROUND(F44*(1-(0.014/(1-0.05375))),0)-1</f>
        <v>#REF!</v>
      </c>
    </row>
    <row r="45" spans="1:12" ht="15.75" thickBot="1" x14ac:dyDescent="0.3">
      <c r="A45" s="480" t="s">
        <v>71</v>
      </c>
      <c r="B45" s="438">
        <v>5.1000000000000004E-3</v>
      </c>
      <c r="C45" s="439"/>
      <c r="D45" s="439"/>
      <c r="E45" s="439"/>
      <c r="F45" s="442" t="e">
        <f>+F39*B45</f>
        <v>#REF!</v>
      </c>
      <c r="G45" s="443" t="e">
        <f>ROUND(F45*(1-(0.014/(1-0.05375))),0)-1</f>
        <v>#REF!</v>
      </c>
    </row>
    <row r="46" spans="1:12" ht="16.5" thickTop="1" thickBot="1" x14ac:dyDescent="0.3">
      <c r="A46" s="481" t="s">
        <v>56</v>
      </c>
      <c r="B46" s="446"/>
      <c r="C46" s="446"/>
      <c r="D46" s="446"/>
      <c r="E46" s="446"/>
      <c r="F46" s="482" t="e">
        <f>SUM(F43:F45)</f>
        <v>#REF!</v>
      </c>
      <c r="G46" s="483" t="e">
        <f>SUM(G43:G45)</f>
        <v>#REF!</v>
      </c>
    </row>
    <row r="49" spans="1:12" ht="15.75" thickBot="1" x14ac:dyDescent="0.3">
      <c r="A49" s="407" t="s">
        <v>120</v>
      </c>
    </row>
    <row r="50" spans="1:12" x14ac:dyDescent="0.25">
      <c r="B50" s="605" t="s">
        <v>119</v>
      </c>
      <c r="C50" s="606"/>
      <c r="D50" s="606"/>
      <c r="E50" s="606"/>
      <c r="F50" s="607"/>
      <c r="L50" s="576"/>
    </row>
    <row r="51" spans="1:12" x14ac:dyDescent="0.25">
      <c r="A51" s="449" t="s">
        <v>34</v>
      </c>
      <c r="B51" s="450" t="s">
        <v>24</v>
      </c>
      <c r="C51" s="451" t="s">
        <v>35</v>
      </c>
      <c r="D51" s="452" t="s">
        <v>36</v>
      </c>
      <c r="E51" s="453" t="s">
        <v>37</v>
      </c>
      <c r="F51" s="454" t="s">
        <v>26</v>
      </c>
      <c r="G51" s="576"/>
      <c r="H51" s="576"/>
      <c r="I51" s="576"/>
      <c r="J51" s="576"/>
      <c r="K51" s="576"/>
      <c r="L51" s="415"/>
    </row>
    <row r="52" spans="1:12" x14ac:dyDescent="0.25">
      <c r="A52" s="417" t="s">
        <v>38</v>
      </c>
      <c r="B52" s="418" t="e">
        <f>+'2017 C&amp;Ib'!B41+'2017 C&amp;Ib'!G41+'2017 C&amp;Ia'!B41+'2017 C&amp;Ia'!G41</f>
        <v>#REF!</v>
      </c>
      <c r="C52" s="455" t="s">
        <v>39</v>
      </c>
      <c r="D52" s="456">
        <v>6.1643000000000003E-2</v>
      </c>
      <c r="E52" s="457" t="s">
        <v>39</v>
      </c>
      <c r="F52" s="458" t="e">
        <f t="shared" ref="F52:F59" si="2">IFERROR((B52*D52)+(C52*E52),B52*D52)</f>
        <v>#REF!</v>
      </c>
      <c r="G52" s="421"/>
      <c r="H52" s="459"/>
      <c r="I52" s="460"/>
      <c r="J52" s="459"/>
      <c r="K52" s="461"/>
      <c r="L52" s="424"/>
    </row>
    <row r="53" spans="1:12" x14ac:dyDescent="0.25">
      <c r="A53" s="417" t="s">
        <v>40</v>
      </c>
      <c r="B53" s="418" t="e">
        <f>+'2017 C&amp;Ib'!B42+'2017 C&amp;Ib'!G42+'2017 C&amp;Ia'!B42+'2017 C&amp;Ia'!G42</f>
        <v>#REF!</v>
      </c>
      <c r="C53" s="455" t="s">
        <v>39</v>
      </c>
      <c r="D53" s="456">
        <v>4.4153999999999999E-2</v>
      </c>
      <c r="E53" s="457" t="s">
        <v>39</v>
      </c>
      <c r="F53" s="458" t="e">
        <f t="shared" si="2"/>
        <v>#REF!</v>
      </c>
      <c r="G53" s="421"/>
      <c r="H53" s="459"/>
      <c r="I53" s="460"/>
      <c r="J53" s="459"/>
      <c r="K53" s="461"/>
      <c r="L53" s="424"/>
    </row>
    <row r="54" spans="1:12" x14ac:dyDescent="0.25">
      <c r="A54" s="417" t="s">
        <v>41</v>
      </c>
      <c r="B54" s="418" t="e">
        <f>+'2017 C&amp;Ib'!B43+'2017 C&amp;Ib'!G43+'2017 C&amp;Ia'!B43+'2017 C&amp;Ia'!G43</f>
        <v>#REF!</v>
      </c>
      <c r="C54" s="418" t="e">
        <f>+'2017 C&amp;Ib'!C43+'2017 C&amp;Ib'!H43+'2017 C&amp;Ia'!C43+'2017 C&amp;Ia'!H43</f>
        <v>#REF!</v>
      </c>
      <c r="D54" s="456">
        <v>1.6609999999999999E-3</v>
      </c>
      <c r="E54" s="484">
        <v>17.100000000000001</v>
      </c>
      <c r="F54" s="458" t="e">
        <f t="shared" si="2"/>
        <v>#REF!</v>
      </c>
      <c r="G54" s="421"/>
      <c r="H54" s="421"/>
      <c r="I54" s="460"/>
      <c r="J54" s="430"/>
      <c r="K54" s="461"/>
      <c r="L54" s="424"/>
    </row>
    <row r="55" spans="1:12" x14ac:dyDescent="0.25">
      <c r="A55" s="417" t="s">
        <v>42</v>
      </c>
      <c r="B55" s="418" t="e">
        <f>+'2017 C&amp;Ib'!B44+'2017 C&amp;Ib'!G44+'2017 C&amp;Ia'!B44+'2017 C&amp;Ia'!G44</f>
        <v>#REF!</v>
      </c>
      <c r="C55" s="464" t="e">
        <f>+'2017 C&amp;Ib'!C44+'2017 C&amp;Ib'!H44+'2017 C&amp;Ia'!C44+'2017 C&amp;Ia'!H44</f>
        <v>#REF!</v>
      </c>
      <c r="D55" s="456">
        <v>5.9599999999999996E-4</v>
      </c>
      <c r="E55" s="484">
        <v>18.2</v>
      </c>
      <c r="F55" s="458" t="e">
        <f t="shared" si="2"/>
        <v>#REF!</v>
      </c>
      <c r="G55" s="421"/>
      <c r="H55" s="421"/>
      <c r="I55" s="460"/>
      <c r="J55" s="430"/>
      <c r="K55" s="461"/>
      <c r="L55" s="424"/>
    </row>
    <row r="56" spans="1:12" x14ac:dyDescent="0.25">
      <c r="A56" s="417" t="s">
        <v>43</v>
      </c>
      <c r="B56" s="418" t="e">
        <f>+'2017 C&amp;Ib'!B45+'2017 C&amp;Ib'!G45+'2017 C&amp;Ia'!B45+'2017 C&amp;Ia'!G45</f>
        <v>#REF!</v>
      </c>
      <c r="C56" s="464" t="e">
        <f>+'2017 C&amp;Ib'!C45+'2017 C&amp;Ib'!H45+'2017 C&amp;Ia'!C45+'2017 C&amp;Ia'!H45</f>
        <v>#REF!</v>
      </c>
      <c r="D56" s="456">
        <v>2.486E-2</v>
      </c>
      <c r="E56" s="484">
        <v>0</v>
      </c>
      <c r="F56" s="458" t="e">
        <f t="shared" si="2"/>
        <v>#REF!</v>
      </c>
      <c r="G56" s="421"/>
      <c r="H56" s="421"/>
      <c r="I56" s="460"/>
      <c r="J56" s="430"/>
      <c r="K56" s="461"/>
      <c r="L56" s="424"/>
    </row>
    <row r="57" spans="1:12" x14ac:dyDescent="0.25">
      <c r="A57" s="417" t="s">
        <v>44</v>
      </c>
      <c r="B57" s="418" t="e">
        <f>+'2017 C&amp;Ib'!B46+'2017 C&amp;Ib'!G46+'2017 C&amp;Ia'!B46+'2017 C&amp;Ia'!G46</f>
        <v>#REF!</v>
      </c>
      <c r="C57" s="464" t="e">
        <f>+'2017 C&amp;Ib'!C46+'2017 C&amp;Ib'!H46+'2017 C&amp;Ia'!C46+'2017 C&amp;Ia'!H46</f>
        <v>#REF!</v>
      </c>
      <c r="D57" s="465">
        <v>1.2050999999999999E-2</v>
      </c>
      <c r="E57" s="485">
        <v>12.05</v>
      </c>
      <c r="F57" s="458" t="e">
        <f t="shared" si="2"/>
        <v>#REF!</v>
      </c>
      <c r="G57" s="421"/>
      <c r="H57" s="421"/>
      <c r="I57" s="460"/>
      <c r="J57" s="430"/>
      <c r="K57" s="461"/>
      <c r="L57" s="424"/>
    </row>
    <row r="58" spans="1:12" x14ac:dyDescent="0.25">
      <c r="A58" s="417" t="s">
        <v>45</v>
      </c>
      <c r="B58" s="418" t="e">
        <f>+'2017 C&amp;Ib'!B47+'2017 C&amp;Ib'!G47+'2017 C&amp;Ia'!B47+'2017 C&amp;Ia'!G47</f>
        <v>#REF!</v>
      </c>
      <c r="C58" s="464" t="e">
        <f>+'2017 C&amp;Ib'!C47+'2017 C&amp;Ib'!H47+'2017 C&amp;Ia'!C47+'2017 C&amp;Ia'!H47</f>
        <v>#REF!</v>
      </c>
      <c r="D58" s="465">
        <v>1.3174999999999999E-2</v>
      </c>
      <c r="E58" s="485">
        <v>11.5</v>
      </c>
      <c r="F58" s="458" t="e">
        <f t="shared" si="2"/>
        <v>#REF!</v>
      </c>
      <c r="G58" s="421"/>
      <c r="H58" s="421"/>
      <c r="I58" s="460"/>
      <c r="J58" s="430"/>
      <c r="K58" s="461"/>
      <c r="L58" s="424"/>
    </row>
    <row r="59" spans="1:12" ht="15.75" thickBot="1" x14ac:dyDescent="0.3">
      <c r="A59" s="417" t="s">
        <v>46</v>
      </c>
      <c r="B59" s="425" t="e">
        <f>+'2017 C&amp;Ib'!B48+'2017 C&amp;Ib'!G48+'2017 C&amp;Ia'!B48+'2017 C&amp;Ia'!G48</f>
        <v>#REF!</v>
      </c>
      <c r="C59" s="467" t="e">
        <f>+'2017 C&amp;Ib'!C48+'2017 C&amp;Ib'!H48+'2017 C&amp;Ia'!C48+'2017 C&amp;Ia'!H48</f>
        <v>#REF!</v>
      </c>
      <c r="D59" s="468">
        <v>1.1457E-2</v>
      </c>
      <c r="E59" s="486">
        <v>11.07</v>
      </c>
      <c r="F59" s="470" t="e">
        <f t="shared" si="2"/>
        <v>#REF!</v>
      </c>
      <c r="G59" s="421"/>
      <c r="H59" s="421"/>
      <c r="I59" s="460"/>
      <c r="J59" s="430"/>
      <c r="K59" s="461"/>
      <c r="L59" s="424"/>
    </row>
    <row r="60" spans="1:12" ht="16.5" thickTop="1" thickBot="1" x14ac:dyDescent="0.3">
      <c r="A60" s="417" t="s">
        <v>33</v>
      </c>
      <c r="B60" s="427" t="e">
        <f>SUM(B52:B59)</f>
        <v>#REF!</v>
      </c>
      <c r="C60" s="471" t="e">
        <f>SUM(C54:C59)</f>
        <v>#REF!</v>
      </c>
      <c r="D60" s="472"/>
      <c r="E60" s="473"/>
      <c r="F60" s="474" t="e">
        <f>SUM(F52:F59)</f>
        <v>#REF!</v>
      </c>
      <c r="G60" s="421"/>
      <c r="H60" s="421"/>
      <c r="I60" s="460"/>
      <c r="J60" s="430"/>
      <c r="K60" s="461"/>
      <c r="L60" s="424"/>
    </row>
    <row r="61" spans="1:12" ht="15.75" thickBot="1" x14ac:dyDescent="0.3">
      <c r="E61" s="475"/>
      <c r="F61" s="476"/>
    </row>
    <row r="62" spans="1:12" ht="15.75" thickBot="1" x14ac:dyDescent="0.3">
      <c r="F62" s="477" t="s">
        <v>47</v>
      </c>
      <c r="G62" s="432" t="s">
        <v>48</v>
      </c>
    </row>
    <row r="63" spans="1:12" x14ac:dyDescent="0.25">
      <c r="A63" s="478" t="s">
        <v>121</v>
      </c>
      <c r="B63" s="434"/>
      <c r="C63" s="434"/>
      <c r="D63" s="434"/>
      <c r="E63" s="434"/>
      <c r="F63" s="434"/>
      <c r="G63" s="479"/>
    </row>
    <row r="64" spans="1:12" x14ac:dyDescent="0.25">
      <c r="A64" s="480" t="s">
        <v>79</v>
      </c>
      <c r="B64" s="438">
        <v>0.33450000000000002</v>
      </c>
      <c r="C64" s="439"/>
      <c r="D64" s="439"/>
      <c r="E64" s="439"/>
      <c r="F64" s="440" t="e">
        <f>+F60*B64</f>
        <v>#REF!</v>
      </c>
      <c r="G64" s="441" t="e">
        <f>ROUND(F64*(1-(0.014/(1-0.05375))),0)</f>
        <v>#REF!</v>
      </c>
    </row>
    <row r="65" spans="1:7" x14ac:dyDescent="0.25">
      <c r="A65" s="480" t="s">
        <v>80</v>
      </c>
      <c r="B65" s="438">
        <v>0.66039999999999999</v>
      </c>
      <c r="C65" s="439"/>
      <c r="D65" s="439"/>
      <c r="E65" s="439"/>
      <c r="F65" s="440" t="e">
        <f>+F60*B65</f>
        <v>#REF!</v>
      </c>
      <c r="G65" s="441" t="e">
        <f>ROUND(F65*(1-(0.014/(1-0.05375))),0)</f>
        <v>#REF!</v>
      </c>
    </row>
    <row r="66" spans="1:7" ht="15.75" thickBot="1" x14ac:dyDescent="0.3">
      <c r="A66" s="480" t="s">
        <v>71</v>
      </c>
      <c r="B66" s="438">
        <v>5.1000000000000004E-3</v>
      </c>
      <c r="C66" s="439"/>
      <c r="D66" s="439"/>
      <c r="E66" s="439"/>
      <c r="F66" s="442" t="e">
        <f>+F60*B66</f>
        <v>#REF!</v>
      </c>
      <c r="G66" s="443" t="e">
        <f>ROUND(F66*(1-(0.014/(1-0.05375))),0)</f>
        <v>#REF!</v>
      </c>
    </row>
    <row r="67" spans="1:7" ht="16.5" thickTop="1" thickBot="1" x14ac:dyDescent="0.3">
      <c r="A67" s="481" t="s">
        <v>56</v>
      </c>
      <c r="B67" s="446"/>
      <c r="C67" s="446"/>
      <c r="D67" s="446"/>
      <c r="E67" s="446"/>
      <c r="F67" s="482" t="e">
        <f>SUM(F64:F66)</f>
        <v>#REF!</v>
      </c>
      <c r="G67" s="483" t="e">
        <f>SUM(G64:G66)</f>
        <v>#REF!</v>
      </c>
    </row>
  </sheetData>
  <mergeCells count="7">
    <mergeCell ref="B50:F50"/>
    <mergeCell ref="A6:G6"/>
    <mergeCell ref="A7:H7"/>
    <mergeCell ref="B11:D11"/>
    <mergeCell ref="E11:G11"/>
    <mergeCell ref="B29:F29"/>
    <mergeCell ref="G29:K29"/>
  </mergeCells>
  <pageMargins left="0.25" right="0.25" top="0.75" bottom="0.75" header="0.3" footer="0.3"/>
  <pageSetup scale="41" orientation="portrait" r:id="rId1"/>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111"/>
  <sheetViews>
    <sheetView topLeftCell="A105" zoomScaleNormal="100" workbookViewId="0">
      <selection activeCell="B108" sqref="B108:B110"/>
    </sheetView>
  </sheetViews>
  <sheetFormatPr defaultColWidth="19.5703125" defaultRowHeight="15" x14ac:dyDescent="0.25"/>
  <cols>
    <col min="1" max="3" width="19.5703125" style="407"/>
    <col min="4" max="4" width="21.7109375" style="407" bestFit="1" customWidth="1"/>
    <col min="5" max="5" width="20.5703125" style="407" bestFit="1" customWidth="1"/>
    <col min="6" max="16384" width="19.5703125" style="407"/>
  </cols>
  <sheetData>
    <row r="1" spans="1:7" ht="23.25" x14ac:dyDescent="0.35">
      <c r="A1" s="487"/>
      <c r="G1" s="408" t="s">
        <v>112</v>
      </c>
    </row>
    <row r="2" spans="1:7" x14ac:dyDescent="0.25">
      <c r="G2" s="408" t="s">
        <v>113</v>
      </c>
    </row>
    <row r="3" spans="1:7" x14ac:dyDescent="0.25">
      <c r="G3" s="408" t="s">
        <v>114</v>
      </c>
    </row>
    <row r="4" spans="1:7" x14ac:dyDescent="0.25">
      <c r="G4" s="408" t="s">
        <v>122</v>
      </c>
    </row>
    <row r="5" spans="1:7" ht="23.25" customHeight="1" x14ac:dyDescent="0.35">
      <c r="A5" s="608" t="s">
        <v>123</v>
      </c>
      <c r="B5" s="608"/>
      <c r="C5" s="608"/>
      <c r="D5" s="608"/>
      <c r="E5" s="608"/>
      <c r="F5" s="608"/>
      <c r="G5" s="608"/>
    </row>
    <row r="6" spans="1:7" ht="22.9" customHeight="1" x14ac:dyDescent="0.35">
      <c r="A6" s="574"/>
      <c r="B6" s="574"/>
      <c r="C6" s="608" t="s">
        <v>124</v>
      </c>
      <c r="D6" s="608"/>
      <c r="E6" s="608"/>
      <c r="F6" s="574"/>
      <c r="G6" s="574"/>
    </row>
    <row r="7" spans="1:7" x14ac:dyDescent="0.25">
      <c r="G7" s="408"/>
    </row>
    <row r="8" spans="1:7" ht="15.75" x14ac:dyDescent="0.25">
      <c r="A8" s="410" t="s">
        <v>125</v>
      </c>
    </row>
    <row r="11" spans="1:7" ht="15.75" thickBot="1" x14ac:dyDescent="0.3">
      <c r="A11" s="407" t="s">
        <v>75</v>
      </c>
    </row>
    <row r="12" spans="1:7" x14ac:dyDescent="0.25">
      <c r="B12" s="605" t="s">
        <v>126</v>
      </c>
      <c r="C12" s="606"/>
      <c r="D12" s="607"/>
    </row>
    <row r="13" spans="1:7" x14ac:dyDescent="0.25">
      <c r="A13" s="449" t="s">
        <v>23</v>
      </c>
      <c r="B13" s="450" t="s">
        <v>24</v>
      </c>
      <c r="C13" s="452" t="s">
        <v>25</v>
      </c>
      <c r="D13" s="454" t="s">
        <v>26</v>
      </c>
    </row>
    <row r="14" spans="1:7" x14ac:dyDescent="0.25">
      <c r="A14" s="417" t="s">
        <v>27</v>
      </c>
      <c r="B14" s="418" t="e">
        <f>+'2017 RESb'!B55+'2017 RESb'!E55+'2018 RES'!B55+'2018 RES'!E55+'2019 RES'!B55+'2019 RES'!E55+'2020 RES'!B55+'2020 RES'!E55</f>
        <v>#REF!</v>
      </c>
      <c r="C14" s="419">
        <v>5.5445000000000001E-2</v>
      </c>
      <c r="D14" s="488" t="e">
        <f t="shared" ref="D14:D19" si="0">B14*C14</f>
        <v>#REF!</v>
      </c>
      <c r="E14" s="421"/>
      <c r="G14" s="423"/>
    </row>
    <row r="15" spans="1:7" x14ac:dyDescent="0.25">
      <c r="A15" s="417" t="s">
        <v>28</v>
      </c>
      <c r="B15" s="418" t="e">
        <f>+'2017 RESb'!B56+'2017 RESb'!E56+'2018 RES'!B56+'2018 RES'!E56+'2019 RES'!B56+'2019 RES'!E56+'2020 RES'!B56+'2020 RES'!E56</f>
        <v>#REF!</v>
      </c>
      <c r="C15" s="419">
        <v>4.2841999999999998E-2</v>
      </c>
      <c r="D15" s="488" t="e">
        <f t="shared" si="0"/>
        <v>#REF!</v>
      </c>
      <c r="E15" s="421"/>
      <c r="G15" s="423"/>
    </row>
    <row r="16" spans="1:7" x14ac:dyDescent="0.25">
      <c r="A16" s="417" t="s">
        <v>29</v>
      </c>
      <c r="B16" s="418" t="e">
        <f>+'2017 RESb'!B57+'2017 RESb'!E57+'2018 RES'!B57+'2018 RES'!E57+'2019 RES'!B57+'2019 RES'!E57+'2020 RES'!B57+'2020 RES'!E57</f>
        <v>#REF!</v>
      </c>
      <c r="C16" s="419">
        <v>4.2841999999999998E-2</v>
      </c>
      <c r="D16" s="488" t="e">
        <f t="shared" si="0"/>
        <v>#REF!</v>
      </c>
      <c r="E16" s="421"/>
      <c r="G16" s="423"/>
    </row>
    <row r="17" spans="1:7" x14ac:dyDescent="0.25">
      <c r="A17" s="417" t="s">
        <v>30</v>
      </c>
      <c r="B17" s="418" t="e">
        <f>+'2017 RESb'!B58+'2017 RESb'!E58+'2018 RES'!B58+'2018 RES'!E58+'2019 RES'!B58+'2019 RES'!E58+'2020 RES'!B58+'2020 RES'!E58</f>
        <v>#REF!</v>
      </c>
      <c r="C17" s="419">
        <v>4.6370000000000001E-2</v>
      </c>
      <c r="D17" s="488" t="e">
        <f t="shared" si="0"/>
        <v>#REF!</v>
      </c>
      <c r="E17" s="421"/>
      <c r="G17" s="423"/>
    </row>
    <row r="18" spans="1:7" x14ac:dyDescent="0.25">
      <c r="A18" s="417" t="s">
        <v>31</v>
      </c>
      <c r="B18" s="418" t="e">
        <f>+'2017 RESb'!B59+'2017 RESb'!E59+'2018 RES'!B59+'2018 RES'!E59+'2019 RES'!B59+'2019 RES'!E59+'2020 RES'!B59+'2020 RES'!E59</f>
        <v>#REF!</v>
      </c>
      <c r="C18" s="419">
        <v>3.5027000000000003E-2</v>
      </c>
      <c r="D18" s="488" t="e">
        <f t="shared" si="0"/>
        <v>#REF!</v>
      </c>
      <c r="E18" s="421"/>
      <c r="G18" s="423"/>
    </row>
    <row r="19" spans="1:7" ht="15.75" thickBot="1" x14ac:dyDescent="0.3">
      <c r="A19" s="417" t="s">
        <v>32</v>
      </c>
      <c r="B19" s="418" t="e">
        <f>+'2017 RESb'!B60+'2017 RESb'!E60+'2018 RES'!B60+'2018 RES'!E60+'2019 RES'!B60+'2019 RES'!E60+'2020 RES'!B60+'2020 RES'!E60</f>
        <v>#REF!</v>
      </c>
      <c r="C19" s="426">
        <v>3.5027000000000003E-2</v>
      </c>
      <c r="D19" s="489" t="e">
        <f t="shared" si="0"/>
        <v>#REF!</v>
      </c>
      <c r="E19" s="421"/>
      <c r="F19" s="408"/>
      <c r="G19" s="423"/>
    </row>
    <row r="20" spans="1:7" ht="16.5" thickTop="1" thickBot="1" x14ac:dyDescent="0.3">
      <c r="A20" s="417" t="s">
        <v>33</v>
      </c>
      <c r="B20" s="427" t="e">
        <f>SUM(B14:B19)</f>
        <v>#REF!</v>
      </c>
      <c r="C20" s="428"/>
      <c r="D20" s="490" t="e">
        <f>SUM(D14:D19)</f>
        <v>#REF!</v>
      </c>
      <c r="E20" s="491"/>
      <c r="F20" s="423"/>
      <c r="G20" s="423"/>
    </row>
    <row r="21" spans="1:7" ht="15.75" thickBot="1" x14ac:dyDescent="0.3">
      <c r="D21" s="492"/>
    </row>
    <row r="22" spans="1:7" ht="15.75" thickBot="1" x14ac:dyDescent="0.3">
      <c r="D22" s="477" t="s">
        <v>47</v>
      </c>
      <c r="E22" s="432" t="s">
        <v>48</v>
      </c>
    </row>
    <row r="23" spans="1:7" x14ac:dyDescent="0.25">
      <c r="A23" s="433" t="s">
        <v>127</v>
      </c>
      <c r="B23" s="434"/>
      <c r="C23" s="434"/>
      <c r="D23" s="435"/>
      <c r="E23" s="436"/>
    </row>
    <row r="24" spans="1:7" x14ac:dyDescent="0.25">
      <c r="A24" s="437" t="s">
        <v>50</v>
      </c>
      <c r="B24" s="438">
        <v>0.99960000000000004</v>
      </c>
      <c r="C24" s="439"/>
      <c r="D24" s="440" t="e">
        <f>+D20*B24</f>
        <v>#REF!</v>
      </c>
      <c r="E24" s="441" t="e">
        <f>ROUND(D24*(1-(0.014/(1-0.05375))),0)+1</f>
        <v>#REF!</v>
      </c>
    </row>
    <row r="25" spans="1:7" ht="15.75" thickBot="1" x14ac:dyDescent="0.3">
      <c r="A25" s="437" t="s">
        <v>62</v>
      </c>
      <c r="B25" s="438">
        <v>4.0000000000000002E-4</v>
      </c>
      <c r="C25" s="439"/>
      <c r="D25" s="442" t="e">
        <f>+D20*B25</f>
        <v>#REF!</v>
      </c>
      <c r="E25" s="443" t="e">
        <f>ROUND(D25*(1-(0.014/(1-0.05375))),0)</f>
        <v>#REF!</v>
      </c>
    </row>
    <row r="26" spans="1:7" ht="16.5" thickTop="1" thickBot="1" x14ac:dyDescent="0.3">
      <c r="A26" s="444"/>
      <c r="B26" s="445"/>
      <c r="C26" s="446"/>
      <c r="D26" s="447" t="e">
        <f>SUM(D24:D25)</f>
        <v>#REF!</v>
      </c>
      <c r="E26" s="448" t="e">
        <f>SUM(E24:E25)</f>
        <v>#REF!</v>
      </c>
    </row>
    <row r="28" spans="1:7" ht="15.75" thickBot="1" x14ac:dyDescent="0.3"/>
    <row r="29" spans="1:7" x14ac:dyDescent="0.25">
      <c r="B29" s="605" t="s">
        <v>126</v>
      </c>
      <c r="C29" s="606"/>
      <c r="D29" s="606"/>
      <c r="E29" s="606"/>
      <c r="F29" s="607"/>
    </row>
    <row r="30" spans="1:7" x14ac:dyDescent="0.25">
      <c r="A30" s="449" t="s">
        <v>34</v>
      </c>
      <c r="B30" s="450" t="s">
        <v>24</v>
      </c>
      <c r="C30" s="451" t="s">
        <v>35</v>
      </c>
      <c r="D30" s="452" t="s">
        <v>36</v>
      </c>
      <c r="E30" s="453" t="s">
        <v>37</v>
      </c>
      <c r="F30" s="454" t="s">
        <v>26</v>
      </c>
    </row>
    <row r="31" spans="1:7" x14ac:dyDescent="0.25">
      <c r="A31" s="417" t="s">
        <v>38</v>
      </c>
      <c r="B31" s="418" t="e">
        <f>+'2017 C&amp;Ib'!B65+'2017 C&amp;Ib'!G65+'2018 C&amp;I'!B65+'2018 C&amp;I'!G65+'2019 C&amp;I'!B65+'2019 C&amp;I'!G65+'2020 C&amp;I'!B65+'2020 C&amp;I'!G65</f>
        <v>#REF!</v>
      </c>
      <c r="C31" s="455" t="s">
        <v>39</v>
      </c>
      <c r="D31" s="456">
        <v>6.9081000000000004E-2</v>
      </c>
      <c r="E31" s="457" t="s">
        <v>39</v>
      </c>
      <c r="F31" s="458" t="e">
        <f t="shared" ref="F31:F38" si="1">IFERROR((B31*D31)+(C31*E31),B31*D31)</f>
        <v>#REF!</v>
      </c>
    </row>
    <row r="32" spans="1:7" x14ac:dyDescent="0.25">
      <c r="A32" s="417" t="s">
        <v>40</v>
      </c>
      <c r="B32" s="418" t="e">
        <f>+'2017 C&amp;Ib'!B66+'2017 C&amp;Ib'!G66+'2018 C&amp;I'!B66+'2018 C&amp;I'!G66+'2019 C&amp;I'!B66+'2019 C&amp;I'!G66+'2020 C&amp;I'!B66+'2020 C&amp;I'!G66</f>
        <v>#REF!</v>
      </c>
      <c r="C32" s="455" t="s">
        <v>39</v>
      </c>
      <c r="D32" s="456">
        <v>6.0802000000000002E-2</v>
      </c>
      <c r="E32" s="457" t="s">
        <v>39</v>
      </c>
      <c r="F32" s="458" t="e">
        <f t="shared" si="1"/>
        <v>#REF!</v>
      </c>
    </row>
    <row r="33" spans="1:8" x14ac:dyDescent="0.25">
      <c r="A33" s="417" t="s">
        <v>41</v>
      </c>
      <c r="B33" s="418" t="e">
        <f>+'2017 C&amp;Ib'!B67+'2017 C&amp;Ib'!G67+'2018 C&amp;I'!B67+'2018 C&amp;I'!G67+'2019 C&amp;I'!B67+'2019 C&amp;I'!G67+'2020 C&amp;I'!B67+'2020 C&amp;I'!G67</f>
        <v>#REF!</v>
      </c>
      <c r="C33" s="418" t="e">
        <f>+'2017 C&amp;Ib'!C67+'2017 C&amp;Ib'!H67+'2018 C&amp;I'!C67+'2018 C&amp;I'!H67+'2019 C&amp;I'!C67+'2019 C&amp;I'!H67+'2020 C&amp;I'!C67+'2020 C&amp;I'!H67</f>
        <v>#REF!</v>
      </c>
      <c r="D33" s="456">
        <v>1.2160000000000001E-3</v>
      </c>
      <c r="E33" s="462">
        <v>21.42</v>
      </c>
      <c r="F33" s="458" t="e">
        <f t="shared" si="1"/>
        <v>#REF!</v>
      </c>
    </row>
    <row r="34" spans="1:8" x14ac:dyDescent="0.25">
      <c r="A34" s="417" t="s">
        <v>42</v>
      </c>
      <c r="B34" s="418" t="e">
        <f>+'2017 C&amp;Ib'!B68+'2017 C&amp;Ib'!G68+'2018 C&amp;I'!B68+'2018 C&amp;I'!G68+'2019 C&amp;I'!B68+'2019 C&amp;I'!G68+'2020 C&amp;I'!B68+'2020 C&amp;I'!G68</f>
        <v>#REF!</v>
      </c>
      <c r="C34" s="464" t="e">
        <f>+'2017 C&amp;Ib'!C68+'2017 C&amp;Ib'!H68+'2018 C&amp;I'!C68+'2018 C&amp;I'!H68+'2019 C&amp;I'!C68+'2019 C&amp;I'!H68+'2020 C&amp;I'!C68+'2020 C&amp;I'!H68</f>
        <v>#REF!</v>
      </c>
      <c r="D34" s="456">
        <v>1.578E-3</v>
      </c>
      <c r="E34" s="462">
        <v>23.23</v>
      </c>
      <c r="F34" s="458" t="e">
        <f t="shared" si="1"/>
        <v>#REF!</v>
      </c>
    </row>
    <row r="35" spans="1:8" x14ac:dyDescent="0.25">
      <c r="A35" s="417" t="s">
        <v>43</v>
      </c>
      <c r="B35" s="418" t="e">
        <f>+'2017 C&amp;Ib'!B69+'2017 C&amp;Ib'!G69+'2018 C&amp;I'!B69+'2018 C&amp;I'!G69+'2019 C&amp;I'!B69+'2019 C&amp;I'!G69+'2020 C&amp;I'!B69+'2020 C&amp;I'!G69</f>
        <v>#REF!</v>
      </c>
      <c r="C35" s="464" t="e">
        <f>+'2017 C&amp;Ib'!C69+'2017 C&amp;Ib'!H69+'2018 C&amp;I'!C69+'2018 C&amp;I'!H69+'2019 C&amp;I'!C69+'2019 C&amp;I'!H69+'2020 C&amp;I'!C69+'2020 C&amp;I'!H69</f>
        <v>#REF!</v>
      </c>
      <c r="D35" s="456">
        <v>2.9849000000000001E-2</v>
      </c>
      <c r="E35" s="462">
        <v>0</v>
      </c>
      <c r="F35" s="458" t="e">
        <f t="shared" si="1"/>
        <v>#REF!</v>
      </c>
    </row>
    <row r="36" spans="1:8" x14ac:dyDescent="0.25">
      <c r="A36" s="417" t="s">
        <v>44</v>
      </c>
      <c r="B36" s="418" t="e">
        <f>+'2017 C&amp;Ib'!B70+'2017 C&amp;Ib'!G70+'2018 C&amp;I'!B70+'2018 C&amp;I'!G70+'2019 C&amp;I'!B70+'2019 C&amp;I'!G70+'2020 C&amp;I'!B70+'2020 C&amp;I'!G70</f>
        <v>#REF!</v>
      </c>
      <c r="C36" s="464" t="e">
        <f>+'2017 C&amp;Ib'!C70+'2017 C&amp;Ib'!H70+'2018 C&amp;I'!C70+'2018 C&amp;I'!H70+'2019 C&amp;I'!C70+'2019 C&amp;I'!H70+'2020 C&amp;I'!C70+'2020 C&amp;I'!H70</f>
        <v>#REF!</v>
      </c>
      <c r="D36" s="465">
        <v>1.2199999999999999E-3</v>
      </c>
      <c r="E36" s="466">
        <v>23.23</v>
      </c>
      <c r="F36" s="458" t="e">
        <f t="shared" si="1"/>
        <v>#REF!</v>
      </c>
    </row>
    <row r="37" spans="1:8" x14ac:dyDescent="0.25">
      <c r="A37" s="417" t="s">
        <v>45</v>
      </c>
      <c r="B37" s="418" t="e">
        <f>+'2017 C&amp;Ib'!B71+'2017 C&amp;Ib'!G71+'2018 C&amp;I'!B71+'2018 C&amp;I'!G71+'2019 C&amp;I'!B71+'2019 C&amp;I'!G71+'2020 C&amp;I'!B71+'2020 C&amp;I'!G71</f>
        <v>#REF!</v>
      </c>
      <c r="C37" s="464" t="e">
        <f>+'2017 C&amp;Ib'!C71+'2017 C&amp;Ib'!H71+'2018 C&amp;I'!C71+'2018 C&amp;I'!H71+'2019 C&amp;I'!C71+'2019 C&amp;I'!H71+'2020 C&amp;I'!C71+'2020 C&amp;I'!H71</f>
        <v>#REF!</v>
      </c>
      <c r="D37" s="465">
        <v>1.217E-3</v>
      </c>
      <c r="E37" s="466">
        <v>22.49</v>
      </c>
      <c r="F37" s="458" t="e">
        <f t="shared" si="1"/>
        <v>#REF!</v>
      </c>
    </row>
    <row r="38" spans="1:8" ht="15.75" thickBot="1" x14ac:dyDescent="0.3">
      <c r="A38" s="417" t="s">
        <v>46</v>
      </c>
      <c r="B38" s="425" t="e">
        <f>+'2017 C&amp;Ib'!B72+'2017 C&amp;Ib'!G72+'2018 C&amp;I'!B72+'2018 C&amp;I'!G72+'2019 C&amp;I'!B72+'2019 C&amp;I'!G72+'2020 C&amp;I'!B72+'2020 C&amp;I'!G72</f>
        <v>#REF!</v>
      </c>
      <c r="C38" s="467" t="e">
        <f>+'2017 C&amp;Ib'!C72+'2017 C&amp;Ib'!H72+'2018 C&amp;I'!C72+'2018 C&amp;I'!H72+'2019 C&amp;I'!C72+'2019 C&amp;I'!H72+'2020 C&amp;I'!C72+'2020 C&amp;I'!H72</f>
        <v>#REF!</v>
      </c>
      <c r="D38" s="468">
        <v>1.224E-3</v>
      </c>
      <c r="E38" s="469">
        <v>21.62</v>
      </c>
      <c r="F38" s="470" t="e">
        <f t="shared" si="1"/>
        <v>#REF!</v>
      </c>
      <c r="G38" s="408"/>
      <c r="H38" s="408"/>
    </row>
    <row r="39" spans="1:8" ht="16.5" thickTop="1" thickBot="1" x14ac:dyDescent="0.3">
      <c r="A39" s="417" t="s">
        <v>33</v>
      </c>
      <c r="B39" s="427" t="e">
        <f>SUM(B31:B38)</f>
        <v>#REF!</v>
      </c>
      <c r="C39" s="471" t="e">
        <f>SUM(C33:C38)</f>
        <v>#REF!</v>
      </c>
      <c r="D39" s="472"/>
      <c r="E39" s="473"/>
      <c r="F39" s="474" t="e">
        <f>SUM(F31:F38)</f>
        <v>#REF!</v>
      </c>
      <c r="G39" s="491"/>
      <c r="H39" s="424"/>
    </row>
    <row r="40" spans="1:8" ht="15.75" thickBot="1" x14ac:dyDescent="0.3">
      <c r="F40" s="493"/>
    </row>
    <row r="41" spans="1:8" ht="15.75" thickBot="1" x14ac:dyDescent="0.3">
      <c r="F41" s="477" t="s">
        <v>47</v>
      </c>
      <c r="G41" s="432" t="s">
        <v>48</v>
      </c>
    </row>
    <row r="42" spans="1:8" x14ac:dyDescent="0.25">
      <c r="A42" s="478" t="s">
        <v>128</v>
      </c>
      <c r="B42" s="434"/>
      <c r="C42" s="434"/>
      <c r="D42" s="434"/>
      <c r="E42" s="434"/>
      <c r="F42" s="434"/>
      <c r="G42" s="479"/>
    </row>
    <row r="43" spans="1:8" x14ac:dyDescent="0.25">
      <c r="A43" s="480" t="s">
        <v>79</v>
      </c>
      <c r="B43" s="438">
        <v>0.33700000000000002</v>
      </c>
      <c r="C43" s="439"/>
      <c r="D43" s="439"/>
      <c r="E43" s="439"/>
      <c r="F43" s="440" t="e">
        <f>+F39*B43</f>
        <v>#REF!</v>
      </c>
      <c r="G43" s="441" t="e">
        <f>ROUND(F43*(1-(0.014/(1-0.05375))),0)</f>
        <v>#REF!</v>
      </c>
    </row>
    <row r="44" spans="1:8" x14ac:dyDescent="0.25">
      <c r="A44" s="480" t="s">
        <v>80</v>
      </c>
      <c r="B44" s="438">
        <v>0.65780000000000005</v>
      </c>
      <c r="C44" s="439"/>
      <c r="D44" s="439"/>
      <c r="E44" s="439"/>
      <c r="F44" s="440" t="e">
        <f>+F39*B44</f>
        <v>#REF!</v>
      </c>
      <c r="G44" s="441" t="e">
        <f>ROUND(F44*(1-(0.014/(1-0.05375))),0)</f>
        <v>#REF!</v>
      </c>
    </row>
    <row r="45" spans="1:8" ht="15.75" thickBot="1" x14ac:dyDescent="0.3">
      <c r="A45" s="480" t="s">
        <v>71</v>
      </c>
      <c r="B45" s="438">
        <v>5.1999999999999998E-3</v>
      </c>
      <c r="C45" s="439"/>
      <c r="D45" s="439"/>
      <c r="E45" s="439"/>
      <c r="F45" s="442" t="e">
        <f>+F39*B45</f>
        <v>#REF!</v>
      </c>
      <c r="G45" s="443" t="e">
        <f>ROUND(F45*(1-(0.014/(1-0.05375))),0)</f>
        <v>#REF!</v>
      </c>
    </row>
    <row r="46" spans="1:8" ht="16.5" thickTop="1" thickBot="1" x14ac:dyDescent="0.3">
      <c r="A46" s="481" t="s">
        <v>56</v>
      </c>
      <c r="B46" s="446"/>
      <c r="C46" s="446"/>
      <c r="D46" s="446"/>
      <c r="E46" s="446"/>
      <c r="F46" s="482" t="e">
        <f>SUM(F43:F45)</f>
        <v>#REF!</v>
      </c>
      <c r="G46" s="483" t="e">
        <f>SUM(G43:G45)</f>
        <v>#REF!</v>
      </c>
    </row>
    <row r="47" spans="1:8" x14ac:dyDescent="0.25">
      <c r="F47" s="424"/>
      <c r="G47" s="424"/>
    </row>
    <row r="48" spans="1:8" x14ac:dyDescent="0.25">
      <c r="F48" s="494"/>
      <c r="G48" s="494"/>
      <c r="H48" s="495"/>
    </row>
    <row r="50" spans="1:7" ht="15.75" thickBot="1" x14ac:dyDescent="0.3">
      <c r="A50" s="407" t="s">
        <v>129</v>
      </c>
    </row>
    <row r="51" spans="1:7" x14ac:dyDescent="0.25">
      <c r="B51" s="605" t="s">
        <v>126</v>
      </c>
      <c r="C51" s="606"/>
      <c r="D51" s="606"/>
      <c r="E51" s="606"/>
      <c r="F51" s="607"/>
    </row>
    <row r="52" spans="1:7" x14ac:dyDescent="0.25">
      <c r="A52" s="449" t="s">
        <v>34</v>
      </c>
      <c r="B52" s="450" t="s">
        <v>24</v>
      </c>
      <c r="C52" s="451" t="s">
        <v>35</v>
      </c>
      <c r="D52" s="452" t="s">
        <v>36</v>
      </c>
      <c r="E52" s="453" t="s">
        <v>37</v>
      </c>
      <c r="F52" s="454" t="s">
        <v>26</v>
      </c>
    </row>
    <row r="53" spans="1:7" x14ac:dyDescent="0.25">
      <c r="A53" s="417" t="s">
        <v>38</v>
      </c>
      <c r="B53" s="418" t="e">
        <f>+'2017 C&amp;Ib'!B65+'2017 C&amp;Ib'!G65</f>
        <v>#REF!</v>
      </c>
      <c r="C53" s="455" t="s">
        <v>39</v>
      </c>
      <c r="D53" s="456">
        <v>6.9081000000000004E-2</v>
      </c>
      <c r="E53" s="457" t="s">
        <v>39</v>
      </c>
      <c r="F53" s="458" t="e">
        <f t="shared" ref="F53:F60" si="2">IFERROR((B53*D53)+(C53*E53),B53*D53)</f>
        <v>#REF!</v>
      </c>
    </row>
    <row r="54" spans="1:7" x14ac:dyDescent="0.25">
      <c r="A54" s="417" t="s">
        <v>40</v>
      </c>
      <c r="B54" s="418" t="e">
        <f>+'2017 C&amp;Ib'!B66+'2017 C&amp;Ib'!G66</f>
        <v>#REF!</v>
      </c>
      <c r="C54" s="455" t="s">
        <v>39</v>
      </c>
      <c r="D54" s="456">
        <v>6.0802000000000002E-2</v>
      </c>
      <c r="E54" s="457" t="s">
        <v>39</v>
      </c>
      <c r="F54" s="458" t="e">
        <f t="shared" si="2"/>
        <v>#REF!</v>
      </c>
    </row>
    <row r="55" spans="1:7" x14ac:dyDescent="0.25">
      <c r="A55" s="417" t="s">
        <v>41</v>
      </c>
      <c r="B55" s="418" t="e">
        <f>+'2017 C&amp;Ib'!B67+'2017 C&amp;Ib'!G67</f>
        <v>#REF!</v>
      </c>
      <c r="C55" s="418" t="e">
        <f>+'2017 C&amp;Ib'!C67+'2017 C&amp;Ib'!H67</f>
        <v>#REF!</v>
      </c>
      <c r="D55" s="456">
        <v>1.2160000000000001E-3</v>
      </c>
      <c r="E55" s="484">
        <v>21.42</v>
      </c>
      <c r="F55" s="458" t="e">
        <f t="shared" si="2"/>
        <v>#REF!</v>
      </c>
    </row>
    <row r="56" spans="1:7" x14ac:dyDescent="0.25">
      <c r="A56" s="417" t="s">
        <v>42</v>
      </c>
      <c r="B56" s="418" t="e">
        <f>+'2017 C&amp;Ib'!B68+'2017 C&amp;Ib'!G68</f>
        <v>#REF!</v>
      </c>
      <c r="C56" s="464" t="e">
        <f>+'2017 C&amp;Ib'!C68+'2017 C&amp;Ib'!H68</f>
        <v>#REF!</v>
      </c>
      <c r="D56" s="456">
        <v>1.578E-3</v>
      </c>
      <c r="E56" s="484">
        <v>23.23</v>
      </c>
      <c r="F56" s="458" t="e">
        <f t="shared" si="2"/>
        <v>#REF!</v>
      </c>
    </row>
    <row r="57" spans="1:7" x14ac:dyDescent="0.25">
      <c r="A57" s="417" t="s">
        <v>43</v>
      </c>
      <c r="B57" s="418" t="e">
        <f>+'2017 C&amp;Ib'!B69+'2017 C&amp;Ib'!G69</f>
        <v>#REF!</v>
      </c>
      <c r="C57" s="464" t="e">
        <f>+'2017 C&amp;Ib'!C69+'2017 C&amp;Ib'!H69</f>
        <v>#REF!</v>
      </c>
      <c r="D57" s="456">
        <v>2.9849000000000001E-2</v>
      </c>
      <c r="E57" s="484">
        <v>0</v>
      </c>
      <c r="F57" s="458" t="e">
        <f t="shared" si="2"/>
        <v>#REF!</v>
      </c>
    </row>
    <row r="58" spans="1:7" x14ac:dyDescent="0.25">
      <c r="A58" s="417" t="s">
        <v>44</v>
      </c>
      <c r="B58" s="418" t="e">
        <f>+'2017 C&amp;Ib'!B70+'2017 C&amp;Ib'!G70</f>
        <v>#REF!</v>
      </c>
      <c r="C58" s="464" t="e">
        <f>+'2017 C&amp;Ib'!C70+'2017 C&amp;Ib'!H70</f>
        <v>#REF!</v>
      </c>
      <c r="D58" s="465">
        <v>1.2199999999999999E-3</v>
      </c>
      <c r="E58" s="485">
        <v>23.23</v>
      </c>
      <c r="F58" s="458" t="e">
        <f t="shared" si="2"/>
        <v>#REF!</v>
      </c>
    </row>
    <row r="59" spans="1:7" x14ac:dyDescent="0.25">
      <c r="A59" s="417" t="s">
        <v>45</v>
      </c>
      <c r="B59" s="418" t="e">
        <f>+'2017 C&amp;Ib'!B71+'2017 C&amp;Ib'!G71</f>
        <v>#REF!</v>
      </c>
      <c r="C59" s="464" t="e">
        <f>+'2017 C&amp;Ib'!C71+'2017 C&amp;Ib'!H71</f>
        <v>#REF!</v>
      </c>
      <c r="D59" s="465">
        <v>1.217E-3</v>
      </c>
      <c r="E59" s="485">
        <v>22.49</v>
      </c>
      <c r="F59" s="458" t="e">
        <f t="shared" si="2"/>
        <v>#REF!</v>
      </c>
    </row>
    <row r="60" spans="1:7" ht="15.75" thickBot="1" x14ac:dyDescent="0.3">
      <c r="A60" s="417" t="s">
        <v>46</v>
      </c>
      <c r="B60" s="425" t="e">
        <f>+'2017 C&amp;Ib'!B72+'2017 C&amp;Ib'!G72</f>
        <v>#REF!</v>
      </c>
      <c r="C60" s="467" t="e">
        <f>+'2017 C&amp;Ib'!C72+'2017 C&amp;Ib'!H72</f>
        <v>#REF!</v>
      </c>
      <c r="D60" s="468">
        <v>1.224E-3</v>
      </c>
      <c r="E60" s="486">
        <v>21.62</v>
      </c>
      <c r="F60" s="470" t="e">
        <f t="shared" si="2"/>
        <v>#REF!</v>
      </c>
    </row>
    <row r="61" spans="1:7" ht="16.5" thickTop="1" thickBot="1" x14ac:dyDescent="0.3">
      <c r="A61" s="417" t="s">
        <v>33</v>
      </c>
      <c r="B61" s="427" t="e">
        <f>SUM(B53:B60)</f>
        <v>#REF!</v>
      </c>
      <c r="C61" s="471" t="e">
        <f>SUM(C55:C60)</f>
        <v>#REF!</v>
      </c>
      <c r="D61" s="472"/>
      <c r="E61" s="473"/>
      <c r="F61" s="474" t="e">
        <f>SUM(F53:F60)</f>
        <v>#REF!</v>
      </c>
    </row>
    <row r="62" spans="1:7" ht="15.75" thickBot="1" x14ac:dyDescent="0.3">
      <c r="F62" s="493"/>
    </row>
    <row r="63" spans="1:7" ht="15.75" thickBot="1" x14ac:dyDescent="0.3">
      <c r="F63" s="477" t="s">
        <v>47</v>
      </c>
      <c r="G63" s="432" t="s">
        <v>48</v>
      </c>
    </row>
    <row r="64" spans="1:7" x14ac:dyDescent="0.25">
      <c r="A64" s="478" t="s">
        <v>78</v>
      </c>
      <c r="B64" s="434"/>
      <c r="C64" s="434"/>
      <c r="D64" s="434"/>
      <c r="E64" s="434"/>
      <c r="F64" s="434"/>
      <c r="G64" s="479"/>
    </row>
    <row r="65" spans="1:7" x14ac:dyDescent="0.25">
      <c r="A65" s="480" t="s">
        <v>79</v>
      </c>
      <c r="B65" s="438">
        <v>0.31330000000000002</v>
      </c>
      <c r="C65" s="439"/>
      <c r="D65" s="439"/>
      <c r="E65" s="439"/>
      <c r="F65" s="440" t="e">
        <f>+F61*B65</f>
        <v>#REF!</v>
      </c>
      <c r="G65" s="441" t="e">
        <f>ROUND(F65*(1-(0.014/(1-0.05375))),0)-1</f>
        <v>#REF!</v>
      </c>
    </row>
    <row r="66" spans="1:7" x14ac:dyDescent="0.25">
      <c r="A66" s="480" t="s">
        <v>80</v>
      </c>
      <c r="B66" s="438">
        <v>0.68159999999999998</v>
      </c>
      <c r="C66" s="439"/>
      <c r="D66" s="439"/>
      <c r="E66" s="439"/>
      <c r="F66" s="440" t="e">
        <f>+F61*B66</f>
        <v>#REF!</v>
      </c>
      <c r="G66" s="441" t="e">
        <f>ROUND(F66*(1-(0.014/(1-0.05375))),0)-1</f>
        <v>#REF!</v>
      </c>
    </row>
    <row r="67" spans="1:7" ht="15.75" thickBot="1" x14ac:dyDescent="0.3">
      <c r="A67" s="480" t="s">
        <v>71</v>
      </c>
      <c r="B67" s="438">
        <v>5.1000000000000004E-3</v>
      </c>
      <c r="C67" s="439"/>
      <c r="D67" s="439"/>
      <c r="E67" s="439"/>
      <c r="F67" s="442" t="e">
        <f>+F61*B67</f>
        <v>#REF!</v>
      </c>
      <c r="G67" s="443" t="e">
        <f>ROUND(F67*(1-(0.014/(1-0.05375))),0)-1</f>
        <v>#REF!</v>
      </c>
    </row>
    <row r="68" spans="1:7" ht="16.5" thickTop="1" thickBot="1" x14ac:dyDescent="0.3">
      <c r="A68" s="481" t="s">
        <v>56</v>
      </c>
      <c r="B68" s="446"/>
      <c r="C68" s="446"/>
      <c r="D68" s="446"/>
      <c r="E68" s="446"/>
      <c r="F68" s="482" t="e">
        <f>SUM(F65:F67)</f>
        <v>#REF!</v>
      </c>
      <c r="G68" s="483" t="e">
        <f>SUM(G65:G67)</f>
        <v>#REF!</v>
      </c>
    </row>
    <row r="72" spans="1:7" ht="15.75" thickBot="1" x14ac:dyDescent="0.3">
      <c r="A72" s="407" t="s">
        <v>130</v>
      </c>
    </row>
    <row r="73" spans="1:7" x14ac:dyDescent="0.25">
      <c r="B73" s="605" t="s">
        <v>126</v>
      </c>
      <c r="C73" s="606"/>
      <c r="D73" s="606"/>
      <c r="E73" s="606"/>
      <c r="F73" s="607"/>
    </row>
    <row r="74" spans="1:7" x14ac:dyDescent="0.25">
      <c r="A74" s="449" t="s">
        <v>34</v>
      </c>
      <c r="B74" s="450" t="s">
        <v>24</v>
      </c>
      <c r="C74" s="451" t="s">
        <v>35</v>
      </c>
      <c r="D74" s="452" t="s">
        <v>36</v>
      </c>
      <c r="E74" s="453" t="s">
        <v>37</v>
      </c>
      <c r="F74" s="454" t="s">
        <v>26</v>
      </c>
    </row>
    <row r="75" spans="1:7" x14ac:dyDescent="0.25">
      <c r="A75" s="417" t="s">
        <v>38</v>
      </c>
      <c r="B75" s="418" t="e">
        <f>+'2017 C&amp;Ib'!B65+'2017 C&amp;Ib'!G65+'2018 C&amp;I'!B65+'2018 C&amp;I'!G65</f>
        <v>#REF!</v>
      </c>
      <c r="C75" s="455" t="s">
        <v>39</v>
      </c>
      <c r="D75" s="456">
        <v>6.9081000000000004E-2</v>
      </c>
      <c r="E75" s="457" t="s">
        <v>39</v>
      </c>
      <c r="F75" s="458" t="e">
        <f t="shared" ref="F75:F82" si="3">IFERROR((B75*D75)+(C75*E75),B75*D75)</f>
        <v>#REF!</v>
      </c>
    </row>
    <row r="76" spans="1:7" x14ac:dyDescent="0.25">
      <c r="A76" s="417" t="s">
        <v>40</v>
      </c>
      <c r="B76" s="418" t="e">
        <f>+'2017 C&amp;Ib'!B66+'2017 C&amp;Ib'!G66+'2018 C&amp;I'!B66+'2018 C&amp;I'!G66</f>
        <v>#REF!</v>
      </c>
      <c r="C76" s="455" t="s">
        <v>39</v>
      </c>
      <c r="D76" s="456">
        <v>6.0802000000000002E-2</v>
      </c>
      <c r="E76" s="457" t="s">
        <v>39</v>
      </c>
      <c r="F76" s="458" t="e">
        <f t="shared" si="3"/>
        <v>#REF!</v>
      </c>
    </row>
    <row r="77" spans="1:7" x14ac:dyDescent="0.25">
      <c r="A77" s="417" t="s">
        <v>41</v>
      </c>
      <c r="B77" s="418" t="e">
        <f>+'2017 C&amp;Ib'!B67+'2017 C&amp;Ib'!G67+'2018 C&amp;I'!B67+'2018 C&amp;I'!G67</f>
        <v>#REF!</v>
      </c>
      <c r="C77" s="418" t="e">
        <f>+'2017 C&amp;Ib'!C67+'2017 C&amp;Ib'!H67+'2018 C&amp;I'!C67+'2018 C&amp;I'!H67</f>
        <v>#REF!</v>
      </c>
      <c r="D77" s="456">
        <v>1.2160000000000001E-3</v>
      </c>
      <c r="E77" s="484">
        <v>21.42</v>
      </c>
      <c r="F77" s="458" t="e">
        <f t="shared" si="3"/>
        <v>#REF!</v>
      </c>
    </row>
    <row r="78" spans="1:7" x14ac:dyDescent="0.25">
      <c r="A78" s="417" t="s">
        <v>42</v>
      </c>
      <c r="B78" s="418" t="e">
        <f>+'2017 C&amp;Ib'!B68+'2017 C&amp;Ib'!G68+'2018 C&amp;I'!B68+'2018 C&amp;I'!G68</f>
        <v>#REF!</v>
      </c>
      <c r="C78" s="464" t="e">
        <f>+'2017 C&amp;Ib'!C68+'2017 C&amp;Ib'!H68+'2018 C&amp;I'!C68+'2018 C&amp;I'!H68</f>
        <v>#REF!</v>
      </c>
      <c r="D78" s="456">
        <v>1.578E-3</v>
      </c>
      <c r="E78" s="484">
        <v>23.23</v>
      </c>
      <c r="F78" s="458" t="e">
        <f t="shared" si="3"/>
        <v>#REF!</v>
      </c>
    </row>
    <row r="79" spans="1:7" x14ac:dyDescent="0.25">
      <c r="A79" s="417" t="s">
        <v>43</v>
      </c>
      <c r="B79" s="418" t="e">
        <f>+'2017 C&amp;Ib'!B69+'2017 C&amp;Ib'!G69+'2018 C&amp;I'!B69+'2018 C&amp;I'!G69</f>
        <v>#REF!</v>
      </c>
      <c r="C79" s="464" t="e">
        <f>+'2017 C&amp;Ib'!C69+'2017 C&amp;Ib'!H69+'2018 C&amp;I'!C69+'2018 C&amp;I'!H69</f>
        <v>#REF!</v>
      </c>
      <c r="D79" s="456">
        <v>2.9849000000000001E-2</v>
      </c>
      <c r="E79" s="484">
        <v>0</v>
      </c>
      <c r="F79" s="458" t="e">
        <f t="shared" si="3"/>
        <v>#REF!</v>
      </c>
    </row>
    <row r="80" spans="1:7" x14ac:dyDescent="0.25">
      <c r="A80" s="417" t="s">
        <v>44</v>
      </c>
      <c r="B80" s="418" t="e">
        <f>+'2017 C&amp;Ib'!B70+'2017 C&amp;Ib'!G70+'2018 C&amp;I'!B70+'2018 C&amp;I'!G70</f>
        <v>#REF!</v>
      </c>
      <c r="C80" s="464" t="e">
        <f>+'2017 C&amp;Ib'!C70+'2017 C&amp;Ib'!H70+'2018 C&amp;I'!C70+'2018 C&amp;I'!H70</f>
        <v>#REF!</v>
      </c>
      <c r="D80" s="465">
        <v>1.2199999999999999E-3</v>
      </c>
      <c r="E80" s="485">
        <v>23.23</v>
      </c>
      <c r="F80" s="458" t="e">
        <f t="shared" si="3"/>
        <v>#REF!</v>
      </c>
    </row>
    <row r="81" spans="1:7" x14ac:dyDescent="0.25">
      <c r="A81" s="417" t="s">
        <v>45</v>
      </c>
      <c r="B81" s="418" t="e">
        <f>+'2017 C&amp;Ib'!B71+'2017 C&amp;Ib'!G71+'2018 C&amp;I'!B71+'2018 C&amp;I'!G71</f>
        <v>#REF!</v>
      </c>
      <c r="C81" s="464" t="e">
        <f>+'2017 C&amp;Ib'!C71+'2017 C&amp;Ib'!H71+'2018 C&amp;I'!C71+'2018 C&amp;I'!H71</f>
        <v>#REF!</v>
      </c>
      <c r="D81" s="465">
        <v>1.217E-3</v>
      </c>
      <c r="E81" s="485">
        <v>22.49</v>
      </c>
      <c r="F81" s="458" t="e">
        <f t="shared" si="3"/>
        <v>#REF!</v>
      </c>
    </row>
    <row r="82" spans="1:7" ht="15.75" thickBot="1" x14ac:dyDescent="0.3">
      <c r="A82" s="417" t="s">
        <v>46</v>
      </c>
      <c r="B82" s="425" t="e">
        <f>+'2017 C&amp;Ib'!B72+'2017 C&amp;Ib'!G72+'2018 C&amp;I'!B72+'2018 C&amp;I'!G72</f>
        <v>#REF!</v>
      </c>
      <c r="C82" s="467" t="e">
        <f>+'2017 C&amp;Ib'!C72+'2017 C&amp;Ib'!H72+'2018 C&amp;I'!C72+'2018 C&amp;I'!H72</f>
        <v>#REF!</v>
      </c>
      <c r="D82" s="468">
        <v>1.224E-3</v>
      </c>
      <c r="E82" s="486">
        <v>21.62</v>
      </c>
      <c r="F82" s="470" t="e">
        <f t="shared" si="3"/>
        <v>#REF!</v>
      </c>
    </row>
    <row r="83" spans="1:7" ht="16.5" thickTop="1" thickBot="1" x14ac:dyDescent="0.3">
      <c r="A83" s="417" t="s">
        <v>33</v>
      </c>
      <c r="B83" s="427" t="e">
        <f>SUM(B75:B82)</f>
        <v>#REF!</v>
      </c>
      <c r="C83" s="471" t="e">
        <f>SUM(C77:C82)</f>
        <v>#REF!</v>
      </c>
      <c r="D83" s="472"/>
      <c r="E83" s="473"/>
      <c r="F83" s="474" t="e">
        <f>SUM(F75:F82)</f>
        <v>#REF!</v>
      </c>
    </row>
    <row r="84" spans="1:7" ht="15.75" thickBot="1" x14ac:dyDescent="0.3">
      <c r="F84" s="493">
        <v>0</v>
      </c>
    </row>
    <row r="85" spans="1:7" ht="15.75" thickBot="1" x14ac:dyDescent="0.3">
      <c r="F85" s="477" t="s">
        <v>47</v>
      </c>
      <c r="G85" s="432" t="s">
        <v>48</v>
      </c>
    </row>
    <row r="86" spans="1:7" x14ac:dyDescent="0.25">
      <c r="A86" s="478" t="s">
        <v>131</v>
      </c>
      <c r="B86" s="434"/>
      <c r="C86" s="434"/>
      <c r="D86" s="434"/>
      <c r="E86" s="434"/>
      <c r="F86" s="434"/>
      <c r="G86" s="479"/>
    </row>
    <row r="87" spans="1:7" x14ac:dyDescent="0.25">
      <c r="A87" s="480" t="s">
        <v>79</v>
      </c>
      <c r="B87" s="438">
        <v>0.33450000000000002</v>
      </c>
      <c r="C87" s="439"/>
      <c r="D87" s="439"/>
      <c r="E87" s="439"/>
      <c r="F87" s="440" t="e">
        <f>+F83*B87</f>
        <v>#REF!</v>
      </c>
      <c r="G87" s="441" t="e">
        <f>ROUND(F87*(1-(0.014/(1-0.05375))),0)</f>
        <v>#REF!</v>
      </c>
    </row>
    <row r="88" spans="1:7" x14ac:dyDescent="0.25">
      <c r="A88" s="480" t="s">
        <v>80</v>
      </c>
      <c r="B88" s="438">
        <v>0.66039999999999999</v>
      </c>
      <c r="C88" s="439"/>
      <c r="D88" s="439"/>
      <c r="E88" s="439"/>
      <c r="F88" s="440" t="e">
        <f>+F83*B88</f>
        <v>#REF!</v>
      </c>
      <c r="G88" s="441" t="e">
        <f>ROUND(F88*(1-(0.014/(1-0.05375))),0)</f>
        <v>#REF!</v>
      </c>
    </row>
    <row r="89" spans="1:7" ht="15.75" thickBot="1" x14ac:dyDescent="0.3">
      <c r="A89" s="480" t="s">
        <v>71</v>
      </c>
      <c r="B89" s="438">
        <v>5.1000000000000004E-3</v>
      </c>
      <c r="C89" s="439"/>
      <c r="D89" s="439"/>
      <c r="E89" s="439"/>
      <c r="F89" s="442" t="e">
        <f>+F83*B89</f>
        <v>#REF!</v>
      </c>
      <c r="G89" s="443" t="e">
        <f>ROUND(F89*(1-(0.014/(1-0.05375))),0)</f>
        <v>#REF!</v>
      </c>
    </row>
    <row r="90" spans="1:7" ht="16.5" thickTop="1" thickBot="1" x14ac:dyDescent="0.3">
      <c r="A90" s="481" t="s">
        <v>56</v>
      </c>
      <c r="B90" s="446"/>
      <c r="C90" s="446"/>
      <c r="D90" s="446"/>
      <c r="E90" s="446"/>
      <c r="F90" s="482" t="e">
        <f>SUM(F87:F89)</f>
        <v>#REF!</v>
      </c>
      <c r="G90" s="483" t="e">
        <f>SUM(G87:G89)</f>
        <v>#REF!</v>
      </c>
    </row>
    <row r="93" spans="1:7" ht="15.75" thickBot="1" x14ac:dyDescent="0.3">
      <c r="A93" s="407" t="s">
        <v>132</v>
      </c>
    </row>
    <row r="94" spans="1:7" x14ac:dyDescent="0.25">
      <c r="B94" s="605" t="s">
        <v>126</v>
      </c>
      <c r="C94" s="606"/>
      <c r="D94" s="606"/>
      <c r="E94" s="606"/>
      <c r="F94" s="607"/>
    </row>
    <row r="95" spans="1:7" x14ac:dyDescent="0.25">
      <c r="A95" s="449" t="s">
        <v>34</v>
      </c>
      <c r="B95" s="450" t="s">
        <v>24</v>
      </c>
      <c r="C95" s="451" t="s">
        <v>35</v>
      </c>
      <c r="D95" s="452" t="s">
        <v>36</v>
      </c>
      <c r="E95" s="453" t="s">
        <v>37</v>
      </c>
      <c r="F95" s="454" t="s">
        <v>26</v>
      </c>
    </row>
    <row r="96" spans="1:7" x14ac:dyDescent="0.25">
      <c r="A96" s="417" t="s">
        <v>38</v>
      </c>
      <c r="B96" s="418" t="e">
        <f>+'2017 C&amp;Ib'!B65+'2017 C&amp;Ib'!G65+'2018 C&amp;I'!B65+'2018 C&amp;I'!G65+'2019 C&amp;I'!B65+'2019 C&amp;I'!G65</f>
        <v>#REF!</v>
      </c>
      <c r="C96" s="455" t="s">
        <v>39</v>
      </c>
      <c r="D96" s="456">
        <v>6.9081000000000004E-2</v>
      </c>
      <c r="E96" s="457" t="s">
        <v>39</v>
      </c>
      <c r="F96" s="458" t="e">
        <f t="shared" ref="F96:F103" si="4">IFERROR((B96*D96)+(C96*E96),B96*D96)</f>
        <v>#REF!</v>
      </c>
    </row>
    <row r="97" spans="1:7" x14ac:dyDescent="0.25">
      <c r="A97" s="417" t="s">
        <v>40</v>
      </c>
      <c r="B97" s="418" t="e">
        <f>+'2017 C&amp;Ib'!B66+'2017 C&amp;Ib'!G66+'2018 C&amp;I'!B66+'2018 C&amp;I'!G66+'2019 C&amp;I'!B66+'2019 C&amp;I'!G66</f>
        <v>#REF!</v>
      </c>
      <c r="C97" s="455" t="s">
        <v>39</v>
      </c>
      <c r="D97" s="456">
        <v>6.0802000000000002E-2</v>
      </c>
      <c r="E97" s="457" t="s">
        <v>39</v>
      </c>
      <c r="F97" s="458" t="e">
        <f t="shared" si="4"/>
        <v>#REF!</v>
      </c>
    </row>
    <row r="98" spans="1:7" x14ac:dyDescent="0.25">
      <c r="A98" s="417" t="s">
        <v>41</v>
      </c>
      <c r="B98" s="418" t="e">
        <f>+'2017 C&amp;Ib'!B67+'2017 C&amp;Ib'!G67+'2018 C&amp;I'!B67+'2018 C&amp;I'!G67+'2019 C&amp;I'!B67+'2019 C&amp;I'!G67</f>
        <v>#REF!</v>
      </c>
      <c r="C98" s="496" t="e">
        <f>+'2017 C&amp;Ib'!C67+'2017 C&amp;Ib'!H67+'2018 C&amp;I'!C67+'2018 C&amp;I'!H67+'2019 C&amp;I'!C67+'2019 C&amp;I'!H67</f>
        <v>#REF!</v>
      </c>
      <c r="D98" s="456">
        <v>1.2160000000000001E-3</v>
      </c>
      <c r="E98" s="484">
        <v>21.42</v>
      </c>
      <c r="F98" s="458" t="e">
        <f t="shared" si="4"/>
        <v>#REF!</v>
      </c>
    </row>
    <row r="99" spans="1:7" x14ac:dyDescent="0.25">
      <c r="A99" s="417" t="s">
        <v>42</v>
      </c>
      <c r="B99" s="418" t="e">
        <f>+'2017 C&amp;Ib'!B68+'2017 C&amp;Ib'!G68+'2018 C&amp;I'!B68+'2018 C&amp;I'!G68+'2019 C&amp;I'!B68+'2019 C&amp;I'!G68</f>
        <v>#REF!</v>
      </c>
      <c r="C99" s="464" t="e">
        <f>+'2017 C&amp;Ib'!C68+'2017 C&amp;Ib'!H68+'2018 C&amp;I'!C68+'2018 C&amp;I'!H68+'2019 C&amp;I'!C68+'2019 C&amp;I'!H68</f>
        <v>#REF!</v>
      </c>
      <c r="D99" s="456">
        <v>1.578E-3</v>
      </c>
      <c r="E99" s="484">
        <v>23.23</v>
      </c>
      <c r="F99" s="458" t="e">
        <f t="shared" si="4"/>
        <v>#REF!</v>
      </c>
    </row>
    <row r="100" spans="1:7" x14ac:dyDescent="0.25">
      <c r="A100" s="417" t="s">
        <v>43</v>
      </c>
      <c r="B100" s="418" t="e">
        <f>+'2017 C&amp;Ib'!B69+'2017 C&amp;Ib'!G69+'2018 C&amp;I'!B69+'2018 C&amp;I'!G69+'2019 C&amp;I'!B69+'2019 C&amp;I'!G69</f>
        <v>#REF!</v>
      </c>
      <c r="C100" s="464" t="e">
        <f>+'2017 C&amp;Ib'!C69+'2017 C&amp;Ib'!H69+'2018 C&amp;I'!C69+'2018 C&amp;I'!H69+'2019 C&amp;I'!C69+'2019 C&amp;I'!H69</f>
        <v>#REF!</v>
      </c>
      <c r="D100" s="456">
        <v>2.9849000000000001E-2</v>
      </c>
      <c r="E100" s="484">
        <v>0</v>
      </c>
      <c r="F100" s="458" t="e">
        <f t="shared" si="4"/>
        <v>#REF!</v>
      </c>
    </row>
    <row r="101" spans="1:7" x14ac:dyDescent="0.25">
      <c r="A101" s="417" t="s">
        <v>44</v>
      </c>
      <c r="B101" s="418" t="e">
        <f>+'2017 C&amp;Ib'!B70+'2017 C&amp;Ib'!G70+'2018 C&amp;I'!B70+'2018 C&amp;I'!G70+'2019 C&amp;I'!B70+'2019 C&amp;I'!G70</f>
        <v>#REF!</v>
      </c>
      <c r="C101" s="464" t="e">
        <f>+'2017 C&amp;Ib'!C70+'2017 C&amp;Ib'!H70+'2018 C&amp;I'!C70+'2018 C&amp;I'!H70+'2019 C&amp;I'!C70+'2019 C&amp;I'!H70</f>
        <v>#REF!</v>
      </c>
      <c r="D101" s="465">
        <v>1.2199999999999999E-3</v>
      </c>
      <c r="E101" s="485">
        <v>23.23</v>
      </c>
      <c r="F101" s="458" t="e">
        <f t="shared" si="4"/>
        <v>#REF!</v>
      </c>
    </row>
    <row r="102" spans="1:7" x14ac:dyDescent="0.25">
      <c r="A102" s="417" t="s">
        <v>45</v>
      </c>
      <c r="B102" s="418" t="e">
        <f>+'2017 C&amp;Ib'!B71+'2017 C&amp;Ib'!G71+'2018 C&amp;I'!B71+'2018 C&amp;I'!G71+'2019 C&amp;I'!B71+'2019 C&amp;I'!G71</f>
        <v>#REF!</v>
      </c>
      <c r="C102" s="464" t="e">
        <f>+'2017 C&amp;Ib'!C71+'2017 C&amp;Ib'!H71+'2018 C&amp;I'!C71+'2018 C&amp;I'!H71+'2019 C&amp;I'!C71+'2019 C&amp;I'!H71</f>
        <v>#REF!</v>
      </c>
      <c r="D102" s="465">
        <v>1.217E-3</v>
      </c>
      <c r="E102" s="485">
        <v>22.49</v>
      </c>
      <c r="F102" s="458" t="e">
        <f t="shared" si="4"/>
        <v>#REF!</v>
      </c>
    </row>
    <row r="103" spans="1:7" ht="15.75" thickBot="1" x14ac:dyDescent="0.3">
      <c r="A103" s="417" t="s">
        <v>46</v>
      </c>
      <c r="B103" s="425" t="e">
        <f>+'2017 C&amp;Ib'!B72+'2017 C&amp;Ib'!G72+'2018 C&amp;I'!B72+'2018 C&amp;I'!G72+'2019 C&amp;I'!B72+'2019 C&amp;I'!G72</f>
        <v>#REF!</v>
      </c>
      <c r="C103" s="467" t="e">
        <f>+'2017 C&amp;Ib'!C72+'2017 C&amp;Ib'!H72+'2018 C&amp;I'!C72+'2018 C&amp;I'!H72+'2019 C&amp;I'!C72+'2019 C&amp;I'!H72</f>
        <v>#REF!</v>
      </c>
      <c r="D103" s="468">
        <v>1.224E-3</v>
      </c>
      <c r="E103" s="486">
        <v>21.62</v>
      </c>
      <c r="F103" s="470" t="e">
        <f t="shared" si="4"/>
        <v>#REF!</v>
      </c>
    </row>
    <row r="104" spans="1:7" ht="16.5" thickTop="1" thickBot="1" x14ac:dyDescent="0.3">
      <c r="A104" s="417" t="s">
        <v>33</v>
      </c>
      <c r="B104" s="427" t="e">
        <f>SUM(B96:B103)</f>
        <v>#REF!</v>
      </c>
      <c r="C104" s="471" t="e">
        <f>SUM(C98:C103)</f>
        <v>#REF!</v>
      </c>
      <c r="D104" s="472"/>
      <c r="E104" s="473"/>
      <c r="F104" s="474" t="e">
        <f>SUM(F96:F103)</f>
        <v>#REF!</v>
      </c>
    </row>
    <row r="105" spans="1:7" ht="15.75" thickBot="1" x14ac:dyDescent="0.3">
      <c r="F105" s="493">
        <v>0</v>
      </c>
    </row>
    <row r="106" spans="1:7" ht="15.75" thickBot="1" x14ac:dyDescent="0.3">
      <c r="F106" s="477" t="s">
        <v>47</v>
      </c>
      <c r="G106" s="432" t="s">
        <v>48</v>
      </c>
    </row>
    <row r="107" spans="1:7" x14ac:dyDescent="0.25">
      <c r="A107" s="478" t="s">
        <v>133</v>
      </c>
      <c r="B107" s="434"/>
      <c r="C107" s="434"/>
      <c r="D107" s="434"/>
      <c r="E107" s="434"/>
      <c r="F107" s="434"/>
      <c r="G107" s="479"/>
    </row>
    <row r="108" spans="1:7" x14ac:dyDescent="0.25">
      <c r="A108" s="480" t="s">
        <v>79</v>
      </c>
      <c r="B108" s="438">
        <v>0.33700000000000002</v>
      </c>
      <c r="C108" s="439"/>
      <c r="D108" s="439"/>
      <c r="E108" s="439"/>
      <c r="F108" s="440" t="e">
        <f>+F104*B108</f>
        <v>#REF!</v>
      </c>
      <c r="G108" s="441" t="e">
        <f>ROUND(F108*(1-(0.014/(1-0.05375))),0)</f>
        <v>#REF!</v>
      </c>
    </row>
    <row r="109" spans="1:7" x14ac:dyDescent="0.25">
      <c r="A109" s="480" t="s">
        <v>80</v>
      </c>
      <c r="B109" s="438">
        <v>0.65780000000000005</v>
      </c>
      <c r="C109" s="439"/>
      <c r="D109" s="439"/>
      <c r="E109" s="439"/>
      <c r="F109" s="440" t="e">
        <f>+F104*B109</f>
        <v>#REF!</v>
      </c>
      <c r="G109" s="441" t="e">
        <f>ROUND(F109*(1-(0.014/(1-0.05375))),0)</f>
        <v>#REF!</v>
      </c>
    </row>
    <row r="110" spans="1:7" ht="15.75" thickBot="1" x14ac:dyDescent="0.3">
      <c r="A110" s="480" t="s">
        <v>71</v>
      </c>
      <c r="B110" s="438">
        <v>5.1999999999999998E-3</v>
      </c>
      <c r="C110" s="439"/>
      <c r="D110" s="439"/>
      <c r="E110" s="439"/>
      <c r="F110" s="442" t="e">
        <f>+F104*B110</f>
        <v>#REF!</v>
      </c>
      <c r="G110" s="443" t="e">
        <f>ROUND(F110*(1-(0.014/(1-0.05375))),0)</f>
        <v>#REF!</v>
      </c>
    </row>
    <row r="111" spans="1:7" ht="16.5" thickTop="1" thickBot="1" x14ac:dyDescent="0.3">
      <c r="A111" s="481" t="s">
        <v>56</v>
      </c>
      <c r="B111" s="446"/>
      <c r="C111" s="446"/>
      <c r="D111" s="446"/>
      <c r="E111" s="446"/>
      <c r="F111" s="482" t="e">
        <f>SUM(F108:F110)</f>
        <v>#REF!</v>
      </c>
      <c r="G111" s="483" t="e">
        <f>SUM(G108:G110)</f>
        <v>#REF!</v>
      </c>
    </row>
  </sheetData>
  <mergeCells count="7">
    <mergeCell ref="B94:F94"/>
    <mergeCell ref="B73:F73"/>
    <mergeCell ref="A5:G5"/>
    <mergeCell ref="C6:E6"/>
    <mergeCell ref="B12:D12"/>
    <mergeCell ref="B29:F29"/>
    <mergeCell ref="B51:F51"/>
  </mergeCells>
  <pageMargins left="0.7" right="0.7" top="0.75" bottom="0.75" header="0.3" footer="0.3"/>
  <pageSetup scale="49" orientation="portrait" r:id="rId1"/>
  <customProperties>
    <customPr name="EpmWorksheetKeyString_GU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tabColor rgb="FFFF0000"/>
  </sheetPr>
  <dimension ref="A1:K43"/>
  <sheetViews>
    <sheetView topLeftCell="A23" zoomScale="85" zoomScaleNormal="85" workbookViewId="0">
      <selection activeCell="C46" sqref="C46"/>
    </sheetView>
  </sheetViews>
  <sheetFormatPr defaultRowHeight="15" x14ac:dyDescent="0.25"/>
  <cols>
    <col min="1" max="1" width="23.7109375" customWidth="1"/>
    <col min="2" max="10" width="26.28515625" customWidth="1"/>
    <col min="11" max="11" width="14.28515625" bestFit="1" customWidth="1"/>
  </cols>
  <sheetData>
    <row r="1" spans="1:10" x14ac:dyDescent="0.25">
      <c r="A1" s="399" t="s">
        <v>110</v>
      </c>
    </row>
    <row r="2" spans="1:10" ht="15.75" thickBot="1" x14ac:dyDescent="0.3"/>
    <row r="3" spans="1:10" x14ac:dyDescent="0.25">
      <c r="B3" s="583" t="s">
        <v>96</v>
      </c>
      <c r="C3" s="585"/>
      <c r="D3" s="587"/>
      <c r="E3" s="588" t="s">
        <v>97</v>
      </c>
      <c r="F3" s="590"/>
      <c r="G3" s="592"/>
    </row>
    <row r="4" spans="1:10" x14ac:dyDescent="0.25">
      <c r="A4" s="344" t="s">
        <v>23</v>
      </c>
      <c r="B4" s="348" t="s">
        <v>24</v>
      </c>
      <c r="C4" s="350" t="s">
        <v>25</v>
      </c>
      <c r="D4" s="352" t="s">
        <v>26</v>
      </c>
      <c r="E4" s="125" t="s">
        <v>24</v>
      </c>
      <c r="F4" s="127" t="s">
        <v>25</v>
      </c>
      <c r="G4" s="128" t="s">
        <v>26</v>
      </c>
    </row>
    <row r="5" spans="1:10" x14ac:dyDescent="0.25">
      <c r="A5" s="345" t="s">
        <v>27</v>
      </c>
      <c r="B5" s="346">
        <v>0</v>
      </c>
      <c r="C5" s="347">
        <v>2.9055999999999998E-2</v>
      </c>
      <c r="D5" s="182">
        <v>0</v>
      </c>
      <c r="E5" s="16">
        <v>0</v>
      </c>
      <c r="F5" s="20">
        <v>2.9055999999999998E-2</v>
      </c>
      <c r="G5" s="283">
        <v>0</v>
      </c>
    </row>
    <row r="6" spans="1:10" x14ac:dyDescent="0.25">
      <c r="A6" s="345" t="s">
        <v>28</v>
      </c>
      <c r="B6" s="346">
        <v>0</v>
      </c>
      <c r="C6" s="347">
        <v>1.6855999999999999E-2</v>
      </c>
      <c r="D6" s="182">
        <v>0</v>
      </c>
      <c r="E6" s="16">
        <v>0</v>
      </c>
      <c r="F6" s="20">
        <v>1.6855999999999999E-2</v>
      </c>
      <c r="G6" s="283">
        <v>0</v>
      </c>
    </row>
    <row r="7" spans="1:10" x14ac:dyDescent="0.25">
      <c r="A7" s="345" t="s">
        <v>29</v>
      </c>
      <c r="B7" s="346">
        <v>0</v>
      </c>
      <c r="C7" s="347">
        <v>1.6855999999999999E-2</v>
      </c>
      <c r="D7" s="182">
        <v>0</v>
      </c>
      <c r="E7" s="16">
        <v>0</v>
      </c>
      <c r="F7" s="20">
        <v>1.6855999999999999E-2</v>
      </c>
      <c r="G7" s="283">
        <v>0</v>
      </c>
    </row>
    <row r="8" spans="1:10" x14ac:dyDescent="0.25">
      <c r="A8" s="345" t="s">
        <v>30</v>
      </c>
      <c r="B8" s="346">
        <v>0</v>
      </c>
      <c r="C8" s="347">
        <v>2.4656000000000001E-2</v>
      </c>
      <c r="D8" s="182">
        <v>0</v>
      </c>
      <c r="E8" s="16">
        <v>0</v>
      </c>
      <c r="F8" s="20">
        <v>2.4656000000000001E-2</v>
      </c>
      <c r="G8" s="283">
        <v>0</v>
      </c>
    </row>
    <row r="9" spans="1:10" x14ac:dyDescent="0.25">
      <c r="A9" s="345" t="s">
        <v>31</v>
      </c>
      <c r="B9" s="346">
        <v>0</v>
      </c>
      <c r="C9" s="347">
        <v>1.3676000000000001E-2</v>
      </c>
      <c r="D9" s="182">
        <v>0</v>
      </c>
      <c r="E9" s="16">
        <v>0</v>
      </c>
      <c r="F9" s="20">
        <v>1.3676000000000001E-2</v>
      </c>
      <c r="G9" s="283">
        <v>0</v>
      </c>
    </row>
    <row r="10" spans="1:10" ht="15.75" thickBot="1" x14ac:dyDescent="0.3">
      <c r="A10" s="345" t="s">
        <v>32</v>
      </c>
      <c r="B10" s="111">
        <v>0</v>
      </c>
      <c r="C10" s="112">
        <v>1.3676000000000001E-2</v>
      </c>
      <c r="D10" s="180">
        <v>0</v>
      </c>
      <c r="E10" s="114">
        <v>0</v>
      </c>
      <c r="F10" s="142">
        <v>1.3676000000000001E-2</v>
      </c>
      <c r="G10" s="284">
        <v>0</v>
      </c>
      <c r="H10" s="10">
        <v>0</v>
      </c>
    </row>
    <row r="11" spans="1:10" ht="16.5" thickTop="1" thickBot="1" x14ac:dyDescent="0.3">
      <c r="A11" s="345" t="s">
        <v>33</v>
      </c>
      <c r="B11" s="118">
        <v>0</v>
      </c>
      <c r="C11" s="119" t="e">
        <v>#DIV/0!</v>
      </c>
      <c r="D11" s="179">
        <v>0</v>
      </c>
      <c r="E11" s="121">
        <v>0</v>
      </c>
      <c r="F11" s="165" t="e">
        <v>#DIV/0!</v>
      </c>
      <c r="G11" s="285">
        <v>0</v>
      </c>
      <c r="H11" s="10">
        <v>0</v>
      </c>
    </row>
    <row r="12" spans="1:10" ht="15.75" thickBot="1" x14ac:dyDescent="0.3"/>
    <row r="13" spans="1:10" x14ac:dyDescent="0.25">
      <c r="B13" s="583" t="s">
        <v>134</v>
      </c>
      <c r="C13" s="585"/>
      <c r="D13" s="587"/>
      <c r="E13" s="588" t="s">
        <v>135</v>
      </c>
      <c r="F13" s="590"/>
      <c r="G13" s="592"/>
      <c r="H13" s="583" t="s">
        <v>102</v>
      </c>
      <c r="I13" s="585"/>
      <c r="J13" s="587"/>
    </row>
    <row r="14" spans="1:10" x14ac:dyDescent="0.25">
      <c r="A14" s="344" t="s">
        <v>23</v>
      </c>
      <c r="B14" s="348" t="s">
        <v>24</v>
      </c>
      <c r="C14" s="350" t="s">
        <v>25</v>
      </c>
      <c r="D14" s="352" t="s">
        <v>26</v>
      </c>
      <c r="E14" s="125" t="s">
        <v>24</v>
      </c>
      <c r="F14" s="127" t="s">
        <v>25</v>
      </c>
      <c r="G14" s="128" t="s">
        <v>26</v>
      </c>
      <c r="H14" s="348" t="s">
        <v>24</v>
      </c>
      <c r="I14" s="350" t="s">
        <v>25</v>
      </c>
      <c r="J14" s="352" t="s">
        <v>26</v>
      </c>
    </row>
    <row r="15" spans="1:10" x14ac:dyDescent="0.25">
      <c r="A15" s="345" t="s">
        <v>27</v>
      </c>
      <c r="B15" s="346">
        <v>0</v>
      </c>
      <c r="C15" s="347">
        <v>2.9055999999999998E-2</v>
      </c>
      <c r="D15" s="182">
        <v>0</v>
      </c>
      <c r="E15" s="16">
        <v>0</v>
      </c>
      <c r="F15" s="110">
        <v>3.6499999999999998E-2</v>
      </c>
      <c r="G15" s="283">
        <v>0</v>
      </c>
      <c r="H15" s="346">
        <v>0</v>
      </c>
      <c r="I15" s="183">
        <v>3.6499999999999998E-2</v>
      </c>
      <c r="J15" s="182">
        <v>0</v>
      </c>
    </row>
    <row r="16" spans="1:10" x14ac:dyDescent="0.25">
      <c r="A16" s="345" t="s">
        <v>28</v>
      </c>
      <c r="B16" s="346">
        <v>0</v>
      </c>
      <c r="C16" s="347">
        <v>1.6855999999999999E-2</v>
      </c>
      <c r="D16" s="182">
        <v>0</v>
      </c>
      <c r="E16" s="16">
        <v>0</v>
      </c>
      <c r="F16" s="110">
        <v>2.3897000000000002E-2</v>
      </c>
      <c r="G16" s="283">
        <v>0</v>
      </c>
      <c r="H16" s="346">
        <v>0</v>
      </c>
      <c r="I16" s="183">
        <v>2.3897000000000002E-2</v>
      </c>
      <c r="J16" s="182">
        <v>0</v>
      </c>
    </row>
    <row r="17" spans="1:11" x14ac:dyDescent="0.25">
      <c r="A17" s="345" t="s">
        <v>29</v>
      </c>
      <c r="B17" s="346">
        <v>0</v>
      </c>
      <c r="C17" s="347">
        <v>1.6855999999999999E-2</v>
      </c>
      <c r="D17" s="182">
        <v>0</v>
      </c>
      <c r="E17" s="16">
        <v>0</v>
      </c>
      <c r="F17" s="110">
        <v>2.3897000000000002E-2</v>
      </c>
      <c r="G17" s="283">
        <v>0</v>
      </c>
      <c r="H17" s="346">
        <v>0</v>
      </c>
      <c r="I17" s="183">
        <v>2.3897000000000002E-2</v>
      </c>
      <c r="J17" s="182">
        <v>0</v>
      </c>
    </row>
    <row r="18" spans="1:11" x14ac:dyDescent="0.25">
      <c r="A18" s="345" t="s">
        <v>30</v>
      </c>
      <c r="B18" s="346">
        <v>0</v>
      </c>
      <c r="C18" s="347">
        <v>2.4656000000000001E-2</v>
      </c>
      <c r="D18" s="182">
        <v>0</v>
      </c>
      <c r="E18" s="16">
        <v>0</v>
      </c>
      <c r="F18" s="110">
        <v>2.9505E-2</v>
      </c>
      <c r="G18" s="283">
        <v>0</v>
      </c>
      <c r="H18" s="346">
        <v>0</v>
      </c>
      <c r="I18" s="183">
        <v>2.9505E-2</v>
      </c>
      <c r="J18" s="182">
        <v>0</v>
      </c>
    </row>
    <row r="19" spans="1:11" x14ac:dyDescent="0.25">
      <c r="A19" s="345" t="s">
        <v>31</v>
      </c>
      <c r="B19" s="346">
        <v>0</v>
      </c>
      <c r="C19" s="347">
        <v>1.3676000000000001E-2</v>
      </c>
      <c r="D19" s="182">
        <v>0</v>
      </c>
      <c r="E19" s="16">
        <v>0</v>
      </c>
      <c r="F19" s="110">
        <v>1.8162000000000001E-2</v>
      </c>
      <c r="G19" s="283">
        <v>0</v>
      </c>
      <c r="H19" s="346">
        <v>0</v>
      </c>
      <c r="I19" s="183">
        <v>1.8162000000000001E-2</v>
      </c>
      <c r="J19" s="182">
        <v>0</v>
      </c>
    </row>
    <row r="20" spans="1:11" ht="15.75" thickBot="1" x14ac:dyDescent="0.3">
      <c r="A20" s="345" t="s">
        <v>32</v>
      </c>
      <c r="B20" s="111">
        <v>0</v>
      </c>
      <c r="C20" s="112">
        <v>1.3676000000000001E-2</v>
      </c>
      <c r="D20" s="180">
        <v>0</v>
      </c>
      <c r="E20" s="114">
        <v>0</v>
      </c>
      <c r="F20" s="115">
        <v>1.8162000000000001E-2</v>
      </c>
      <c r="G20" s="284">
        <v>0</v>
      </c>
      <c r="H20" s="111">
        <v>0</v>
      </c>
      <c r="I20" s="181">
        <v>1.8162000000000001E-2</v>
      </c>
      <c r="J20" s="180">
        <v>0</v>
      </c>
      <c r="K20" s="10">
        <v>0</v>
      </c>
    </row>
    <row r="21" spans="1:11" ht="16.5" thickTop="1" thickBot="1" x14ac:dyDescent="0.3">
      <c r="A21" s="345" t="s">
        <v>33</v>
      </c>
      <c r="B21" s="118">
        <v>0</v>
      </c>
      <c r="C21" s="119" t="e">
        <v>#DIV/0!</v>
      </c>
      <c r="D21" s="179">
        <v>0</v>
      </c>
      <c r="E21" s="121">
        <v>0</v>
      </c>
      <c r="F21" s="122" t="e">
        <v>#DIV/0!</v>
      </c>
      <c r="G21" s="285">
        <v>0</v>
      </c>
      <c r="H21" s="118">
        <v>0</v>
      </c>
      <c r="I21" s="119" t="e">
        <v>#DIV/0!</v>
      </c>
      <c r="J21" s="179">
        <v>0</v>
      </c>
      <c r="K21" s="10">
        <v>0</v>
      </c>
    </row>
    <row r="22" spans="1:11" ht="15.75" thickBot="1" x14ac:dyDescent="0.3">
      <c r="B22" s="30"/>
      <c r="K22" s="10">
        <v>0</v>
      </c>
    </row>
    <row r="23" spans="1:11" x14ac:dyDescent="0.25">
      <c r="B23" s="583" t="s">
        <v>76</v>
      </c>
      <c r="C23" s="585"/>
      <c r="D23" s="587"/>
      <c r="E23" s="588" t="s">
        <v>86</v>
      </c>
      <c r="F23" s="590"/>
      <c r="G23" s="592"/>
      <c r="K23" s="10"/>
    </row>
    <row r="24" spans="1:11" x14ac:dyDescent="0.25">
      <c r="A24" s="344" t="s">
        <v>23</v>
      </c>
      <c r="B24" s="348" t="s">
        <v>24</v>
      </c>
      <c r="C24" s="350" t="s">
        <v>25</v>
      </c>
      <c r="D24" s="352" t="s">
        <v>26</v>
      </c>
      <c r="E24" s="125" t="s">
        <v>24</v>
      </c>
      <c r="F24" s="127" t="s">
        <v>25</v>
      </c>
      <c r="G24" s="128" t="s">
        <v>26</v>
      </c>
      <c r="H24" s="10"/>
    </row>
    <row r="25" spans="1:11" x14ac:dyDescent="0.25">
      <c r="A25" s="345" t="s">
        <v>27</v>
      </c>
      <c r="B25" s="346" t="e">
        <f>SUM('Res Rate Code Energy'!#REF!)</f>
        <v>#REF!</v>
      </c>
      <c r="C25" s="183">
        <v>3.6499999999999998E-2</v>
      </c>
      <c r="D25" s="182" t="e">
        <f>+B25*C25</f>
        <v>#REF!</v>
      </c>
      <c r="E25" s="16" t="e">
        <f>SUM('Res Rate Code Energy'!#REF!)</f>
        <v>#REF!</v>
      </c>
      <c r="F25" s="110">
        <v>3.6499999999999998E-2</v>
      </c>
      <c r="G25" s="283" t="e">
        <f>+E25*F25</f>
        <v>#REF!</v>
      </c>
      <c r="H25" s="10"/>
    </row>
    <row r="26" spans="1:11" x14ac:dyDescent="0.25">
      <c r="A26" s="345" t="s">
        <v>28</v>
      </c>
      <c r="B26" s="346" t="e">
        <f>SUM('Res Rate Code Energy'!#REF!)</f>
        <v>#REF!</v>
      </c>
      <c r="C26" s="183">
        <v>2.3897000000000002E-2</v>
      </c>
      <c r="D26" s="182" t="e">
        <f t="shared" ref="D26:D30" si="0">+B26*C26</f>
        <v>#REF!</v>
      </c>
      <c r="E26" s="16" t="e">
        <f>SUM('Res Rate Code Energy'!#REF!)</f>
        <v>#REF!</v>
      </c>
      <c r="F26" s="110">
        <v>2.3897000000000002E-2</v>
      </c>
      <c r="G26" s="283" t="e">
        <f t="shared" ref="G26:G30" si="1">+E26*F26</f>
        <v>#REF!</v>
      </c>
      <c r="H26" s="10"/>
    </row>
    <row r="27" spans="1:11" x14ac:dyDescent="0.25">
      <c r="A27" s="345" t="s">
        <v>29</v>
      </c>
      <c r="B27" s="346" t="e">
        <f>SUM('Res Rate Code Energy'!#REF!)</f>
        <v>#REF!</v>
      </c>
      <c r="C27" s="183">
        <v>2.3897000000000002E-2</v>
      </c>
      <c r="D27" s="182" t="e">
        <f t="shared" si="0"/>
        <v>#REF!</v>
      </c>
      <c r="E27" s="16" t="e">
        <f>SUM('Res Rate Code Energy'!#REF!)</f>
        <v>#REF!</v>
      </c>
      <c r="F27" s="110">
        <v>2.3897000000000002E-2</v>
      </c>
      <c r="G27" s="283" t="e">
        <f t="shared" si="1"/>
        <v>#REF!</v>
      </c>
      <c r="H27" s="10"/>
    </row>
    <row r="28" spans="1:11" x14ac:dyDescent="0.25">
      <c r="A28" s="345" t="s">
        <v>30</v>
      </c>
      <c r="B28" s="346" t="e">
        <f>SUM('Res Rate Code Energy'!#REF!)</f>
        <v>#REF!</v>
      </c>
      <c r="C28" s="183">
        <v>2.9505E-2</v>
      </c>
      <c r="D28" s="182" t="e">
        <f t="shared" si="0"/>
        <v>#REF!</v>
      </c>
      <c r="E28" s="16" t="e">
        <f>SUM('Res Rate Code Energy'!#REF!)</f>
        <v>#REF!</v>
      </c>
      <c r="F28" s="110">
        <v>2.9505E-2</v>
      </c>
      <c r="G28" s="283" t="e">
        <f t="shared" si="1"/>
        <v>#REF!</v>
      </c>
      <c r="H28" s="10"/>
    </row>
    <row r="29" spans="1:11" x14ac:dyDescent="0.25">
      <c r="A29" s="345" t="s">
        <v>31</v>
      </c>
      <c r="B29" s="346" t="e">
        <f>SUM('Res Rate Code Energy'!#REF!)</f>
        <v>#REF!</v>
      </c>
      <c r="C29" s="183">
        <v>1.8162000000000001E-2</v>
      </c>
      <c r="D29" s="182" t="e">
        <f t="shared" si="0"/>
        <v>#REF!</v>
      </c>
      <c r="E29" s="16" t="e">
        <f>SUM('Res Rate Code Energy'!#REF!)</f>
        <v>#REF!</v>
      </c>
      <c r="F29" s="110">
        <v>1.8162000000000001E-2</v>
      </c>
      <c r="G29" s="283" t="e">
        <f t="shared" si="1"/>
        <v>#REF!</v>
      </c>
      <c r="H29" s="10"/>
    </row>
    <row r="30" spans="1:11" ht="15.75" thickBot="1" x14ac:dyDescent="0.3">
      <c r="A30" s="345" t="s">
        <v>32</v>
      </c>
      <c r="B30" s="111" t="e">
        <f>SUM('Res Rate Code Energy'!#REF!)</f>
        <v>#REF!</v>
      </c>
      <c r="C30" s="181">
        <v>1.8162000000000001E-2</v>
      </c>
      <c r="D30" s="180" t="e">
        <f t="shared" si="0"/>
        <v>#REF!</v>
      </c>
      <c r="E30" s="114" t="e">
        <f>SUM('Res Rate Code Energy'!#REF!)</f>
        <v>#REF!</v>
      </c>
      <c r="F30" s="115">
        <v>1.8162000000000001E-2</v>
      </c>
      <c r="G30" s="284" t="e">
        <f t="shared" si="1"/>
        <v>#REF!</v>
      </c>
      <c r="H30" s="10">
        <v>1471142.0808472517</v>
      </c>
    </row>
    <row r="31" spans="1:11" ht="16.5" thickTop="1" thickBot="1" x14ac:dyDescent="0.3">
      <c r="A31" s="345" t="s">
        <v>33</v>
      </c>
      <c r="B31" s="118" t="e">
        <f>SUM(B25:B30)</f>
        <v>#REF!</v>
      </c>
      <c r="C31" s="286"/>
      <c r="D31" s="179" t="e">
        <f>SUM(D25:D30)</f>
        <v>#REF!</v>
      </c>
      <c r="E31" s="121" t="e">
        <f>SUM(E25:E30)</f>
        <v>#REF!</v>
      </c>
      <c r="F31" s="165"/>
      <c r="G31" s="285" t="e">
        <f>SUM(G25:G30)</f>
        <v>#REF!</v>
      </c>
      <c r="H31" s="10">
        <v>1471142.0808472501</v>
      </c>
    </row>
    <row r="32" spans="1:11" ht="15.75" thickBot="1" x14ac:dyDescent="0.3">
      <c r="D32" s="10" t="e">
        <f>SUM(Sector!#REF!)</f>
        <v>#REF!</v>
      </c>
      <c r="G32" s="10" t="e">
        <f>SUM(Sector!#REF!)</f>
        <v>#REF!</v>
      </c>
    </row>
    <row r="33" spans="1:8" x14ac:dyDescent="0.25">
      <c r="B33" s="583" t="s">
        <v>89</v>
      </c>
      <c r="C33" s="585"/>
      <c r="D33" s="587"/>
      <c r="E33" s="588" t="s">
        <v>95</v>
      </c>
      <c r="F33" s="590"/>
      <c r="G33" s="592"/>
    </row>
    <row r="34" spans="1:8" x14ac:dyDescent="0.25">
      <c r="A34" s="344" t="s">
        <v>23</v>
      </c>
      <c r="B34" s="348" t="s">
        <v>24</v>
      </c>
      <c r="C34" s="350" t="s">
        <v>25</v>
      </c>
      <c r="D34" s="352" t="s">
        <v>26</v>
      </c>
      <c r="E34" s="125" t="s">
        <v>24</v>
      </c>
      <c r="F34" s="127" t="s">
        <v>25</v>
      </c>
      <c r="G34" s="128" t="s">
        <v>26</v>
      </c>
      <c r="H34" s="10"/>
    </row>
    <row r="35" spans="1:8" x14ac:dyDescent="0.25">
      <c r="A35" s="345" t="s">
        <v>27</v>
      </c>
      <c r="B35" s="346" t="e">
        <f>SUM('Res Rate Code Energy'!#REF!)</f>
        <v>#REF!</v>
      </c>
      <c r="C35" s="183">
        <v>3.6499999999999998E-2</v>
      </c>
      <c r="D35" s="182" t="e">
        <f>+B35*C35</f>
        <v>#REF!</v>
      </c>
      <c r="E35" s="16" t="e">
        <f>SUM('Res Rate Code Energy'!#REF!)</f>
        <v>#REF!</v>
      </c>
      <c r="F35" s="110">
        <v>3.6499999999999998E-2</v>
      </c>
      <c r="G35" s="283" t="e">
        <f>+E35*F35</f>
        <v>#REF!</v>
      </c>
      <c r="H35" s="10"/>
    </row>
    <row r="36" spans="1:8" x14ac:dyDescent="0.25">
      <c r="A36" s="345" t="s">
        <v>28</v>
      </c>
      <c r="B36" s="346" t="e">
        <f>SUM('Res Rate Code Energy'!#REF!)</f>
        <v>#REF!</v>
      </c>
      <c r="C36" s="183">
        <v>2.3897000000000002E-2</v>
      </c>
      <c r="D36" s="182" t="e">
        <f t="shared" ref="D36:D40" si="2">+B36*C36</f>
        <v>#REF!</v>
      </c>
      <c r="E36" s="16" t="e">
        <f>SUM('Res Rate Code Energy'!#REF!)</f>
        <v>#REF!</v>
      </c>
      <c r="F36" s="110">
        <v>2.3897000000000002E-2</v>
      </c>
      <c r="G36" s="283" t="e">
        <f t="shared" ref="G36:G40" si="3">+E36*F36</f>
        <v>#REF!</v>
      </c>
      <c r="H36" s="10"/>
    </row>
    <row r="37" spans="1:8" x14ac:dyDescent="0.25">
      <c r="A37" s="345" t="s">
        <v>29</v>
      </c>
      <c r="B37" s="346" t="e">
        <f>SUM('Res Rate Code Energy'!#REF!)</f>
        <v>#REF!</v>
      </c>
      <c r="C37" s="183">
        <v>2.3897000000000002E-2</v>
      </c>
      <c r="D37" s="182" t="e">
        <f t="shared" si="2"/>
        <v>#REF!</v>
      </c>
      <c r="E37" s="16" t="e">
        <f>SUM('Res Rate Code Energy'!#REF!)</f>
        <v>#REF!</v>
      </c>
      <c r="F37" s="110">
        <v>2.3897000000000002E-2</v>
      </c>
      <c r="G37" s="283" t="e">
        <f t="shared" si="3"/>
        <v>#REF!</v>
      </c>
      <c r="H37" s="10"/>
    </row>
    <row r="38" spans="1:8" x14ac:dyDescent="0.25">
      <c r="A38" s="345" t="s">
        <v>30</v>
      </c>
      <c r="B38" s="346" t="e">
        <f>SUM('Res Rate Code Energy'!#REF!)</f>
        <v>#REF!</v>
      </c>
      <c r="C38" s="183">
        <v>2.9505E-2</v>
      </c>
      <c r="D38" s="182" t="e">
        <f t="shared" si="2"/>
        <v>#REF!</v>
      </c>
      <c r="E38" s="16" t="e">
        <f>SUM('Res Rate Code Energy'!#REF!)</f>
        <v>#REF!</v>
      </c>
      <c r="F38" s="110">
        <v>2.9505E-2</v>
      </c>
      <c r="G38" s="283" t="e">
        <f t="shared" si="3"/>
        <v>#REF!</v>
      </c>
      <c r="H38" s="10"/>
    </row>
    <row r="39" spans="1:8" x14ac:dyDescent="0.25">
      <c r="A39" s="345" t="s">
        <v>31</v>
      </c>
      <c r="B39" s="346" t="e">
        <f>SUM('Res Rate Code Energy'!#REF!)</f>
        <v>#REF!</v>
      </c>
      <c r="C39" s="183">
        <v>1.8162000000000001E-2</v>
      </c>
      <c r="D39" s="182" t="e">
        <f t="shared" si="2"/>
        <v>#REF!</v>
      </c>
      <c r="E39" s="16" t="e">
        <f>SUM('Res Rate Code Energy'!#REF!)</f>
        <v>#REF!</v>
      </c>
      <c r="F39" s="110">
        <v>1.8162000000000001E-2</v>
      </c>
      <c r="G39" s="283" t="e">
        <f t="shared" si="3"/>
        <v>#REF!</v>
      </c>
      <c r="H39" s="10"/>
    </row>
    <row r="40" spans="1:8" ht="15.75" thickBot="1" x14ac:dyDescent="0.3">
      <c r="A40" s="345" t="s">
        <v>32</v>
      </c>
      <c r="B40" s="111" t="e">
        <f>SUM('Res Rate Code Energy'!#REF!)</f>
        <v>#REF!</v>
      </c>
      <c r="C40" s="181">
        <v>1.8162000000000001E-2</v>
      </c>
      <c r="D40" s="180" t="e">
        <f t="shared" si="2"/>
        <v>#REF!</v>
      </c>
      <c r="E40" s="16" t="e">
        <f>SUM('Res Rate Code Energy'!#REF!)</f>
        <v>#REF!</v>
      </c>
      <c r="F40" s="115">
        <v>1.8162000000000001E-2</v>
      </c>
      <c r="G40" s="284" t="e">
        <f t="shared" si="3"/>
        <v>#REF!</v>
      </c>
      <c r="H40" s="10">
        <v>1471142.0808472517</v>
      </c>
    </row>
    <row r="41" spans="1:8" ht="16.5" thickTop="1" thickBot="1" x14ac:dyDescent="0.3">
      <c r="A41" s="345" t="s">
        <v>33</v>
      </c>
      <c r="B41" s="118" t="e">
        <f>SUM(B35:B40)</f>
        <v>#REF!</v>
      </c>
      <c r="C41" s="286"/>
      <c r="D41" s="179" t="e">
        <f>SUM(D35:D40)</f>
        <v>#REF!</v>
      </c>
      <c r="E41" s="121" t="e">
        <f>SUM(E35:E40)</f>
        <v>#REF!</v>
      </c>
      <c r="F41" s="165"/>
      <c r="G41" s="285" t="e">
        <f>SUM(G35:G40)</f>
        <v>#REF!</v>
      </c>
      <c r="H41" s="10">
        <v>1471142.0808472517</v>
      </c>
    </row>
    <row r="42" spans="1:8" x14ac:dyDescent="0.25">
      <c r="D42" s="10" t="e">
        <f>SUM(Sector!#REF!)</f>
        <v>#REF!</v>
      </c>
      <c r="G42" s="10" t="e">
        <f>SUM(Sector!#REF!)</f>
        <v>#REF!</v>
      </c>
    </row>
    <row r="43" spans="1:8" x14ac:dyDescent="0.25">
      <c r="D43" s="10" t="e">
        <f>SUM(D35:D40)</f>
        <v>#REF!</v>
      </c>
    </row>
  </sheetData>
  <mergeCells count="9">
    <mergeCell ref="B33:D33"/>
    <mergeCell ref="E33:G33"/>
    <mergeCell ref="H13:J13"/>
    <mergeCell ref="B23:D23"/>
    <mergeCell ref="E23:G23"/>
    <mergeCell ref="B3:D3"/>
    <mergeCell ref="E3:G3"/>
    <mergeCell ref="B13:D13"/>
    <mergeCell ref="E13:G13"/>
  </mergeCells>
  <pageMargins left="0.7" right="0.7" top="0.75" bottom="0.75" header="0.3" footer="0.3"/>
  <customProperties>
    <customPr name="EpmWorksheetKeyString_GU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K64"/>
  <sheetViews>
    <sheetView topLeftCell="A37" zoomScale="85" zoomScaleNormal="85" workbookViewId="0">
      <selection activeCell="C63" sqref="C63"/>
    </sheetView>
  </sheetViews>
  <sheetFormatPr defaultColWidth="9.28515625" defaultRowHeight="15" x14ac:dyDescent="0.25"/>
  <cols>
    <col min="1" max="1" width="23.7109375" customWidth="1"/>
    <col min="2" max="10" width="26.28515625" customWidth="1"/>
    <col min="11" max="11" width="14.28515625" customWidth="1"/>
  </cols>
  <sheetData>
    <row r="1" spans="1:10" x14ac:dyDescent="0.25">
      <c r="A1" s="399" t="s">
        <v>110</v>
      </c>
    </row>
    <row r="2" spans="1:10" ht="15.75" thickBot="1" x14ac:dyDescent="0.3"/>
    <row r="3" spans="1:10" x14ac:dyDescent="0.25">
      <c r="B3" s="583" t="s">
        <v>96</v>
      </c>
      <c r="C3" s="585"/>
      <c r="D3" s="587"/>
      <c r="E3" s="588" t="s">
        <v>97</v>
      </c>
      <c r="F3" s="590"/>
      <c r="G3" s="592"/>
    </row>
    <row r="4" spans="1:10" x14ac:dyDescent="0.25">
      <c r="A4" s="344" t="s">
        <v>23</v>
      </c>
      <c r="B4" s="348" t="s">
        <v>24</v>
      </c>
      <c r="C4" s="350" t="s">
        <v>25</v>
      </c>
      <c r="D4" s="352" t="s">
        <v>26</v>
      </c>
      <c r="E4" s="125" t="s">
        <v>24</v>
      </c>
      <c r="F4" s="127" t="s">
        <v>25</v>
      </c>
      <c r="G4" s="128" t="s">
        <v>26</v>
      </c>
    </row>
    <row r="5" spans="1:10" x14ac:dyDescent="0.25">
      <c r="A5" s="345" t="s">
        <v>27</v>
      </c>
      <c r="B5" s="346">
        <v>0</v>
      </c>
      <c r="C5" s="347">
        <v>2.9055999999999998E-2</v>
      </c>
      <c r="D5" s="182">
        <v>0</v>
      </c>
      <c r="E5" s="16">
        <v>0</v>
      </c>
      <c r="F5" s="20">
        <v>2.9055999999999998E-2</v>
      </c>
      <c r="G5" s="283">
        <v>0</v>
      </c>
    </row>
    <row r="6" spans="1:10" x14ac:dyDescent="0.25">
      <c r="A6" s="345" t="s">
        <v>28</v>
      </c>
      <c r="B6" s="346">
        <v>0</v>
      </c>
      <c r="C6" s="347">
        <v>1.6855999999999999E-2</v>
      </c>
      <c r="D6" s="182">
        <v>0</v>
      </c>
      <c r="E6" s="16">
        <v>0</v>
      </c>
      <c r="F6" s="20">
        <v>1.6855999999999999E-2</v>
      </c>
      <c r="G6" s="283">
        <v>0</v>
      </c>
    </row>
    <row r="7" spans="1:10" x14ac:dyDescent="0.25">
      <c r="A7" s="345" t="s">
        <v>29</v>
      </c>
      <c r="B7" s="346">
        <v>0</v>
      </c>
      <c r="C7" s="347">
        <v>1.6855999999999999E-2</v>
      </c>
      <c r="D7" s="182">
        <v>0</v>
      </c>
      <c r="E7" s="16">
        <v>0</v>
      </c>
      <c r="F7" s="20">
        <v>1.6855999999999999E-2</v>
      </c>
      <c r="G7" s="283">
        <v>0</v>
      </c>
    </row>
    <row r="8" spans="1:10" x14ac:dyDescent="0.25">
      <c r="A8" s="345" t="s">
        <v>30</v>
      </c>
      <c r="B8" s="346">
        <v>0</v>
      </c>
      <c r="C8" s="347">
        <v>2.4656000000000001E-2</v>
      </c>
      <c r="D8" s="182">
        <v>0</v>
      </c>
      <c r="E8" s="16">
        <v>0</v>
      </c>
      <c r="F8" s="20">
        <v>2.4656000000000001E-2</v>
      </c>
      <c r="G8" s="283">
        <v>0</v>
      </c>
    </row>
    <row r="9" spans="1:10" x14ac:dyDescent="0.25">
      <c r="A9" s="345" t="s">
        <v>31</v>
      </c>
      <c r="B9" s="346">
        <v>0</v>
      </c>
      <c r="C9" s="347">
        <v>1.3676000000000001E-2</v>
      </c>
      <c r="D9" s="182">
        <v>0</v>
      </c>
      <c r="E9" s="16">
        <v>0</v>
      </c>
      <c r="F9" s="20">
        <v>1.3676000000000001E-2</v>
      </c>
      <c r="G9" s="283">
        <v>0</v>
      </c>
    </row>
    <row r="10" spans="1:10" ht="15.75" thickBot="1" x14ac:dyDescent="0.3">
      <c r="A10" s="345" t="s">
        <v>32</v>
      </c>
      <c r="B10" s="111">
        <v>0</v>
      </c>
      <c r="C10" s="112">
        <v>1.3676000000000001E-2</v>
      </c>
      <c r="D10" s="180">
        <v>0</v>
      </c>
      <c r="E10" s="114">
        <v>0</v>
      </c>
      <c r="F10" s="142">
        <v>1.3676000000000001E-2</v>
      </c>
      <c r="G10" s="284">
        <v>0</v>
      </c>
      <c r="H10" s="10">
        <v>0</v>
      </c>
    </row>
    <row r="11" spans="1:10" ht="16.5" thickTop="1" thickBot="1" x14ac:dyDescent="0.3">
      <c r="A11" s="345" t="s">
        <v>33</v>
      </c>
      <c r="B11" s="118">
        <v>0</v>
      </c>
      <c r="C11" s="119" t="e">
        <v>#DIV/0!</v>
      </c>
      <c r="D11" s="179">
        <v>0</v>
      </c>
      <c r="E11" s="121">
        <v>0</v>
      </c>
      <c r="F11" s="165" t="e">
        <v>#DIV/0!</v>
      </c>
      <c r="G11" s="285">
        <v>0</v>
      </c>
      <c r="H11" s="10">
        <v>0</v>
      </c>
    </row>
    <row r="12" spans="1:10" ht="15.75" thickBot="1" x14ac:dyDescent="0.3"/>
    <row r="13" spans="1:10" x14ac:dyDescent="0.25">
      <c r="B13" s="583" t="s">
        <v>134</v>
      </c>
      <c r="C13" s="585"/>
      <c r="D13" s="587"/>
      <c r="E13" s="588" t="s">
        <v>135</v>
      </c>
      <c r="F13" s="590"/>
      <c r="G13" s="592"/>
      <c r="H13" s="583" t="s">
        <v>102</v>
      </c>
      <c r="I13" s="585"/>
      <c r="J13" s="587"/>
    </row>
    <row r="14" spans="1:10" x14ac:dyDescent="0.25">
      <c r="A14" s="344" t="s">
        <v>23</v>
      </c>
      <c r="B14" s="348" t="s">
        <v>24</v>
      </c>
      <c r="C14" s="350" t="s">
        <v>25</v>
      </c>
      <c r="D14" s="352" t="s">
        <v>26</v>
      </c>
      <c r="E14" s="125" t="s">
        <v>24</v>
      </c>
      <c r="F14" s="127" t="s">
        <v>25</v>
      </c>
      <c r="G14" s="128" t="s">
        <v>26</v>
      </c>
      <c r="H14" s="348" t="s">
        <v>24</v>
      </c>
      <c r="I14" s="350" t="s">
        <v>25</v>
      </c>
      <c r="J14" s="352" t="s">
        <v>26</v>
      </c>
    </row>
    <row r="15" spans="1:10" x14ac:dyDescent="0.25">
      <c r="A15" s="345" t="s">
        <v>27</v>
      </c>
      <c r="B15" s="346">
        <v>0</v>
      </c>
      <c r="C15" s="347">
        <v>2.9055999999999998E-2</v>
      </c>
      <c r="D15" s="182">
        <v>0</v>
      </c>
      <c r="E15" s="16">
        <v>0</v>
      </c>
      <c r="F15" s="110">
        <v>3.6499999999999998E-2</v>
      </c>
      <c r="G15" s="283">
        <v>0</v>
      </c>
      <c r="H15" s="346">
        <v>0</v>
      </c>
      <c r="I15" s="183">
        <v>3.6499999999999998E-2</v>
      </c>
      <c r="J15" s="182">
        <v>0</v>
      </c>
    </row>
    <row r="16" spans="1:10" x14ac:dyDescent="0.25">
      <c r="A16" s="345" t="s">
        <v>28</v>
      </c>
      <c r="B16" s="346">
        <v>0</v>
      </c>
      <c r="C16" s="347">
        <v>1.6855999999999999E-2</v>
      </c>
      <c r="D16" s="182">
        <v>0</v>
      </c>
      <c r="E16" s="16">
        <v>0</v>
      </c>
      <c r="F16" s="110">
        <v>2.3897000000000002E-2</v>
      </c>
      <c r="G16" s="283">
        <v>0</v>
      </c>
      <c r="H16" s="346">
        <v>0</v>
      </c>
      <c r="I16" s="183">
        <v>2.3897000000000002E-2</v>
      </c>
      <c r="J16" s="182">
        <v>0</v>
      </c>
    </row>
    <row r="17" spans="1:11" x14ac:dyDescent="0.25">
      <c r="A17" s="345" t="s">
        <v>29</v>
      </c>
      <c r="B17" s="346">
        <v>0</v>
      </c>
      <c r="C17" s="347">
        <v>1.6855999999999999E-2</v>
      </c>
      <c r="D17" s="182">
        <v>0</v>
      </c>
      <c r="E17" s="16">
        <v>0</v>
      </c>
      <c r="F17" s="110">
        <v>2.3897000000000002E-2</v>
      </c>
      <c r="G17" s="283">
        <v>0</v>
      </c>
      <c r="H17" s="346">
        <v>0</v>
      </c>
      <c r="I17" s="183">
        <v>2.3897000000000002E-2</v>
      </c>
      <c r="J17" s="182">
        <v>0</v>
      </c>
    </row>
    <row r="18" spans="1:11" x14ac:dyDescent="0.25">
      <c r="A18" s="345" t="s">
        <v>30</v>
      </c>
      <c r="B18" s="346">
        <v>0</v>
      </c>
      <c r="C18" s="347">
        <v>2.4656000000000001E-2</v>
      </c>
      <c r="D18" s="182">
        <v>0</v>
      </c>
      <c r="E18" s="16">
        <v>0</v>
      </c>
      <c r="F18" s="110">
        <v>2.9505E-2</v>
      </c>
      <c r="G18" s="283">
        <v>0</v>
      </c>
      <c r="H18" s="346">
        <v>0</v>
      </c>
      <c r="I18" s="183">
        <v>2.9505E-2</v>
      </c>
      <c r="J18" s="182">
        <v>0</v>
      </c>
    </row>
    <row r="19" spans="1:11" x14ac:dyDescent="0.25">
      <c r="A19" s="345" t="s">
        <v>31</v>
      </c>
      <c r="B19" s="346">
        <v>0</v>
      </c>
      <c r="C19" s="347">
        <v>1.3676000000000001E-2</v>
      </c>
      <c r="D19" s="182">
        <v>0</v>
      </c>
      <c r="E19" s="16">
        <v>0</v>
      </c>
      <c r="F19" s="110">
        <v>1.8162000000000001E-2</v>
      </c>
      <c r="G19" s="283">
        <v>0</v>
      </c>
      <c r="H19" s="346">
        <v>0</v>
      </c>
      <c r="I19" s="183">
        <v>1.8162000000000001E-2</v>
      </c>
      <c r="J19" s="182">
        <v>0</v>
      </c>
    </row>
    <row r="20" spans="1:11" ht="15.75" thickBot="1" x14ac:dyDescent="0.3">
      <c r="A20" s="345" t="s">
        <v>32</v>
      </c>
      <c r="B20" s="111">
        <v>0</v>
      </c>
      <c r="C20" s="112">
        <v>1.3676000000000001E-2</v>
      </c>
      <c r="D20" s="180">
        <v>0</v>
      </c>
      <c r="E20" s="114">
        <v>0</v>
      </c>
      <c r="F20" s="115">
        <v>1.8162000000000001E-2</v>
      </c>
      <c r="G20" s="284">
        <v>0</v>
      </c>
      <c r="H20" s="111">
        <v>0</v>
      </c>
      <c r="I20" s="181">
        <v>1.8162000000000001E-2</v>
      </c>
      <c r="J20" s="180">
        <v>0</v>
      </c>
      <c r="K20" s="10">
        <v>0</v>
      </c>
    </row>
    <row r="21" spans="1:11" ht="16.5" thickTop="1" thickBot="1" x14ac:dyDescent="0.3">
      <c r="A21" s="345" t="s">
        <v>33</v>
      </c>
      <c r="B21" s="118">
        <v>0</v>
      </c>
      <c r="C21" s="119" t="e">
        <v>#DIV/0!</v>
      </c>
      <c r="D21" s="179">
        <v>0</v>
      </c>
      <c r="E21" s="121">
        <v>0</v>
      </c>
      <c r="F21" s="122" t="e">
        <v>#DIV/0!</v>
      </c>
      <c r="G21" s="285">
        <v>0</v>
      </c>
      <c r="H21" s="118">
        <v>0</v>
      </c>
      <c r="I21" s="119" t="e">
        <v>#DIV/0!</v>
      </c>
      <c r="J21" s="179">
        <v>0</v>
      </c>
      <c r="K21" s="10">
        <v>0</v>
      </c>
    </row>
    <row r="22" spans="1:11" ht="15.75" thickBot="1" x14ac:dyDescent="0.3">
      <c r="B22" s="30"/>
      <c r="K22" s="10">
        <v>0</v>
      </c>
    </row>
    <row r="23" spans="1:11" x14ac:dyDescent="0.25">
      <c r="B23" s="583" t="s">
        <v>76</v>
      </c>
      <c r="C23" s="585"/>
      <c r="D23" s="587"/>
      <c r="E23" s="588" t="s">
        <v>86</v>
      </c>
      <c r="F23" s="590"/>
      <c r="G23" s="592"/>
      <c r="K23" s="10"/>
    </row>
    <row r="24" spans="1:11" x14ac:dyDescent="0.25">
      <c r="A24" s="344" t="s">
        <v>23</v>
      </c>
      <c r="B24" s="348" t="s">
        <v>24</v>
      </c>
      <c r="C24" s="350" t="s">
        <v>25</v>
      </c>
      <c r="D24" s="352" t="s">
        <v>26</v>
      </c>
      <c r="E24" s="125" t="s">
        <v>24</v>
      </c>
      <c r="F24" s="127" t="s">
        <v>25</v>
      </c>
      <c r="G24" s="128" t="s">
        <v>26</v>
      </c>
      <c r="H24" s="10"/>
    </row>
    <row r="25" spans="1:11" x14ac:dyDescent="0.25">
      <c r="A25" s="345" t="s">
        <v>27</v>
      </c>
      <c r="B25" s="346" t="e">
        <f>SUM('Res Rate Code Energy'!#REF!)</f>
        <v>#REF!</v>
      </c>
      <c r="C25" s="183">
        <v>3.6499999999999998E-2</v>
      </c>
      <c r="D25" s="182" t="e">
        <f>+B25*C25</f>
        <v>#REF!</v>
      </c>
      <c r="E25" s="16" t="e">
        <f>SUM('Res Rate Code Energy'!#REF!)</f>
        <v>#REF!</v>
      </c>
      <c r="F25" s="110">
        <v>3.6499999999999998E-2</v>
      </c>
      <c r="G25" s="283" t="e">
        <f>+E25*F25</f>
        <v>#REF!</v>
      </c>
      <c r="H25" s="10"/>
    </row>
    <row r="26" spans="1:11" x14ac:dyDescent="0.25">
      <c r="A26" s="345" t="s">
        <v>28</v>
      </c>
      <c r="B26" s="346" t="e">
        <f>SUM('Res Rate Code Energy'!#REF!)</f>
        <v>#REF!</v>
      </c>
      <c r="C26" s="183">
        <v>2.3897000000000002E-2</v>
      </c>
      <c r="D26" s="182" t="e">
        <f t="shared" ref="D26:D30" si="0">+B26*C26</f>
        <v>#REF!</v>
      </c>
      <c r="E26" s="16" t="e">
        <f>SUM('Res Rate Code Energy'!#REF!)</f>
        <v>#REF!</v>
      </c>
      <c r="F26" s="110">
        <v>2.3897000000000002E-2</v>
      </c>
      <c r="G26" s="283" t="e">
        <f t="shared" ref="G26:G30" si="1">+E26*F26</f>
        <v>#REF!</v>
      </c>
      <c r="H26" s="10"/>
    </row>
    <row r="27" spans="1:11" x14ac:dyDescent="0.25">
      <c r="A27" s="345" t="s">
        <v>29</v>
      </c>
      <c r="B27" s="346" t="e">
        <f>SUM('Res Rate Code Energy'!#REF!)</f>
        <v>#REF!</v>
      </c>
      <c r="C27" s="183">
        <v>2.3897000000000002E-2</v>
      </c>
      <c r="D27" s="182" t="e">
        <f t="shared" si="0"/>
        <v>#REF!</v>
      </c>
      <c r="E27" s="16" t="e">
        <f>SUM('Res Rate Code Energy'!#REF!)</f>
        <v>#REF!</v>
      </c>
      <c r="F27" s="110">
        <v>2.3897000000000002E-2</v>
      </c>
      <c r="G27" s="283" t="e">
        <f t="shared" si="1"/>
        <v>#REF!</v>
      </c>
      <c r="H27" s="10"/>
    </row>
    <row r="28" spans="1:11" x14ac:dyDescent="0.25">
      <c r="A28" s="345" t="s">
        <v>30</v>
      </c>
      <c r="B28" s="346" t="e">
        <f>SUM('Res Rate Code Energy'!#REF!)</f>
        <v>#REF!</v>
      </c>
      <c r="C28" s="183">
        <v>2.9505E-2</v>
      </c>
      <c r="D28" s="182" t="e">
        <f t="shared" si="0"/>
        <v>#REF!</v>
      </c>
      <c r="E28" s="16" t="e">
        <f>SUM('Res Rate Code Energy'!#REF!)</f>
        <v>#REF!</v>
      </c>
      <c r="F28" s="110">
        <v>2.9505E-2</v>
      </c>
      <c r="G28" s="283" t="e">
        <f t="shared" si="1"/>
        <v>#REF!</v>
      </c>
      <c r="H28" s="10"/>
    </row>
    <row r="29" spans="1:11" x14ac:dyDescent="0.25">
      <c r="A29" s="345" t="s">
        <v>31</v>
      </c>
      <c r="B29" s="346" t="e">
        <f>SUM('Res Rate Code Energy'!#REF!)</f>
        <v>#REF!</v>
      </c>
      <c r="C29" s="183">
        <v>1.8162000000000001E-2</v>
      </c>
      <c r="D29" s="182" t="e">
        <f t="shared" si="0"/>
        <v>#REF!</v>
      </c>
      <c r="E29" s="16" t="e">
        <f>SUM('Res Rate Code Energy'!#REF!)</f>
        <v>#REF!</v>
      </c>
      <c r="F29" s="110">
        <v>1.8162000000000001E-2</v>
      </c>
      <c r="G29" s="283" t="e">
        <f t="shared" si="1"/>
        <v>#REF!</v>
      </c>
      <c r="H29" s="10"/>
    </row>
    <row r="30" spans="1:11" ht="15.75" thickBot="1" x14ac:dyDescent="0.3">
      <c r="A30" s="345" t="s">
        <v>32</v>
      </c>
      <c r="B30" s="111" t="e">
        <f>SUM('Res Rate Code Energy'!#REF!)</f>
        <v>#REF!</v>
      </c>
      <c r="C30" s="181">
        <v>1.8162000000000001E-2</v>
      </c>
      <c r="D30" s="180" t="e">
        <f t="shared" si="0"/>
        <v>#REF!</v>
      </c>
      <c r="E30" s="114" t="e">
        <f>SUM('Res Rate Code Energy'!#REF!)</f>
        <v>#REF!</v>
      </c>
      <c r="F30" s="115">
        <v>1.8162000000000001E-2</v>
      </c>
      <c r="G30" s="284" t="e">
        <f t="shared" si="1"/>
        <v>#REF!</v>
      </c>
      <c r="H30" s="10"/>
    </row>
    <row r="31" spans="1:11" ht="16.5" thickTop="1" thickBot="1" x14ac:dyDescent="0.3">
      <c r="A31" s="345" t="s">
        <v>33</v>
      </c>
      <c r="B31" s="118" t="e">
        <f>SUM(B25:B30)</f>
        <v>#REF!</v>
      </c>
      <c r="C31" s="286"/>
      <c r="D31" s="179" t="e">
        <f>SUM(D25:D30)</f>
        <v>#REF!</v>
      </c>
      <c r="E31" s="121" t="e">
        <f>SUM(E25:E30)</f>
        <v>#REF!</v>
      </c>
      <c r="F31" s="165"/>
      <c r="G31" s="285" t="e">
        <f>SUM(G25:G30)</f>
        <v>#REF!</v>
      </c>
      <c r="H31" s="10"/>
    </row>
    <row r="32" spans="1:11" ht="15.75" thickBot="1" x14ac:dyDescent="0.3">
      <c r="D32" s="10"/>
      <c r="G32" s="10" t="e">
        <f>SUM(Sector!#REF!)</f>
        <v>#REF!</v>
      </c>
    </row>
    <row r="33" spans="1:8" x14ac:dyDescent="0.25">
      <c r="B33" s="583" t="s">
        <v>89</v>
      </c>
      <c r="C33" s="585"/>
      <c r="D33" s="587"/>
      <c r="E33" s="588" t="s">
        <v>95</v>
      </c>
      <c r="F33" s="590"/>
      <c r="G33" s="592"/>
    </row>
    <row r="34" spans="1:8" x14ac:dyDescent="0.25">
      <c r="A34" s="344" t="s">
        <v>23</v>
      </c>
      <c r="B34" s="348" t="s">
        <v>24</v>
      </c>
      <c r="C34" s="350" t="s">
        <v>25</v>
      </c>
      <c r="D34" s="352" t="s">
        <v>26</v>
      </c>
      <c r="E34" s="125" t="s">
        <v>24</v>
      </c>
      <c r="F34" s="127" t="s">
        <v>25</v>
      </c>
      <c r="G34" s="128" t="s">
        <v>26</v>
      </c>
      <c r="H34" s="10"/>
    </row>
    <row r="35" spans="1:8" x14ac:dyDescent="0.25">
      <c r="A35" s="345" t="s">
        <v>27</v>
      </c>
      <c r="B35" s="346" t="e">
        <f>SUM('Res Rate Code Energy'!#REF!)</f>
        <v>#REF!</v>
      </c>
      <c r="C35" s="183">
        <v>3.6499999999999998E-2</v>
      </c>
      <c r="D35" s="182" t="e">
        <f>+B35*C35</f>
        <v>#REF!</v>
      </c>
      <c r="E35" s="16" t="e">
        <f>SUM('Res Rate Code Energy'!#REF!)</f>
        <v>#REF!</v>
      </c>
      <c r="F35" s="110">
        <v>3.6499999999999998E-2</v>
      </c>
      <c r="G35" s="283" t="e">
        <f t="shared" ref="G35:G40" si="2">+E35*F35</f>
        <v>#REF!</v>
      </c>
      <c r="H35" s="10"/>
    </row>
    <row r="36" spans="1:8" x14ac:dyDescent="0.25">
      <c r="A36" s="345" t="s">
        <v>28</v>
      </c>
      <c r="B36" s="346" t="e">
        <f>SUM('Res Rate Code Energy'!#REF!)</f>
        <v>#REF!</v>
      </c>
      <c r="C36" s="183">
        <v>2.3897000000000002E-2</v>
      </c>
      <c r="D36" s="182" t="e">
        <f t="shared" ref="D36:D40" si="3">+B36*C36</f>
        <v>#REF!</v>
      </c>
      <c r="E36" s="16" t="e">
        <f>SUM('Res Rate Code Energy'!#REF!)</f>
        <v>#REF!</v>
      </c>
      <c r="F36" s="110">
        <v>2.3897000000000002E-2</v>
      </c>
      <c r="G36" s="283" t="e">
        <f t="shared" si="2"/>
        <v>#REF!</v>
      </c>
      <c r="H36" s="10"/>
    </row>
    <row r="37" spans="1:8" x14ac:dyDescent="0.25">
      <c r="A37" s="345" t="s">
        <v>29</v>
      </c>
      <c r="B37" s="346" t="e">
        <f>SUM('Res Rate Code Energy'!#REF!)</f>
        <v>#REF!</v>
      </c>
      <c r="C37" s="183">
        <v>2.3897000000000002E-2</v>
      </c>
      <c r="D37" s="182" t="e">
        <f t="shared" si="3"/>
        <v>#REF!</v>
      </c>
      <c r="E37" s="16" t="e">
        <f>SUM('Res Rate Code Energy'!#REF!)</f>
        <v>#REF!</v>
      </c>
      <c r="F37" s="110">
        <v>2.3897000000000002E-2</v>
      </c>
      <c r="G37" s="283" t="e">
        <f t="shared" si="2"/>
        <v>#REF!</v>
      </c>
      <c r="H37" s="10"/>
    </row>
    <row r="38" spans="1:8" x14ac:dyDescent="0.25">
      <c r="A38" s="345" t="s">
        <v>30</v>
      </c>
      <c r="B38" s="346" t="e">
        <f>SUM('Res Rate Code Energy'!#REF!)</f>
        <v>#REF!</v>
      </c>
      <c r="C38" s="183">
        <v>2.9505E-2</v>
      </c>
      <c r="D38" s="182" t="e">
        <f t="shared" si="3"/>
        <v>#REF!</v>
      </c>
      <c r="E38" s="16" t="e">
        <f>SUM('Res Rate Code Energy'!#REF!)</f>
        <v>#REF!</v>
      </c>
      <c r="F38" s="110">
        <v>2.9505E-2</v>
      </c>
      <c r="G38" s="283" t="e">
        <f t="shared" si="2"/>
        <v>#REF!</v>
      </c>
      <c r="H38" s="10"/>
    </row>
    <row r="39" spans="1:8" x14ac:dyDescent="0.25">
      <c r="A39" s="345" t="s">
        <v>31</v>
      </c>
      <c r="B39" s="346" t="e">
        <f>SUM('Res Rate Code Energy'!#REF!)</f>
        <v>#REF!</v>
      </c>
      <c r="C39" s="183">
        <v>1.8162000000000001E-2</v>
      </c>
      <c r="D39" s="182" t="e">
        <f t="shared" si="3"/>
        <v>#REF!</v>
      </c>
      <c r="E39" s="16" t="e">
        <f>SUM('Res Rate Code Energy'!#REF!)</f>
        <v>#REF!</v>
      </c>
      <c r="F39" s="110">
        <v>1.8162000000000001E-2</v>
      </c>
      <c r="G39" s="283" t="e">
        <f t="shared" si="2"/>
        <v>#REF!</v>
      </c>
      <c r="H39" s="10"/>
    </row>
    <row r="40" spans="1:8" ht="15.75" thickBot="1" x14ac:dyDescent="0.3">
      <c r="A40" s="345" t="s">
        <v>32</v>
      </c>
      <c r="B40" s="111" t="e">
        <f>SUM('Res Rate Code Energy'!#REF!)</f>
        <v>#REF!</v>
      </c>
      <c r="C40" s="181">
        <v>1.8162000000000001E-2</v>
      </c>
      <c r="D40" s="180" t="e">
        <f t="shared" si="3"/>
        <v>#REF!</v>
      </c>
      <c r="E40" s="114" t="e">
        <f>SUM('Res Rate Code Energy'!#REF!)</f>
        <v>#REF!</v>
      </c>
      <c r="F40" s="115">
        <v>1.8162000000000001E-2</v>
      </c>
      <c r="G40" s="284" t="e">
        <f t="shared" si="2"/>
        <v>#REF!</v>
      </c>
      <c r="H40" s="10"/>
    </row>
    <row r="41" spans="1:8" ht="16.5" thickTop="1" thickBot="1" x14ac:dyDescent="0.3">
      <c r="A41" s="345" t="s">
        <v>33</v>
      </c>
      <c r="B41" s="118" t="e">
        <f>SUM(B35:B40)</f>
        <v>#REF!</v>
      </c>
      <c r="C41" s="286"/>
      <c r="D41" s="179" t="e">
        <f>SUM(D35:D40)</f>
        <v>#REF!</v>
      </c>
      <c r="E41" s="121" t="e">
        <f>SUM(E35:E40)</f>
        <v>#REF!</v>
      </c>
      <c r="F41" s="165"/>
      <c r="G41" s="285" t="e">
        <f>SUM(G35:G40)</f>
        <v>#REF!</v>
      </c>
      <c r="H41" s="10"/>
    </row>
    <row r="42" spans="1:8" ht="15.75" thickBot="1" x14ac:dyDescent="0.3">
      <c r="D42" s="10" t="e">
        <f>SUM(Sector!#REF!)</f>
        <v>#REF!</v>
      </c>
      <c r="G42" s="10" t="e">
        <f>SUM(Sector!#REF!)</f>
        <v>#REF!</v>
      </c>
    </row>
    <row r="43" spans="1:8" x14ac:dyDescent="0.25">
      <c r="B43" s="583" t="s">
        <v>136</v>
      </c>
      <c r="C43" s="585"/>
      <c r="D43" s="587"/>
      <c r="E43" s="588" t="s">
        <v>137</v>
      </c>
      <c r="F43" s="590"/>
      <c r="G43" s="592"/>
    </row>
    <row r="44" spans="1:8" x14ac:dyDescent="0.25">
      <c r="A44" s="344" t="s">
        <v>23</v>
      </c>
      <c r="B44" s="348" t="s">
        <v>24</v>
      </c>
      <c r="C44" s="350" t="s">
        <v>25</v>
      </c>
      <c r="D44" s="352" t="s">
        <v>26</v>
      </c>
      <c r="E44" s="125" t="s">
        <v>24</v>
      </c>
      <c r="F44" s="127" t="s">
        <v>25</v>
      </c>
      <c r="G44" s="128" t="s">
        <v>26</v>
      </c>
      <c r="H44" s="10"/>
    </row>
    <row r="45" spans="1:8" x14ac:dyDescent="0.25">
      <c r="A45" s="345" t="s">
        <v>27</v>
      </c>
      <c r="B45" s="346" t="e">
        <f>SUM('Res Rate Code Energy'!#REF!)</f>
        <v>#REF!</v>
      </c>
      <c r="C45" s="183">
        <v>5.5445000000000001E-2</v>
      </c>
      <c r="D45" s="182" t="e">
        <f>+B45*C45</f>
        <v>#REF!</v>
      </c>
      <c r="E45" s="16" t="e">
        <f>SUM('Res Rate Code Energy'!#REF!)</f>
        <v>#REF!</v>
      </c>
      <c r="F45" s="110">
        <v>5.5445000000000001E-2</v>
      </c>
      <c r="G45" s="283" t="e">
        <f>+E45*F45</f>
        <v>#REF!</v>
      </c>
      <c r="H45" s="10"/>
    </row>
    <row r="46" spans="1:8" x14ac:dyDescent="0.25">
      <c r="A46" s="345" t="s">
        <v>28</v>
      </c>
      <c r="B46" s="346" t="e">
        <f>SUM('Res Rate Code Energy'!#REF!)</f>
        <v>#REF!</v>
      </c>
      <c r="C46" s="183">
        <v>4.2841999999999998E-2</v>
      </c>
      <c r="D46" s="182" t="e">
        <f t="shared" ref="D46:D50" si="4">+B46*C46</f>
        <v>#REF!</v>
      </c>
      <c r="E46" s="16" t="e">
        <f>SUM('Res Rate Code Energy'!#REF!)</f>
        <v>#REF!</v>
      </c>
      <c r="F46" s="110">
        <v>4.2841999999999998E-2</v>
      </c>
      <c r="G46" s="283" t="e">
        <f t="shared" ref="G46:G50" si="5">+E46*F46</f>
        <v>#REF!</v>
      </c>
      <c r="H46" s="10"/>
    </row>
    <row r="47" spans="1:8" x14ac:dyDescent="0.25">
      <c r="A47" s="345" t="s">
        <v>29</v>
      </c>
      <c r="B47" s="346" t="e">
        <f>SUM('Res Rate Code Energy'!#REF!)</f>
        <v>#REF!</v>
      </c>
      <c r="C47" s="183">
        <v>4.2841999999999998E-2</v>
      </c>
      <c r="D47" s="182" t="e">
        <f t="shared" si="4"/>
        <v>#REF!</v>
      </c>
      <c r="E47" s="16" t="e">
        <f>SUM('Res Rate Code Energy'!#REF!)</f>
        <v>#REF!</v>
      </c>
      <c r="F47" s="110">
        <v>4.2841999999999998E-2</v>
      </c>
      <c r="G47" s="283" t="e">
        <f t="shared" si="5"/>
        <v>#REF!</v>
      </c>
      <c r="H47" s="10"/>
    </row>
    <row r="48" spans="1:8" x14ac:dyDescent="0.25">
      <c r="A48" s="345" t="s">
        <v>30</v>
      </c>
      <c r="B48" s="346" t="e">
        <f>SUM('Res Rate Code Energy'!#REF!)</f>
        <v>#REF!</v>
      </c>
      <c r="C48" s="183">
        <v>4.6370000000000001E-2</v>
      </c>
      <c r="D48" s="182" t="e">
        <f t="shared" si="4"/>
        <v>#REF!</v>
      </c>
      <c r="E48" s="16" t="e">
        <f>SUM('Res Rate Code Energy'!#REF!)</f>
        <v>#REF!</v>
      </c>
      <c r="F48" s="110">
        <v>4.6370000000000001E-2</v>
      </c>
      <c r="G48" s="283" t="e">
        <f t="shared" si="5"/>
        <v>#REF!</v>
      </c>
      <c r="H48" s="10"/>
    </row>
    <row r="49" spans="1:8" x14ac:dyDescent="0.25">
      <c r="A49" s="345" t="s">
        <v>31</v>
      </c>
      <c r="B49" s="346" t="e">
        <f>SUM('Res Rate Code Energy'!#REF!)</f>
        <v>#REF!</v>
      </c>
      <c r="C49" s="183">
        <v>3.5027000000000003E-2</v>
      </c>
      <c r="D49" s="182" t="e">
        <f t="shared" si="4"/>
        <v>#REF!</v>
      </c>
      <c r="E49" s="16" t="e">
        <f>SUM('Res Rate Code Energy'!#REF!)</f>
        <v>#REF!</v>
      </c>
      <c r="F49" s="110">
        <v>3.5027000000000003E-2</v>
      </c>
      <c r="G49" s="283" t="e">
        <f t="shared" si="5"/>
        <v>#REF!</v>
      </c>
      <c r="H49" s="10"/>
    </row>
    <row r="50" spans="1:8" ht="15.75" thickBot="1" x14ac:dyDescent="0.3">
      <c r="A50" s="345" t="s">
        <v>32</v>
      </c>
      <c r="B50" s="111" t="e">
        <f>SUM('Res Rate Code Energy'!#REF!)</f>
        <v>#REF!</v>
      </c>
      <c r="C50" s="181">
        <v>3.5027000000000003E-2</v>
      </c>
      <c r="D50" s="180" t="e">
        <f t="shared" si="4"/>
        <v>#REF!</v>
      </c>
      <c r="E50" s="114" t="e">
        <f>SUM('Res Rate Code Energy'!#REF!)</f>
        <v>#REF!</v>
      </c>
      <c r="F50" s="115">
        <v>3.5027000000000003E-2</v>
      </c>
      <c r="G50" s="284" t="e">
        <f t="shared" si="5"/>
        <v>#REF!</v>
      </c>
      <c r="H50" s="10"/>
    </row>
    <row r="51" spans="1:8" ht="16.5" thickTop="1" thickBot="1" x14ac:dyDescent="0.3">
      <c r="A51" s="345" t="s">
        <v>33</v>
      </c>
      <c r="B51" s="118" t="e">
        <f>SUM(B45:B50)</f>
        <v>#REF!</v>
      </c>
      <c r="C51" s="286"/>
      <c r="D51" s="179" t="e">
        <f>SUM(D45:D50)</f>
        <v>#REF!</v>
      </c>
      <c r="E51" s="121" t="e">
        <f>SUM(E45:E50)</f>
        <v>#REF!</v>
      </c>
      <c r="F51" s="165"/>
      <c r="G51" s="285" t="e">
        <f>SUM(G45:G50)</f>
        <v>#REF!</v>
      </c>
      <c r="H51" s="10"/>
    </row>
    <row r="52" spans="1:8" ht="15.75" thickBot="1" x14ac:dyDescent="0.3">
      <c r="D52" s="10" t="e">
        <f>SUM(Sector!#REF!)</f>
        <v>#REF!</v>
      </c>
      <c r="G52" s="10" t="e">
        <f>SUM(Sector!#REF!)</f>
        <v>#REF!</v>
      </c>
    </row>
    <row r="53" spans="1:8" x14ac:dyDescent="0.25">
      <c r="B53" s="583" t="s">
        <v>138</v>
      </c>
      <c r="C53" s="585"/>
      <c r="D53" s="587"/>
      <c r="E53" s="588" t="s">
        <v>139</v>
      </c>
      <c r="F53" s="590"/>
      <c r="G53" s="592"/>
    </row>
    <row r="54" spans="1:8" x14ac:dyDescent="0.25">
      <c r="A54" s="344" t="s">
        <v>23</v>
      </c>
      <c r="B54" s="348" t="s">
        <v>24</v>
      </c>
      <c r="C54" s="350" t="s">
        <v>25</v>
      </c>
      <c r="D54" s="352" t="s">
        <v>26</v>
      </c>
      <c r="E54" s="125" t="s">
        <v>24</v>
      </c>
      <c r="F54" s="127" t="s">
        <v>25</v>
      </c>
      <c r="G54" s="128" t="s">
        <v>26</v>
      </c>
      <c r="H54" s="10"/>
    </row>
    <row r="55" spans="1:8" x14ac:dyDescent="0.25">
      <c r="A55" s="345" t="s">
        <v>27</v>
      </c>
      <c r="B55" s="346" t="e">
        <f>SUM('Res Rate Code Energy'!#REF!)</f>
        <v>#REF!</v>
      </c>
      <c r="C55" s="183">
        <v>5.5445000000000001E-2</v>
      </c>
      <c r="D55" s="182" t="e">
        <f>+B55*C55</f>
        <v>#REF!</v>
      </c>
      <c r="E55" s="16" t="e">
        <f>SUM('Res Rate Code Energy'!#REF!)</f>
        <v>#REF!</v>
      </c>
      <c r="F55" s="110">
        <v>5.5445000000000001E-2</v>
      </c>
      <c r="G55" s="283" t="e">
        <f>+E55*F55</f>
        <v>#REF!</v>
      </c>
      <c r="H55" s="10"/>
    </row>
    <row r="56" spans="1:8" x14ac:dyDescent="0.25">
      <c r="A56" s="345" t="s">
        <v>28</v>
      </c>
      <c r="B56" s="346" t="e">
        <f>SUM('Res Rate Code Energy'!#REF!)</f>
        <v>#REF!</v>
      </c>
      <c r="C56" s="183">
        <v>4.2841999999999998E-2</v>
      </c>
      <c r="D56" s="182" t="e">
        <f t="shared" ref="D56:D60" si="6">+B56*C56</f>
        <v>#REF!</v>
      </c>
      <c r="E56" s="16" t="e">
        <f>SUM('Res Rate Code Energy'!#REF!)</f>
        <v>#REF!</v>
      </c>
      <c r="F56" s="110">
        <v>4.2841999999999998E-2</v>
      </c>
      <c r="G56" s="283" t="e">
        <f t="shared" ref="G56:G60" si="7">+E56*F56</f>
        <v>#REF!</v>
      </c>
      <c r="H56" s="10"/>
    </row>
    <row r="57" spans="1:8" x14ac:dyDescent="0.25">
      <c r="A57" s="345" t="s">
        <v>29</v>
      </c>
      <c r="B57" s="346" t="e">
        <f>SUM('Res Rate Code Energy'!#REF!)</f>
        <v>#REF!</v>
      </c>
      <c r="C57" s="183">
        <v>4.2841999999999998E-2</v>
      </c>
      <c r="D57" s="182" t="e">
        <f t="shared" si="6"/>
        <v>#REF!</v>
      </c>
      <c r="E57" s="16" t="e">
        <f>SUM('Res Rate Code Energy'!#REF!)</f>
        <v>#REF!</v>
      </c>
      <c r="F57" s="110">
        <v>4.2841999999999998E-2</v>
      </c>
      <c r="G57" s="283" t="e">
        <f t="shared" si="7"/>
        <v>#REF!</v>
      </c>
      <c r="H57" s="10"/>
    </row>
    <row r="58" spans="1:8" x14ac:dyDescent="0.25">
      <c r="A58" s="345" t="s">
        <v>30</v>
      </c>
      <c r="B58" s="346" t="e">
        <f>SUM('Res Rate Code Energy'!#REF!)</f>
        <v>#REF!</v>
      </c>
      <c r="C58" s="183">
        <v>4.6370000000000001E-2</v>
      </c>
      <c r="D58" s="182" t="e">
        <f t="shared" si="6"/>
        <v>#REF!</v>
      </c>
      <c r="E58" s="16" t="e">
        <f>SUM('Res Rate Code Energy'!#REF!)</f>
        <v>#REF!</v>
      </c>
      <c r="F58" s="110">
        <v>4.6370000000000001E-2</v>
      </c>
      <c r="G58" s="283" t="e">
        <f t="shared" si="7"/>
        <v>#REF!</v>
      </c>
      <c r="H58" s="10"/>
    </row>
    <row r="59" spans="1:8" x14ac:dyDescent="0.25">
      <c r="A59" s="345" t="s">
        <v>31</v>
      </c>
      <c r="B59" s="346" t="e">
        <f>SUM('Res Rate Code Energy'!#REF!)</f>
        <v>#REF!</v>
      </c>
      <c r="C59" s="183">
        <v>3.5027000000000003E-2</v>
      </c>
      <c r="D59" s="182" t="e">
        <f t="shared" si="6"/>
        <v>#REF!</v>
      </c>
      <c r="E59" s="16" t="e">
        <f>SUM('Res Rate Code Energy'!#REF!)</f>
        <v>#REF!</v>
      </c>
      <c r="F59" s="110">
        <v>3.5027000000000003E-2</v>
      </c>
      <c r="G59" s="283" t="e">
        <f t="shared" si="7"/>
        <v>#REF!</v>
      </c>
      <c r="H59" s="10"/>
    </row>
    <row r="60" spans="1:8" ht="15.75" thickBot="1" x14ac:dyDescent="0.3">
      <c r="A60" s="345" t="s">
        <v>32</v>
      </c>
      <c r="B60" s="111" t="e">
        <f>SUM('Res Rate Code Energy'!#REF!)</f>
        <v>#REF!</v>
      </c>
      <c r="C60" s="181">
        <v>3.5027000000000003E-2</v>
      </c>
      <c r="D60" s="180" t="e">
        <f t="shared" si="6"/>
        <v>#REF!</v>
      </c>
      <c r="E60" s="114" t="e">
        <f>SUM('Res Rate Code Energy'!#REF!)</f>
        <v>#REF!</v>
      </c>
      <c r="F60" s="115">
        <v>3.5027000000000003E-2</v>
      </c>
      <c r="G60" s="284" t="e">
        <f t="shared" si="7"/>
        <v>#REF!</v>
      </c>
      <c r="H60" s="10"/>
    </row>
    <row r="61" spans="1:8" ht="16.5" thickTop="1" thickBot="1" x14ac:dyDescent="0.3">
      <c r="A61" s="345" t="s">
        <v>33</v>
      </c>
      <c r="B61" s="118" t="e">
        <f>SUM(B55:B60)</f>
        <v>#REF!</v>
      </c>
      <c r="C61" s="286"/>
      <c r="D61" s="179" t="e">
        <f>SUM(D55:D60)</f>
        <v>#REF!</v>
      </c>
      <c r="E61" s="121" t="e">
        <f>SUM(E55:E60)</f>
        <v>#REF!</v>
      </c>
      <c r="F61" s="165"/>
      <c r="G61" s="285" t="e">
        <f>SUM(G55:G60)</f>
        <v>#REF!</v>
      </c>
      <c r="H61" s="10"/>
    </row>
    <row r="62" spans="1:8" x14ac:dyDescent="0.25">
      <c r="D62" s="10" t="e">
        <f>SUM(Sector!#REF!)</f>
        <v>#REF!</v>
      </c>
      <c r="G62" s="10" t="e">
        <f>SUM(Sector!#REF!)</f>
        <v>#REF!</v>
      </c>
    </row>
    <row r="63" spans="1:8" x14ac:dyDescent="0.25">
      <c r="E63" s="8" t="e">
        <f>B61+E61</f>
        <v>#REF!</v>
      </c>
      <c r="G63" s="10" t="e">
        <f>D61+G61</f>
        <v>#REF!</v>
      </c>
    </row>
    <row r="64" spans="1:8" x14ac:dyDescent="0.25">
      <c r="G64" s="12" t="e">
        <f>G63/E63</f>
        <v>#REF!</v>
      </c>
    </row>
  </sheetData>
  <mergeCells count="13">
    <mergeCell ref="B53:D53"/>
    <mergeCell ref="E53:G53"/>
    <mergeCell ref="B43:D43"/>
    <mergeCell ref="E43:G43"/>
    <mergeCell ref="B3:D3"/>
    <mergeCell ref="E3:G3"/>
    <mergeCell ref="B13:D13"/>
    <mergeCell ref="E13:G13"/>
    <mergeCell ref="H13:J13"/>
    <mergeCell ref="B23:D23"/>
    <mergeCell ref="E23:G23"/>
    <mergeCell ref="B33:D33"/>
    <mergeCell ref="E33:G33"/>
  </mergeCells>
  <pageMargins left="0.7" right="0.7" top="0.75" bottom="0.75" header="0.3" footer="0.3"/>
  <customProperties>
    <customPr name="EpmWorksheetKeyString_GU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FF0000"/>
  </sheetPr>
  <dimension ref="A1:Q50"/>
  <sheetViews>
    <sheetView topLeftCell="A28" zoomScale="85" zoomScaleNormal="85" workbookViewId="0">
      <selection activeCell="D52" sqref="D52"/>
    </sheetView>
  </sheetViews>
  <sheetFormatPr defaultRowHeight="15" x14ac:dyDescent="0.25"/>
  <cols>
    <col min="1" max="1" width="23.7109375" customWidth="1"/>
    <col min="2" max="2" width="13.5703125" bestFit="1" customWidth="1"/>
    <col min="3" max="3" width="12.28515625" bestFit="1" customWidth="1"/>
    <col min="4" max="4" width="21.7109375" bestFit="1" customWidth="1"/>
    <col min="5" max="5" width="20.5703125" bestFit="1" customWidth="1"/>
    <col min="6" max="6" width="18" bestFit="1" customWidth="1"/>
    <col min="7" max="7" width="13.5703125" bestFit="1" customWidth="1"/>
    <col min="8" max="8" width="12.28515625" bestFit="1" customWidth="1"/>
    <col min="9" max="9" width="21.7109375" bestFit="1" customWidth="1"/>
    <col min="10" max="10" width="20.5703125" bestFit="1" customWidth="1"/>
    <col min="11" max="11" width="18" bestFit="1" customWidth="1"/>
    <col min="12" max="16" width="26.28515625" customWidth="1"/>
    <col min="17" max="17" width="14.28515625" bestFit="1" customWidth="1"/>
  </cols>
  <sheetData>
    <row r="1" spans="1:16" x14ac:dyDescent="0.25">
      <c r="A1" s="399" t="s">
        <v>111</v>
      </c>
    </row>
    <row r="2" spans="1:16" ht="15.75" thickBot="1" x14ac:dyDescent="0.3"/>
    <row r="3" spans="1:16" x14ac:dyDescent="0.25">
      <c r="B3" s="583" t="s">
        <v>96</v>
      </c>
      <c r="C3" s="584"/>
      <c r="D3" s="585"/>
      <c r="E3" s="586"/>
      <c r="F3" s="587"/>
      <c r="G3" s="588" t="s">
        <v>97</v>
      </c>
      <c r="H3" s="589"/>
      <c r="I3" s="590"/>
      <c r="J3" s="591"/>
      <c r="K3" s="592"/>
    </row>
    <row r="4" spans="1:16" x14ac:dyDescent="0.25">
      <c r="A4" s="344" t="s">
        <v>34</v>
      </c>
      <c r="B4" s="348" t="s">
        <v>24</v>
      </c>
      <c r="C4" s="349" t="s">
        <v>35</v>
      </c>
      <c r="D4" s="350" t="s">
        <v>36</v>
      </c>
      <c r="E4" s="351" t="s">
        <v>37</v>
      </c>
      <c r="F4" s="352" t="s">
        <v>26</v>
      </c>
      <c r="G4" s="125" t="s">
        <v>24</v>
      </c>
      <c r="H4" s="126" t="s">
        <v>35</v>
      </c>
      <c r="I4" s="127" t="s">
        <v>36</v>
      </c>
      <c r="J4" s="127" t="s">
        <v>37</v>
      </c>
      <c r="K4" s="128" t="s">
        <v>26</v>
      </c>
    </row>
    <row r="5" spans="1:16" x14ac:dyDescent="0.25">
      <c r="A5" s="345" t="s">
        <v>38</v>
      </c>
      <c r="B5" s="346">
        <v>0</v>
      </c>
      <c r="C5" s="353" t="s">
        <v>39</v>
      </c>
      <c r="D5" s="347">
        <v>5.8855999999999999E-2</v>
      </c>
      <c r="E5" s="353" t="s">
        <v>39</v>
      </c>
      <c r="F5" s="182">
        <v>0</v>
      </c>
      <c r="G5" s="16">
        <v>0</v>
      </c>
      <c r="H5" s="19" t="s">
        <v>39</v>
      </c>
      <c r="I5" s="20">
        <v>5.8855999999999999E-2</v>
      </c>
      <c r="J5" s="248" t="s">
        <v>39</v>
      </c>
      <c r="K5" s="283">
        <v>0</v>
      </c>
    </row>
    <row r="6" spans="1:16" x14ac:dyDescent="0.25">
      <c r="A6" s="345" t="s">
        <v>40</v>
      </c>
      <c r="B6" s="346">
        <v>0</v>
      </c>
      <c r="C6" s="353" t="s">
        <v>39</v>
      </c>
      <c r="D6" s="347">
        <v>3.0256000000000002E-2</v>
      </c>
      <c r="E6" s="353" t="s">
        <v>39</v>
      </c>
      <c r="F6" s="182">
        <v>0</v>
      </c>
      <c r="G6" s="16">
        <v>0</v>
      </c>
      <c r="H6" s="19" t="s">
        <v>39</v>
      </c>
      <c r="I6" s="20">
        <v>3.0256000000000002E-2</v>
      </c>
      <c r="J6" s="248" t="s">
        <v>39</v>
      </c>
      <c r="K6" s="283">
        <v>0</v>
      </c>
    </row>
    <row r="7" spans="1:16" x14ac:dyDescent="0.25">
      <c r="A7" s="345" t="s">
        <v>41</v>
      </c>
      <c r="B7" s="346">
        <v>0</v>
      </c>
      <c r="C7" s="240">
        <v>0</v>
      </c>
      <c r="D7" s="347">
        <v>1.1856E-2</v>
      </c>
      <c r="E7" s="177">
        <v>10.18</v>
      </c>
      <c r="F7" s="182">
        <v>0</v>
      </c>
      <c r="G7" s="16">
        <v>0</v>
      </c>
      <c r="H7" s="153">
        <v>0</v>
      </c>
      <c r="I7" s="20">
        <v>1.1856E-2</v>
      </c>
      <c r="J7" s="162">
        <v>10.18</v>
      </c>
      <c r="K7" s="283">
        <v>0</v>
      </c>
    </row>
    <row r="8" spans="1:16" x14ac:dyDescent="0.25">
      <c r="A8" s="345" t="s">
        <v>42</v>
      </c>
      <c r="B8" s="346">
        <v>0</v>
      </c>
      <c r="C8" s="240">
        <v>0</v>
      </c>
      <c r="D8" s="347">
        <v>5.7559999999999998E-3</v>
      </c>
      <c r="E8" s="177">
        <v>11.19</v>
      </c>
      <c r="F8" s="182">
        <v>0</v>
      </c>
      <c r="G8" s="16">
        <v>0</v>
      </c>
      <c r="H8" s="153">
        <v>0</v>
      </c>
      <c r="I8" s="20">
        <v>5.7559999999999998E-3</v>
      </c>
      <c r="J8" s="162">
        <v>11.19</v>
      </c>
      <c r="K8" s="283">
        <v>0</v>
      </c>
    </row>
    <row r="9" spans="1:16" x14ac:dyDescent="0.25">
      <c r="A9" s="345" t="s">
        <v>43</v>
      </c>
      <c r="B9" s="346">
        <v>0</v>
      </c>
      <c r="C9" s="240">
        <v>0</v>
      </c>
      <c r="D9" s="287">
        <v>2.1055999999999998E-2</v>
      </c>
      <c r="E9" s="288">
        <v>0</v>
      </c>
      <c r="F9" s="182">
        <v>0</v>
      </c>
      <c r="G9" s="16">
        <v>0</v>
      </c>
      <c r="H9" s="153">
        <v>0</v>
      </c>
      <c r="I9" s="22">
        <v>2.1055999999999998E-2</v>
      </c>
      <c r="J9" s="289">
        <v>0</v>
      </c>
      <c r="K9" s="283">
        <v>0</v>
      </c>
    </row>
    <row r="10" spans="1:16" x14ac:dyDescent="0.25">
      <c r="A10" s="345" t="s">
        <v>44</v>
      </c>
      <c r="B10" s="242">
        <v>0</v>
      </c>
      <c r="C10" s="243">
        <v>0</v>
      </c>
      <c r="D10" s="347">
        <v>5.7559999999999998E-3</v>
      </c>
      <c r="E10" s="177">
        <v>10.57</v>
      </c>
      <c r="F10" s="182">
        <v>0</v>
      </c>
      <c r="G10" s="21">
        <v>0</v>
      </c>
      <c r="H10" s="241">
        <v>0</v>
      </c>
      <c r="I10" s="20">
        <v>5.7559999999999998E-3</v>
      </c>
      <c r="J10" s="162">
        <v>10.57</v>
      </c>
      <c r="K10" s="283">
        <v>0</v>
      </c>
    </row>
    <row r="11" spans="1:16" x14ac:dyDescent="0.25">
      <c r="A11" s="345" t="s">
        <v>45</v>
      </c>
      <c r="B11" s="242">
        <v>0</v>
      </c>
      <c r="C11" s="243">
        <v>0</v>
      </c>
      <c r="D11" s="287">
        <v>4.9560000000000003E-3</v>
      </c>
      <c r="E11" s="177">
        <v>10.6</v>
      </c>
      <c r="F11" s="182">
        <v>0</v>
      </c>
      <c r="G11" s="21">
        <v>0</v>
      </c>
      <c r="H11" s="241">
        <v>0</v>
      </c>
      <c r="I11" s="22">
        <v>4.9560000000000003E-3</v>
      </c>
      <c r="J11" s="162">
        <v>10.6</v>
      </c>
      <c r="K11" s="283">
        <v>0</v>
      </c>
    </row>
    <row r="12" spans="1:16" ht="15.75" thickBot="1" x14ac:dyDescent="0.3">
      <c r="A12" s="345" t="s">
        <v>46</v>
      </c>
      <c r="B12" s="111">
        <v>0</v>
      </c>
      <c r="C12" s="244">
        <v>0</v>
      </c>
      <c r="D12" s="112">
        <v>4.9560000000000003E-3</v>
      </c>
      <c r="E12" s="175">
        <v>9.9</v>
      </c>
      <c r="F12" s="180">
        <v>0</v>
      </c>
      <c r="G12" s="114">
        <v>0</v>
      </c>
      <c r="H12" s="168">
        <v>0</v>
      </c>
      <c r="I12" s="142">
        <v>4.9560000000000003E-3</v>
      </c>
      <c r="J12" s="161">
        <v>9.9</v>
      </c>
      <c r="K12" s="284">
        <v>0</v>
      </c>
      <c r="L12" s="10">
        <v>0</v>
      </c>
    </row>
    <row r="13" spans="1:16" ht="16.5" thickTop="1" thickBot="1" x14ac:dyDescent="0.3">
      <c r="A13" s="345" t="s">
        <v>33</v>
      </c>
      <c r="B13" s="118">
        <v>0</v>
      </c>
      <c r="C13" s="145">
        <v>0</v>
      </c>
      <c r="D13" s="146" t="e">
        <v>#DIV/0!</v>
      </c>
      <c r="E13" s="147" t="e">
        <v>#DIV/0!</v>
      </c>
      <c r="F13" s="179">
        <v>0</v>
      </c>
      <c r="G13" s="121">
        <v>0</v>
      </c>
      <c r="H13" s="148">
        <v>0</v>
      </c>
      <c r="I13" s="149" t="e">
        <v>#DIV/0!</v>
      </c>
      <c r="J13" s="150" t="e">
        <v>#DIV/0!</v>
      </c>
      <c r="K13" s="285">
        <v>0</v>
      </c>
      <c r="L13" s="10">
        <v>0</v>
      </c>
    </row>
    <row r="14" spans="1:16" ht="15.75" thickBot="1" x14ac:dyDescent="0.3"/>
    <row r="15" spans="1:16" x14ac:dyDescent="0.25">
      <c r="B15" s="583" t="s">
        <v>134</v>
      </c>
      <c r="C15" s="584"/>
      <c r="D15" s="585"/>
      <c r="E15" s="586"/>
      <c r="F15" s="587"/>
      <c r="G15" s="588" t="s">
        <v>135</v>
      </c>
      <c r="H15" s="589"/>
      <c r="I15" s="590"/>
      <c r="J15" s="591"/>
      <c r="K15" s="592"/>
      <c r="L15" s="583" t="s">
        <v>102</v>
      </c>
      <c r="M15" s="584"/>
      <c r="N15" s="585"/>
      <c r="O15" s="586"/>
      <c r="P15" s="587"/>
    </row>
    <row r="16" spans="1:16" x14ac:dyDescent="0.25">
      <c r="A16" s="344" t="s">
        <v>34</v>
      </c>
      <c r="B16" s="348" t="s">
        <v>24</v>
      </c>
      <c r="C16" s="349" t="s">
        <v>35</v>
      </c>
      <c r="D16" s="350" t="s">
        <v>36</v>
      </c>
      <c r="E16" s="351" t="s">
        <v>37</v>
      </c>
      <c r="F16" s="352" t="s">
        <v>26</v>
      </c>
      <c r="G16" s="125" t="s">
        <v>24</v>
      </c>
      <c r="H16" s="126" t="s">
        <v>35</v>
      </c>
      <c r="I16" s="127" t="s">
        <v>36</v>
      </c>
      <c r="J16" s="578" t="s">
        <v>37</v>
      </c>
      <c r="K16" s="128" t="s">
        <v>26</v>
      </c>
      <c r="L16" s="348" t="s">
        <v>24</v>
      </c>
      <c r="M16" s="349" t="s">
        <v>35</v>
      </c>
      <c r="N16" s="350" t="s">
        <v>36</v>
      </c>
      <c r="O16" s="351" t="s">
        <v>37</v>
      </c>
      <c r="P16" s="352" t="s">
        <v>26</v>
      </c>
    </row>
    <row r="17" spans="1:17" x14ac:dyDescent="0.25">
      <c r="A17" s="345" t="s">
        <v>38</v>
      </c>
      <c r="B17" s="346">
        <v>0</v>
      </c>
      <c r="C17" s="353" t="s">
        <v>39</v>
      </c>
      <c r="D17" s="347">
        <v>5.8855999999999999E-2</v>
      </c>
      <c r="E17" s="353" t="s">
        <v>39</v>
      </c>
      <c r="F17" s="182">
        <v>0</v>
      </c>
      <c r="G17" s="16">
        <v>0</v>
      </c>
      <c r="H17" s="19" t="s">
        <v>39</v>
      </c>
      <c r="I17" s="20">
        <v>6.1643000000000003E-2</v>
      </c>
      <c r="J17" s="19" t="s">
        <v>39</v>
      </c>
      <c r="K17" s="283">
        <v>0</v>
      </c>
      <c r="L17" s="346">
        <v>0</v>
      </c>
      <c r="M17" s="353" t="s">
        <v>39</v>
      </c>
      <c r="N17" s="347">
        <v>6.1643000000000003E-2</v>
      </c>
      <c r="O17" s="354" t="s">
        <v>39</v>
      </c>
      <c r="P17" s="182">
        <v>0</v>
      </c>
    </row>
    <row r="18" spans="1:17" x14ac:dyDescent="0.25">
      <c r="A18" s="345" t="s">
        <v>40</v>
      </c>
      <c r="B18" s="346">
        <v>0</v>
      </c>
      <c r="C18" s="353" t="s">
        <v>39</v>
      </c>
      <c r="D18" s="347">
        <v>3.0256000000000002E-2</v>
      </c>
      <c r="E18" s="353" t="s">
        <v>39</v>
      </c>
      <c r="F18" s="182">
        <v>0</v>
      </c>
      <c r="G18" s="16">
        <v>0</v>
      </c>
      <c r="H18" s="19" t="s">
        <v>39</v>
      </c>
      <c r="I18" s="20">
        <v>4.4153999999999999E-2</v>
      </c>
      <c r="J18" s="19" t="s">
        <v>39</v>
      </c>
      <c r="K18" s="283">
        <v>0</v>
      </c>
      <c r="L18" s="346">
        <v>0</v>
      </c>
      <c r="M18" s="353" t="s">
        <v>39</v>
      </c>
      <c r="N18" s="347">
        <v>4.4153999999999999E-2</v>
      </c>
      <c r="O18" s="354" t="s">
        <v>39</v>
      </c>
      <c r="P18" s="182">
        <v>0</v>
      </c>
    </row>
    <row r="19" spans="1:17" x14ac:dyDescent="0.25">
      <c r="A19" s="345" t="s">
        <v>41</v>
      </c>
      <c r="B19" s="346">
        <v>0</v>
      </c>
      <c r="C19" s="240">
        <v>0</v>
      </c>
      <c r="D19" s="347">
        <v>1.1856E-2</v>
      </c>
      <c r="E19" s="131">
        <v>10.18</v>
      </c>
      <c r="F19" s="182">
        <v>0</v>
      </c>
      <c r="G19" s="16">
        <v>0</v>
      </c>
      <c r="H19" s="153">
        <v>0</v>
      </c>
      <c r="I19" s="20">
        <v>1.6609999999999999E-3</v>
      </c>
      <c r="J19" s="133">
        <v>17.100000000000001</v>
      </c>
      <c r="K19" s="283">
        <v>0</v>
      </c>
      <c r="L19" s="346">
        <v>0</v>
      </c>
      <c r="M19" s="240">
        <v>0</v>
      </c>
      <c r="N19" s="347">
        <v>1.6609999999999999E-3</v>
      </c>
      <c r="O19" s="174">
        <v>17.100000000000001</v>
      </c>
      <c r="P19" s="182">
        <v>0</v>
      </c>
    </row>
    <row r="20" spans="1:17" x14ac:dyDescent="0.25">
      <c r="A20" s="345" t="s">
        <v>42</v>
      </c>
      <c r="B20" s="346">
        <v>0</v>
      </c>
      <c r="C20" s="240">
        <v>0</v>
      </c>
      <c r="D20" s="347">
        <v>5.7559999999999998E-3</v>
      </c>
      <c r="E20" s="131">
        <v>11.19</v>
      </c>
      <c r="F20" s="182">
        <v>0</v>
      </c>
      <c r="G20" s="16">
        <v>0</v>
      </c>
      <c r="H20" s="153">
        <v>0</v>
      </c>
      <c r="I20" s="20">
        <v>5.9599999999999996E-4</v>
      </c>
      <c r="J20" s="133">
        <v>18.2</v>
      </c>
      <c r="K20" s="283">
        <v>0</v>
      </c>
      <c r="L20" s="346">
        <v>0</v>
      </c>
      <c r="M20" s="240">
        <v>0</v>
      </c>
      <c r="N20" s="347">
        <v>5.9599999999999996E-4</v>
      </c>
      <c r="O20" s="174">
        <v>18.2</v>
      </c>
      <c r="P20" s="182">
        <v>0</v>
      </c>
    </row>
    <row r="21" spans="1:17" x14ac:dyDescent="0.25">
      <c r="A21" s="345" t="s">
        <v>43</v>
      </c>
      <c r="B21" s="346">
        <v>0</v>
      </c>
      <c r="C21" s="240">
        <v>0</v>
      </c>
      <c r="D21" s="347">
        <v>2.1055999999999998E-2</v>
      </c>
      <c r="E21" s="131">
        <v>0</v>
      </c>
      <c r="F21" s="182">
        <v>0</v>
      </c>
      <c r="G21" s="16">
        <v>0</v>
      </c>
      <c r="H21" s="153">
        <v>0</v>
      </c>
      <c r="I21" s="20">
        <v>2.486E-2</v>
      </c>
      <c r="J21" s="133">
        <v>0</v>
      </c>
      <c r="K21" s="283">
        <v>0</v>
      </c>
      <c r="L21" s="346">
        <v>0</v>
      </c>
      <c r="M21" s="240">
        <v>0</v>
      </c>
      <c r="N21" s="347">
        <v>2.486E-2</v>
      </c>
      <c r="O21" s="174">
        <v>0</v>
      </c>
      <c r="P21" s="182">
        <v>0</v>
      </c>
    </row>
    <row r="22" spans="1:17" x14ac:dyDescent="0.25">
      <c r="A22" s="345" t="s">
        <v>44</v>
      </c>
      <c r="B22" s="242">
        <v>0</v>
      </c>
      <c r="C22" s="243">
        <v>0</v>
      </c>
      <c r="D22" s="134">
        <v>5.7559999999999998E-3</v>
      </c>
      <c r="E22" s="135">
        <v>10.57</v>
      </c>
      <c r="F22" s="182">
        <v>0</v>
      </c>
      <c r="G22" s="21">
        <v>0</v>
      </c>
      <c r="H22" s="241">
        <v>0</v>
      </c>
      <c r="I22" s="136">
        <v>1.2050999999999999E-2</v>
      </c>
      <c r="J22" s="137">
        <v>12.05</v>
      </c>
      <c r="K22" s="283">
        <v>0</v>
      </c>
      <c r="L22" s="242">
        <v>0</v>
      </c>
      <c r="M22" s="243">
        <v>0</v>
      </c>
      <c r="N22" s="134">
        <v>1.2050999999999999E-2</v>
      </c>
      <c r="O22" s="173">
        <v>12.05</v>
      </c>
      <c r="P22" s="182">
        <v>0</v>
      </c>
    </row>
    <row r="23" spans="1:17" x14ac:dyDescent="0.25">
      <c r="A23" s="345" t="s">
        <v>45</v>
      </c>
      <c r="B23" s="242">
        <v>0</v>
      </c>
      <c r="C23" s="243">
        <v>0</v>
      </c>
      <c r="D23" s="134">
        <v>4.9560000000000003E-3</v>
      </c>
      <c r="E23" s="135">
        <v>10.6</v>
      </c>
      <c r="F23" s="182">
        <v>0</v>
      </c>
      <c r="G23" s="21">
        <v>0</v>
      </c>
      <c r="H23" s="241">
        <v>0</v>
      </c>
      <c r="I23" s="136">
        <v>1.3174999999999999E-2</v>
      </c>
      <c r="J23" s="137">
        <v>11.5</v>
      </c>
      <c r="K23" s="283">
        <v>0</v>
      </c>
      <c r="L23" s="242">
        <v>0</v>
      </c>
      <c r="M23" s="243">
        <v>0</v>
      </c>
      <c r="N23" s="134">
        <v>1.3174999999999999E-2</v>
      </c>
      <c r="O23" s="173">
        <v>11.5</v>
      </c>
      <c r="P23" s="182">
        <v>0</v>
      </c>
    </row>
    <row r="24" spans="1:17" ht="15.75" thickBot="1" x14ac:dyDescent="0.3">
      <c r="A24" s="345" t="s">
        <v>46</v>
      </c>
      <c r="B24" s="111">
        <v>0</v>
      </c>
      <c r="C24" s="244">
        <v>0</v>
      </c>
      <c r="D24" s="112">
        <v>4.9560000000000003E-3</v>
      </c>
      <c r="E24" s="139">
        <v>9.9</v>
      </c>
      <c r="F24" s="180">
        <v>0</v>
      </c>
      <c r="G24" s="114">
        <v>0</v>
      </c>
      <c r="H24" s="168">
        <v>0</v>
      </c>
      <c r="I24" s="142">
        <v>1.1457E-2</v>
      </c>
      <c r="J24" s="143">
        <v>11.07</v>
      </c>
      <c r="K24" s="284">
        <v>0</v>
      </c>
      <c r="L24" s="111">
        <v>0</v>
      </c>
      <c r="M24" s="244">
        <v>0</v>
      </c>
      <c r="N24" s="112">
        <v>1.1457E-2</v>
      </c>
      <c r="O24" s="172">
        <v>11.07</v>
      </c>
      <c r="P24" s="180">
        <v>0</v>
      </c>
      <c r="Q24" s="10">
        <v>0</v>
      </c>
    </row>
    <row r="25" spans="1:17" ht="16.5" thickTop="1" thickBot="1" x14ac:dyDescent="0.3">
      <c r="A25" s="345" t="s">
        <v>33</v>
      </c>
      <c r="B25" s="118">
        <v>0</v>
      </c>
      <c r="C25" s="145">
        <v>0</v>
      </c>
      <c r="D25" s="146" t="e">
        <v>#DIV/0!</v>
      </c>
      <c r="E25" s="147" t="e">
        <v>#DIV/0!</v>
      </c>
      <c r="F25" s="179">
        <v>0</v>
      </c>
      <c r="G25" s="121">
        <v>0</v>
      </c>
      <c r="H25" s="148">
        <v>0</v>
      </c>
      <c r="I25" s="149" t="e">
        <v>#DIV/0!</v>
      </c>
      <c r="J25" s="150" t="e">
        <v>#DIV/0!</v>
      </c>
      <c r="K25" s="285">
        <v>0</v>
      </c>
      <c r="L25" s="118">
        <v>0</v>
      </c>
      <c r="M25" s="145">
        <v>0</v>
      </c>
      <c r="N25" s="146" t="e">
        <v>#DIV/0!</v>
      </c>
      <c r="O25" s="147" t="e">
        <v>#DIV/0!</v>
      </c>
      <c r="P25" s="179">
        <v>0</v>
      </c>
      <c r="Q25" s="10">
        <v>0</v>
      </c>
    </row>
    <row r="26" spans="1:17" ht="15.75" thickBot="1" x14ac:dyDescent="0.3"/>
    <row r="27" spans="1:17" x14ac:dyDescent="0.25">
      <c r="B27" s="583" t="s">
        <v>76</v>
      </c>
      <c r="C27" s="584"/>
      <c r="D27" s="585"/>
      <c r="E27" s="586"/>
      <c r="F27" s="587"/>
      <c r="G27" s="588" t="s">
        <v>86</v>
      </c>
      <c r="H27" s="589"/>
      <c r="I27" s="590"/>
      <c r="J27" s="591"/>
      <c r="K27" s="592"/>
    </row>
    <row r="28" spans="1:17" x14ac:dyDescent="0.25">
      <c r="A28" s="344" t="s">
        <v>34</v>
      </c>
      <c r="B28" s="348" t="s">
        <v>24</v>
      </c>
      <c r="C28" s="349" t="s">
        <v>35</v>
      </c>
      <c r="D28" s="350" t="s">
        <v>36</v>
      </c>
      <c r="E28" s="351" t="s">
        <v>37</v>
      </c>
      <c r="F28" s="352" t="s">
        <v>26</v>
      </c>
      <c r="G28" s="125" t="s">
        <v>24</v>
      </c>
      <c r="H28" s="126" t="s">
        <v>35</v>
      </c>
      <c r="I28" s="127" t="s">
        <v>36</v>
      </c>
      <c r="J28" s="127" t="s">
        <v>37</v>
      </c>
      <c r="K28" s="128" t="s">
        <v>26</v>
      </c>
    </row>
    <row r="29" spans="1:17" x14ac:dyDescent="0.25">
      <c r="A29" s="345" t="s">
        <v>38</v>
      </c>
      <c r="B29" s="346" t="e">
        <f>SUM('C&amp;I Rate Code Energy'!#REF!)</f>
        <v>#REF!</v>
      </c>
      <c r="C29" s="353" t="s">
        <v>39</v>
      </c>
      <c r="D29" s="347">
        <v>6.1643000000000003E-2</v>
      </c>
      <c r="E29" s="354" t="s">
        <v>39</v>
      </c>
      <c r="F29" s="182" t="e">
        <f>+B29*D29</f>
        <v>#REF!</v>
      </c>
      <c r="G29" s="16" t="e">
        <f>SUM('C&amp;I Rate Code Energy'!#REF!)</f>
        <v>#REF!</v>
      </c>
      <c r="H29" s="19" t="s">
        <v>39</v>
      </c>
      <c r="I29" s="20">
        <v>6.1643000000000003E-2</v>
      </c>
      <c r="J29" s="19" t="s">
        <v>39</v>
      </c>
      <c r="K29" s="283" t="e">
        <f>+G29*I29</f>
        <v>#REF!</v>
      </c>
    </row>
    <row r="30" spans="1:17" x14ac:dyDescent="0.25">
      <c r="A30" s="345" t="s">
        <v>40</v>
      </c>
      <c r="B30" s="346" t="e">
        <f>SUM('C&amp;I Rate Code Energy'!#REF!)</f>
        <v>#REF!</v>
      </c>
      <c r="C30" s="353" t="s">
        <v>39</v>
      </c>
      <c r="D30" s="347">
        <v>4.4153999999999999E-2</v>
      </c>
      <c r="E30" s="354" t="s">
        <v>39</v>
      </c>
      <c r="F30" s="182" t="e">
        <f t="shared" ref="F30" si="0">+B30*D30</f>
        <v>#REF!</v>
      </c>
      <c r="G30" s="16" t="e">
        <f>SUM('C&amp;I Rate Code Energy'!#REF!)</f>
        <v>#REF!</v>
      </c>
      <c r="H30" s="19" t="s">
        <v>39</v>
      </c>
      <c r="I30" s="20">
        <v>4.4153999999999999E-2</v>
      </c>
      <c r="J30" s="19" t="s">
        <v>39</v>
      </c>
      <c r="K30" s="283" t="e">
        <f t="shared" ref="K30" si="1">+G30*I30</f>
        <v>#REF!</v>
      </c>
    </row>
    <row r="31" spans="1:17" x14ac:dyDescent="0.25">
      <c r="A31" s="345" t="s">
        <v>41</v>
      </c>
      <c r="B31" s="346" t="e">
        <f>SUM('C&amp;I Rate Code Energy'!#REF!)</f>
        <v>#REF!</v>
      </c>
      <c r="C31" s="240" t="e">
        <f>SUM('C&amp;I Rate Code Demand'!#REF!)</f>
        <v>#REF!</v>
      </c>
      <c r="D31" s="347">
        <v>1.6609999999999999E-3</v>
      </c>
      <c r="E31" s="174">
        <v>17.100000000000001</v>
      </c>
      <c r="F31" s="182" t="e">
        <f>(+B31*D31)+(C31*E31)</f>
        <v>#REF!</v>
      </c>
      <c r="G31" s="16" t="e">
        <f>SUM('C&amp;I Rate Code Energy'!#REF!)</f>
        <v>#REF!</v>
      </c>
      <c r="H31" s="153" t="e">
        <f>SUM('C&amp;I Rate Code Demand'!#REF!)</f>
        <v>#REF!</v>
      </c>
      <c r="I31" s="20">
        <v>1.6609999999999999E-3</v>
      </c>
      <c r="J31" s="133">
        <v>17.100000000000001</v>
      </c>
      <c r="K31" s="283" t="e">
        <f>(+G31*I31)+(H31*J31)</f>
        <v>#REF!</v>
      </c>
    </row>
    <row r="32" spans="1:17" x14ac:dyDescent="0.25">
      <c r="A32" s="345" t="s">
        <v>42</v>
      </c>
      <c r="B32" s="346" t="e">
        <f>SUM('C&amp;I Rate Code Energy'!#REF!)</f>
        <v>#REF!</v>
      </c>
      <c r="C32" s="240" t="e">
        <f>SUM('C&amp;I Rate Code Demand'!#REF!)</f>
        <v>#REF!</v>
      </c>
      <c r="D32" s="347">
        <v>5.9599999999999996E-4</v>
      </c>
      <c r="E32" s="174">
        <v>18.2</v>
      </c>
      <c r="F32" s="182" t="e">
        <f t="shared" ref="F32:F36" si="2">(+B32*D32)+(C32*E32)</f>
        <v>#REF!</v>
      </c>
      <c r="G32" s="16" t="e">
        <f>SUM('C&amp;I Rate Code Energy'!#REF!)</f>
        <v>#REF!</v>
      </c>
      <c r="H32" s="153" t="e">
        <f>SUM('C&amp;I Rate Code Demand'!#REF!)</f>
        <v>#REF!</v>
      </c>
      <c r="I32" s="20">
        <v>5.9599999999999996E-4</v>
      </c>
      <c r="J32" s="133">
        <v>18.2</v>
      </c>
      <c r="K32" s="283" t="e">
        <f t="shared" ref="K32:K36" si="3">(+G32*I32)+(H32*J32)</f>
        <v>#REF!</v>
      </c>
    </row>
    <row r="33" spans="1:12" x14ac:dyDescent="0.25">
      <c r="A33" s="345" t="s">
        <v>43</v>
      </c>
      <c r="B33" s="346" t="e">
        <f>SUM('C&amp;I Rate Code Energy'!#REF!)</f>
        <v>#REF!</v>
      </c>
      <c r="C33" s="240" t="e">
        <f>SUM('C&amp;I Rate Code Demand'!#REF!)</f>
        <v>#REF!</v>
      </c>
      <c r="D33" s="347">
        <v>2.486E-2</v>
      </c>
      <c r="E33" s="174">
        <v>0</v>
      </c>
      <c r="F33" s="182" t="e">
        <f t="shared" si="2"/>
        <v>#REF!</v>
      </c>
      <c r="G33" s="16" t="e">
        <f>SUM('C&amp;I Rate Code Energy'!#REF!)</f>
        <v>#REF!</v>
      </c>
      <c r="H33" s="153" t="e">
        <f>SUM('C&amp;I Rate Code Demand'!#REF!)</f>
        <v>#REF!</v>
      </c>
      <c r="I33" s="20">
        <v>2.486E-2</v>
      </c>
      <c r="J33" s="133">
        <v>0</v>
      </c>
      <c r="K33" s="283" t="e">
        <f t="shared" si="3"/>
        <v>#REF!</v>
      </c>
    </row>
    <row r="34" spans="1:12" x14ac:dyDescent="0.25">
      <c r="A34" s="345" t="s">
        <v>44</v>
      </c>
      <c r="B34" s="242" t="e">
        <f>SUM('C&amp;I Rate Code Energy'!#REF!)</f>
        <v>#REF!</v>
      </c>
      <c r="C34" s="243" t="e">
        <f>SUM('C&amp;I Rate Code Demand'!#REF!)</f>
        <v>#REF!</v>
      </c>
      <c r="D34" s="134">
        <v>1.2050999999999999E-2</v>
      </c>
      <c r="E34" s="173">
        <v>12.05</v>
      </c>
      <c r="F34" s="182" t="e">
        <f t="shared" si="2"/>
        <v>#REF!</v>
      </c>
      <c r="G34" s="21" t="e">
        <f>SUM('C&amp;I Rate Code Energy'!#REF!)</f>
        <v>#REF!</v>
      </c>
      <c r="H34" s="241" t="e">
        <f>SUM('C&amp;I Rate Code Demand'!#REF!)</f>
        <v>#REF!</v>
      </c>
      <c r="I34" s="136">
        <v>1.2050999999999999E-2</v>
      </c>
      <c r="J34" s="137">
        <v>12.05</v>
      </c>
      <c r="K34" s="283" t="e">
        <f t="shared" si="3"/>
        <v>#REF!</v>
      </c>
    </row>
    <row r="35" spans="1:12" x14ac:dyDescent="0.25">
      <c r="A35" s="345" t="s">
        <v>45</v>
      </c>
      <c r="B35" s="242" t="e">
        <f>SUM('C&amp;I Rate Code Energy'!#REF!)</f>
        <v>#REF!</v>
      </c>
      <c r="C35" s="243" t="e">
        <f>SUM('C&amp;I Rate Code Demand'!#REF!)</f>
        <v>#REF!</v>
      </c>
      <c r="D35" s="134">
        <v>1.3174999999999999E-2</v>
      </c>
      <c r="E35" s="173">
        <v>11.5</v>
      </c>
      <c r="F35" s="182" t="e">
        <f t="shared" si="2"/>
        <v>#REF!</v>
      </c>
      <c r="G35" s="21" t="e">
        <f>SUM('C&amp;I Rate Code Energy'!#REF!)</f>
        <v>#REF!</v>
      </c>
      <c r="H35" s="241" t="e">
        <f>SUM('C&amp;I Rate Code Demand'!#REF!)</f>
        <v>#REF!</v>
      </c>
      <c r="I35" s="136">
        <v>1.3174999999999999E-2</v>
      </c>
      <c r="J35" s="137">
        <v>11.5</v>
      </c>
      <c r="K35" s="283" t="e">
        <f t="shared" si="3"/>
        <v>#REF!</v>
      </c>
    </row>
    <row r="36" spans="1:12" ht="15.75" thickBot="1" x14ac:dyDescent="0.3">
      <c r="A36" s="345" t="s">
        <v>46</v>
      </c>
      <c r="B36" s="111" t="e">
        <f>SUM('C&amp;I Rate Code Energy'!#REF!)</f>
        <v>#REF!</v>
      </c>
      <c r="C36" s="244" t="e">
        <f>SUM('C&amp;I Rate Code Demand'!#REF!)</f>
        <v>#REF!</v>
      </c>
      <c r="D36" s="112">
        <v>1.1457E-2</v>
      </c>
      <c r="E36" s="172">
        <v>11.07</v>
      </c>
      <c r="F36" s="180" t="e">
        <f t="shared" si="2"/>
        <v>#REF!</v>
      </c>
      <c r="G36" s="114" t="e">
        <f>SUM('C&amp;I Rate Code Energy'!#REF!)</f>
        <v>#REF!</v>
      </c>
      <c r="H36" s="168" t="e">
        <f>SUM('C&amp;I Rate Code Demand'!#REF!)</f>
        <v>#REF!</v>
      </c>
      <c r="I36" s="142">
        <v>1.1457E-2</v>
      </c>
      <c r="J36" s="143">
        <v>11.07</v>
      </c>
      <c r="K36" s="284" t="e">
        <f t="shared" si="3"/>
        <v>#REF!</v>
      </c>
      <c r="L36" s="10"/>
    </row>
    <row r="37" spans="1:12" ht="16.5" thickTop="1" thickBot="1" x14ac:dyDescent="0.3">
      <c r="A37" s="345" t="s">
        <v>33</v>
      </c>
      <c r="B37" s="118" t="e">
        <f>SUM(B29:B36)</f>
        <v>#REF!</v>
      </c>
      <c r="C37" s="145" t="e">
        <f>SUM(C31:C36)</f>
        <v>#REF!</v>
      </c>
      <c r="D37" s="146"/>
      <c r="E37" s="147"/>
      <c r="F37" s="179" t="e">
        <f>SUM(F29:F36)</f>
        <v>#REF!</v>
      </c>
      <c r="G37" s="121" t="e">
        <f>SUM(G29:G36)</f>
        <v>#REF!</v>
      </c>
      <c r="H37" s="148" t="e">
        <f>SUM(H31:H36)</f>
        <v>#REF!</v>
      </c>
      <c r="I37" s="149">
        <v>3.260016573411386E-2</v>
      </c>
      <c r="J37" s="150">
        <v>16.956138891939073</v>
      </c>
      <c r="K37" s="285" t="e">
        <f>SUM(K29:K36)</f>
        <v>#REF!</v>
      </c>
      <c r="L37" s="10"/>
    </row>
    <row r="38" spans="1:12" ht="15.75" thickBot="1" x14ac:dyDescent="0.3">
      <c r="F38" s="10" t="e">
        <f>SUM(Sector!#REF!)</f>
        <v>#REF!</v>
      </c>
      <c r="K38" s="10" t="e">
        <f>SUM(Sector!#REF!)</f>
        <v>#REF!</v>
      </c>
    </row>
    <row r="39" spans="1:12" x14ac:dyDescent="0.25">
      <c r="B39" s="583" t="s">
        <v>89</v>
      </c>
      <c r="C39" s="584"/>
      <c r="D39" s="585"/>
      <c r="E39" s="586"/>
      <c r="F39" s="587"/>
      <c r="G39" s="588" t="s">
        <v>95</v>
      </c>
      <c r="H39" s="589"/>
      <c r="I39" s="590"/>
      <c r="J39" s="591"/>
      <c r="K39" s="592"/>
    </row>
    <row r="40" spans="1:12" x14ac:dyDescent="0.25">
      <c r="A40" s="344" t="s">
        <v>34</v>
      </c>
      <c r="B40" s="348" t="s">
        <v>24</v>
      </c>
      <c r="C40" s="349" t="s">
        <v>35</v>
      </c>
      <c r="D40" s="350" t="s">
        <v>36</v>
      </c>
      <c r="E40" s="351" t="s">
        <v>37</v>
      </c>
      <c r="F40" s="352" t="s">
        <v>26</v>
      </c>
      <c r="G40" s="125" t="s">
        <v>24</v>
      </c>
      <c r="H40" s="126" t="s">
        <v>35</v>
      </c>
      <c r="I40" s="127" t="s">
        <v>36</v>
      </c>
      <c r="J40" s="127" t="s">
        <v>37</v>
      </c>
      <c r="K40" s="128" t="s">
        <v>26</v>
      </c>
    </row>
    <row r="41" spans="1:12" x14ac:dyDescent="0.25">
      <c r="A41" s="345" t="s">
        <v>38</v>
      </c>
      <c r="B41" s="346" t="e">
        <f>SUM('C&amp;I Rate Code Energy'!#REF!)</f>
        <v>#REF!</v>
      </c>
      <c r="C41" s="353" t="s">
        <v>39</v>
      </c>
      <c r="D41" s="347">
        <v>6.1643000000000003E-2</v>
      </c>
      <c r="E41" s="354" t="s">
        <v>39</v>
      </c>
      <c r="F41" s="182" t="e">
        <f>+B41*D41</f>
        <v>#REF!</v>
      </c>
      <c r="G41" s="16" t="e">
        <f>SUM('C&amp;I Rate Code Energy'!#REF!)</f>
        <v>#REF!</v>
      </c>
      <c r="H41" s="19" t="s">
        <v>39</v>
      </c>
      <c r="I41" s="20">
        <v>6.1643000000000003E-2</v>
      </c>
      <c r="J41" s="19" t="s">
        <v>39</v>
      </c>
      <c r="K41" s="283" t="e">
        <f>+G41*I41</f>
        <v>#REF!</v>
      </c>
    </row>
    <row r="42" spans="1:12" x14ac:dyDescent="0.25">
      <c r="A42" s="345" t="s">
        <v>40</v>
      </c>
      <c r="B42" s="346" t="e">
        <f>SUM('C&amp;I Rate Code Energy'!#REF!)</f>
        <v>#REF!</v>
      </c>
      <c r="C42" s="353" t="s">
        <v>39</v>
      </c>
      <c r="D42" s="347">
        <v>4.4153999999999999E-2</v>
      </c>
      <c r="E42" s="354" t="s">
        <v>39</v>
      </c>
      <c r="F42" s="182" t="e">
        <f t="shared" ref="F42" si="4">+B42*D42</f>
        <v>#REF!</v>
      </c>
      <c r="G42" s="16" t="e">
        <f>SUM('C&amp;I Rate Code Energy'!#REF!)</f>
        <v>#REF!</v>
      </c>
      <c r="H42" s="19" t="s">
        <v>39</v>
      </c>
      <c r="I42" s="20">
        <v>4.4153999999999999E-2</v>
      </c>
      <c r="J42" s="19" t="s">
        <v>39</v>
      </c>
      <c r="K42" s="283" t="e">
        <f t="shared" ref="K42" si="5">+G42*I42</f>
        <v>#REF!</v>
      </c>
    </row>
    <row r="43" spans="1:12" x14ac:dyDescent="0.25">
      <c r="A43" s="345" t="s">
        <v>41</v>
      </c>
      <c r="B43" s="346" t="e">
        <f>SUM('C&amp;I Rate Code Energy'!#REF!)</f>
        <v>#REF!</v>
      </c>
      <c r="C43" s="240" t="e">
        <f>SUM('C&amp;I Rate Code Demand'!#REF!)</f>
        <v>#REF!</v>
      </c>
      <c r="D43" s="347">
        <v>1.6609999999999999E-3</v>
      </c>
      <c r="E43" s="174">
        <v>17.100000000000001</v>
      </c>
      <c r="F43" s="182" t="e">
        <f>(+B43*D43)+(C43*E43)</f>
        <v>#REF!</v>
      </c>
      <c r="G43" s="16" t="e">
        <f>SUM('C&amp;I Rate Code Energy'!#REF!)</f>
        <v>#REF!</v>
      </c>
      <c r="H43" s="153" t="e">
        <f>SUM('C&amp;I Rate Code Demand'!#REF!)</f>
        <v>#REF!</v>
      </c>
      <c r="I43" s="20">
        <v>1.6609999999999999E-3</v>
      </c>
      <c r="J43" s="133">
        <v>17.100000000000001</v>
      </c>
      <c r="K43" s="283" t="e">
        <f>(+G43*I43)+(H43*J43)</f>
        <v>#REF!</v>
      </c>
    </row>
    <row r="44" spans="1:12" x14ac:dyDescent="0.25">
      <c r="A44" s="345" t="s">
        <v>42</v>
      </c>
      <c r="B44" s="346" t="e">
        <f>SUM('C&amp;I Rate Code Energy'!#REF!)</f>
        <v>#REF!</v>
      </c>
      <c r="C44" s="240" t="e">
        <f>SUM('C&amp;I Rate Code Demand'!#REF!)</f>
        <v>#REF!</v>
      </c>
      <c r="D44" s="347">
        <v>5.9599999999999996E-4</v>
      </c>
      <c r="E44" s="174">
        <v>18.2</v>
      </c>
      <c r="F44" s="182" t="e">
        <f t="shared" ref="F44:F48" si="6">(+B44*D44)+(C44*E44)</f>
        <v>#REF!</v>
      </c>
      <c r="G44" s="16" t="e">
        <f>SUM('C&amp;I Rate Code Energy'!#REF!)</f>
        <v>#REF!</v>
      </c>
      <c r="H44" s="153" t="e">
        <f>SUM('C&amp;I Rate Code Demand'!#REF!)</f>
        <v>#REF!</v>
      </c>
      <c r="I44" s="20">
        <v>5.9599999999999996E-4</v>
      </c>
      <c r="J44" s="133">
        <v>18.2</v>
      </c>
      <c r="K44" s="283" t="e">
        <f t="shared" ref="K44:K48" si="7">(+G44*I44)+(H44*J44)</f>
        <v>#REF!</v>
      </c>
    </row>
    <row r="45" spans="1:12" x14ac:dyDescent="0.25">
      <c r="A45" s="345" t="s">
        <v>43</v>
      </c>
      <c r="B45" s="346" t="e">
        <f>SUM('C&amp;I Rate Code Energy'!#REF!)</f>
        <v>#REF!</v>
      </c>
      <c r="C45" s="240" t="e">
        <f>SUM('C&amp;I Rate Code Demand'!#REF!)</f>
        <v>#REF!</v>
      </c>
      <c r="D45" s="347">
        <v>2.486E-2</v>
      </c>
      <c r="E45" s="174">
        <v>0</v>
      </c>
      <c r="F45" s="182" t="e">
        <f t="shared" si="6"/>
        <v>#REF!</v>
      </c>
      <c r="G45" s="16" t="e">
        <f>SUM('C&amp;I Rate Code Energy'!#REF!)</f>
        <v>#REF!</v>
      </c>
      <c r="H45" s="153" t="e">
        <f>SUM('C&amp;I Rate Code Demand'!#REF!)</f>
        <v>#REF!</v>
      </c>
      <c r="I45" s="20">
        <v>2.486E-2</v>
      </c>
      <c r="J45" s="133">
        <v>0</v>
      </c>
      <c r="K45" s="283" t="e">
        <f t="shared" si="7"/>
        <v>#REF!</v>
      </c>
    </row>
    <row r="46" spans="1:12" x14ac:dyDescent="0.25">
      <c r="A46" s="345" t="s">
        <v>44</v>
      </c>
      <c r="B46" s="242" t="e">
        <f>SUM('C&amp;I Rate Code Energy'!#REF!)</f>
        <v>#REF!</v>
      </c>
      <c r="C46" s="243" t="e">
        <f>SUM('C&amp;I Rate Code Demand'!#REF!)</f>
        <v>#REF!</v>
      </c>
      <c r="D46" s="134">
        <v>1.2050999999999999E-2</v>
      </c>
      <c r="E46" s="173">
        <v>12.05</v>
      </c>
      <c r="F46" s="182" t="e">
        <f t="shared" si="6"/>
        <v>#REF!</v>
      </c>
      <c r="G46" s="21" t="e">
        <f>SUM('C&amp;I Rate Code Energy'!#REF!)</f>
        <v>#REF!</v>
      </c>
      <c r="H46" s="241" t="e">
        <f>SUM('C&amp;I Rate Code Demand'!#REF!)</f>
        <v>#REF!</v>
      </c>
      <c r="I46" s="136">
        <v>1.2050999999999999E-2</v>
      </c>
      <c r="J46" s="137">
        <v>12.05</v>
      </c>
      <c r="K46" s="283" t="e">
        <f t="shared" si="7"/>
        <v>#REF!</v>
      </c>
    </row>
    <row r="47" spans="1:12" x14ac:dyDescent="0.25">
      <c r="A47" s="345" t="s">
        <v>45</v>
      </c>
      <c r="B47" s="242" t="e">
        <f>SUM('C&amp;I Rate Code Energy'!#REF!)</f>
        <v>#REF!</v>
      </c>
      <c r="C47" s="243" t="e">
        <f>SUM('C&amp;I Rate Code Demand'!#REF!)</f>
        <v>#REF!</v>
      </c>
      <c r="D47" s="134">
        <v>1.3174999999999999E-2</v>
      </c>
      <c r="E47" s="173">
        <v>11.5</v>
      </c>
      <c r="F47" s="182" t="e">
        <f t="shared" si="6"/>
        <v>#REF!</v>
      </c>
      <c r="G47" s="21" t="e">
        <f>SUM('C&amp;I Rate Code Energy'!#REF!)</f>
        <v>#REF!</v>
      </c>
      <c r="H47" s="241" t="e">
        <f>SUM('C&amp;I Rate Code Demand'!#REF!)</f>
        <v>#REF!</v>
      </c>
      <c r="I47" s="136">
        <v>1.3174999999999999E-2</v>
      </c>
      <c r="J47" s="137">
        <v>11.5</v>
      </c>
      <c r="K47" s="283" t="e">
        <f t="shared" si="7"/>
        <v>#REF!</v>
      </c>
    </row>
    <row r="48" spans="1:12" ht="15.75" thickBot="1" x14ac:dyDescent="0.3">
      <c r="A48" s="345" t="s">
        <v>46</v>
      </c>
      <c r="B48" s="111" t="e">
        <f>SUM('C&amp;I Rate Code Energy'!#REF!)</f>
        <v>#REF!</v>
      </c>
      <c r="C48" s="244" t="e">
        <f>SUM('C&amp;I Rate Code Demand'!#REF!)</f>
        <v>#REF!</v>
      </c>
      <c r="D48" s="112">
        <v>1.1457E-2</v>
      </c>
      <c r="E48" s="172">
        <v>11.07</v>
      </c>
      <c r="F48" s="180" t="e">
        <f t="shared" si="6"/>
        <v>#REF!</v>
      </c>
      <c r="G48" s="114" t="e">
        <f>SUM('C&amp;I Rate Code Energy'!#REF!)</f>
        <v>#REF!</v>
      </c>
      <c r="H48" s="168" t="e">
        <f>SUM('C&amp;I Rate Code Demand'!#REF!)</f>
        <v>#REF!</v>
      </c>
      <c r="I48" s="142">
        <v>1.1457E-2</v>
      </c>
      <c r="J48" s="143">
        <v>11.07</v>
      </c>
      <c r="K48" s="284" t="e">
        <f t="shared" si="7"/>
        <v>#REF!</v>
      </c>
    </row>
    <row r="49" spans="1:11" ht="16.5" thickTop="1" thickBot="1" x14ac:dyDescent="0.3">
      <c r="A49" s="345" t="s">
        <v>33</v>
      </c>
      <c r="B49" s="118" t="e">
        <f>SUM(B41:B48)</f>
        <v>#REF!</v>
      </c>
      <c r="C49" s="145" t="e">
        <f>SUM(C43:C48)</f>
        <v>#REF!</v>
      </c>
      <c r="D49" s="146">
        <v>3.2664277957414299E-2</v>
      </c>
      <c r="E49" s="147">
        <v>17.004655051021874</v>
      </c>
      <c r="F49" s="179" t="e">
        <f>SUM(F41:F48)</f>
        <v>#REF!</v>
      </c>
      <c r="G49" s="121" t="e">
        <f>SUM(G41:G48)</f>
        <v>#REF!</v>
      </c>
      <c r="H49" s="148" t="e">
        <f>SUM(H43:H48)</f>
        <v>#REF!</v>
      </c>
      <c r="I49" s="149">
        <v>3.260016573411386E-2</v>
      </c>
      <c r="J49" s="150">
        <v>16.956138891939073</v>
      </c>
      <c r="K49" s="285" t="e">
        <f>SUM(K41:K48)</f>
        <v>#REF!</v>
      </c>
    </row>
    <row r="50" spans="1:11" x14ac:dyDescent="0.25">
      <c r="F50" s="10" t="e">
        <f>SUM(Sector!#REF!)</f>
        <v>#REF!</v>
      </c>
      <c r="K50" s="10" t="e">
        <f>SUM(Sector!#REF!)</f>
        <v>#REF!</v>
      </c>
    </row>
  </sheetData>
  <mergeCells count="9">
    <mergeCell ref="B39:F39"/>
    <mergeCell ref="G39:K39"/>
    <mergeCell ref="L15:P15"/>
    <mergeCell ref="B27:F27"/>
    <mergeCell ref="G27:K27"/>
    <mergeCell ref="B3:F3"/>
    <mergeCell ref="G3:K3"/>
    <mergeCell ref="B15:F15"/>
    <mergeCell ref="G15:K15"/>
  </mergeCells>
  <pageMargins left="0.7" right="0.7" top="0.75" bottom="0.75" header="0.3" footer="0.3"/>
  <customProperties>
    <customPr name="EpmWorksheetKeyString_GU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Q76"/>
  <sheetViews>
    <sheetView topLeftCell="A51" zoomScale="85" zoomScaleNormal="85" workbookViewId="0">
      <selection activeCell="H49" activeCellId="1" sqref="C49 H49"/>
    </sheetView>
  </sheetViews>
  <sheetFormatPr defaultColWidth="9.28515625" defaultRowHeight="15" x14ac:dyDescent="0.25"/>
  <cols>
    <col min="1" max="1" width="23.7109375" customWidth="1"/>
    <col min="2" max="2" width="13.5703125" customWidth="1"/>
    <col min="3" max="3" width="12.28515625" customWidth="1"/>
    <col min="4" max="4" width="21.7109375" customWidth="1"/>
    <col min="5" max="5" width="20.5703125" customWidth="1"/>
    <col min="6" max="6" width="18" customWidth="1"/>
    <col min="7" max="7" width="13.5703125" customWidth="1"/>
    <col min="8" max="8" width="12.28515625" customWidth="1"/>
    <col min="9" max="9" width="21.7109375" customWidth="1"/>
    <col min="10" max="10" width="20.5703125" customWidth="1"/>
    <col min="11" max="11" width="18" customWidth="1"/>
    <col min="12" max="16" width="26.28515625" customWidth="1"/>
    <col min="17" max="17" width="14.28515625" customWidth="1"/>
  </cols>
  <sheetData>
    <row r="1" spans="1:16" x14ac:dyDescent="0.25">
      <c r="A1" s="399" t="s">
        <v>111</v>
      </c>
    </row>
    <row r="2" spans="1:16" ht="15.75" thickBot="1" x14ac:dyDescent="0.3"/>
    <row r="3" spans="1:16" x14ac:dyDescent="0.25">
      <c r="B3" s="583" t="s">
        <v>96</v>
      </c>
      <c r="C3" s="584"/>
      <c r="D3" s="585"/>
      <c r="E3" s="586"/>
      <c r="F3" s="587"/>
      <c r="G3" s="588" t="s">
        <v>97</v>
      </c>
      <c r="H3" s="589"/>
      <c r="I3" s="590"/>
      <c r="J3" s="591"/>
      <c r="K3" s="592"/>
    </row>
    <row r="4" spans="1:16" x14ac:dyDescent="0.25">
      <c r="A4" s="344" t="s">
        <v>34</v>
      </c>
      <c r="B4" s="348" t="s">
        <v>24</v>
      </c>
      <c r="C4" s="349" t="s">
        <v>35</v>
      </c>
      <c r="D4" s="350" t="s">
        <v>36</v>
      </c>
      <c r="E4" s="351" t="s">
        <v>37</v>
      </c>
      <c r="F4" s="352" t="s">
        <v>26</v>
      </c>
      <c r="G4" s="125" t="s">
        <v>24</v>
      </c>
      <c r="H4" s="126" t="s">
        <v>35</v>
      </c>
      <c r="I4" s="127" t="s">
        <v>36</v>
      </c>
      <c r="J4" s="127" t="s">
        <v>37</v>
      </c>
      <c r="K4" s="128" t="s">
        <v>26</v>
      </c>
    </row>
    <row r="5" spans="1:16" x14ac:dyDescent="0.25">
      <c r="A5" s="345" t="s">
        <v>38</v>
      </c>
      <c r="B5" s="346">
        <v>0</v>
      </c>
      <c r="C5" s="353" t="s">
        <v>39</v>
      </c>
      <c r="D5" s="347">
        <v>5.8855999999999999E-2</v>
      </c>
      <c r="E5" s="353" t="s">
        <v>39</v>
      </c>
      <c r="F5" s="182">
        <v>0</v>
      </c>
      <c r="G5" s="16">
        <v>0</v>
      </c>
      <c r="H5" s="19" t="s">
        <v>39</v>
      </c>
      <c r="I5" s="20">
        <v>5.8855999999999999E-2</v>
      </c>
      <c r="J5" s="248" t="s">
        <v>39</v>
      </c>
      <c r="K5" s="283">
        <v>0</v>
      </c>
    </row>
    <row r="6" spans="1:16" x14ac:dyDescent="0.25">
      <c r="A6" s="345" t="s">
        <v>40</v>
      </c>
      <c r="B6" s="346">
        <v>0</v>
      </c>
      <c r="C6" s="353" t="s">
        <v>39</v>
      </c>
      <c r="D6" s="347">
        <v>3.0256000000000002E-2</v>
      </c>
      <c r="E6" s="353" t="s">
        <v>39</v>
      </c>
      <c r="F6" s="182">
        <v>0</v>
      </c>
      <c r="G6" s="16">
        <v>0</v>
      </c>
      <c r="H6" s="19" t="s">
        <v>39</v>
      </c>
      <c r="I6" s="20">
        <v>3.0256000000000002E-2</v>
      </c>
      <c r="J6" s="248" t="s">
        <v>39</v>
      </c>
      <c r="K6" s="283">
        <v>0</v>
      </c>
    </row>
    <row r="7" spans="1:16" x14ac:dyDescent="0.25">
      <c r="A7" s="345" t="s">
        <v>41</v>
      </c>
      <c r="B7" s="346">
        <v>0</v>
      </c>
      <c r="C7" s="240">
        <v>0</v>
      </c>
      <c r="D7" s="347">
        <v>1.1856E-2</v>
      </c>
      <c r="E7" s="177">
        <v>10.18</v>
      </c>
      <c r="F7" s="182">
        <v>0</v>
      </c>
      <c r="G7" s="16">
        <v>0</v>
      </c>
      <c r="H7" s="153">
        <v>0</v>
      </c>
      <c r="I7" s="20">
        <v>1.1856E-2</v>
      </c>
      <c r="J7" s="162">
        <v>10.18</v>
      </c>
      <c r="K7" s="283">
        <v>0</v>
      </c>
    </row>
    <row r="8" spans="1:16" x14ac:dyDescent="0.25">
      <c r="A8" s="345" t="s">
        <v>42</v>
      </c>
      <c r="B8" s="346">
        <v>0</v>
      </c>
      <c r="C8" s="240">
        <v>0</v>
      </c>
      <c r="D8" s="347">
        <v>5.7559999999999998E-3</v>
      </c>
      <c r="E8" s="177">
        <v>11.19</v>
      </c>
      <c r="F8" s="182">
        <v>0</v>
      </c>
      <c r="G8" s="16">
        <v>0</v>
      </c>
      <c r="H8" s="153">
        <v>0</v>
      </c>
      <c r="I8" s="20">
        <v>5.7559999999999998E-3</v>
      </c>
      <c r="J8" s="162">
        <v>11.19</v>
      </c>
      <c r="K8" s="283">
        <v>0</v>
      </c>
    </row>
    <row r="9" spans="1:16" x14ac:dyDescent="0.25">
      <c r="A9" s="345" t="s">
        <v>43</v>
      </c>
      <c r="B9" s="346">
        <v>0</v>
      </c>
      <c r="C9" s="240">
        <v>0</v>
      </c>
      <c r="D9" s="287">
        <v>2.1055999999999998E-2</v>
      </c>
      <c r="E9" s="288">
        <v>0</v>
      </c>
      <c r="F9" s="182">
        <v>0</v>
      </c>
      <c r="G9" s="16">
        <v>0</v>
      </c>
      <c r="H9" s="153">
        <v>0</v>
      </c>
      <c r="I9" s="22">
        <v>2.1055999999999998E-2</v>
      </c>
      <c r="J9" s="289">
        <v>0</v>
      </c>
      <c r="K9" s="283">
        <v>0</v>
      </c>
    </row>
    <row r="10" spans="1:16" x14ac:dyDescent="0.25">
      <c r="A10" s="345" t="s">
        <v>44</v>
      </c>
      <c r="B10" s="242">
        <v>0</v>
      </c>
      <c r="C10" s="243">
        <v>0</v>
      </c>
      <c r="D10" s="347">
        <v>5.7559999999999998E-3</v>
      </c>
      <c r="E10" s="177">
        <v>10.57</v>
      </c>
      <c r="F10" s="182">
        <v>0</v>
      </c>
      <c r="G10" s="21">
        <v>0</v>
      </c>
      <c r="H10" s="241">
        <v>0</v>
      </c>
      <c r="I10" s="20">
        <v>5.7559999999999998E-3</v>
      </c>
      <c r="J10" s="162">
        <v>10.57</v>
      </c>
      <c r="K10" s="283">
        <v>0</v>
      </c>
    </row>
    <row r="11" spans="1:16" x14ac:dyDescent="0.25">
      <c r="A11" s="345" t="s">
        <v>45</v>
      </c>
      <c r="B11" s="242">
        <v>0</v>
      </c>
      <c r="C11" s="243">
        <v>0</v>
      </c>
      <c r="D11" s="287">
        <v>4.9560000000000003E-3</v>
      </c>
      <c r="E11" s="177">
        <v>10.6</v>
      </c>
      <c r="F11" s="182">
        <v>0</v>
      </c>
      <c r="G11" s="21">
        <v>0</v>
      </c>
      <c r="H11" s="241">
        <v>0</v>
      </c>
      <c r="I11" s="22">
        <v>4.9560000000000003E-3</v>
      </c>
      <c r="J11" s="162">
        <v>10.6</v>
      </c>
      <c r="K11" s="283">
        <v>0</v>
      </c>
    </row>
    <row r="12" spans="1:16" ht="15.75" thickBot="1" x14ac:dyDescent="0.3">
      <c r="A12" s="345" t="s">
        <v>46</v>
      </c>
      <c r="B12" s="111">
        <v>0</v>
      </c>
      <c r="C12" s="244">
        <v>0</v>
      </c>
      <c r="D12" s="112">
        <v>4.9560000000000003E-3</v>
      </c>
      <c r="E12" s="175">
        <v>9.9</v>
      </c>
      <c r="F12" s="180">
        <v>0</v>
      </c>
      <c r="G12" s="114">
        <v>0</v>
      </c>
      <c r="H12" s="168">
        <v>0</v>
      </c>
      <c r="I12" s="142">
        <v>4.9560000000000003E-3</v>
      </c>
      <c r="J12" s="161">
        <v>9.9</v>
      </c>
      <c r="K12" s="284">
        <v>0</v>
      </c>
      <c r="L12" s="10">
        <v>0</v>
      </c>
    </row>
    <row r="13" spans="1:16" ht="16.5" thickTop="1" thickBot="1" x14ac:dyDescent="0.3">
      <c r="A13" s="345" t="s">
        <v>33</v>
      </c>
      <c r="B13" s="118">
        <v>0</v>
      </c>
      <c r="C13" s="145">
        <v>0</v>
      </c>
      <c r="D13" s="146" t="e">
        <v>#DIV/0!</v>
      </c>
      <c r="E13" s="147" t="e">
        <v>#DIV/0!</v>
      </c>
      <c r="F13" s="179">
        <v>0</v>
      </c>
      <c r="G13" s="121">
        <v>0</v>
      </c>
      <c r="H13" s="148">
        <v>0</v>
      </c>
      <c r="I13" s="149" t="e">
        <v>#DIV/0!</v>
      </c>
      <c r="J13" s="150" t="e">
        <v>#DIV/0!</v>
      </c>
      <c r="K13" s="285">
        <v>0</v>
      </c>
      <c r="L13" s="10">
        <v>0</v>
      </c>
    </row>
    <row r="14" spans="1:16" ht="15.75" thickBot="1" x14ac:dyDescent="0.3"/>
    <row r="15" spans="1:16" x14ac:dyDescent="0.25">
      <c r="B15" s="583" t="s">
        <v>134</v>
      </c>
      <c r="C15" s="584"/>
      <c r="D15" s="585"/>
      <c r="E15" s="586"/>
      <c r="F15" s="587"/>
      <c r="G15" s="588" t="s">
        <v>135</v>
      </c>
      <c r="H15" s="589"/>
      <c r="I15" s="590"/>
      <c r="J15" s="591"/>
      <c r="K15" s="592"/>
      <c r="L15" s="583" t="s">
        <v>102</v>
      </c>
      <c r="M15" s="584"/>
      <c r="N15" s="585"/>
      <c r="O15" s="586"/>
      <c r="P15" s="587"/>
    </row>
    <row r="16" spans="1:16" x14ac:dyDescent="0.25">
      <c r="A16" s="344" t="s">
        <v>34</v>
      </c>
      <c r="B16" s="348" t="s">
        <v>24</v>
      </c>
      <c r="C16" s="349" t="s">
        <v>35</v>
      </c>
      <c r="D16" s="350" t="s">
        <v>36</v>
      </c>
      <c r="E16" s="351" t="s">
        <v>37</v>
      </c>
      <c r="F16" s="352" t="s">
        <v>26</v>
      </c>
      <c r="G16" s="125" t="s">
        <v>24</v>
      </c>
      <c r="H16" s="126" t="s">
        <v>35</v>
      </c>
      <c r="I16" s="127" t="s">
        <v>36</v>
      </c>
      <c r="J16" s="578" t="s">
        <v>37</v>
      </c>
      <c r="K16" s="128" t="s">
        <v>26</v>
      </c>
      <c r="L16" s="348" t="s">
        <v>24</v>
      </c>
      <c r="M16" s="349" t="s">
        <v>35</v>
      </c>
      <c r="N16" s="350" t="s">
        <v>36</v>
      </c>
      <c r="O16" s="351" t="s">
        <v>37</v>
      </c>
      <c r="P16" s="352" t="s">
        <v>26</v>
      </c>
    </row>
    <row r="17" spans="1:17" x14ac:dyDescent="0.25">
      <c r="A17" s="345" t="s">
        <v>38</v>
      </c>
      <c r="B17" s="346">
        <v>0</v>
      </c>
      <c r="C17" s="353" t="s">
        <v>39</v>
      </c>
      <c r="D17" s="347">
        <v>5.8855999999999999E-2</v>
      </c>
      <c r="E17" s="353" t="s">
        <v>39</v>
      </c>
      <c r="F17" s="182">
        <v>0</v>
      </c>
      <c r="G17" s="16">
        <v>0</v>
      </c>
      <c r="H17" s="19" t="s">
        <v>39</v>
      </c>
      <c r="I17" s="20">
        <v>6.1643000000000003E-2</v>
      </c>
      <c r="J17" s="19" t="s">
        <v>39</v>
      </c>
      <c r="K17" s="283">
        <v>0</v>
      </c>
      <c r="L17" s="346">
        <v>0</v>
      </c>
      <c r="M17" s="353" t="s">
        <v>39</v>
      </c>
      <c r="N17" s="347">
        <v>6.1643000000000003E-2</v>
      </c>
      <c r="O17" s="354" t="s">
        <v>39</v>
      </c>
      <c r="P17" s="182">
        <v>0</v>
      </c>
    </row>
    <row r="18" spans="1:17" x14ac:dyDescent="0.25">
      <c r="A18" s="345" t="s">
        <v>40</v>
      </c>
      <c r="B18" s="346">
        <v>0</v>
      </c>
      <c r="C18" s="353" t="s">
        <v>39</v>
      </c>
      <c r="D18" s="347">
        <v>3.0256000000000002E-2</v>
      </c>
      <c r="E18" s="353" t="s">
        <v>39</v>
      </c>
      <c r="F18" s="182">
        <v>0</v>
      </c>
      <c r="G18" s="16">
        <v>0</v>
      </c>
      <c r="H18" s="19" t="s">
        <v>39</v>
      </c>
      <c r="I18" s="20">
        <v>4.4153999999999999E-2</v>
      </c>
      <c r="J18" s="19" t="s">
        <v>39</v>
      </c>
      <c r="K18" s="283">
        <v>0</v>
      </c>
      <c r="L18" s="346">
        <v>0</v>
      </c>
      <c r="M18" s="353" t="s">
        <v>39</v>
      </c>
      <c r="N18" s="347">
        <v>4.4153999999999999E-2</v>
      </c>
      <c r="O18" s="354" t="s">
        <v>39</v>
      </c>
      <c r="P18" s="182">
        <v>0</v>
      </c>
    </row>
    <row r="19" spans="1:17" x14ac:dyDescent="0.25">
      <c r="A19" s="345" t="s">
        <v>41</v>
      </c>
      <c r="B19" s="346">
        <v>0</v>
      </c>
      <c r="C19" s="240">
        <v>0</v>
      </c>
      <c r="D19" s="347">
        <v>1.1856E-2</v>
      </c>
      <c r="E19" s="131">
        <v>10.18</v>
      </c>
      <c r="F19" s="182">
        <v>0</v>
      </c>
      <c r="G19" s="16">
        <v>0</v>
      </c>
      <c r="H19" s="153">
        <v>0</v>
      </c>
      <c r="I19" s="20">
        <v>1.6609999999999999E-3</v>
      </c>
      <c r="J19" s="133">
        <v>17.100000000000001</v>
      </c>
      <c r="K19" s="283">
        <v>0</v>
      </c>
      <c r="L19" s="346">
        <v>0</v>
      </c>
      <c r="M19" s="240">
        <v>0</v>
      </c>
      <c r="N19" s="347">
        <v>1.6609999999999999E-3</v>
      </c>
      <c r="O19" s="174">
        <v>17.100000000000001</v>
      </c>
      <c r="P19" s="182">
        <v>0</v>
      </c>
    </row>
    <row r="20" spans="1:17" x14ac:dyDescent="0.25">
      <c r="A20" s="345" t="s">
        <v>42</v>
      </c>
      <c r="B20" s="346">
        <v>0</v>
      </c>
      <c r="C20" s="240">
        <v>0</v>
      </c>
      <c r="D20" s="347">
        <v>5.7559999999999998E-3</v>
      </c>
      <c r="E20" s="131">
        <v>11.19</v>
      </c>
      <c r="F20" s="182">
        <v>0</v>
      </c>
      <c r="G20" s="16">
        <v>0</v>
      </c>
      <c r="H20" s="153">
        <v>0</v>
      </c>
      <c r="I20" s="20">
        <v>5.9599999999999996E-4</v>
      </c>
      <c r="J20" s="133">
        <v>18.2</v>
      </c>
      <c r="K20" s="283">
        <v>0</v>
      </c>
      <c r="L20" s="346">
        <v>0</v>
      </c>
      <c r="M20" s="240">
        <v>0</v>
      </c>
      <c r="N20" s="347">
        <v>5.9599999999999996E-4</v>
      </c>
      <c r="O20" s="174">
        <v>18.2</v>
      </c>
      <c r="P20" s="182">
        <v>0</v>
      </c>
    </row>
    <row r="21" spans="1:17" x14ac:dyDescent="0.25">
      <c r="A21" s="345" t="s">
        <v>43</v>
      </c>
      <c r="B21" s="346">
        <v>0</v>
      </c>
      <c r="C21" s="240">
        <v>0</v>
      </c>
      <c r="D21" s="347">
        <v>2.1055999999999998E-2</v>
      </c>
      <c r="E21" s="131">
        <v>0</v>
      </c>
      <c r="F21" s="182">
        <v>0</v>
      </c>
      <c r="G21" s="16">
        <v>0</v>
      </c>
      <c r="H21" s="153">
        <v>0</v>
      </c>
      <c r="I21" s="20">
        <v>2.486E-2</v>
      </c>
      <c r="J21" s="133">
        <v>0</v>
      </c>
      <c r="K21" s="283">
        <v>0</v>
      </c>
      <c r="L21" s="346">
        <v>0</v>
      </c>
      <c r="M21" s="240">
        <v>0</v>
      </c>
      <c r="N21" s="347">
        <v>2.486E-2</v>
      </c>
      <c r="O21" s="174">
        <v>0</v>
      </c>
      <c r="P21" s="182">
        <v>0</v>
      </c>
    </row>
    <row r="22" spans="1:17" x14ac:dyDescent="0.25">
      <c r="A22" s="345" t="s">
        <v>44</v>
      </c>
      <c r="B22" s="242">
        <v>0</v>
      </c>
      <c r="C22" s="243">
        <v>0</v>
      </c>
      <c r="D22" s="134">
        <v>5.7559999999999998E-3</v>
      </c>
      <c r="E22" s="135">
        <v>10.57</v>
      </c>
      <c r="F22" s="182">
        <v>0</v>
      </c>
      <c r="G22" s="21">
        <v>0</v>
      </c>
      <c r="H22" s="241">
        <v>0</v>
      </c>
      <c r="I22" s="136">
        <v>1.2050999999999999E-2</v>
      </c>
      <c r="J22" s="137">
        <v>12.05</v>
      </c>
      <c r="K22" s="283">
        <v>0</v>
      </c>
      <c r="L22" s="242">
        <v>0</v>
      </c>
      <c r="M22" s="243">
        <v>0</v>
      </c>
      <c r="N22" s="134">
        <v>1.2050999999999999E-2</v>
      </c>
      <c r="O22" s="173">
        <v>12.05</v>
      </c>
      <c r="P22" s="182">
        <v>0</v>
      </c>
    </row>
    <row r="23" spans="1:17" x14ac:dyDescent="0.25">
      <c r="A23" s="345" t="s">
        <v>45</v>
      </c>
      <c r="B23" s="242">
        <v>0</v>
      </c>
      <c r="C23" s="243">
        <v>0</v>
      </c>
      <c r="D23" s="134">
        <v>4.9560000000000003E-3</v>
      </c>
      <c r="E23" s="135">
        <v>10.6</v>
      </c>
      <c r="F23" s="182">
        <v>0</v>
      </c>
      <c r="G23" s="21">
        <v>0</v>
      </c>
      <c r="H23" s="241">
        <v>0</v>
      </c>
      <c r="I23" s="136">
        <v>1.3174999999999999E-2</v>
      </c>
      <c r="J23" s="137">
        <v>11.5</v>
      </c>
      <c r="K23" s="283">
        <v>0</v>
      </c>
      <c r="L23" s="242">
        <v>0</v>
      </c>
      <c r="M23" s="243">
        <v>0</v>
      </c>
      <c r="N23" s="134">
        <v>1.3174999999999999E-2</v>
      </c>
      <c r="O23" s="173">
        <v>11.5</v>
      </c>
      <c r="P23" s="182">
        <v>0</v>
      </c>
    </row>
    <row r="24" spans="1:17" ht="15.75" thickBot="1" x14ac:dyDescent="0.3">
      <c r="A24" s="345" t="s">
        <v>46</v>
      </c>
      <c r="B24" s="111">
        <v>0</v>
      </c>
      <c r="C24" s="244">
        <v>0</v>
      </c>
      <c r="D24" s="112">
        <v>4.9560000000000003E-3</v>
      </c>
      <c r="E24" s="139">
        <v>9.9</v>
      </c>
      <c r="F24" s="180">
        <v>0</v>
      </c>
      <c r="G24" s="114">
        <v>0</v>
      </c>
      <c r="H24" s="168">
        <v>0</v>
      </c>
      <c r="I24" s="142">
        <v>1.1457E-2</v>
      </c>
      <c r="J24" s="143">
        <v>11.07</v>
      </c>
      <c r="K24" s="284">
        <v>0</v>
      </c>
      <c r="L24" s="111">
        <v>0</v>
      </c>
      <c r="M24" s="244">
        <v>0</v>
      </c>
      <c r="N24" s="112">
        <v>1.1457E-2</v>
      </c>
      <c r="O24" s="172">
        <v>11.07</v>
      </c>
      <c r="P24" s="180">
        <v>0</v>
      </c>
      <c r="Q24" s="10">
        <v>0</v>
      </c>
    </row>
    <row r="25" spans="1:17" ht="16.5" thickTop="1" thickBot="1" x14ac:dyDescent="0.3">
      <c r="A25" s="345" t="s">
        <v>33</v>
      </c>
      <c r="B25" s="118">
        <v>0</v>
      </c>
      <c r="C25" s="145">
        <v>0</v>
      </c>
      <c r="D25" s="146" t="e">
        <v>#DIV/0!</v>
      </c>
      <c r="E25" s="147" t="e">
        <v>#DIV/0!</v>
      </c>
      <c r="F25" s="179">
        <v>0</v>
      </c>
      <c r="G25" s="121">
        <v>0</v>
      </c>
      <c r="H25" s="148">
        <v>0</v>
      </c>
      <c r="I25" s="149" t="e">
        <v>#DIV/0!</v>
      </c>
      <c r="J25" s="150" t="e">
        <v>#DIV/0!</v>
      </c>
      <c r="K25" s="285">
        <v>0</v>
      </c>
      <c r="L25" s="118">
        <v>0</v>
      </c>
      <c r="M25" s="145">
        <v>0</v>
      </c>
      <c r="N25" s="146" t="e">
        <v>#DIV/0!</v>
      </c>
      <c r="O25" s="147" t="e">
        <v>#DIV/0!</v>
      </c>
      <c r="P25" s="179">
        <v>0</v>
      </c>
      <c r="Q25" s="10">
        <v>0</v>
      </c>
    </row>
    <row r="26" spans="1:17" ht="15.75" thickBot="1" x14ac:dyDescent="0.3"/>
    <row r="27" spans="1:17" x14ac:dyDescent="0.25">
      <c r="B27" s="583" t="s">
        <v>76</v>
      </c>
      <c r="C27" s="584"/>
      <c r="D27" s="585"/>
      <c r="E27" s="586"/>
      <c r="F27" s="587"/>
      <c r="G27" s="588" t="s">
        <v>86</v>
      </c>
      <c r="H27" s="589"/>
      <c r="I27" s="590"/>
      <c r="J27" s="591"/>
      <c r="K27" s="592"/>
    </row>
    <row r="28" spans="1:17" x14ac:dyDescent="0.25">
      <c r="A28" s="344" t="s">
        <v>34</v>
      </c>
      <c r="B28" s="348" t="s">
        <v>24</v>
      </c>
      <c r="C28" s="349" t="s">
        <v>35</v>
      </c>
      <c r="D28" s="350" t="s">
        <v>36</v>
      </c>
      <c r="E28" s="351" t="s">
        <v>37</v>
      </c>
      <c r="F28" s="352" t="s">
        <v>26</v>
      </c>
      <c r="G28" s="125" t="s">
        <v>24</v>
      </c>
      <c r="H28" s="126" t="s">
        <v>35</v>
      </c>
      <c r="I28" s="127" t="s">
        <v>36</v>
      </c>
      <c r="J28" s="127" t="s">
        <v>37</v>
      </c>
      <c r="K28" s="128" t="s">
        <v>26</v>
      </c>
    </row>
    <row r="29" spans="1:17" x14ac:dyDescent="0.25">
      <c r="A29" s="345" t="s">
        <v>38</v>
      </c>
      <c r="B29" s="346" t="e">
        <f>SUM('C&amp;I Rate Code Energy'!#REF!)</f>
        <v>#REF!</v>
      </c>
      <c r="C29" s="353" t="s">
        <v>39</v>
      </c>
      <c r="D29" s="347">
        <v>6.1643000000000003E-2</v>
      </c>
      <c r="E29" s="354" t="s">
        <v>39</v>
      </c>
      <c r="F29" s="182" t="e">
        <f>+B29*D29</f>
        <v>#REF!</v>
      </c>
      <c r="G29" s="16" t="e">
        <f>SUM('C&amp;I Rate Code Energy'!#REF!)</f>
        <v>#REF!</v>
      </c>
      <c r="H29" s="19" t="s">
        <v>39</v>
      </c>
      <c r="I29" s="20">
        <v>6.1643000000000003E-2</v>
      </c>
      <c r="J29" s="19" t="s">
        <v>39</v>
      </c>
      <c r="K29" s="283" t="e">
        <f>+G29*I29</f>
        <v>#REF!</v>
      </c>
    </row>
    <row r="30" spans="1:17" x14ac:dyDescent="0.25">
      <c r="A30" s="345" t="s">
        <v>40</v>
      </c>
      <c r="B30" s="346" t="e">
        <f>SUM('C&amp;I Rate Code Energy'!#REF!)</f>
        <v>#REF!</v>
      </c>
      <c r="C30" s="353" t="s">
        <v>39</v>
      </c>
      <c r="D30" s="347">
        <v>4.4153999999999999E-2</v>
      </c>
      <c r="E30" s="354" t="s">
        <v>39</v>
      </c>
      <c r="F30" s="182" t="e">
        <f t="shared" ref="F30" si="0">+B30*D30</f>
        <v>#REF!</v>
      </c>
      <c r="G30" s="16" t="e">
        <f>SUM('C&amp;I Rate Code Energy'!#REF!)</f>
        <v>#REF!</v>
      </c>
      <c r="H30" s="19" t="s">
        <v>39</v>
      </c>
      <c r="I30" s="20">
        <v>4.4153999999999999E-2</v>
      </c>
      <c r="J30" s="19" t="s">
        <v>39</v>
      </c>
      <c r="K30" s="283" t="e">
        <f t="shared" ref="K30" si="1">+G30*I30</f>
        <v>#REF!</v>
      </c>
    </row>
    <row r="31" spans="1:17" x14ac:dyDescent="0.25">
      <c r="A31" s="345" t="s">
        <v>41</v>
      </c>
      <c r="B31" s="346" t="e">
        <f>SUM('C&amp;I Rate Code Energy'!#REF!)</f>
        <v>#REF!</v>
      </c>
      <c r="C31" s="240" t="e">
        <f>SUM('C&amp;I Rate Code Demand'!#REF!)</f>
        <v>#REF!</v>
      </c>
      <c r="D31" s="347">
        <v>1.6609999999999999E-3</v>
      </c>
      <c r="E31" s="174">
        <v>17.100000000000001</v>
      </c>
      <c r="F31" s="182" t="e">
        <f>(+B31*D31)+(C31*E31)</f>
        <v>#REF!</v>
      </c>
      <c r="G31" s="16" t="e">
        <f>SUM('C&amp;I Rate Code Energy'!#REF!)</f>
        <v>#REF!</v>
      </c>
      <c r="H31" s="153" t="e">
        <f>SUM('C&amp;I Rate Code Demand'!#REF!)</f>
        <v>#REF!</v>
      </c>
      <c r="I31" s="20">
        <v>1.6609999999999999E-3</v>
      </c>
      <c r="J31" s="133">
        <v>17.100000000000001</v>
      </c>
      <c r="K31" s="283" t="e">
        <f>(+G31*I31)+(H31*J31)</f>
        <v>#REF!</v>
      </c>
    </row>
    <row r="32" spans="1:17" x14ac:dyDescent="0.25">
      <c r="A32" s="345" t="s">
        <v>42</v>
      </c>
      <c r="B32" s="346" t="e">
        <f>SUM('C&amp;I Rate Code Energy'!#REF!)</f>
        <v>#REF!</v>
      </c>
      <c r="C32" s="240" t="e">
        <f>SUM('C&amp;I Rate Code Demand'!#REF!)</f>
        <v>#REF!</v>
      </c>
      <c r="D32" s="347">
        <v>5.9599999999999996E-4</v>
      </c>
      <c r="E32" s="174">
        <v>18.2</v>
      </c>
      <c r="F32" s="182" t="e">
        <f t="shared" ref="F32:F36" si="2">(+B32*D32)+(C32*E32)</f>
        <v>#REF!</v>
      </c>
      <c r="G32" s="16" t="e">
        <f>SUM('C&amp;I Rate Code Energy'!#REF!)</f>
        <v>#REF!</v>
      </c>
      <c r="H32" s="153" t="e">
        <f>SUM('C&amp;I Rate Code Demand'!#REF!)</f>
        <v>#REF!</v>
      </c>
      <c r="I32" s="20">
        <v>5.9599999999999996E-4</v>
      </c>
      <c r="J32" s="133">
        <v>18.2</v>
      </c>
      <c r="K32" s="283" t="e">
        <f t="shared" ref="K32:K36" si="3">(+G32*I32)+(H32*J32)</f>
        <v>#REF!</v>
      </c>
    </row>
    <row r="33" spans="1:12" x14ac:dyDescent="0.25">
      <c r="A33" s="345" t="s">
        <v>43</v>
      </c>
      <c r="B33" s="346" t="e">
        <f>SUM('C&amp;I Rate Code Energy'!#REF!)</f>
        <v>#REF!</v>
      </c>
      <c r="C33" s="240" t="e">
        <f>SUM('C&amp;I Rate Code Demand'!#REF!)</f>
        <v>#REF!</v>
      </c>
      <c r="D33" s="347">
        <v>2.486E-2</v>
      </c>
      <c r="E33" s="174">
        <v>0</v>
      </c>
      <c r="F33" s="182" t="e">
        <f t="shared" si="2"/>
        <v>#REF!</v>
      </c>
      <c r="G33" s="16" t="e">
        <f>SUM('C&amp;I Rate Code Energy'!#REF!)</f>
        <v>#REF!</v>
      </c>
      <c r="H33" s="153" t="e">
        <f>SUM('C&amp;I Rate Code Demand'!#REF!)</f>
        <v>#REF!</v>
      </c>
      <c r="I33" s="20">
        <v>2.486E-2</v>
      </c>
      <c r="J33" s="133">
        <v>0</v>
      </c>
      <c r="K33" s="283" t="e">
        <f t="shared" si="3"/>
        <v>#REF!</v>
      </c>
    </row>
    <row r="34" spans="1:12" x14ac:dyDescent="0.25">
      <c r="A34" s="345" t="s">
        <v>44</v>
      </c>
      <c r="B34" s="242" t="e">
        <f>SUM('C&amp;I Rate Code Energy'!#REF!)</f>
        <v>#REF!</v>
      </c>
      <c r="C34" s="243" t="e">
        <f>SUM('C&amp;I Rate Code Demand'!#REF!)</f>
        <v>#REF!</v>
      </c>
      <c r="D34" s="134">
        <v>1.2050999999999999E-2</v>
      </c>
      <c r="E34" s="173">
        <v>12.05</v>
      </c>
      <c r="F34" s="182" t="e">
        <f t="shared" si="2"/>
        <v>#REF!</v>
      </c>
      <c r="G34" s="21" t="e">
        <f>SUM('C&amp;I Rate Code Energy'!#REF!)</f>
        <v>#REF!</v>
      </c>
      <c r="H34" s="241" t="e">
        <f>SUM('C&amp;I Rate Code Demand'!#REF!)</f>
        <v>#REF!</v>
      </c>
      <c r="I34" s="136">
        <v>1.2050999999999999E-2</v>
      </c>
      <c r="J34" s="137">
        <v>12.05</v>
      </c>
      <c r="K34" s="283" t="e">
        <f t="shared" si="3"/>
        <v>#REF!</v>
      </c>
    </row>
    <row r="35" spans="1:12" x14ac:dyDescent="0.25">
      <c r="A35" s="345" t="s">
        <v>45</v>
      </c>
      <c r="B35" s="242" t="e">
        <f>SUM('C&amp;I Rate Code Energy'!#REF!)</f>
        <v>#REF!</v>
      </c>
      <c r="C35" s="243" t="e">
        <f>SUM('C&amp;I Rate Code Demand'!#REF!)</f>
        <v>#REF!</v>
      </c>
      <c r="D35" s="134">
        <v>1.3174999999999999E-2</v>
      </c>
      <c r="E35" s="173">
        <v>11.5</v>
      </c>
      <c r="F35" s="182" t="e">
        <f t="shared" si="2"/>
        <v>#REF!</v>
      </c>
      <c r="G35" s="21" t="e">
        <f>SUM('C&amp;I Rate Code Energy'!#REF!)</f>
        <v>#REF!</v>
      </c>
      <c r="H35" s="241" t="e">
        <f>SUM('C&amp;I Rate Code Demand'!#REF!)</f>
        <v>#REF!</v>
      </c>
      <c r="I35" s="136">
        <v>1.3174999999999999E-2</v>
      </c>
      <c r="J35" s="137">
        <v>11.5</v>
      </c>
      <c r="K35" s="283" t="e">
        <f t="shared" si="3"/>
        <v>#REF!</v>
      </c>
    </row>
    <row r="36" spans="1:12" ht="15.75" thickBot="1" x14ac:dyDescent="0.3">
      <c r="A36" s="345" t="s">
        <v>46</v>
      </c>
      <c r="B36" s="111" t="e">
        <f>SUM('C&amp;I Rate Code Energy'!#REF!)</f>
        <v>#REF!</v>
      </c>
      <c r="C36" s="244" t="e">
        <f>SUM('C&amp;I Rate Code Demand'!#REF!)</f>
        <v>#REF!</v>
      </c>
      <c r="D36" s="112">
        <v>1.1457E-2</v>
      </c>
      <c r="E36" s="172">
        <v>11.07</v>
      </c>
      <c r="F36" s="180" t="e">
        <f t="shared" si="2"/>
        <v>#REF!</v>
      </c>
      <c r="G36" s="114" t="e">
        <f>SUM('C&amp;I Rate Code Energy'!#REF!)</f>
        <v>#REF!</v>
      </c>
      <c r="H36" s="168" t="e">
        <f>SUM('C&amp;I Rate Code Demand'!#REF!)</f>
        <v>#REF!</v>
      </c>
      <c r="I36" s="142">
        <v>1.1457E-2</v>
      </c>
      <c r="J36" s="143">
        <v>11.07</v>
      </c>
      <c r="K36" s="284" t="e">
        <f t="shared" si="3"/>
        <v>#REF!</v>
      </c>
      <c r="L36" s="10"/>
    </row>
    <row r="37" spans="1:12" ht="16.5" thickTop="1" thickBot="1" x14ac:dyDescent="0.3">
      <c r="A37" s="345" t="s">
        <v>33</v>
      </c>
      <c r="B37" s="118" t="e">
        <f>SUM(B29:B36)</f>
        <v>#REF!</v>
      </c>
      <c r="C37" s="145" t="e">
        <f>SUM(C31:C36)</f>
        <v>#REF!</v>
      </c>
      <c r="D37" s="146"/>
      <c r="E37" s="147"/>
      <c r="F37" s="179" t="e">
        <f>SUM(F29:F36)</f>
        <v>#REF!</v>
      </c>
      <c r="G37" s="121" t="e">
        <f>SUM(G29:G36)</f>
        <v>#REF!</v>
      </c>
      <c r="H37" s="148" t="e">
        <f>SUM(H31:H36)</f>
        <v>#REF!</v>
      </c>
      <c r="I37" s="149">
        <v>3.260016573411386E-2</v>
      </c>
      <c r="J37" s="150">
        <v>16.956138891939073</v>
      </c>
      <c r="K37" s="285" t="e">
        <f>SUM(K29:K36)</f>
        <v>#REF!</v>
      </c>
      <c r="L37" s="10"/>
    </row>
    <row r="38" spans="1:12" ht="15.75" thickBot="1" x14ac:dyDescent="0.3">
      <c r="F38" s="10"/>
      <c r="K38" s="10" t="e">
        <f>SUM(Sector!#REF!)</f>
        <v>#REF!</v>
      </c>
    </row>
    <row r="39" spans="1:12" x14ac:dyDescent="0.25">
      <c r="B39" s="583" t="s">
        <v>89</v>
      </c>
      <c r="C39" s="584"/>
      <c r="D39" s="585"/>
      <c r="E39" s="586"/>
      <c r="F39" s="587"/>
      <c r="G39" s="588" t="s">
        <v>95</v>
      </c>
      <c r="H39" s="589"/>
      <c r="I39" s="590"/>
      <c r="J39" s="591"/>
      <c r="K39" s="592"/>
    </row>
    <row r="40" spans="1:12" x14ac:dyDescent="0.25">
      <c r="A40" s="344" t="s">
        <v>34</v>
      </c>
      <c r="B40" s="348" t="s">
        <v>24</v>
      </c>
      <c r="C40" s="349" t="s">
        <v>35</v>
      </c>
      <c r="D40" s="350" t="s">
        <v>36</v>
      </c>
      <c r="E40" s="351" t="s">
        <v>37</v>
      </c>
      <c r="F40" s="352" t="s">
        <v>26</v>
      </c>
      <c r="G40" s="125" t="s">
        <v>24</v>
      </c>
      <c r="H40" s="126" t="s">
        <v>35</v>
      </c>
      <c r="I40" s="127" t="s">
        <v>36</v>
      </c>
      <c r="J40" s="127" t="s">
        <v>37</v>
      </c>
      <c r="K40" s="128" t="s">
        <v>26</v>
      </c>
    </row>
    <row r="41" spans="1:12" x14ac:dyDescent="0.25">
      <c r="A41" s="345" t="s">
        <v>38</v>
      </c>
      <c r="B41" s="346" t="e">
        <f>SUM('C&amp;I Rate Code Energy'!#REF!)</f>
        <v>#REF!</v>
      </c>
      <c r="C41" s="353" t="s">
        <v>39</v>
      </c>
      <c r="D41" s="347">
        <v>6.1643000000000003E-2</v>
      </c>
      <c r="E41" s="354" t="s">
        <v>39</v>
      </c>
      <c r="F41" s="182" t="e">
        <f>+B41*D41</f>
        <v>#REF!</v>
      </c>
      <c r="G41" s="16" t="e">
        <f>SUM('C&amp;I Rate Code Energy'!#REF!)</f>
        <v>#REF!</v>
      </c>
      <c r="H41" s="19" t="s">
        <v>39</v>
      </c>
      <c r="I41" s="20">
        <v>6.1643000000000003E-2</v>
      </c>
      <c r="J41" s="19" t="s">
        <v>39</v>
      </c>
      <c r="K41" s="283" t="e">
        <f>+G41*I41</f>
        <v>#REF!</v>
      </c>
    </row>
    <row r="42" spans="1:12" x14ac:dyDescent="0.25">
      <c r="A42" s="345" t="s">
        <v>40</v>
      </c>
      <c r="B42" s="346" t="e">
        <f>SUM('C&amp;I Rate Code Energy'!#REF!)</f>
        <v>#REF!</v>
      </c>
      <c r="C42" s="353" t="s">
        <v>39</v>
      </c>
      <c r="D42" s="347">
        <v>4.4153999999999999E-2</v>
      </c>
      <c r="E42" s="354" t="s">
        <v>39</v>
      </c>
      <c r="F42" s="182" t="e">
        <f t="shared" ref="F42" si="4">+B42*D42</f>
        <v>#REF!</v>
      </c>
      <c r="G42" s="16" t="e">
        <f>SUM('C&amp;I Rate Code Energy'!#REF!)</f>
        <v>#REF!</v>
      </c>
      <c r="H42" s="19" t="s">
        <v>39</v>
      </c>
      <c r="I42" s="20">
        <v>4.4153999999999999E-2</v>
      </c>
      <c r="J42" s="19" t="s">
        <v>39</v>
      </c>
      <c r="K42" s="283" t="e">
        <f t="shared" ref="K42" si="5">+G42*I42</f>
        <v>#REF!</v>
      </c>
    </row>
    <row r="43" spans="1:12" x14ac:dyDescent="0.25">
      <c r="A43" s="345" t="s">
        <v>41</v>
      </c>
      <c r="B43" s="346" t="e">
        <f>SUM('C&amp;I Rate Code Energy'!#REF!)</f>
        <v>#REF!</v>
      </c>
      <c r="C43" s="240" t="e">
        <f>SUM('C&amp;I Rate Code Demand'!#REF!)</f>
        <v>#REF!</v>
      </c>
      <c r="D43" s="347">
        <v>1.6609999999999999E-3</v>
      </c>
      <c r="E43" s="174">
        <v>17.100000000000001</v>
      </c>
      <c r="F43" s="182" t="e">
        <f>(+B43*D43)+(C43*E43)</f>
        <v>#REF!</v>
      </c>
      <c r="G43" s="16" t="e">
        <f>SUM('C&amp;I Rate Code Energy'!#REF!)</f>
        <v>#REF!</v>
      </c>
      <c r="H43" s="153" t="e">
        <f>SUM('C&amp;I Rate Code Demand'!#REF!)</f>
        <v>#REF!</v>
      </c>
      <c r="I43" s="20">
        <v>1.6609999999999999E-3</v>
      </c>
      <c r="J43" s="133">
        <v>17.100000000000001</v>
      </c>
      <c r="K43" s="283" t="e">
        <f>(+G43*I43)+(H43*J43)</f>
        <v>#REF!</v>
      </c>
    </row>
    <row r="44" spans="1:12" x14ac:dyDescent="0.25">
      <c r="A44" s="345" t="s">
        <v>42</v>
      </c>
      <c r="B44" s="346" t="e">
        <f>SUM('C&amp;I Rate Code Energy'!#REF!)</f>
        <v>#REF!</v>
      </c>
      <c r="C44" s="240" t="e">
        <f>SUM('C&amp;I Rate Code Demand'!#REF!)</f>
        <v>#REF!</v>
      </c>
      <c r="D44" s="347">
        <v>5.9599999999999996E-4</v>
      </c>
      <c r="E44" s="174">
        <v>18.2</v>
      </c>
      <c r="F44" s="182" t="e">
        <f t="shared" ref="F44:F48" si="6">(+B44*D44)+(C44*E44)</f>
        <v>#REF!</v>
      </c>
      <c r="G44" s="16" t="e">
        <f>SUM('C&amp;I Rate Code Energy'!#REF!)</f>
        <v>#REF!</v>
      </c>
      <c r="H44" s="153" t="e">
        <f>SUM('C&amp;I Rate Code Demand'!#REF!)</f>
        <v>#REF!</v>
      </c>
      <c r="I44" s="20">
        <v>5.9599999999999996E-4</v>
      </c>
      <c r="J44" s="133">
        <v>18.2</v>
      </c>
      <c r="K44" s="283" t="e">
        <f t="shared" ref="K44:K48" si="7">(+G44*I44)+(H44*J44)</f>
        <v>#REF!</v>
      </c>
    </row>
    <row r="45" spans="1:12" x14ac:dyDescent="0.25">
      <c r="A45" s="345" t="s">
        <v>43</v>
      </c>
      <c r="B45" s="346" t="e">
        <f>SUM('C&amp;I Rate Code Energy'!#REF!)</f>
        <v>#REF!</v>
      </c>
      <c r="C45" s="240" t="e">
        <f>SUM('C&amp;I Rate Code Demand'!#REF!)</f>
        <v>#REF!</v>
      </c>
      <c r="D45" s="347">
        <v>2.486E-2</v>
      </c>
      <c r="E45" s="174">
        <v>0</v>
      </c>
      <c r="F45" s="182" t="e">
        <f t="shared" si="6"/>
        <v>#REF!</v>
      </c>
      <c r="G45" s="16" t="e">
        <f>SUM('C&amp;I Rate Code Energy'!#REF!)</f>
        <v>#REF!</v>
      </c>
      <c r="H45" s="153" t="e">
        <f>SUM('C&amp;I Rate Code Demand'!#REF!)</f>
        <v>#REF!</v>
      </c>
      <c r="I45" s="20">
        <v>2.486E-2</v>
      </c>
      <c r="J45" s="133">
        <v>0</v>
      </c>
      <c r="K45" s="283" t="e">
        <f t="shared" si="7"/>
        <v>#REF!</v>
      </c>
    </row>
    <row r="46" spans="1:12" x14ac:dyDescent="0.25">
      <c r="A46" s="345" t="s">
        <v>44</v>
      </c>
      <c r="B46" s="242" t="e">
        <f>SUM('C&amp;I Rate Code Energy'!#REF!)</f>
        <v>#REF!</v>
      </c>
      <c r="C46" s="243" t="e">
        <f>SUM('C&amp;I Rate Code Demand'!#REF!)</f>
        <v>#REF!</v>
      </c>
      <c r="D46" s="134">
        <v>1.2050999999999999E-2</v>
      </c>
      <c r="E46" s="173">
        <v>12.05</v>
      </c>
      <c r="F46" s="182" t="e">
        <f t="shared" si="6"/>
        <v>#REF!</v>
      </c>
      <c r="G46" s="21" t="e">
        <f>SUM('C&amp;I Rate Code Energy'!#REF!)</f>
        <v>#REF!</v>
      </c>
      <c r="H46" s="241" t="e">
        <f>SUM('C&amp;I Rate Code Demand'!#REF!)</f>
        <v>#REF!</v>
      </c>
      <c r="I46" s="136">
        <v>1.2050999999999999E-2</v>
      </c>
      <c r="J46" s="137">
        <v>12.05</v>
      </c>
      <c r="K46" s="283" t="e">
        <f t="shared" si="7"/>
        <v>#REF!</v>
      </c>
    </row>
    <row r="47" spans="1:12" x14ac:dyDescent="0.25">
      <c r="A47" s="345" t="s">
        <v>45</v>
      </c>
      <c r="B47" s="242" t="e">
        <f>SUM('C&amp;I Rate Code Energy'!#REF!)</f>
        <v>#REF!</v>
      </c>
      <c r="C47" s="243" t="e">
        <f>SUM('C&amp;I Rate Code Demand'!#REF!)</f>
        <v>#REF!</v>
      </c>
      <c r="D47" s="134">
        <v>1.3174999999999999E-2</v>
      </c>
      <c r="E47" s="173">
        <v>11.5</v>
      </c>
      <c r="F47" s="182" t="e">
        <f t="shared" si="6"/>
        <v>#REF!</v>
      </c>
      <c r="G47" s="21" t="e">
        <f>SUM('C&amp;I Rate Code Energy'!#REF!)</f>
        <v>#REF!</v>
      </c>
      <c r="H47" s="241" t="e">
        <f>SUM('C&amp;I Rate Code Demand'!#REF!)</f>
        <v>#REF!</v>
      </c>
      <c r="I47" s="136">
        <v>1.3174999999999999E-2</v>
      </c>
      <c r="J47" s="137">
        <v>11.5</v>
      </c>
      <c r="K47" s="283" t="e">
        <f t="shared" si="7"/>
        <v>#REF!</v>
      </c>
    </row>
    <row r="48" spans="1:12" ht="15.75" thickBot="1" x14ac:dyDescent="0.3">
      <c r="A48" s="345" t="s">
        <v>46</v>
      </c>
      <c r="B48" s="111" t="e">
        <f>SUM('C&amp;I Rate Code Energy'!#REF!)</f>
        <v>#REF!</v>
      </c>
      <c r="C48" s="244" t="e">
        <f>SUM('C&amp;I Rate Code Demand'!#REF!)</f>
        <v>#REF!</v>
      </c>
      <c r="D48" s="112">
        <v>1.1457E-2</v>
      </c>
      <c r="E48" s="172">
        <v>11.07</v>
      </c>
      <c r="F48" s="180" t="e">
        <f t="shared" si="6"/>
        <v>#REF!</v>
      </c>
      <c r="G48" s="114" t="e">
        <f>SUM('C&amp;I Rate Code Energy'!#REF!)</f>
        <v>#REF!</v>
      </c>
      <c r="H48" s="168" t="e">
        <f>SUM('C&amp;I Rate Code Demand'!#REF!)</f>
        <v>#REF!</v>
      </c>
      <c r="I48" s="142">
        <v>1.1457E-2</v>
      </c>
      <c r="J48" s="143">
        <v>11.07</v>
      </c>
      <c r="K48" s="284" t="e">
        <f t="shared" si="7"/>
        <v>#REF!</v>
      </c>
    </row>
    <row r="49" spans="1:11" ht="16.5" thickTop="1" thickBot="1" x14ac:dyDescent="0.3">
      <c r="A49" s="345" t="s">
        <v>33</v>
      </c>
      <c r="B49" s="118" t="e">
        <f>SUM(B41:B48)</f>
        <v>#REF!</v>
      </c>
      <c r="C49" s="145" t="e">
        <f>SUM(C43:C48)</f>
        <v>#REF!</v>
      </c>
      <c r="D49" s="146">
        <v>3.2664277957414299E-2</v>
      </c>
      <c r="E49" s="147">
        <v>17.004655051021874</v>
      </c>
      <c r="F49" s="179" t="e">
        <f>SUM(F41:F48)</f>
        <v>#REF!</v>
      </c>
      <c r="G49" s="121" t="e">
        <f>SUM(G41:G48)</f>
        <v>#REF!</v>
      </c>
      <c r="H49" s="148" t="e">
        <f>SUM(H43:H48)</f>
        <v>#REF!</v>
      </c>
      <c r="I49" s="149">
        <v>3.260016573411386E-2</v>
      </c>
      <c r="J49" s="150">
        <v>16.956138891939073</v>
      </c>
      <c r="K49" s="285" t="e">
        <f>SUM(K41:K48)</f>
        <v>#REF!</v>
      </c>
    </row>
    <row r="50" spans="1:11" ht="15.75" thickBot="1" x14ac:dyDescent="0.3">
      <c r="F50" s="10" t="e">
        <f>SUM(Sector!#REF!)</f>
        <v>#REF!</v>
      </c>
      <c r="K50" s="10" t="e">
        <f>SUM(Sector!#REF!)</f>
        <v>#REF!</v>
      </c>
    </row>
    <row r="51" spans="1:11" x14ac:dyDescent="0.25">
      <c r="B51" s="583" t="s">
        <v>136</v>
      </c>
      <c r="C51" s="584"/>
      <c r="D51" s="585"/>
      <c r="E51" s="586"/>
      <c r="F51" s="587"/>
      <c r="G51" s="588" t="s">
        <v>137</v>
      </c>
      <c r="H51" s="589"/>
      <c r="I51" s="590"/>
      <c r="J51" s="591"/>
      <c r="K51" s="592"/>
    </row>
    <row r="52" spans="1:11" x14ac:dyDescent="0.25">
      <c r="A52" s="344" t="s">
        <v>34</v>
      </c>
      <c r="B52" s="348" t="s">
        <v>24</v>
      </c>
      <c r="C52" s="349" t="s">
        <v>35</v>
      </c>
      <c r="D52" s="350" t="s">
        <v>36</v>
      </c>
      <c r="E52" s="351" t="s">
        <v>37</v>
      </c>
      <c r="F52" s="352" t="s">
        <v>26</v>
      </c>
      <c r="G52" s="125" t="s">
        <v>24</v>
      </c>
      <c r="H52" s="126" t="s">
        <v>35</v>
      </c>
      <c r="I52" s="127" t="s">
        <v>36</v>
      </c>
      <c r="J52" s="127" t="s">
        <v>37</v>
      </c>
      <c r="K52" s="128" t="s">
        <v>26</v>
      </c>
    </row>
    <row r="53" spans="1:11" x14ac:dyDescent="0.25">
      <c r="A53" s="345" t="s">
        <v>38</v>
      </c>
      <c r="B53" s="346" t="e">
        <f>SUM('C&amp;I Rate Code Energy'!#REF!)</f>
        <v>#REF!</v>
      </c>
      <c r="C53" s="353" t="s">
        <v>39</v>
      </c>
      <c r="D53" s="347">
        <v>6.9081000000000004E-2</v>
      </c>
      <c r="E53" s="354" t="s">
        <v>39</v>
      </c>
      <c r="F53" s="182" t="e">
        <f>+B53*D53</f>
        <v>#REF!</v>
      </c>
      <c r="G53" s="16" t="e">
        <f>SUM('C&amp;I Rate Code Energy'!#REF!)</f>
        <v>#REF!</v>
      </c>
      <c r="H53" s="19" t="s">
        <v>39</v>
      </c>
      <c r="I53" s="20">
        <v>6.9081000000000004E-2</v>
      </c>
      <c r="J53" s="19" t="s">
        <v>39</v>
      </c>
      <c r="K53" s="283" t="e">
        <f>+G53*I53</f>
        <v>#REF!</v>
      </c>
    </row>
    <row r="54" spans="1:11" x14ac:dyDescent="0.25">
      <c r="A54" s="345" t="s">
        <v>40</v>
      </c>
      <c r="B54" s="346" t="e">
        <f>SUM('C&amp;I Rate Code Energy'!#REF!)</f>
        <v>#REF!</v>
      </c>
      <c r="C54" s="353" t="s">
        <v>39</v>
      </c>
      <c r="D54" s="347">
        <v>6.0802000000000002E-2</v>
      </c>
      <c r="E54" s="354" t="s">
        <v>39</v>
      </c>
      <c r="F54" s="182" t="e">
        <f t="shared" ref="F54" si="8">+B54*D54</f>
        <v>#REF!</v>
      </c>
      <c r="G54" s="16" t="e">
        <f>SUM('C&amp;I Rate Code Energy'!#REF!)</f>
        <v>#REF!</v>
      </c>
      <c r="H54" s="19" t="s">
        <v>39</v>
      </c>
      <c r="I54" s="20">
        <v>6.0802000000000002E-2</v>
      </c>
      <c r="J54" s="19" t="s">
        <v>39</v>
      </c>
      <c r="K54" s="283" t="e">
        <f t="shared" ref="K54" si="9">+G54*I54</f>
        <v>#REF!</v>
      </c>
    </row>
    <row r="55" spans="1:11" x14ac:dyDescent="0.25">
      <c r="A55" s="345" t="s">
        <v>41</v>
      </c>
      <c r="B55" s="346" t="e">
        <f>SUM('C&amp;I Rate Code Energy'!#REF!)</f>
        <v>#REF!</v>
      </c>
      <c r="C55" s="240" t="e">
        <f>SUM('C&amp;I Rate Code Demand'!#REF!)</f>
        <v>#REF!</v>
      </c>
      <c r="D55" s="347">
        <v>1.2160000000000001E-3</v>
      </c>
      <c r="E55" s="174">
        <v>21.42</v>
      </c>
      <c r="F55" s="182" t="e">
        <f>(+B55*D55)+(C55*E55)</f>
        <v>#REF!</v>
      </c>
      <c r="G55" s="16" t="e">
        <f>SUM('C&amp;I Rate Code Energy'!#REF!)</f>
        <v>#REF!</v>
      </c>
      <c r="H55" s="153" t="e">
        <f>SUM('C&amp;I Rate Code Demand'!#REF!)</f>
        <v>#REF!</v>
      </c>
      <c r="I55" s="20">
        <v>1.2160000000000001E-3</v>
      </c>
      <c r="J55" s="133">
        <v>21.42</v>
      </c>
      <c r="K55" s="283" t="e">
        <f>(+G55*I55)+(H55*J55)</f>
        <v>#REF!</v>
      </c>
    </row>
    <row r="56" spans="1:11" x14ac:dyDescent="0.25">
      <c r="A56" s="345" t="s">
        <v>42</v>
      </c>
      <c r="B56" s="346" t="e">
        <f>SUM('C&amp;I Rate Code Energy'!#REF!)</f>
        <v>#REF!</v>
      </c>
      <c r="C56" s="240" t="e">
        <f>SUM('C&amp;I Rate Code Demand'!#REF!)</f>
        <v>#REF!</v>
      </c>
      <c r="D56" s="347">
        <v>1.578E-3</v>
      </c>
      <c r="E56" s="177">
        <v>23.23</v>
      </c>
      <c r="F56" s="182" t="e">
        <f t="shared" ref="F56:F60" si="10">(+B56*D56)+(C56*E56)</f>
        <v>#REF!</v>
      </c>
      <c r="G56" s="16" t="e">
        <f>SUM('C&amp;I Rate Code Energy'!#REF!)</f>
        <v>#REF!</v>
      </c>
      <c r="H56" s="153" t="e">
        <f>SUM('C&amp;I Rate Code Demand'!#REF!)</f>
        <v>#REF!</v>
      </c>
      <c r="I56" s="20">
        <v>1.578E-3</v>
      </c>
      <c r="J56" s="403">
        <v>23.23</v>
      </c>
      <c r="K56" s="283" t="e">
        <f t="shared" ref="K56:K60" si="11">(+G56*I56)+(H56*J56)</f>
        <v>#REF!</v>
      </c>
    </row>
    <row r="57" spans="1:11" x14ac:dyDescent="0.25">
      <c r="A57" s="345" t="s">
        <v>43</v>
      </c>
      <c r="B57" s="346" t="e">
        <f>SUM('C&amp;I Rate Code Energy'!#REF!)</f>
        <v>#REF!</v>
      </c>
      <c r="C57" s="240" t="e">
        <f>SUM('C&amp;I Rate Code Demand'!#REF!)</f>
        <v>#REF!</v>
      </c>
      <c r="D57" s="347">
        <v>2.9849000000000001E-2</v>
      </c>
      <c r="E57" s="288">
        <v>0</v>
      </c>
      <c r="F57" s="182" t="e">
        <f t="shared" si="10"/>
        <v>#REF!</v>
      </c>
      <c r="G57" s="16" t="e">
        <f>SUM('C&amp;I Rate Code Energy'!#REF!)</f>
        <v>#REF!</v>
      </c>
      <c r="H57" s="153" t="e">
        <f>SUM('C&amp;I Rate Code Demand'!#REF!)</f>
        <v>#REF!</v>
      </c>
      <c r="I57" s="20">
        <v>2.9849000000000001E-2</v>
      </c>
      <c r="J57" s="404">
        <v>0</v>
      </c>
      <c r="K57" s="283" t="e">
        <f t="shared" si="11"/>
        <v>#REF!</v>
      </c>
    </row>
    <row r="58" spans="1:11" x14ac:dyDescent="0.25">
      <c r="A58" s="345" t="s">
        <v>44</v>
      </c>
      <c r="B58" s="242" t="e">
        <f>SUM('C&amp;I Rate Code Energy'!#REF!)</f>
        <v>#REF!</v>
      </c>
      <c r="C58" s="243" t="e">
        <f>SUM('C&amp;I Rate Code Demand'!#REF!)</f>
        <v>#REF!</v>
      </c>
      <c r="D58" s="134">
        <v>1.2199999999999999E-3</v>
      </c>
      <c r="E58" s="176">
        <v>23.23</v>
      </c>
      <c r="F58" s="182" t="e">
        <f t="shared" si="10"/>
        <v>#REF!</v>
      </c>
      <c r="G58" s="21" t="e">
        <f>SUM('C&amp;I Rate Code Energy'!#REF!)</f>
        <v>#REF!</v>
      </c>
      <c r="H58" s="241" t="e">
        <f>SUM('C&amp;I Rate Code Demand'!#REF!)</f>
        <v>#REF!</v>
      </c>
      <c r="I58" s="136">
        <v>1.2199999999999999E-3</v>
      </c>
      <c r="J58" s="405">
        <v>23.23</v>
      </c>
      <c r="K58" s="283" t="e">
        <f t="shared" si="11"/>
        <v>#REF!</v>
      </c>
    </row>
    <row r="59" spans="1:11" x14ac:dyDescent="0.25">
      <c r="A59" s="345" t="s">
        <v>45</v>
      </c>
      <c r="B59" s="242" t="e">
        <f>SUM('C&amp;I Rate Code Energy'!#REF!)</f>
        <v>#REF!</v>
      </c>
      <c r="C59" s="243" t="e">
        <f>SUM('C&amp;I Rate Code Demand'!#REF!)</f>
        <v>#REF!</v>
      </c>
      <c r="D59" s="134">
        <v>1.217E-3</v>
      </c>
      <c r="E59" s="176">
        <v>22.49</v>
      </c>
      <c r="F59" s="182" t="e">
        <f t="shared" si="10"/>
        <v>#REF!</v>
      </c>
      <c r="G59" s="21" t="e">
        <f>SUM('C&amp;I Rate Code Energy'!#REF!)</f>
        <v>#REF!</v>
      </c>
      <c r="H59" s="241" t="e">
        <f>SUM('C&amp;I Rate Code Demand'!#REF!)</f>
        <v>#REF!</v>
      </c>
      <c r="I59" s="136">
        <v>1.217E-3</v>
      </c>
      <c r="J59" s="405">
        <v>22.49</v>
      </c>
      <c r="K59" s="283" t="e">
        <f t="shared" si="11"/>
        <v>#REF!</v>
      </c>
    </row>
    <row r="60" spans="1:11" ht="15.75" thickBot="1" x14ac:dyDescent="0.3">
      <c r="A60" s="345" t="s">
        <v>46</v>
      </c>
      <c r="B60" s="111" t="e">
        <f>SUM('C&amp;I Rate Code Energy'!#REF!)</f>
        <v>#REF!</v>
      </c>
      <c r="C60" s="244" t="e">
        <f>SUM('C&amp;I Rate Code Demand'!#REF!)</f>
        <v>#REF!</v>
      </c>
      <c r="D60" s="112">
        <v>1.224E-3</v>
      </c>
      <c r="E60" s="172">
        <v>21.62</v>
      </c>
      <c r="F60" s="180" t="e">
        <f t="shared" si="10"/>
        <v>#REF!</v>
      </c>
      <c r="G60" s="114" t="e">
        <f>SUM('C&amp;I Rate Code Energy'!#REF!)</f>
        <v>#REF!</v>
      </c>
      <c r="H60" s="168" t="e">
        <f>SUM('C&amp;I Rate Code Demand'!#REF!)</f>
        <v>#REF!</v>
      </c>
      <c r="I60" s="142">
        <v>1.224E-3</v>
      </c>
      <c r="J60" s="143">
        <v>21.62</v>
      </c>
      <c r="K60" s="284" t="e">
        <f t="shared" si="11"/>
        <v>#REF!</v>
      </c>
    </row>
    <row r="61" spans="1:11" ht="16.5" thickTop="1" thickBot="1" x14ac:dyDescent="0.3">
      <c r="A61" s="345" t="s">
        <v>33</v>
      </c>
      <c r="B61" s="118" t="e">
        <f>SUM(B53:B60)</f>
        <v>#REF!</v>
      </c>
      <c r="C61" s="145" t="e">
        <f>SUM(C55:C60)</f>
        <v>#REF!</v>
      </c>
      <c r="D61" s="146">
        <v>3.2664277957414299E-2</v>
      </c>
      <c r="E61" s="147">
        <v>17.004655051021874</v>
      </c>
      <c r="F61" s="179" t="e">
        <f>SUM(F53:F60)</f>
        <v>#REF!</v>
      </c>
      <c r="G61" s="121" t="e">
        <f>SUM(G53:G60)</f>
        <v>#REF!</v>
      </c>
      <c r="H61" s="148" t="e">
        <f>SUM(H55:H60)</f>
        <v>#REF!</v>
      </c>
      <c r="I61" s="149">
        <v>3.260016573411386E-2</v>
      </c>
      <c r="J61" s="150">
        <v>16.956138891939073</v>
      </c>
      <c r="K61" s="285" t="e">
        <f>SUM(K53:K60)</f>
        <v>#REF!</v>
      </c>
    </row>
    <row r="62" spans="1:11" ht="15.75" thickBot="1" x14ac:dyDescent="0.3">
      <c r="F62" s="10" t="e">
        <f>SUM(Sector!#REF!)</f>
        <v>#REF!</v>
      </c>
      <c r="K62" s="10" t="e">
        <f>SUM(Sector!#REF!)</f>
        <v>#REF!</v>
      </c>
    </row>
    <row r="63" spans="1:11" x14ac:dyDescent="0.25">
      <c r="B63" s="583" t="s">
        <v>138</v>
      </c>
      <c r="C63" s="584"/>
      <c r="D63" s="585"/>
      <c r="E63" s="586"/>
      <c r="F63" s="587"/>
      <c r="G63" s="588" t="s">
        <v>139</v>
      </c>
      <c r="H63" s="589"/>
      <c r="I63" s="590"/>
      <c r="J63" s="591"/>
      <c r="K63" s="592"/>
    </row>
    <row r="64" spans="1:11" x14ac:dyDescent="0.25">
      <c r="A64" s="344" t="s">
        <v>34</v>
      </c>
      <c r="B64" s="348" t="s">
        <v>24</v>
      </c>
      <c r="C64" s="349" t="s">
        <v>35</v>
      </c>
      <c r="D64" s="350" t="s">
        <v>36</v>
      </c>
      <c r="E64" s="351" t="s">
        <v>37</v>
      </c>
      <c r="F64" s="352" t="s">
        <v>26</v>
      </c>
      <c r="G64" s="125" t="s">
        <v>24</v>
      </c>
      <c r="H64" s="126" t="s">
        <v>35</v>
      </c>
      <c r="I64" s="127" t="s">
        <v>36</v>
      </c>
      <c r="J64" s="127" t="s">
        <v>37</v>
      </c>
      <c r="K64" s="128" t="s">
        <v>26</v>
      </c>
    </row>
    <row r="65" spans="1:11" x14ac:dyDescent="0.25">
      <c r="A65" s="345" t="s">
        <v>38</v>
      </c>
      <c r="B65" s="346" t="e">
        <f>SUM('C&amp;I Rate Code Energy'!#REF!)</f>
        <v>#REF!</v>
      </c>
      <c r="C65" s="353" t="s">
        <v>39</v>
      </c>
      <c r="D65" s="347">
        <v>6.9081000000000004E-2</v>
      </c>
      <c r="E65" s="354" t="s">
        <v>39</v>
      </c>
      <c r="F65" s="182" t="e">
        <f>+B65*D65</f>
        <v>#REF!</v>
      </c>
      <c r="G65" s="16" t="e">
        <f>SUM('C&amp;I Rate Code Energy'!#REF!)</f>
        <v>#REF!</v>
      </c>
      <c r="H65" s="19" t="s">
        <v>39</v>
      </c>
      <c r="I65" s="20">
        <v>6.9081000000000004E-2</v>
      </c>
      <c r="J65" s="19" t="s">
        <v>39</v>
      </c>
      <c r="K65" s="283" t="e">
        <f>+G65*I65</f>
        <v>#REF!</v>
      </c>
    </row>
    <row r="66" spans="1:11" x14ac:dyDescent="0.25">
      <c r="A66" s="345" t="s">
        <v>40</v>
      </c>
      <c r="B66" s="346" t="e">
        <f>SUM('C&amp;I Rate Code Energy'!#REF!)</f>
        <v>#REF!</v>
      </c>
      <c r="C66" s="353" t="s">
        <v>39</v>
      </c>
      <c r="D66" s="347">
        <v>6.0802000000000002E-2</v>
      </c>
      <c r="E66" s="354" t="s">
        <v>39</v>
      </c>
      <c r="F66" s="182" t="e">
        <f>+B66*D66</f>
        <v>#REF!</v>
      </c>
      <c r="G66" s="16" t="e">
        <f>SUM('C&amp;I Rate Code Energy'!#REF!)</f>
        <v>#REF!</v>
      </c>
      <c r="H66" s="19" t="s">
        <v>39</v>
      </c>
      <c r="I66" s="20">
        <v>6.0802000000000002E-2</v>
      </c>
      <c r="J66" s="19" t="s">
        <v>39</v>
      </c>
      <c r="K66" s="283" t="e">
        <f t="shared" ref="K66" si="12">+G66*I66</f>
        <v>#REF!</v>
      </c>
    </row>
    <row r="67" spans="1:11" x14ac:dyDescent="0.25">
      <c r="A67" s="345" t="s">
        <v>41</v>
      </c>
      <c r="B67" s="346" t="e">
        <f>SUM('C&amp;I Rate Code Energy'!#REF!)</f>
        <v>#REF!</v>
      </c>
      <c r="C67" s="130" t="e">
        <f>SUM('C&amp;I Rate Code Demand'!#REF!)</f>
        <v>#REF!</v>
      </c>
      <c r="D67" s="347">
        <v>1.2160000000000001E-3</v>
      </c>
      <c r="E67" s="174">
        <v>21.42</v>
      </c>
      <c r="F67" s="182" t="e">
        <f t="shared" ref="F67:F72" si="13">(+B67*D67)+(C67*E67)</f>
        <v>#REF!</v>
      </c>
      <c r="G67" s="16" t="e">
        <f>SUM('C&amp;I Rate Code Energy'!#REF!)</f>
        <v>#REF!</v>
      </c>
      <c r="H67" s="132" t="e">
        <f>SUM('C&amp;I Rate Code Demand'!#REF!)</f>
        <v>#REF!</v>
      </c>
      <c r="I67" s="20">
        <v>1.2160000000000001E-3</v>
      </c>
      <c r="J67" s="133">
        <v>21.42</v>
      </c>
      <c r="K67" s="283" t="e">
        <f>(+G67*I67)+(H67*J67)</f>
        <v>#REF!</v>
      </c>
    </row>
    <row r="68" spans="1:11" x14ac:dyDescent="0.25">
      <c r="A68" s="345" t="s">
        <v>42</v>
      </c>
      <c r="B68" s="346" t="e">
        <f>SUM('C&amp;I Rate Code Energy'!#REF!)</f>
        <v>#REF!</v>
      </c>
      <c r="C68" s="130" t="e">
        <f>SUM('C&amp;I Rate Code Demand'!#REF!)</f>
        <v>#REF!</v>
      </c>
      <c r="D68" s="347">
        <v>1.578E-3</v>
      </c>
      <c r="E68" s="177">
        <v>23.23</v>
      </c>
      <c r="F68" s="182" t="e">
        <f t="shared" si="13"/>
        <v>#REF!</v>
      </c>
      <c r="G68" s="16" t="e">
        <f>SUM('C&amp;I Rate Code Energy'!#REF!)</f>
        <v>#REF!</v>
      </c>
      <c r="H68" s="132" t="e">
        <f>SUM('C&amp;I Rate Code Demand'!#REF!)</f>
        <v>#REF!</v>
      </c>
      <c r="I68" s="20">
        <v>1.578E-3</v>
      </c>
      <c r="J68" s="403">
        <v>23.23</v>
      </c>
      <c r="K68" s="283" t="e">
        <f t="shared" ref="K68:K72" si="14">(+G68*I68)+(H68*J68)</f>
        <v>#REF!</v>
      </c>
    </row>
    <row r="69" spans="1:11" x14ac:dyDescent="0.25">
      <c r="A69" s="345" t="s">
        <v>43</v>
      </c>
      <c r="B69" s="346" t="e">
        <f>SUM('C&amp;I Rate Code Energy'!#REF!)</f>
        <v>#REF!</v>
      </c>
      <c r="C69" s="130" t="e">
        <f>SUM('C&amp;I Rate Code Demand'!#REF!)</f>
        <v>#REF!</v>
      </c>
      <c r="D69" s="347">
        <v>2.9849000000000001E-2</v>
      </c>
      <c r="E69" s="288">
        <v>0</v>
      </c>
      <c r="F69" s="182" t="e">
        <f t="shared" si="13"/>
        <v>#REF!</v>
      </c>
      <c r="G69" s="16" t="e">
        <f>SUM('C&amp;I Rate Code Energy'!#REF!)</f>
        <v>#REF!</v>
      </c>
      <c r="H69" s="132" t="e">
        <f>SUM('C&amp;I Rate Code Demand'!#REF!)</f>
        <v>#REF!</v>
      </c>
      <c r="I69" s="20">
        <v>2.9849000000000001E-2</v>
      </c>
      <c r="J69" s="404">
        <v>0</v>
      </c>
      <c r="K69" s="283" t="e">
        <f t="shared" si="14"/>
        <v>#REF!</v>
      </c>
    </row>
    <row r="70" spans="1:11" x14ac:dyDescent="0.25">
      <c r="A70" s="345" t="s">
        <v>44</v>
      </c>
      <c r="B70" s="346" t="e">
        <f>SUM('C&amp;I Rate Code Energy'!#REF!)</f>
        <v>#REF!</v>
      </c>
      <c r="C70" s="130" t="e">
        <f>SUM('C&amp;I Rate Code Demand'!#REF!)</f>
        <v>#REF!</v>
      </c>
      <c r="D70" s="134">
        <v>1.2199999999999999E-3</v>
      </c>
      <c r="E70" s="176">
        <v>23.23</v>
      </c>
      <c r="F70" s="182" t="e">
        <f t="shared" si="13"/>
        <v>#REF!</v>
      </c>
      <c r="G70" s="16" t="e">
        <f>SUM('C&amp;I Rate Code Energy'!#REF!)</f>
        <v>#REF!</v>
      </c>
      <c r="H70" s="132" t="e">
        <f>SUM('C&amp;I Rate Code Demand'!#REF!)</f>
        <v>#REF!</v>
      </c>
      <c r="I70" s="136">
        <v>1.2199999999999999E-3</v>
      </c>
      <c r="J70" s="405">
        <v>23.23</v>
      </c>
      <c r="K70" s="283" t="e">
        <f t="shared" si="14"/>
        <v>#REF!</v>
      </c>
    </row>
    <row r="71" spans="1:11" x14ac:dyDescent="0.25">
      <c r="A71" s="345" t="s">
        <v>45</v>
      </c>
      <c r="B71" s="346" t="e">
        <f>SUM('C&amp;I Rate Code Energy'!#REF!)</f>
        <v>#REF!</v>
      </c>
      <c r="C71" s="130" t="e">
        <f>SUM('C&amp;I Rate Code Demand'!#REF!)</f>
        <v>#REF!</v>
      </c>
      <c r="D71" s="134">
        <v>1.217E-3</v>
      </c>
      <c r="E71" s="176">
        <v>22.49</v>
      </c>
      <c r="F71" s="182" t="e">
        <f t="shared" si="13"/>
        <v>#REF!</v>
      </c>
      <c r="G71" s="16" t="e">
        <f>SUM('C&amp;I Rate Code Energy'!#REF!)</f>
        <v>#REF!</v>
      </c>
      <c r="H71" s="132" t="e">
        <f>SUM('C&amp;I Rate Code Demand'!#REF!)</f>
        <v>#REF!</v>
      </c>
      <c r="I71" s="136">
        <v>1.217E-3</v>
      </c>
      <c r="J71" s="405">
        <v>22.49</v>
      </c>
      <c r="K71" s="283" t="e">
        <f t="shared" si="14"/>
        <v>#REF!</v>
      </c>
    </row>
    <row r="72" spans="1:11" ht="15.75" thickBot="1" x14ac:dyDescent="0.3">
      <c r="A72" s="345" t="s">
        <v>46</v>
      </c>
      <c r="B72" s="111" t="e">
        <f>SUM('C&amp;I Rate Code Energy'!#REF!)</f>
        <v>#REF!</v>
      </c>
      <c r="C72" s="138" t="e">
        <f>SUM('C&amp;I Rate Code Demand'!#REF!)</f>
        <v>#REF!</v>
      </c>
      <c r="D72" s="112">
        <v>1.224E-3</v>
      </c>
      <c r="E72" s="172">
        <v>21.62</v>
      </c>
      <c r="F72" s="180" t="e">
        <f t="shared" si="13"/>
        <v>#REF!</v>
      </c>
      <c r="G72" s="114" t="e">
        <f>SUM('C&amp;I Rate Code Energy'!#REF!)</f>
        <v>#REF!</v>
      </c>
      <c r="H72" s="141" t="e">
        <f>SUM('C&amp;I Rate Code Demand'!#REF!)</f>
        <v>#REF!</v>
      </c>
      <c r="I72" s="142">
        <v>1.224E-3</v>
      </c>
      <c r="J72" s="143">
        <v>21.62</v>
      </c>
      <c r="K72" s="284" t="e">
        <f t="shared" si="14"/>
        <v>#REF!</v>
      </c>
    </row>
    <row r="73" spans="1:11" ht="16.5" thickTop="1" thickBot="1" x14ac:dyDescent="0.3">
      <c r="A73" s="345" t="s">
        <v>33</v>
      </c>
      <c r="B73" s="118" t="e">
        <f>SUM(B65:B72)</f>
        <v>#REF!</v>
      </c>
      <c r="C73" s="145" t="e">
        <f>SUM(C67:C72)</f>
        <v>#REF!</v>
      </c>
      <c r="D73" s="146">
        <v>3.2664277957414299E-2</v>
      </c>
      <c r="E73" s="147">
        <v>17.004655051021874</v>
      </c>
      <c r="F73" s="179" t="e">
        <f>SUM(F65:F72)</f>
        <v>#REF!</v>
      </c>
      <c r="G73" s="121" t="e">
        <f>SUM(G65:G72)</f>
        <v>#REF!</v>
      </c>
      <c r="H73" s="148" t="e">
        <f>SUM(H67:H72)</f>
        <v>#REF!</v>
      </c>
      <c r="I73" s="149">
        <v>3.260016573411386E-2</v>
      </c>
      <c r="J73" s="150">
        <v>16.956138891939073</v>
      </c>
      <c r="K73" s="285" t="e">
        <f>SUM(K65:K72)</f>
        <v>#REF!</v>
      </c>
    </row>
    <row r="74" spans="1:11" x14ac:dyDescent="0.25">
      <c r="F74" s="10" t="e">
        <f>SUM(Sector!#REF!)</f>
        <v>#REF!</v>
      </c>
      <c r="K74" s="10" t="e">
        <f>SUM(Sector!#REF!)</f>
        <v>#REF!</v>
      </c>
    </row>
    <row r="75" spans="1:11" x14ac:dyDescent="0.25">
      <c r="G75" s="8" t="e">
        <f>B73+G73</f>
        <v>#REF!</v>
      </c>
      <c r="K75" s="8" t="e">
        <f>F73+K73</f>
        <v>#REF!</v>
      </c>
    </row>
    <row r="76" spans="1:11" x14ac:dyDescent="0.25">
      <c r="K76" t="e">
        <f>K75/G75</f>
        <v>#REF!</v>
      </c>
    </row>
  </sheetData>
  <mergeCells count="13">
    <mergeCell ref="B63:F63"/>
    <mergeCell ref="G63:K63"/>
    <mergeCell ref="B51:F51"/>
    <mergeCell ref="G51:K51"/>
    <mergeCell ref="B3:F3"/>
    <mergeCell ref="G3:K3"/>
    <mergeCell ref="B15:F15"/>
    <mergeCell ref="G15:K15"/>
    <mergeCell ref="L15:P15"/>
    <mergeCell ref="B27:F27"/>
    <mergeCell ref="G27:K27"/>
    <mergeCell ref="B39:F39"/>
    <mergeCell ref="G39:K39"/>
  </mergeCells>
  <pageMargins left="0.7" right="0.7" top="0.75" bottom="0.75" header="0.3" footer="0.3"/>
  <customProperties>
    <customPr name="EpmWorksheetKeyString_GU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rgb="FFFF0000"/>
  </sheetPr>
  <dimension ref="A1:K64"/>
  <sheetViews>
    <sheetView topLeftCell="A37" zoomScale="85" zoomScaleNormal="85" workbookViewId="0">
      <selection activeCell="H43" sqref="H43"/>
    </sheetView>
  </sheetViews>
  <sheetFormatPr defaultRowHeight="15" x14ac:dyDescent="0.25"/>
  <cols>
    <col min="1" max="1" width="23.7109375" customWidth="1"/>
    <col min="2" max="10" width="26.28515625" customWidth="1"/>
    <col min="11" max="11" width="14.28515625" bestFit="1" customWidth="1"/>
  </cols>
  <sheetData>
    <row r="1" spans="1:10" x14ac:dyDescent="0.25">
      <c r="A1" s="399" t="s">
        <v>110</v>
      </c>
    </row>
    <row r="2" spans="1:10" ht="15.75" thickBot="1" x14ac:dyDescent="0.3"/>
    <row r="3" spans="1:10" x14ac:dyDescent="0.25">
      <c r="B3" s="583" t="s">
        <v>96</v>
      </c>
      <c r="C3" s="585"/>
      <c r="D3" s="587"/>
      <c r="E3" s="588" t="s">
        <v>97</v>
      </c>
      <c r="F3" s="590"/>
      <c r="G3" s="592"/>
    </row>
    <row r="4" spans="1:10" x14ac:dyDescent="0.25">
      <c r="A4" s="344" t="s">
        <v>23</v>
      </c>
      <c r="B4" s="348" t="s">
        <v>24</v>
      </c>
      <c r="C4" s="350" t="s">
        <v>25</v>
      </c>
      <c r="D4" s="352" t="s">
        <v>26</v>
      </c>
      <c r="E4" s="125" t="s">
        <v>24</v>
      </c>
      <c r="F4" s="127" t="s">
        <v>25</v>
      </c>
      <c r="G4" s="128" t="s">
        <v>26</v>
      </c>
    </row>
    <row r="5" spans="1:10" x14ac:dyDescent="0.25">
      <c r="A5" s="345" t="s">
        <v>27</v>
      </c>
      <c r="B5" s="346">
        <v>0</v>
      </c>
      <c r="C5" s="347">
        <v>2.9055999999999998E-2</v>
      </c>
      <c r="D5" s="182">
        <v>0</v>
      </c>
      <c r="E5" s="16">
        <v>0</v>
      </c>
      <c r="F5" s="20">
        <v>2.9055999999999998E-2</v>
      </c>
      <c r="G5" s="283">
        <v>0</v>
      </c>
    </row>
    <row r="6" spans="1:10" x14ac:dyDescent="0.25">
      <c r="A6" s="345" t="s">
        <v>28</v>
      </c>
      <c r="B6" s="346">
        <v>0</v>
      </c>
      <c r="C6" s="347">
        <v>1.6855999999999999E-2</v>
      </c>
      <c r="D6" s="182">
        <v>0</v>
      </c>
      <c r="E6" s="16">
        <v>0</v>
      </c>
      <c r="F6" s="20">
        <v>1.6855999999999999E-2</v>
      </c>
      <c r="G6" s="283">
        <v>0</v>
      </c>
    </row>
    <row r="7" spans="1:10" x14ac:dyDescent="0.25">
      <c r="A7" s="345" t="s">
        <v>29</v>
      </c>
      <c r="B7" s="346">
        <v>0</v>
      </c>
      <c r="C7" s="347">
        <v>1.6855999999999999E-2</v>
      </c>
      <c r="D7" s="182">
        <v>0</v>
      </c>
      <c r="E7" s="16">
        <v>0</v>
      </c>
      <c r="F7" s="20">
        <v>1.6855999999999999E-2</v>
      </c>
      <c r="G7" s="283">
        <v>0</v>
      </c>
    </row>
    <row r="8" spans="1:10" x14ac:dyDescent="0.25">
      <c r="A8" s="345" t="s">
        <v>30</v>
      </c>
      <c r="B8" s="346">
        <v>0</v>
      </c>
      <c r="C8" s="347">
        <v>2.4656000000000001E-2</v>
      </c>
      <c r="D8" s="182">
        <v>0</v>
      </c>
      <c r="E8" s="16">
        <v>0</v>
      </c>
      <c r="F8" s="20">
        <v>2.4656000000000001E-2</v>
      </c>
      <c r="G8" s="283">
        <v>0</v>
      </c>
    </row>
    <row r="9" spans="1:10" x14ac:dyDescent="0.25">
      <c r="A9" s="345" t="s">
        <v>31</v>
      </c>
      <c r="B9" s="346">
        <v>0</v>
      </c>
      <c r="C9" s="347">
        <v>1.3676000000000001E-2</v>
      </c>
      <c r="D9" s="182">
        <v>0</v>
      </c>
      <c r="E9" s="16">
        <v>0</v>
      </c>
      <c r="F9" s="20">
        <v>1.3676000000000001E-2</v>
      </c>
      <c r="G9" s="283">
        <v>0</v>
      </c>
    </row>
    <row r="10" spans="1:10" ht="15.75" thickBot="1" x14ac:dyDescent="0.3">
      <c r="A10" s="345" t="s">
        <v>32</v>
      </c>
      <c r="B10" s="111">
        <v>0</v>
      </c>
      <c r="C10" s="112">
        <v>1.3676000000000001E-2</v>
      </c>
      <c r="D10" s="180">
        <v>0</v>
      </c>
      <c r="E10" s="114">
        <v>0</v>
      </c>
      <c r="F10" s="142">
        <v>1.3676000000000001E-2</v>
      </c>
      <c r="G10" s="284">
        <v>0</v>
      </c>
      <c r="H10" s="10"/>
    </row>
    <row r="11" spans="1:10" ht="16.5" thickTop="1" thickBot="1" x14ac:dyDescent="0.3">
      <c r="A11" s="345" t="s">
        <v>33</v>
      </c>
      <c r="B11" s="118">
        <v>0</v>
      </c>
      <c r="C11" s="119"/>
      <c r="D11" s="179">
        <v>0</v>
      </c>
      <c r="E11" s="121">
        <v>0</v>
      </c>
      <c r="F11" s="165"/>
      <c r="G11" s="285">
        <v>0</v>
      </c>
      <c r="H11" s="10"/>
    </row>
    <row r="12" spans="1:10" ht="15.75" thickBot="1" x14ac:dyDescent="0.3"/>
    <row r="13" spans="1:10" x14ac:dyDescent="0.25">
      <c r="B13" s="583" t="s">
        <v>134</v>
      </c>
      <c r="C13" s="585"/>
      <c r="D13" s="587"/>
      <c r="E13" s="588" t="s">
        <v>135</v>
      </c>
      <c r="F13" s="590"/>
      <c r="G13" s="592"/>
      <c r="H13" s="583" t="s">
        <v>102</v>
      </c>
      <c r="I13" s="585"/>
      <c r="J13" s="587"/>
    </row>
    <row r="14" spans="1:10" x14ac:dyDescent="0.25">
      <c r="A14" s="344" t="s">
        <v>23</v>
      </c>
      <c r="B14" s="348" t="s">
        <v>24</v>
      </c>
      <c r="C14" s="350" t="s">
        <v>25</v>
      </c>
      <c r="D14" s="352" t="s">
        <v>26</v>
      </c>
      <c r="E14" s="125" t="s">
        <v>24</v>
      </c>
      <c r="F14" s="127" t="s">
        <v>25</v>
      </c>
      <c r="G14" s="128" t="s">
        <v>26</v>
      </c>
      <c r="H14" s="348" t="s">
        <v>24</v>
      </c>
      <c r="I14" s="350" t="s">
        <v>25</v>
      </c>
      <c r="J14" s="352" t="s">
        <v>26</v>
      </c>
    </row>
    <row r="15" spans="1:10" x14ac:dyDescent="0.25">
      <c r="A15" s="345" t="s">
        <v>27</v>
      </c>
      <c r="B15" s="346">
        <v>0</v>
      </c>
      <c r="C15" s="347">
        <v>2.9055999999999998E-2</v>
      </c>
      <c r="D15" s="182">
        <v>0</v>
      </c>
      <c r="E15" s="16">
        <v>0</v>
      </c>
      <c r="F15" s="110">
        <v>3.6499999999999998E-2</v>
      </c>
      <c r="G15" s="283">
        <v>0</v>
      </c>
      <c r="H15" s="346">
        <v>0</v>
      </c>
      <c r="I15" s="183">
        <v>3.6499999999999998E-2</v>
      </c>
      <c r="J15" s="182">
        <v>0</v>
      </c>
    </row>
    <row r="16" spans="1:10" x14ac:dyDescent="0.25">
      <c r="A16" s="345" t="s">
        <v>28</v>
      </c>
      <c r="B16" s="346">
        <v>0</v>
      </c>
      <c r="C16" s="347">
        <v>1.6855999999999999E-2</v>
      </c>
      <c r="D16" s="182">
        <v>0</v>
      </c>
      <c r="E16" s="16">
        <v>0</v>
      </c>
      <c r="F16" s="110">
        <v>2.3897000000000002E-2</v>
      </c>
      <c r="G16" s="283">
        <v>0</v>
      </c>
      <c r="H16" s="346">
        <v>0</v>
      </c>
      <c r="I16" s="183">
        <v>2.3897000000000002E-2</v>
      </c>
      <c r="J16" s="182">
        <v>0</v>
      </c>
    </row>
    <row r="17" spans="1:11" x14ac:dyDescent="0.25">
      <c r="A17" s="345" t="s">
        <v>29</v>
      </c>
      <c r="B17" s="346">
        <v>0</v>
      </c>
      <c r="C17" s="347">
        <v>1.6855999999999999E-2</v>
      </c>
      <c r="D17" s="182">
        <v>0</v>
      </c>
      <c r="E17" s="16">
        <v>0</v>
      </c>
      <c r="F17" s="110">
        <v>2.3897000000000002E-2</v>
      </c>
      <c r="G17" s="283">
        <v>0</v>
      </c>
      <c r="H17" s="346">
        <v>0</v>
      </c>
      <c r="I17" s="183">
        <v>2.3897000000000002E-2</v>
      </c>
      <c r="J17" s="182">
        <v>0</v>
      </c>
    </row>
    <row r="18" spans="1:11" x14ac:dyDescent="0.25">
      <c r="A18" s="345" t="s">
        <v>30</v>
      </c>
      <c r="B18" s="346">
        <v>0</v>
      </c>
      <c r="C18" s="347">
        <v>2.4656000000000001E-2</v>
      </c>
      <c r="D18" s="182">
        <v>0</v>
      </c>
      <c r="E18" s="16">
        <v>0</v>
      </c>
      <c r="F18" s="110">
        <v>2.9505E-2</v>
      </c>
      <c r="G18" s="283">
        <v>0</v>
      </c>
      <c r="H18" s="346">
        <v>0</v>
      </c>
      <c r="I18" s="183">
        <v>2.9505E-2</v>
      </c>
      <c r="J18" s="182">
        <v>0</v>
      </c>
    </row>
    <row r="19" spans="1:11" x14ac:dyDescent="0.25">
      <c r="A19" s="345" t="s">
        <v>31</v>
      </c>
      <c r="B19" s="346">
        <v>0</v>
      </c>
      <c r="C19" s="347">
        <v>1.3676000000000001E-2</v>
      </c>
      <c r="D19" s="182">
        <v>0</v>
      </c>
      <c r="E19" s="16">
        <v>0</v>
      </c>
      <c r="F19" s="110">
        <v>1.8162000000000001E-2</v>
      </c>
      <c r="G19" s="283">
        <v>0</v>
      </c>
      <c r="H19" s="346">
        <v>0</v>
      </c>
      <c r="I19" s="183">
        <v>1.8162000000000001E-2</v>
      </c>
      <c r="J19" s="182">
        <v>0</v>
      </c>
    </row>
    <row r="20" spans="1:11" ht="15.75" thickBot="1" x14ac:dyDescent="0.3">
      <c r="A20" s="345" t="s">
        <v>32</v>
      </c>
      <c r="B20" s="111">
        <v>0</v>
      </c>
      <c r="C20" s="112">
        <v>1.3676000000000001E-2</v>
      </c>
      <c r="D20" s="180">
        <v>0</v>
      </c>
      <c r="E20" s="114">
        <v>0</v>
      </c>
      <c r="F20" s="115">
        <v>1.8162000000000001E-2</v>
      </c>
      <c r="G20" s="284">
        <v>0</v>
      </c>
      <c r="H20" s="111">
        <v>0</v>
      </c>
      <c r="I20" s="181">
        <v>1.8162000000000001E-2</v>
      </c>
      <c r="J20" s="180">
        <v>0</v>
      </c>
      <c r="K20" s="10"/>
    </row>
    <row r="21" spans="1:11" ht="16.5" thickTop="1" thickBot="1" x14ac:dyDescent="0.3">
      <c r="A21" s="345" t="s">
        <v>33</v>
      </c>
      <c r="B21" s="118">
        <v>0</v>
      </c>
      <c r="C21" s="119"/>
      <c r="D21" s="179">
        <v>0</v>
      </c>
      <c r="E21" s="121">
        <v>0</v>
      </c>
      <c r="F21" s="122"/>
      <c r="G21" s="285">
        <v>0</v>
      </c>
      <c r="H21" s="118">
        <v>0</v>
      </c>
      <c r="I21" s="119"/>
      <c r="J21" s="179">
        <v>0</v>
      </c>
      <c r="K21" s="10"/>
    </row>
    <row r="22" spans="1:11" ht="15.75" thickBot="1" x14ac:dyDescent="0.3">
      <c r="B22" s="30"/>
      <c r="K22" s="10"/>
    </row>
    <row r="23" spans="1:11" x14ac:dyDescent="0.25">
      <c r="B23" s="583" t="s">
        <v>76</v>
      </c>
      <c r="C23" s="585"/>
      <c r="D23" s="587"/>
      <c r="E23" s="588" t="s">
        <v>86</v>
      </c>
      <c r="F23" s="590"/>
      <c r="G23" s="592"/>
      <c r="K23" s="10"/>
    </row>
    <row r="24" spans="1:11" x14ac:dyDescent="0.25">
      <c r="A24" s="344" t="s">
        <v>23</v>
      </c>
      <c r="B24" s="348" t="s">
        <v>24</v>
      </c>
      <c r="C24" s="350" t="s">
        <v>25</v>
      </c>
      <c r="D24" s="352" t="s">
        <v>26</v>
      </c>
      <c r="E24" s="125" t="s">
        <v>24</v>
      </c>
      <c r="F24" s="127" t="s">
        <v>25</v>
      </c>
      <c r="G24" s="128" t="s">
        <v>26</v>
      </c>
      <c r="H24" s="10"/>
    </row>
    <row r="25" spans="1:11" x14ac:dyDescent="0.25">
      <c r="A25" s="345" t="s">
        <v>27</v>
      </c>
      <c r="B25" s="346">
        <v>0</v>
      </c>
      <c r="C25" s="183">
        <v>3.6499999999999998E-2</v>
      </c>
      <c r="D25" s="182">
        <v>0</v>
      </c>
      <c r="E25" s="16">
        <v>0</v>
      </c>
      <c r="F25" s="110">
        <v>3.6499999999999998E-2</v>
      </c>
      <c r="G25" s="283">
        <v>0</v>
      </c>
      <c r="H25" s="10"/>
    </row>
    <row r="26" spans="1:11" x14ac:dyDescent="0.25">
      <c r="A26" s="345" t="s">
        <v>28</v>
      </c>
      <c r="B26" s="346">
        <v>0</v>
      </c>
      <c r="C26" s="183">
        <v>2.3897000000000002E-2</v>
      </c>
      <c r="D26" s="182">
        <v>0</v>
      </c>
      <c r="E26" s="16">
        <v>0</v>
      </c>
      <c r="F26" s="110">
        <v>2.3897000000000002E-2</v>
      </c>
      <c r="G26" s="283">
        <v>0</v>
      </c>
      <c r="H26" s="10"/>
    </row>
    <row r="27" spans="1:11" x14ac:dyDescent="0.25">
      <c r="A27" s="345" t="s">
        <v>29</v>
      </c>
      <c r="B27" s="346">
        <v>0</v>
      </c>
      <c r="C27" s="183">
        <v>2.3897000000000002E-2</v>
      </c>
      <c r="D27" s="182">
        <v>0</v>
      </c>
      <c r="E27" s="16">
        <v>0</v>
      </c>
      <c r="F27" s="110">
        <v>2.3897000000000002E-2</v>
      </c>
      <c r="G27" s="283">
        <v>0</v>
      </c>
      <c r="H27" s="10"/>
    </row>
    <row r="28" spans="1:11" x14ac:dyDescent="0.25">
      <c r="A28" s="345" t="s">
        <v>30</v>
      </c>
      <c r="B28" s="346">
        <v>0</v>
      </c>
      <c r="C28" s="183">
        <v>2.9505E-2</v>
      </c>
      <c r="D28" s="182">
        <v>0</v>
      </c>
      <c r="E28" s="16">
        <v>0</v>
      </c>
      <c r="F28" s="110">
        <v>2.9505E-2</v>
      </c>
      <c r="G28" s="283">
        <v>0</v>
      </c>
      <c r="H28" s="10"/>
    </row>
    <row r="29" spans="1:11" x14ac:dyDescent="0.25">
      <c r="A29" s="345" t="s">
        <v>31</v>
      </c>
      <c r="B29" s="346">
        <v>0</v>
      </c>
      <c r="C29" s="183">
        <v>1.8162000000000001E-2</v>
      </c>
      <c r="D29" s="182">
        <v>0</v>
      </c>
      <c r="E29" s="16">
        <v>0</v>
      </c>
      <c r="F29" s="110">
        <v>1.8162000000000001E-2</v>
      </c>
      <c r="G29" s="283">
        <v>0</v>
      </c>
      <c r="H29" s="10"/>
    </row>
    <row r="30" spans="1:11" ht="15.75" thickBot="1" x14ac:dyDescent="0.3">
      <c r="A30" s="345" t="s">
        <v>32</v>
      </c>
      <c r="B30" s="111">
        <v>0</v>
      </c>
      <c r="C30" s="181">
        <v>1.8162000000000001E-2</v>
      </c>
      <c r="D30" s="180">
        <v>0</v>
      </c>
      <c r="E30" s="114">
        <v>0</v>
      </c>
      <c r="F30" s="115">
        <v>1.8162000000000001E-2</v>
      </c>
      <c r="G30" s="284">
        <v>0</v>
      </c>
      <c r="H30" s="10"/>
    </row>
    <row r="31" spans="1:11" ht="16.5" thickTop="1" thickBot="1" x14ac:dyDescent="0.3">
      <c r="A31" s="345" t="s">
        <v>33</v>
      </c>
      <c r="B31" s="118">
        <f>SUM(B25:B30)</f>
        <v>0</v>
      </c>
      <c r="C31" s="286"/>
      <c r="D31" s="179">
        <f>SUM(D25:D30)</f>
        <v>0</v>
      </c>
      <c r="E31" s="121">
        <f>SUM(E25:E30)</f>
        <v>0</v>
      </c>
      <c r="F31" s="165">
        <v>2.9592965438778037E-2</v>
      </c>
      <c r="G31" s="285">
        <f>SUM(G25:G30)</f>
        <v>0</v>
      </c>
      <c r="H31" s="10"/>
    </row>
    <row r="32" spans="1:11" ht="15.75" thickBot="1" x14ac:dyDescent="0.3"/>
    <row r="33" spans="1:9" x14ac:dyDescent="0.25">
      <c r="B33" s="583" t="s">
        <v>89</v>
      </c>
      <c r="C33" s="585"/>
      <c r="D33" s="587"/>
      <c r="E33" s="588" t="s">
        <v>95</v>
      </c>
      <c r="F33" s="590"/>
      <c r="G33" s="592"/>
    </row>
    <row r="34" spans="1:9" x14ac:dyDescent="0.25">
      <c r="A34" s="344" t="s">
        <v>23</v>
      </c>
      <c r="B34" s="348" t="s">
        <v>24</v>
      </c>
      <c r="C34" s="350" t="s">
        <v>25</v>
      </c>
      <c r="D34" s="352" t="s">
        <v>26</v>
      </c>
      <c r="E34" s="125" t="s">
        <v>24</v>
      </c>
      <c r="F34" s="127" t="s">
        <v>25</v>
      </c>
      <c r="G34" s="128" t="s">
        <v>26</v>
      </c>
      <c r="H34" s="10"/>
    </row>
    <row r="35" spans="1:9" x14ac:dyDescent="0.25">
      <c r="A35" s="345" t="s">
        <v>27</v>
      </c>
      <c r="B35" s="346" t="e">
        <f>SUM('Res Rate Code Energy'!#REF!)</f>
        <v>#REF!</v>
      </c>
      <c r="C35" s="183">
        <v>3.6499999999999998E-2</v>
      </c>
      <c r="D35" s="182" t="e">
        <f>+B35*C35</f>
        <v>#REF!</v>
      </c>
      <c r="E35" s="16" t="e">
        <f>SUM('Res Rate Code Energy'!#REF!)</f>
        <v>#REF!</v>
      </c>
      <c r="F35" s="110">
        <v>3.6499999999999998E-2</v>
      </c>
      <c r="G35" s="283" t="e">
        <f>+E35*F35</f>
        <v>#REF!</v>
      </c>
      <c r="H35" s="10"/>
    </row>
    <row r="36" spans="1:9" x14ac:dyDescent="0.25">
      <c r="A36" s="345" t="s">
        <v>28</v>
      </c>
      <c r="B36" s="346" t="e">
        <f>SUM('Res Rate Code Energy'!#REF!)</f>
        <v>#REF!</v>
      </c>
      <c r="C36" s="183">
        <v>2.3897000000000002E-2</v>
      </c>
      <c r="D36" s="182" t="e">
        <f t="shared" ref="D36:D40" si="0">+B36*C36</f>
        <v>#REF!</v>
      </c>
      <c r="E36" s="16" t="e">
        <f>SUM('Res Rate Code Energy'!#REF!)</f>
        <v>#REF!</v>
      </c>
      <c r="F36" s="110">
        <v>2.3897000000000002E-2</v>
      </c>
      <c r="G36" s="283" t="e">
        <f t="shared" ref="G36:G40" si="1">+E36*F36</f>
        <v>#REF!</v>
      </c>
      <c r="H36" s="10"/>
    </row>
    <row r="37" spans="1:9" x14ac:dyDescent="0.25">
      <c r="A37" s="345" t="s">
        <v>29</v>
      </c>
      <c r="B37" s="346" t="e">
        <f>SUM('Res Rate Code Energy'!#REF!)</f>
        <v>#REF!</v>
      </c>
      <c r="C37" s="183">
        <v>2.3897000000000002E-2</v>
      </c>
      <c r="D37" s="182" t="e">
        <f t="shared" si="0"/>
        <v>#REF!</v>
      </c>
      <c r="E37" s="16" t="e">
        <f>SUM('Res Rate Code Energy'!#REF!)</f>
        <v>#REF!</v>
      </c>
      <c r="F37" s="110">
        <v>2.3897000000000002E-2</v>
      </c>
      <c r="G37" s="283" t="e">
        <f t="shared" si="1"/>
        <v>#REF!</v>
      </c>
      <c r="H37" s="10"/>
    </row>
    <row r="38" spans="1:9" x14ac:dyDescent="0.25">
      <c r="A38" s="345" t="s">
        <v>30</v>
      </c>
      <c r="B38" s="346" t="e">
        <f>SUM('Res Rate Code Energy'!#REF!)</f>
        <v>#REF!</v>
      </c>
      <c r="C38" s="183">
        <v>2.9505E-2</v>
      </c>
      <c r="D38" s="182" t="e">
        <f t="shared" si="0"/>
        <v>#REF!</v>
      </c>
      <c r="E38" s="16" t="e">
        <f>SUM('Res Rate Code Energy'!#REF!)</f>
        <v>#REF!</v>
      </c>
      <c r="F38" s="110">
        <v>2.9505E-2</v>
      </c>
      <c r="G38" s="283" t="e">
        <f t="shared" si="1"/>
        <v>#REF!</v>
      </c>
      <c r="H38" s="10"/>
    </row>
    <row r="39" spans="1:9" x14ac:dyDescent="0.25">
      <c r="A39" s="345" t="s">
        <v>31</v>
      </c>
      <c r="B39" s="346" t="e">
        <f>SUM('Res Rate Code Energy'!#REF!)</f>
        <v>#REF!</v>
      </c>
      <c r="C39" s="183">
        <v>1.8162000000000001E-2</v>
      </c>
      <c r="D39" s="182" t="e">
        <f t="shared" si="0"/>
        <v>#REF!</v>
      </c>
      <c r="E39" s="16" t="e">
        <f>SUM('Res Rate Code Energy'!#REF!)</f>
        <v>#REF!</v>
      </c>
      <c r="F39" s="110">
        <v>1.8162000000000001E-2</v>
      </c>
      <c r="G39" s="283" t="e">
        <f t="shared" si="1"/>
        <v>#REF!</v>
      </c>
      <c r="H39" s="10"/>
    </row>
    <row r="40" spans="1:9" ht="15.75" thickBot="1" x14ac:dyDescent="0.3">
      <c r="A40" s="345" t="s">
        <v>32</v>
      </c>
      <c r="B40" s="111" t="e">
        <f>SUM('Res Rate Code Energy'!#REF!)</f>
        <v>#REF!</v>
      </c>
      <c r="C40" s="181">
        <v>1.8162000000000001E-2</v>
      </c>
      <c r="D40" s="180" t="e">
        <f t="shared" si="0"/>
        <v>#REF!</v>
      </c>
      <c r="E40" s="114" t="e">
        <f>SUM('Res Rate Code Energy'!#REF!)</f>
        <v>#REF!</v>
      </c>
      <c r="F40" s="115">
        <v>1.8162000000000001E-2</v>
      </c>
      <c r="G40" s="284" t="e">
        <f t="shared" si="1"/>
        <v>#REF!</v>
      </c>
      <c r="H40" s="10"/>
    </row>
    <row r="41" spans="1:9" ht="16.5" thickTop="1" thickBot="1" x14ac:dyDescent="0.3">
      <c r="A41" s="345" t="s">
        <v>33</v>
      </c>
      <c r="B41" s="118" t="e">
        <f>SUM(B35:B40)</f>
        <v>#REF!</v>
      </c>
      <c r="C41" s="286"/>
      <c r="D41" s="179" t="e">
        <f>SUM(D35:D40)</f>
        <v>#REF!</v>
      </c>
      <c r="E41" s="121" t="e">
        <f>SUM(E35:E40)</f>
        <v>#REF!</v>
      </c>
      <c r="F41" s="165"/>
      <c r="G41" s="285" t="e">
        <f>SUM(G35:G40)</f>
        <v>#REF!</v>
      </c>
      <c r="H41" s="10"/>
      <c r="I41" s="10"/>
    </row>
    <row r="42" spans="1:9" ht="15.75" thickBot="1" x14ac:dyDescent="0.3">
      <c r="D42" s="10" t="e">
        <f>SUM(Sector!#REF!)</f>
        <v>#REF!</v>
      </c>
      <c r="G42" s="10" t="e">
        <f>SUM(Sector!#REF!)</f>
        <v>#REF!</v>
      </c>
      <c r="H42" s="10" t="e">
        <f>+D41+G41</f>
        <v>#REF!</v>
      </c>
    </row>
    <row r="43" spans="1:9" x14ac:dyDescent="0.25">
      <c r="B43" s="583" t="s">
        <v>136</v>
      </c>
      <c r="C43" s="585"/>
      <c r="D43" s="587"/>
      <c r="E43" s="588" t="s">
        <v>137</v>
      </c>
      <c r="F43" s="590"/>
      <c r="G43" s="592"/>
    </row>
    <row r="44" spans="1:9" x14ac:dyDescent="0.25">
      <c r="A44" s="344" t="s">
        <v>23</v>
      </c>
      <c r="B44" s="348" t="s">
        <v>24</v>
      </c>
      <c r="C44" s="350" t="s">
        <v>25</v>
      </c>
      <c r="D44" s="352" t="s">
        <v>26</v>
      </c>
      <c r="E44" s="125" t="s">
        <v>24</v>
      </c>
      <c r="F44" s="127" t="s">
        <v>25</v>
      </c>
      <c r="G44" s="128" t="s">
        <v>26</v>
      </c>
    </row>
    <row r="45" spans="1:9" x14ac:dyDescent="0.25">
      <c r="A45" s="345" t="s">
        <v>27</v>
      </c>
      <c r="B45" s="346" t="e">
        <f>SUM('Res Rate Code Energy'!#REF!)</f>
        <v>#REF!</v>
      </c>
      <c r="C45" s="183">
        <v>5.5445000000000001E-2</v>
      </c>
      <c r="D45" s="182" t="e">
        <f>+B45*C45</f>
        <v>#REF!</v>
      </c>
      <c r="E45" s="16" t="e">
        <f>SUM('Res Rate Code Energy'!#REF!)</f>
        <v>#REF!</v>
      </c>
      <c r="F45" s="110">
        <v>5.5445000000000001E-2</v>
      </c>
      <c r="G45" s="283" t="e">
        <f>+E45*F45</f>
        <v>#REF!</v>
      </c>
    </row>
    <row r="46" spans="1:9" x14ac:dyDescent="0.25">
      <c r="A46" s="345" t="s">
        <v>28</v>
      </c>
      <c r="B46" s="346" t="e">
        <f>SUM('Res Rate Code Energy'!#REF!)</f>
        <v>#REF!</v>
      </c>
      <c r="C46" s="183">
        <v>4.2841999999999998E-2</v>
      </c>
      <c r="D46" s="182" t="e">
        <f t="shared" ref="D46:D50" si="2">+B46*C46</f>
        <v>#REF!</v>
      </c>
      <c r="E46" s="16" t="e">
        <f>SUM('Res Rate Code Energy'!#REF!)</f>
        <v>#REF!</v>
      </c>
      <c r="F46" s="110">
        <v>4.2841999999999998E-2</v>
      </c>
      <c r="G46" s="283" t="e">
        <f t="shared" ref="G46:G50" si="3">+E46*F46</f>
        <v>#REF!</v>
      </c>
    </row>
    <row r="47" spans="1:9" x14ac:dyDescent="0.25">
      <c r="A47" s="345" t="s">
        <v>29</v>
      </c>
      <c r="B47" s="346" t="e">
        <f>SUM('Res Rate Code Energy'!#REF!)</f>
        <v>#REF!</v>
      </c>
      <c r="C47" s="183">
        <v>4.2841999999999998E-2</v>
      </c>
      <c r="D47" s="182" t="e">
        <f t="shared" si="2"/>
        <v>#REF!</v>
      </c>
      <c r="E47" s="16" t="e">
        <f>SUM('Res Rate Code Energy'!#REF!)</f>
        <v>#REF!</v>
      </c>
      <c r="F47" s="110">
        <v>4.2841999999999998E-2</v>
      </c>
      <c r="G47" s="283" t="e">
        <f t="shared" si="3"/>
        <v>#REF!</v>
      </c>
    </row>
    <row r="48" spans="1:9" x14ac:dyDescent="0.25">
      <c r="A48" s="345" t="s">
        <v>30</v>
      </c>
      <c r="B48" s="346" t="e">
        <f>SUM('Res Rate Code Energy'!#REF!)</f>
        <v>#REF!</v>
      </c>
      <c r="C48" s="183">
        <v>4.6370000000000001E-2</v>
      </c>
      <c r="D48" s="182" t="e">
        <f t="shared" si="2"/>
        <v>#REF!</v>
      </c>
      <c r="E48" s="16" t="e">
        <f>SUM('Res Rate Code Energy'!#REF!)</f>
        <v>#REF!</v>
      </c>
      <c r="F48" s="110">
        <v>4.6370000000000001E-2</v>
      </c>
      <c r="G48" s="283" t="e">
        <f t="shared" si="3"/>
        <v>#REF!</v>
      </c>
    </row>
    <row r="49" spans="1:9" x14ac:dyDescent="0.25">
      <c r="A49" s="345" t="s">
        <v>31</v>
      </c>
      <c r="B49" s="346" t="e">
        <f>SUM('Res Rate Code Energy'!#REF!)</f>
        <v>#REF!</v>
      </c>
      <c r="C49" s="183">
        <v>3.5027000000000003E-2</v>
      </c>
      <c r="D49" s="182" t="e">
        <f t="shared" si="2"/>
        <v>#REF!</v>
      </c>
      <c r="E49" s="16" t="e">
        <f>SUM('Res Rate Code Energy'!#REF!)</f>
        <v>#REF!</v>
      </c>
      <c r="F49" s="110">
        <v>3.5027000000000003E-2</v>
      </c>
      <c r="G49" s="283" t="e">
        <f t="shared" si="3"/>
        <v>#REF!</v>
      </c>
    </row>
    <row r="50" spans="1:9" ht="15.75" thickBot="1" x14ac:dyDescent="0.3">
      <c r="A50" s="345" t="s">
        <v>32</v>
      </c>
      <c r="B50" s="111" t="e">
        <f>SUM('Res Rate Code Energy'!#REF!)</f>
        <v>#REF!</v>
      </c>
      <c r="C50" s="181">
        <v>3.5027000000000003E-2</v>
      </c>
      <c r="D50" s="180" t="e">
        <f t="shared" si="2"/>
        <v>#REF!</v>
      </c>
      <c r="E50" s="114" t="e">
        <f>SUM('Res Rate Code Energy'!#REF!)</f>
        <v>#REF!</v>
      </c>
      <c r="F50" s="115">
        <v>3.5027000000000003E-2</v>
      </c>
      <c r="G50" s="284" t="e">
        <f t="shared" si="3"/>
        <v>#REF!</v>
      </c>
    </row>
    <row r="51" spans="1:9" ht="16.5" thickTop="1" thickBot="1" x14ac:dyDescent="0.3">
      <c r="A51" s="345" t="s">
        <v>33</v>
      </c>
      <c r="B51" s="118" t="e">
        <f>SUM(B45:B50)</f>
        <v>#REF!</v>
      </c>
      <c r="C51" s="286"/>
      <c r="D51" s="179" t="e">
        <f>SUM(D45:D50)</f>
        <v>#REF!</v>
      </c>
      <c r="E51" s="121" t="e">
        <f>SUM(E45:E50)</f>
        <v>#REF!</v>
      </c>
      <c r="F51" s="165"/>
      <c r="G51" s="285" t="e">
        <f>SUM(G45:G50)</f>
        <v>#REF!</v>
      </c>
      <c r="I51" s="10"/>
    </row>
    <row r="52" spans="1:9" ht="15.75" thickBot="1" x14ac:dyDescent="0.3">
      <c r="D52" s="10" t="e">
        <f>SUM(Sector!#REF!)</f>
        <v>#REF!</v>
      </c>
      <c r="G52" s="10" t="e">
        <f>SUM(Sector!#REF!)</f>
        <v>#REF!</v>
      </c>
    </row>
    <row r="53" spans="1:9" x14ac:dyDescent="0.25">
      <c r="B53" s="583" t="s">
        <v>138</v>
      </c>
      <c r="C53" s="585"/>
      <c r="D53" s="587"/>
      <c r="E53" s="588" t="s">
        <v>139</v>
      </c>
      <c r="F53" s="590"/>
      <c r="G53" s="592"/>
    </row>
    <row r="54" spans="1:9" x14ac:dyDescent="0.25">
      <c r="A54" s="344" t="s">
        <v>23</v>
      </c>
      <c r="B54" s="348" t="s">
        <v>24</v>
      </c>
      <c r="C54" s="350" t="s">
        <v>25</v>
      </c>
      <c r="D54" s="352" t="s">
        <v>26</v>
      </c>
      <c r="E54" s="125" t="s">
        <v>24</v>
      </c>
      <c r="F54" s="127" t="s">
        <v>25</v>
      </c>
      <c r="G54" s="128" t="s">
        <v>26</v>
      </c>
      <c r="H54" s="10"/>
    </row>
    <row r="55" spans="1:9" x14ac:dyDescent="0.25">
      <c r="A55" s="345" t="s">
        <v>27</v>
      </c>
      <c r="B55" s="346" t="e">
        <f>SUM('Res Rate Code Energy'!#REF!)</f>
        <v>#REF!</v>
      </c>
      <c r="C55" s="183">
        <v>5.5445000000000001E-2</v>
      </c>
      <c r="D55" s="182" t="e">
        <f>+B55*C55</f>
        <v>#REF!</v>
      </c>
      <c r="E55" s="16" t="e">
        <f>SUM('Res Rate Code Energy'!#REF!)</f>
        <v>#REF!</v>
      </c>
      <c r="F55" s="110">
        <v>5.5445000000000001E-2</v>
      </c>
      <c r="G55" s="283" t="e">
        <f>+E55*F55</f>
        <v>#REF!</v>
      </c>
      <c r="H55" s="10"/>
    </row>
    <row r="56" spans="1:9" x14ac:dyDescent="0.25">
      <c r="A56" s="345" t="s">
        <v>28</v>
      </c>
      <c r="B56" s="346" t="e">
        <f>SUM('Res Rate Code Energy'!#REF!)</f>
        <v>#REF!</v>
      </c>
      <c r="C56" s="183">
        <v>4.2841999999999998E-2</v>
      </c>
      <c r="D56" s="182" t="e">
        <f t="shared" ref="D56:D60" si="4">+B56*C56</f>
        <v>#REF!</v>
      </c>
      <c r="E56" s="16" t="e">
        <f>SUM('Res Rate Code Energy'!#REF!)</f>
        <v>#REF!</v>
      </c>
      <c r="F56" s="110">
        <v>4.2841999999999998E-2</v>
      </c>
      <c r="G56" s="283" t="e">
        <f t="shared" ref="G56:G60" si="5">+E56*F56</f>
        <v>#REF!</v>
      </c>
      <c r="H56" s="10"/>
    </row>
    <row r="57" spans="1:9" x14ac:dyDescent="0.25">
      <c r="A57" s="345" t="s">
        <v>29</v>
      </c>
      <c r="B57" s="346" t="e">
        <f>SUM('Res Rate Code Energy'!#REF!)</f>
        <v>#REF!</v>
      </c>
      <c r="C57" s="183">
        <v>4.2841999999999998E-2</v>
      </c>
      <c r="D57" s="182" t="e">
        <f t="shared" si="4"/>
        <v>#REF!</v>
      </c>
      <c r="E57" s="16" t="e">
        <f>SUM('Res Rate Code Energy'!#REF!)</f>
        <v>#REF!</v>
      </c>
      <c r="F57" s="110">
        <v>4.2841999999999998E-2</v>
      </c>
      <c r="G57" s="283" t="e">
        <f t="shared" si="5"/>
        <v>#REF!</v>
      </c>
      <c r="H57" s="10"/>
    </row>
    <row r="58" spans="1:9" x14ac:dyDescent="0.25">
      <c r="A58" s="345" t="s">
        <v>30</v>
      </c>
      <c r="B58" s="346" t="e">
        <f>SUM('Res Rate Code Energy'!#REF!)</f>
        <v>#REF!</v>
      </c>
      <c r="C58" s="183">
        <v>4.6370000000000001E-2</v>
      </c>
      <c r="D58" s="182" t="e">
        <f t="shared" si="4"/>
        <v>#REF!</v>
      </c>
      <c r="E58" s="16" t="e">
        <f>SUM('Res Rate Code Energy'!#REF!)</f>
        <v>#REF!</v>
      </c>
      <c r="F58" s="110">
        <v>4.6370000000000001E-2</v>
      </c>
      <c r="G58" s="283" t="e">
        <f t="shared" si="5"/>
        <v>#REF!</v>
      </c>
      <c r="H58" s="10"/>
    </row>
    <row r="59" spans="1:9" x14ac:dyDescent="0.25">
      <c r="A59" s="345" t="s">
        <v>31</v>
      </c>
      <c r="B59" s="346" t="e">
        <f>SUM('Res Rate Code Energy'!#REF!)</f>
        <v>#REF!</v>
      </c>
      <c r="C59" s="183">
        <v>3.5027000000000003E-2</v>
      </c>
      <c r="D59" s="182" t="e">
        <f t="shared" si="4"/>
        <v>#REF!</v>
      </c>
      <c r="E59" s="16" t="e">
        <f>SUM('Res Rate Code Energy'!#REF!)</f>
        <v>#REF!</v>
      </c>
      <c r="F59" s="110">
        <v>3.5027000000000003E-2</v>
      </c>
      <c r="G59" s="283" t="e">
        <f t="shared" si="5"/>
        <v>#REF!</v>
      </c>
      <c r="H59" s="10"/>
    </row>
    <row r="60" spans="1:9" ht="15.75" thickBot="1" x14ac:dyDescent="0.3">
      <c r="A60" s="345" t="s">
        <v>32</v>
      </c>
      <c r="B60" s="111" t="e">
        <f>SUM('Res Rate Code Energy'!#REF!)</f>
        <v>#REF!</v>
      </c>
      <c r="C60" s="181">
        <v>3.5027000000000003E-2</v>
      </c>
      <c r="D60" s="180" t="e">
        <f t="shared" si="4"/>
        <v>#REF!</v>
      </c>
      <c r="E60" s="114" t="e">
        <f>SUM('Res Rate Code Energy'!#REF!)</f>
        <v>#REF!</v>
      </c>
      <c r="F60" s="115">
        <v>3.5027000000000003E-2</v>
      </c>
      <c r="G60" s="284" t="e">
        <f t="shared" si="5"/>
        <v>#REF!</v>
      </c>
      <c r="H60" s="10"/>
    </row>
    <row r="61" spans="1:9" ht="16.5" thickTop="1" thickBot="1" x14ac:dyDescent="0.3">
      <c r="A61" s="345" t="s">
        <v>33</v>
      </c>
      <c r="B61" s="118" t="e">
        <f>SUM(B55:B60)</f>
        <v>#REF!</v>
      </c>
      <c r="C61" s="286"/>
      <c r="D61" s="179" t="e">
        <f>SUM(D55:D60)</f>
        <v>#REF!</v>
      </c>
      <c r="E61" s="121" t="e">
        <f>SUM(E55:E60)</f>
        <v>#REF!</v>
      </c>
      <c r="F61" s="165"/>
      <c r="G61" s="285" t="e">
        <f>SUM(G55:G60)</f>
        <v>#REF!</v>
      </c>
      <c r="H61" s="10"/>
    </row>
    <row r="62" spans="1:9" x14ac:dyDescent="0.25">
      <c r="D62" s="10" t="e">
        <f>SUM(Sector!#REF!)</f>
        <v>#REF!</v>
      </c>
      <c r="G62" s="10" t="e">
        <f>SUM(Sector!#REF!)</f>
        <v>#REF!</v>
      </c>
    </row>
    <row r="63" spans="1:9" x14ac:dyDescent="0.25">
      <c r="E63" s="8" t="e">
        <f>B61+E61</f>
        <v>#REF!</v>
      </c>
      <c r="G63" s="10" t="e">
        <f>D61+G61</f>
        <v>#REF!</v>
      </c>
    </row>
    <row r="64" spans="1:9" x14ac:dyDescent="0.25">
      <c r="G64" s="12" t="e">
        <f>G63/E63</f>
        <v>#REF!</v>
      </c>
    </row>
  </sheetData>
  <mergeCells count="13">
    <mergeCell ref="B53:D53"/>
    <mergeCell ref="E53:G53"/>
    <mergeCell ref="H13:J13"/>
    <mergeCell ref="B33:D33"/>
    <mergeCell ref="E33:G33"/>
    <mergeCell ref="B23:D23"/>
    <mergeCell ref="E23:G23"/>
    <mergeCell ref="B3:D3"/>
    <mergeCell ref="E3:G3"/>
    <mergeCell ref="B13:D13"/>
    <mergeCell ref="E13:G13"/>
    <mergeCell ref="B43:D43"/>
    <mergeCell ref="E43:G43"/>
  </mergeCells>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31"/>
  <sheetViews>
    <sheetView workbookViewId="0">
      <selection activeCell="V31" sqref="V31"/>
    </sheetView>
  </sheetViews>
  <sheetFormatPr defaultRowHeight="15" x14ac:dyDescent="0.25"/>
  <cols>
    <col min="1" max="1" width="9.28515625" customWidth="1"/>
    <col min="3" max="3" width="18.42578125" bestFit="1" customWidth="1"/>
    <col min="4" max="4" width="9" customWidth="1"/>
    <col min="6" max="6" width="11" customWidth="1"/>
    <col min="7" max="7" width="11.28515625" customWidth="1"/>
    <col min="8" max="8" width="9.28515625" customWidth="1"/>
  </cols>
  <sheetData>
    <row r="1" spans="1:15" ht="15.75" thickBot="1" x14ac:dyDescent="0.3"/>
    <row r="2" spans="1:15" ht="16.5" thickTop="1" thickBot="1" x14ac:dyDescent="0.3">
      <c r="F2" s="90" t="s">
        <v>9</v>
      </c>
      <c r="G2" s="91"/>
      <c r="H2" s="94"/>
    </row>
    <row r="3" spans="1:15" ht="15.75" thickTop="1" x14ac:dyDescent="0.25"/>
    <row r="4" spans="1:15" ht="15.75" thickBot="1" x14ac:dyDescent="0.3">
      <c r="B4" s="53">
        <v>42705</v>
      </c>
      <c r="C4" s="53">
        <v>42736</v>
      </c>
      <c r="D4" s="53">
        <v>42767</v>
      </c>
      <c r="E4" s="53">
        <v>42795</v>
      </c>
      <c r="F4" s="53">
        <v>42826</v>
      </c>
      <c r="G4" s="53">
        <v>42856</v>
      </c>
      <c r="H4" s="53">
        <v>42887</v>
      </c>
      <c r="I4" s="53">
        <v>42917</v>
      </c>
      <c r="J4" s="53">
        <v>42948</v>
      </c>
      <c r="K4" s="53">
        <v>42979</v>
      </c>
      <c r="L4" s="53">
        <v>43009</v>
      </c>
      <c r="M4" s="53">
        <v>43040</v>
      </c>
      <c r="N4" s="53">
        <v>43070</v>
      </c>
      <c r="O4" s="399" t="s">
        <v>10</v>
      </c>
    </row>
    <row r="5" spans="1:15" ht="15.75" thickTop="1" x14ac:dyDescent="0.25">
      <c r="A5" t="s">
        <v>11</v>
      </c>
      <c r="B5" s="78"/>
      <c r="C5" s="80"/>
      <c r="D5" s="85"/>
      <c r="E5" s="83"/>
      <c r="F5" s="83"/>
      <c r="G5" s="85"/>
      <c r="H5" s="83"/>
      <c r="I5" s="85"/>
      <c r="J5" s="83"/>
      <c r="K5" s="77"/>
      <c r="L5" s="68"/>
      <c r="M5" s="68"/>
      <c r="N5" s="68"/>
    </row>
    <row r="6" spans="1:15" x14ac:dyDescent="0.25">
      <c r="A6" t="s">
        <v>12</v>
      </c>
      <c r="B6" s="79"/>
      <c r="C6" s="74"/>
      <c r="D6" s="86"/>
      <c r="E6" s="84"/>
      <c r="F6" s="84"/>
      <c r="G6" s="86"/>
      <c r="H6" s="84"/>
      <c r="I6" s="86"/>
      <c r="J6" s="84"/>
      <c r="K6" s="75"/>
      <c r="L6" s="76"/>
      <c r="M6" s="89"/>
      <c r="N6" s="76"/>
    </row>
    <row r="7" spans="1:15" ht="15.75" thickBot="1" x14ac:dyDescent="0.3">
      <c r="A7" s="53">
        <v>42705</v>
      </c>
      <c r="B7" s="69"/>
      <c r="C7" s="81" t="s">
        <v>13</v>
      </c>
      <c r="D7" s="70"/>
      <c r="E7" s="72"/>
      <c r="F7" s="72"/>
      <c r="G7" s="71"/>
      <c r="H7" s="72"/>
      <c r="I7" s="71"/>
      <c r="J7" s="72"/>
      <c r="K7" s="73"/>
      <c r="L7" s="54"/>
      <c r="M7" s="54"/>
      <c r="N7" s="54"/>
    </row>
    <row r="8" spans="1:15" ht="16.5" thickTop="1" thickBot="1" x14ac:dyDescent="0.3">
      <c r="A8" s="53">
        <v>42736</v>
      </c>
      <c r="C8" s="93"/>
      <c r="D8" s="87"/>
      <c r="E8" s="62"/>
      <c r="F8" s="88"/>
      <c r="G8" s="57"/>
      <c r="H8" s="58"/>
      <c r="I8" s="57"/>
      <c r="J8" s="58"/>
      <c r="K8" s="59"/>
      <c r="L8" s="60"/>
      <c r="M8" s="60"/>
      <c r="N8" s="60"/>
    </row>
    <row r="9" spans="1:15" ht="16.5" thickTop="1" thickBot="1" x14ac:dyDescent="0.3">
      <c r="A9" s="53">
        <v>42767</v>
      </c>
      <c r="D9" s="61"/>
      <c r="E9" s="66"/>
      <c r="F9" s="82"/>
      <c r="G9" s="57"/>
      <c r="H9" s="58"/>
      <c r="I9" s="57"/>
      <c r="J9" s="58"/>
      <c r="K9" s="59"/>
      <c r="L9" s="60"/>
      <c r="M9" s="60"/>
      <c r="N9" s="60"/>
    </row>
    <row r="10" spans="1:15" ht="16.5" thickTop="1" thickBot="1" x14ac:dyDescent="0.3">
      <c r="A10" s="53">
        <v>42795</v>
      </c>
      <c r="E10" s="61"/>
      <c r="F10" s="55"/>
      <c r="G10" s="56"/>
      <c r="H10" s="58"/>
      <c r="I10" s="57"/>
      <c r="J10" s="58"/>
      <c r="K10" s="59"/>
      <c r="L10" s="60"/>
      <c r="M10" s="60"/>
      <c r="N10" s="63"/>
      <c r="O10" s="64"/>
    </row>
    <row r="11" spans="1:15" ht="16.5" thickTop="1" thickBot="1" x14ac:dyDescent="0.3">
      <c r="A11" s="53">
        <v>42826</v>
      </c>
      <c r="F11" s="65"/>
      <c r="G11" s="82"/>
      <c r="H11" s="62"/>
      <c r="I11" s="57"/>
      <c r="J11" s="58"/>
      <c r="K11" s="59"/>
      <c r="L11" s="60"/>
      <c r="M11" s="60"/>
      <c r="N11" s="60"/>
    </row>
    <row r="12" spans="1:15" ht="16.5" thickTop="1" thickBot="1" x14ac:dyDescent="0.3">
      <c r="A12" s="53">
        <v>42856</v>
      </c>
      <c r="G12" s="65"/>
      <c r="H12" s="66"/>
      <c r="I12" s="57"/>
      <c r="J12" s="58"/>
      <c r="K12" s="59"/>
      <c r="L12" s="60"/>
      <c r="M12" s="60"/>
      <c r="N12" s="60"/>
    </row>
    <row r="13" spans="1:15" ht="16.5" thickTop="1" thickBot="1" x14ac:dyDescent="0.3">
      <c r="A13" s="53">
        <v>42887</v>
      </c>
      <c r="H13" s="92"/>
      <c r="I13" s="87"/>
      <c r="J13" s="58"/>
      <c r="K13" s="59"/>
      <c r="L13" s="60"/>
      <c r="M13" s="60"/>
      <c r="N13" s="60"/>
    </row>
    <row r="14" spans="1:15" ht="16.5" thickTop="1" thickBot="1" x14ac:dyDescent="0.3">
      <c r="A14" s="53">
        <v>42917</v>
      </c>
      <c r="I14" s="95"/>
      <c r="J14" s="66"/>
      <c r="K14" s="59"/>
      <c r="L14" s="60"/>
      <c r="M14" s="60"/>
      <c r="N14" s="60"/>
    </row>
    <row r="15" spans="1:15" ht="15.75" thickTop="1" x14ac:dyDescent="0.25">
      <c r="A15" s="53">
        <v>42948</v>
      </c>
      <c r="J15" s="67"/>
      <c r="K15" s="60"/>
      <c r="L15" s="60"/>
      <c r="M15" s="60"/>
      <c r="N15" s="60"/>
    </row>
    <row r="16" spans="1:15" x14ac:dyDescent="0.25">
      <c r="A16" s="53">
        <v>42979</v>
      </c>
      <c r="K16" s="60"/>
      <c r="L16" s="60"/>
      <c r="M16" s="60"/>
      <c r="N16" s="60"/>
    </row>
    <row r="17" spans="1:14" ht="15.75" thickBot="1" x14ac:dyDescent="0.3">
      <c r="A17" s="53">
        <v>43009</v>
      </c>
      <c r="L17" s="60"/>
      <c r="M17" s="60"/>
      <c r="N17" s="60"/>
    </row>
    <row r="18" spans="1:14" ht="16.5" thickTop="1" thickBot="1" x14ac:dyDescent="0.3">
      <c r="A18" s="53">
        <v>43040</v>
      </c>
      <c r="C18" s="96"/>
      <c r="D18" t="s">
        <v>14</v>
      </c>
      <c r="M18" s="60"/>
      <c r="N18" s="60"/>
    </row>
    <row r="19" spans="1:14" ht="15.75" thickTop="1" x14ac:dyDescent="0.25">
      <c r="A19" s="53">
        <v>43070</v>
      </c>
    </row>
    <row r="20" spans="1:14" x14ac:dyDescent="0.25">
      <c r="A20" s="53">
        <v>43101</v>
      </c>
      <c r="D20" t="s">
        <v>15</v>
      </c>
    </row>
    <row r="21" spans="1:14" x14ac:dyDescent="0.25">
      <c r="A21" s="399" t="s">
        <v>16</v>
      </c>
      <c r="D21" t="s">
        <v>17</v>
      </c>
    </row>
    <row r="22" spans="1:14" x14ac:dyDescent="0.25">
      <c r="D22" t="s">
        <v>18</v>
      </c>
    </row>
    <row r="31" spans="1:14" x14ac:dyDescent="0.25">
      <c r="C31" t="s">
        <v>19</v>
      </c>
    </row>
  </sheetData>
  <pageMargins left="0.7" right="0.7" top="0.75" bottom="0.75" header="0.3" footer="0.3"/>
  <pageSetup orientation="portrait" r:id="rId1"/>
  <customProperties>
    <customPr name="EpmWorksheetKeyString_GUID" r:id="rId2"/>
  </customProperties>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rgb="FFFF0000"/>
  </sheetPr>
  <dimension ref="A1:Q76"/>
  <sheetViews>
    <sheetView topLeftCell="B1" zoomScale="85" zoomScaleNormal="85" workbookViewId="0">
      <selection activeCell="N46" sqref="N46"/>
    </sheetView>
  </sheetViews>
  <sheetFormatPr defaultRowHeight="15" x14ac:dyDescent="0.25"/>
  <cols>
    <col min="1" max="1" width="23.7109375" customWidth="1"/>
    <col min="2" max="2" width="13.5703125" bestFit="1" customWidth="1"/>
    <col min="3" max="3" width="12.28515625" bestFit="1" customWidth="1"/>
    <col min="4" max="4" width="21.7109375" bestFit="1" customWidth="1"/>
    <col min="5" max="5" width="20.5703125" bestFit="1" customWidth="1"/>
    <col min="6" max="6" width="18" bestFit="1" customWidth="1"/>
    <col min="7" max="7" width="13.5703125" bestFit="1" customWidth="1"/>
    <col min="8" max="8" width="12.28515625" bestFit="1" customWidth="1"/>
    <col min="9" max="9" width="21.7109375" bestFit="1" customWidth="1"/>
    <col min="10" max="10" width="20.5703125" bestFit="1" customWidth="1"/>
    <col min="11" max="11" width="18" bestFit="1" customWidth="1"/>
    <col min="12" max="16" width="26.28515625" customWidth="1"/>
    <col min="17" max="17" width="14.28515625" bestFit="1" customWidth="1"/>
  </cols>
  <sheetData>
    <row r="1" spans="1:16" x14ac:dyDescent="0.25">
      <c r="A1" s="399" t="s">
        <v>111</v>
      </c>
    </row>
    <row r="2" spans="1:16" ht="15.75" thickBot="1" x14ac:dyDescent="0.3"/>
    <row r="3" spans="1:16" x14ac:dyDescent="0.25">
      <c r="B3" s="583" t="s">
        <v>96</v>
      </c>
      <c r="C3" s="584"/>
      <c r="D3" s="585"/>
      <c r="E3" s="586"/>
      <c r="F3" s="587"/>
      <c r="G3" s="588" t="s">
        <v>97</v>
      </c>
      <c r="H3" s="589"/>
      <c r="I3" s="590"/>
      <c r="J3" s="591"/>
      <c r="K3" s="592"/>
    </row>
    <row r="4" spans="1:16" x14ac:dyDescent="0.25">
      <c r="A4" s="344" t="s">
        <v>34</v>
      </c>
      <c r="B4" s="348" t="s">
        <v>24</v>
      </c>
      <c r="C4" s="349" t="s">
        <v>35</v>
      </c>
      <c r="D4" s="350" t="s">
        <v>36</v>
      </c>
      <c r="E4" s="351" t="s">
        <v>37</v>
      </c>
      <c r="F4" s="352" t="s">
        <v>26</v>
      </c>
      <c r="G4" s="125" t="s">
        <v>24</v>
      </c>
      <c r="H4" s="126" t="s">
        <v>35</v>
      </c>
      <c r="I4" s="127" t="s">
        <v>36</v>
      </c>
      <c r="J4" s="127" t="s">
        <v>37</v>
      </c>
      <c r="K4" s="128" t="s">
        <v>26</v>
      </c>
    </row>
    <row r="5" spans="1:16" x14ac:dyDescent="0.25">
      <c r="A5" s="345" t="s">
        <v>38</v>
      </c>
      <c r="B5" s="346">
        <v>0</v>
      </c>
      <c r="C5" s="353" t="s">
        <v>39</v>
      </c>
      <c r="D5" s="347">
        <v>5.8855999999999999E-2</v>
      </c>
      <c r="E5" s="353" t="s">
        <v>39</v>
      </c>
      <c r="F5" s="182">
        <v>0</v>
      </c>
      <c r="G5" s="16">
        <v>0</v>
      </c>
      <c r="H5" s="19" t="s">
        <v>39</v>
      </c>
      <c r="I5" s="20">
        <v>5.8855999999999999E-2</v>
      </c>
      <c r="J5" s="248" t="s">
        <v>39</v>
      </c>
      <c r="K5" s="283">
        <v>0</v>
      </c>
    </row>
    <row r="6" spans="1:16" x14ac:dyDescent="0.25">
      <c r="A6" s="345" t="s">
        <v>40</v>
      </c>
      <c r="B6" s="346">
        <v>0</v>
      </c>
      <c r="C6" s="353" t="s">
        <v>39</v>
      </c>
      <c r="D6" s="347">
        <v>3.0256000000000002E-2</v>
      </c>
      <c r="E6" s="353" t="s">
        <v>39</v>
      </c>
      <c r="F6" s="182">
        <v>0</v>
      </c>
      <c r="G6" s="16">
        <v>0</v>
      </c>
      <c r="H6" s="19" t="s">
        <v>39</v>
      </c>
      <c r="I6" s="20">
        <v>3.0256000000000002E-2</v>
      </c>
      <c r="J6" s="248" t="s">
        <v>39</v>
      </c>
      <c r="K6" s="283">
        <v>0</v>
      </c>
    </row>
    <row r="7" spans="1:16" x14ac:dyDescent="0.25">
      <c r="A7" s="345" t="s">
        <v>41</v>
      </c>
      <c r="B7" s="346">
        <v>0</v>
      </c>
      <c r="C7" s="240">
        <v>0</v>
      </c>
      <c r="D7" s="347">
        <v>1.1856E-2</v>
      </c>
      <c r="E7" s="177">
        <v>10.18</v>
      </c>
      <c r="F7" s="182">
        <v>0</v>
      </c>
      <c r="G7" s="16">
        <v>0</v>
      </c>
      <c r="H7" s="153">
        <v>0</v>
      </c>
      <c r="I7" s="20">
        <v>1.1856E-2</v>
      </c>
      <c r="J7" s="162">
        <v>10.18</v>
      </c>
      <c r="K7" s="283">
        <v>0</v>
      </c>
    </row>
    <row r="8" spans="1:16" x14ac:dyDescent="0.25">
      <c r="A8" s="345" t="s">
        <v>42</v>
      </c>
      <c r="B8" s="346">
        <v>0</v>
      </c>
      <c r="C8" s="240">
        <v>0</v>
      </c>
      <c r="D8" s="347">
        <v>5.7559999999999998E-3</v>
      </c>
      <c r="E8" s="177">
        <v>11.19</v>
      </c>
      <c r="F8" s="182">
        <v>0</v>
      </c>
      <c r="G8" s="16">
        <v>0</v>
      </c>
      <c r="H8" s="153">
        <v>0</v>
      </c>
      <c r="I8" s="20">
        <v>5.7559999999999998E-3</v>
      </c>
      <c r="J8" s="162">
        <v>11.19</v>
      </c>
      <c r="K8" s="283">
        <v>0</v>
      </c>
    </row>
    <row r="9" spans="1:16" x14ac:dyDescent="0.25">
      <c r="A9" s="345" t="s">
        <v>43</v>
      </c>
      <c r="B9" s="346">
        <v>0</v>
      </c>
      <c r="C9" s="240">
        <v>0</v>
      </c>
      <c r="D9" s="287">
        <v>2.1055999999999998E-2</v>
      </c>
      <c r="E9" s="288">
        <v>0</v>
      </c>
      <c r="F9" s="182">
        <v>0</v>
      </c>
      <c r="G9" s="16">
        <v>0</v>
      </c>
      <c r="H9" s="153">
        <v>0</v>
      </c>
      <c r="I9" s="22">
        <v>2.1055999999999998E-2</v>
      </c>
      <c r="J9" s="289">
        <v>0</v>
      </c>
      <c r="K9" s="283">
        <v>0</v>
      </c>
    </row>
    <row r="10" spans="1:16" x14ac:dyDescent="0.25">
      <c r="A10" s="345" t="s">
        <v>44</v>
      </c>
      <c r="B10" s="242">
        <v>0</v>
      </c>
      <c r="C10" s="243">
        <v>0</v>
      </c>
      <c r="D10" s="347">
        <v>5.7559999999999998E-3</v>
      </c>
      <c r="E10" s="177">
        <v>10.57</v>
      </c>
      <c r="F10" s="182">
        <v>0</v>
      </c>
      <c r="G10" s="21">
        <v>0</v>
      </c>
      <c r="H10" s="241">
        <v>0</v>
      </c>
      <c r="I10" s="20">
        <v>5.7559999999999998E-3</v>
      </c>
      <c r="J10" s="162">
        <v>10.57</v>
      </c>
      <c r="K10" s="283">
        <v>0</v>
      </c>
    </row>
    <row r="11" spans="1:16" x14ac:dyDescent="0.25">
      <c r="A11" s="345" t="s">
        <v>45</v>
      </c>
      <c r="B11" s="242">
        <v>0</v>
      </c>
      <c r="C11" s="243">
        <v>0</v>
      </c>
      <c r="D11" s="287">
        <v>4.9560000000000003E-3</v>
      </c>
      <c r="E11" s="177">
        <v>10.6</v>
      </c>
      <c r="F11" s="182">
        <v>0</v>
      </c>
      <c r="G11" s="21">
        <v>0</v>
      </c>
      <c r="H11" s="241">
        <v>0</v>
      </c>
      <c r="I11" s="22">
        <v>4.9560000000000003E-3</v>
      </c>
      <c r="J11" s="162">
        <v>10.6</v>
      </c>
      <c r="K11" s="283">
        <v>0</v>
      </c>
    </row>
    <row r="12" spans="1:16" ht="15.75" thickBot="1" x14ac:dyDescent="0.3">
      <c r="A12" s="345" t="s">
        <v>46</v>
      </c>
      <c r="B12" s="111">
        <v>0</v>
      </c>
      <c r="C12" s="244">
        <v>0</v>
      </c>
      <c r="D12" s="112">
        <v>4.9560000000000003E-3</v>
      </c>
      <c r="E12" s="175">
        <v>9.9</v>
      </c>
      <c r="F12" s="180">
        <v>0</v>
      </c>
      <c r="G12" s="114">
        <v>0</v>
      </c>
      <c r="H12" s="168">
        <v>0</v>
      </c>
      <c r="I12" s="142">
        <v>4.9560000000000003E-3</v>
      </c>
      <c r="J12" s="161">
        <v>9.9</v>
      </c>
      <c r="K12" s="284">
        <v>0</v>
      </c>
      <c r="L12" s="10"/>
    </row>
    <row r="13" spans="1:16" ht="16.5" thickTop="1" thickBot="1" x14ac:dyDescent="0.3">
      <c r="A13" s="345" t="s">
        <v>33</v>
      </c>
      <c r="B13" s="118">
        <v>0</v>
      </c>
      <c r="C13" s="145">
        <v>0</v>
      </c>
      <c r="D13" s="146"/>
      <c r="E13" s="147"/>
      <c r="F13" s="179">
        <v>0</v>
      </c>
      <c r="G13" s="121">
        <v>0</v>
      </c>
      <c r="H13" s="148">
        <v>0</v>
      </c>
      <c r="I13" s="149"/>
      <c r="J13" s="150"/>
      <c r="K13" s="285">
        <v>0</v>
      </c>
      <c r="L13" s="10"/>
    </row>
    <row r="14" spans="1:16" ht="15.75" thickBot="1" x14ac:dyDescent="0.3"/>
    <row r="15" spans="1:16" x14ac:dyDescent="0.25">
      <c r="B15" s="583" t="s">
        <v>134</v>
      </c>
      <c r="C15" s="584"/>
      <c r="D15" s="585"/>
      <c r="E15" s="586"/>
      <c r="F15" s="587"/>
      <c r="G15" s="588" t="s">
        <v>135</v>
      </c>
      <c r="H15" s="589"/>
      <c r="I15" s="590"/>
      <c r="J15" s="591"/>
      <c r="K15" s="592"/>
      <c r="L15" s="583" t="s">
        <v>102</v>
      </c>
      <c r="M15" s="584"/>
      <c r="N15" s="585"/>
      <c r="O15" s="586"/>
      <c r="P15" s="587"/>
    </row>
    <row r="16" spans="1:16" x14ac:dyDescent="0.25">
      <c r="A16" s="344" t="s">
        <v>34</v>
      </c>
      <c r="B16" s="348" t="s">
        <v>24</v>
      </c>
      <c r="C16" s="349" t="s">
        <v>35</v>
      </c>
      <c r="D16" s="350" t="s">
        <v>36</v>
      </c>
      <c r="E16" s="351" t="s">
        <v>37</v>
      </c>
      <c r="F16" s="352" t="s">
        <v>26</v>
      </c>
      <c r="G16" s="125" t="s">
        <v>24</v>
      </c>
      <c r="H16" s="126" t="s">
        <v>35</v>
      </c>
      <c r="I16" s="127" t="s">
        <v>36</v>
      </c>
      <c r="J16" s="578" t="s">
        <v>37</v>
      </c>
      <c r="K16" s="128" t="s">
        <v>26</v>
      </c>
      <c r="L16" s="348" t="s">
        <v>24</v>
      </c>
      <c r="M16" s="349" t="s">
        <v>35</v>
      </c>
      <c r="N16" s="350" t="s">
        <v>36</v>
      </c>
      <c r="O16" s="351" t="s">
        <v>37</v>
      </c>
      <c r="P16" s="352" t="s">
        <v>26</v>
      </c>
    </row>
    <row r="17" spans="1:17" x14ac:dyDescent="0.25">
      <c r="A17" s="345" t="s">
        <v>38</v>
      </c>
      <c r="B17" s="346">
        <v>0</v>
      </c>
      <c r="C17" s="353" t="s">
        <v>39</v>
      </c>
      <c r="D17" s="347">
        <v>5.8855999999999999E-2</v>
      </c>
      <c r="E17" s="353" t="s">
        <v>39</v>
      </c>
      <c r="F17" s="182">
        <v>0</v>
      </c>
      <c r="G17" s="16">
        <v>0</v>
      </c>
      <c r="H17" s="19" t="s">
        <v>39</v>
      </c>
      <c r="I17" s="20">
        <v>6.1643000000000003E-2</v>
      </c>
      <c r="J17" s="19" t="s">
        <v>39</v>
      </c>
      <c r="K17" s="283">
        <v>0</v>
      </c>
      <c r="L17" s="346">
        <v>0</v>
      </c>
      <c r="M17" s="353" t="s">
        <v>39</v>
      </c>
      <c r="N17" s="347">
        <v>6.1643000000000003E-2</v>
      </c>
      <c r="O17" s="354" t="s">
        <v>39</v>
      </c>
      <c r="P17" s="182">
        <v>0</v>
      </c>
    </row>
    <row r="18" spans="1:17" x14ac:dyDescent="0.25">
      <c r="A18" s="345" t="s">
        <v>40</v>
      </c>
      <c r="B18" s="346">
        <v>0</v>
      </c>
      <c r="C18" s="353" t="s">
        <v>39</v>
      </c>
      <c r="D18" s="347">
        <v>3.0256000000000002E-2</v>
      </c>
      <c r="E18" s="353" t="s">
        <v>39</v>
      </c>
      <c r="F18" s="182">
        <v>0</v>
      </c>
      <c r="G18" s="16">
        <v>0</v>
      </c>
      <c r="H18" s="19" t="s">
        <v>39</v>
      </c>
      <c r="I18" s="20">
        <v>4.4153999999999999E-2</v>
      </c>
      <c r="J18" s="19" t="s">
        <v>39</v>
      </c>
      <c r="K18" s="283">
        <v>0</v>
      </c>
      <c r="L18" s="346">
        <v>0</v>
      </c>
      <c r="M18" s="353" t="s">
        <v>39</v>
      </c>
      <c r="N18" s="347">
        <v>4.4153999999999999E-2</v>
      </c>
      <c r="O18" s="354" t="s">
        <v>39</v>
      </c>
      <c r="P18" s="182">
        <v>0</v>
      </c>
    </row>
    <row r="19" spans="1:17" x14ac:dyDescent="0.25">
      <c r="A19" s="345" t="s">
        <v>41</v>
      </c>
      <c r="B19" s="346">
        <v>0</v>
      </c>
      <c r="C19" s="240">
        <v>0</v>
      </c>
      <c r="D19" s="347">
        <v>1.1856E-2</v>
      </c>
      <c r="E19" s="131">
        <v>10.18</v>
      </c>
      <c r="F19" s="182">
        <v>0</v>
      </c>
      <c r="G19" s="16">
        <v>0</v>
      </c>
      <c r="H19" s="153">
        <v>0</v>
      </c>
      <c r="I19" s="20">
        <v>1.6609999999999999E-3</v>
      </c>
      <c r="J19" s="133">
        <v>17.100000000000001</v>
      </c>
      <c r="K19" s="283">
        <v>0</v>
      </c>
      <c r="L19" s="346">
        <v>0</v>
      </c>
      <c r="M19" s="240">
        <v>0</v>
      </c>
      <c r="N19" s="347">
        <v>1.6609999999999999E-3</v>
      </c>
      <c r="O19" s="174">
        <v>17.100000000000001</v>
      </c>
      <c r="P19" s="182">
        <v>0</v>
      </c>
    </row>
    <row r="20" spans="1:17" x14ac:dyDescent="0.25">
      <c r="A20" s="345" t="s">
        <v>42</v>
      </c>
      <c r="B20" s="346">
        <v>0</v>
      </c>
      <c r="C20" s="240">
        <v>0</v>
      </c>
      <c r="D20" s="347">
        <v>5.7559999999999998E-3</v>
      </c>
      <c r="E20" s="131">
        <v>11.19</v>
      </c>
      <c r="F20" s="182">
        <v>0</v>
      </c>
      <c r="G20" s="16">
        <v>0</v>
      </c>
      <c r="H20" s="153">
        <v>0</v>
      </c>
      <c r="I20" s="20">
        <v>5.9599999999999996E-4</v>
      </c>
      <c r="J20" s="133">
        <v>18.2</v>
      </c>
      <c r="K20" s="283">
        <v>0</v>
      </c>
      <c r="L20" s="346">
        <v>0</v>
      </c>
      <c r="M20" s="240">
        <v>0</v>
      </c>
      <c r="N20" s="347">
        <v>5.9599999999999996E-4</v>
      </c>
      <c r="O20" s="174">
        <v>18.2</v>
      </c>
      <c r="P20" s="182">
        <v>0</v>
      </c>
    </row>
    <row r="21" spans="1:17" x14ac:dyDescent="0.25">
      <c r="A21" s="345" t="s">
        <v>43</v>
      </c>
      <c r="B21" s="346">
        <v>0</v>
      </c>
      <c r="C21" s="240">
        <v>0</v>
      </c>
      <c r="D21" s="347">
        <v>2.1055999999999998E-2</v>
      </c>
      <c r="E21" s="131">
        <v>0</v>
      </c>
      <c r="F21" s="182">
        <v>0</v>
      </c>
      <c r="G21" s="16">
        <v>0</v>
      </c>
      <c r="H21" s="153">
        <v>0</v>
      </c>
      <c r="I21" s="20">
        <v>2.486E-2</v>
      </c>
      <c r="J21" s="133">
        <v>0</v>
      </c>
      <c r="K21" s="283">
        <v>0</v>
      </c>
      <c r="L21" s="346">
        <v>0</v>
      </c>
      <c r="M21" s="240">
        <v>0</v>
      </c>
      <c r="N21" s="347">
        <v>2.486E-2</v>
      </c>
      <c r="O21" s="174">
        <v>0</v>
      </c>
      <c r="P21" s="182">
        <v>0</v>
      </c>
    </row>
    <row r="22" spans="1:17" x14ac:dyDescent="0.25">
      <c r="A22" s="345" t="s">
        <v>44</v>
      </c>
      <c r="B22" s="242">
        <v>0</v>
      </c>
      <c r="C22" s="243">
        <v>0</v>
      </c>
      <c r="D22" s="134">
        <v>5.7559999999999998E-3</v>
      </c>
      <c r="E22" s="135">
        <v>10.57</v>
      </c>
      <c r="F22" s="182">
        <v>0</v>
      </c>
      <c r="G22" s="21">
        <v>0</v>
      </c>
      <c r="H22" s="241">
        <v>0</v>
      </c>
      <c r="I22" s="136">
        <v>1.2050999999999999E-2</v>
      </c>
      <c r="J22" s="137">
        <v>12.05</v>
      </c>
      <c r="K22" s="283">
        <v>0</v>
      </c>
      <c r="L22" s="242">
        <v>0</v>
      </c>
      <c r="M22" s="243">
        <v>0</v>
      </c>
      <c r="N22" s="134">
        <v>1.2050999999999999E-2</v>
      </c>
      <c r="O22" s="173">
        <v>12.05</v>
      </c>
      <c r="P22" s="182">
        <v>0</v>
      </c>
    </row>
    <row r="23" spans="1:17" x14ac:dyDescent="0.25">
      <c r="A23" s="345" t="s">
        <v>45</v>
      </c>
      <c r="B23" s="242">
        <v>0</v>
      </c>
      <c r="C23" s="243">
        <v>0</v>
      </c>
      <c r="D23" s="134">
        <v>4.9560000000000003E-3</v>
      </c>
      <c r="E23" s="135">
        <v>10.6</v>
      </c>
      <c r="F23" s="182">
        <v>0</v>
      </c>
      <c r="G23" s="21">
        <v>0</v>
      </c>
      <c r="H23" s="241">
        <v>0</v>
      </c>
      <c r="I23" s="136">
        <v>1.3174999999999999E-2</v>
      </c>
      <c r="J23" s="137">
        <v>11.5</v>
      </c>
      <c r="K23" s="283">
        <v>0</v>
      </c>
      <c r="L23" s="242">
        <v>0</v>
      </c>
      <c r="M23" s="243">
        <v>0</v>
      </c>
      <c r="N23" s="134">
        <v>1.3174999999999999E-2</v>
      </c>
      <c r="O23" s="173">
        <v>11.5</v>
      </c>
      <c r="P23" s="182">
        <v>0</v>
      </c>
    </row>
    <row r="24" spans="1:17" ht="15.75" thickBot="1" x14ac:dyDescent="0.3">
      <c r="A24" s="345" t="s">
        <v>46</v>
      </c>
      <c r="B24" s="111">
        <v>0</v>
      </c>
      <c r="C24" s="244">
        <v>0</v>
      </c>
      <c r="D24" s="112">
        <v>4.9560000000000003E-3</v>
      </c>
      <c r="E24" s="139">
        <v>9.9</v>
      </c>
      <c r="F24" s="180">
        <v>0</v>
      </c>
      <c r="G24" s="114">
        <v>0</v>
      </c>
      <c r="H24" s="168">
        <v>0</v>
      </c>
      <c r="I24" s="142">
        <v>1.1457E-2</v>
      </c>
      <c r="J24" s="143">
        <v>11.07</v>
      </c>
      <c r="K24" s="284">
        <v>0</v>
      </c>
      <c r="L24" s="111">
        <v>0</v>
      </c>
      <c r="M24" s="244">
        <v>0</v>
      </c>
      <c r="N24" s="112">
        <v>1.1457E-2</v>
      </c>
      <c r="O24" s="172">
        <v>11.07</v>
      </c>
      <c r="P24" s="180">
        <v>0</v>
      </c>
      <c r="Q24" s="10"/>
    </row>
    <row r="25" spans="1:17" ht="16.5" thickTop="1" thickBot="1" x14ac:dyDescent="0.3">
      <c r="A25" s="345" t="s">
        <v>33</v>
      </c>
      <c r="B25" s="118">
        <v>0</v>
      </c>
      <c r="C25" s="145">
        <v>0</v>
      </c>
      <c r="D25" s="146"/>
      <c r="E25" s="147"/>
      <c r="F25" s="179">
        <v>0</v>
      </c>
      <c r="G25" s="121">
        <v>0</v>
      </c>
      <c r="H25" s="148">
        <v>0</v>
      </c>
      <c r="I25" s="149"/>
      <c r="J25" s="150"/>
      <c r="K25" s="285">
        <v>0</v>
      </c>
      <c r="L25" s="118">
        <v>0</v>
      </c>
      <c r="M25" s="145">
        <v>0</v>
      </c>
      <c r="N25" s="146"/>
      <c r="O25" s="147"/>
      <c r="P25" s="179">
        <v>0</v>
      </c>
      <c r="Q25" s="10"/>
    </row>
    <row r="26" spans="1:17" ht="15.75" thickBot="1" x14ac:dyDescent="0.3"/>
    <row r="27" spans="1:17" x14ac:dyDescent="0.25">
      <c r="B27" s="583" t="s">
        <v>76</v>
      </c>
      <c r="C27" s="584"/>
      <c r="D27" s="585"/>
      <c r="E27" s="586"/>
      <c r="F27" s="587"/>
      <c r="G27" s="588" t="s">
        <v>86</v>
      </c>
      <c r="H27" s="589"/>
      <c r="I27" s="590"/>
      <c r="J27" s="591"/>
      <c r="K27" s="592"/>
    </row>
    <row r="28" spans="1:17" x14ac:dyDescent="0.25">
      <c r="A28" s="344" t="s">
        <v>34</v>
      </c>
      <c r="B28" s="348" t="s">
        <v>24</v>
      </c>
      <c r="C28" s="349" t="s">
        <v>35</v>
      </c>
      <c r="D28" s="350" t="s">
        <v>36</v>
      </c>
      <c r="E28" s="351" t="s">
        <v>37</v>
      </c>
      <c r="F28" s="352" t="s">
        <v>26</v>
      </c>
      <c r="G28" s="125" t="s">
        <v>24</v>
      </c>
      <c r="H28" s="126" t="s">
        <v>35</v>
      </c>
      <c r="I28" s="127" t="s">
        <v>36</v>
      </c>
      <c r="J28" s="127" t="s">
        <v>37</v>
      </c>
      <c r="K28" s="128" t="s">
        <v>26</v>
      </c>
    </row>
    <row r="29" spans="1:17" x14ac:dyDescent="0.25">
      <c r="A29" s="345" t="s">
        <v>38</v>
      </c>
      <c r="B29" s="346">
        <v>0</v>
      </c>
      <c r="C29" s="353" t="s">
        <v>39</v>
      </c>
      <c r="D29" s="347">
        <v>6.1643000000000003E-2</v>
      </c>
      <c r="E29" s="354" t="s">
        <v>39</v>
      </c>
      <c r="F29" s="182">
        <v>0</v>
      </c>
      <c r="G29" s="16">
        <v>0</v>
      </c>
      <c r="H29" s="19" t="s">
        <v>39</v>
      </c>
      <c r="I29" s="20">
        <v>6.1643000000000003E-2</v>
      </c>
      <c r="J29" s="19" t="s">
        <v>39</v>
      </c>
      <c r="K29" s="283">
        <v>0</v>
      </c>
    </row>
    <row r="30" spans="1:17" x14ac:dyDescent="0.25">
      <c r="A30" s="345" t="s">
        <v>40</v>
      </c>
      <c r="B30" s="346">
        <v>0</v>
      </c>
      <c r="C30" s="353" t="s">
        <v>39</v>
      </c>
      <c r="D30" s="347">
        <v>4.4153999999999999E-2</v>
      </c>
      <c r="E30" s="354" t="s">
        <v>39</v>
      </c>
      <c r="F30" s="182">
        <v>0</v>
      </c>
      <c r="G30" s="16">
        <v>0</v>
      </c>
      <c r="H30" s="19" t="s">
        <v>39</v>
      </c>
      <c r="I30" s="20">
        <v>4.4153999999999999E-2</v>
      </c>
      <c r="J30" s="19" t="s">
        <v>39</v>
      </c>
      <c r="K30" s="283">
        <v>0</v>
      </c>
    </row>
    <row r="31" spans="1:17" x14ac:dyDescent="0.25">
      <c r="A31" s="345" t="s">
        <v>41</v>
      </c>
      <c r="B31" s="346">
        <v>0</v>
      </c>
      <c r="C31" s="240">
        <v>0</v>
      </c>
      <c r="D31" s="347">
        <v>1.6609999999999999E-3</v>
      </c>
      <c r="E31" s="174">
        <v>17.100000000000001</v>
      </c>
      <c r="F31" s="182">
        <v>0</v>
      </c>
      <c r="G31" s="16">
        <v>0</v>
      </c>
      <c r="H31" s="153">
        <v>0</v>
      </c>
      <c r="I31" s="20">
        <v>1.6609999999999999E-3</v>
      </c>
      <c r="J31" s="133">
        <v>17.100000000000001</v>
      </c>
      <c r="K31" s="283">
        <v>0</v>
      </c>
    </row>
    <row r="32" spans="1:17" x14ac:dyDescent="0.25">
      <c r="A32" s="345" t="s">
        <v>42</v>
      </c>
      <c r="B32" s="346">
        <v>0</v>
      </c>
      <c r="C32" s="240">
        <v>0</v>
      </c>
      <c r="D32" s="347">
        <v>5.9599999999999996E-4</v>
      </c>
      <c r="E32" s="174">
        <v>18.2</v>
      </c>
      <c r="F32" s="182">
        <v>0</v>
      </c>
      <c r="G32" s="16">
        <v>0</v>
      </c>
      <c r="H32" s="153">
        <v>0</v>
      </c>
      <c r="I32" s="20">
        <v>5.9599999999999996E-4</v>
      </c>
      <c r="J32" s="133">
        <v>18.2</v>
      </c>
      <c r="K32" s="283">
        <v>0</v>
      </c>
    </row>
    <row r="33" spans="1:12" x14ac:dyDescent="0.25">
      <c r="A33" s="345" t="s">
        <v>43</v>
      </c>
      <c r="B33" s="346">
        <v>0</v>
      </c>
      <c r="C33" s="240">
        <v>0</v>
      </c>
      <c r="D33" s="347">
        <v>2.486E-2</v>
      </c>
      <c r="E33" s="174">
        <v>0</v>
      </c>
      <c r="F33" s="182">
        <v>0</v>
      </c>
      <c r="G33" s="16">
        <v>0</v>
      </c>
      <c r="H33" s="153">
        <v>0</v>
      </c>
      <c r="I33" s="20">
        <v>2.486E-2</v>
      </c>
      <c r="J33" s="133">
        <v>0</v>
      </c>
      <c r="K33" s="283">
        <v>0</v>
      </c>
    </row>
    <row r="34" spans="1:12" x14ac:dyDescent="0.25">
      <c r="A34" s="345" t="s">
        <v>44</v>
      </c>
      <c r="B34" s="242">
        <v>0</v>
      </c>
      <c r="C34" s="243">
        <v>0</v>
      </c>
      <c r="D34" s="134">
        <v>1.2050999999999999E-2</v>
      </c>
      <c r="E34" s="173">
        <v>12.05</v>
      </c>
      <c r="F34" s="182">
        <v>0</v>
      </c>
      <c r="G34" s="21">
        <v>0</v>
      </c>
      <c r="H34" s="241">
        <v>0</v>
      </c>
      <c r="I34" s="136">
        <v>1.2050999999999999E-2</v>
      </c>
      <c r="J34" s="137">
        <v>12.05</v>
      </c>
      <c r="K34" s="283">
        <v>0</v>
      </c>
    </row>
    <row r="35" spans="1:12" x14ac:dyDescent="0.25">
      <c r="A35" s="345" t="s">
        <v>45</v>
      </c>
      <c r="B35" s="242">
        <v>0</v>
      </c>
      <c r="C35" s="243">
        <v>0</v>
      </c>
      <c r="D35" s="134">
        <v>1.3174999999999999E-2</v>
      </c>
      <c r="E35" s="173">
        <v>11.5</v>
      </c>
      <c r="F35" s="182">
        <v>0</v>
      </c>
      <c r="G35" s="21">
        <v>0</v>
      </c>
      <c r="H35" s="241">
        <v>0</v>
      </c>
      <c r="I35" s="136">
        <v>1.3174999999999999E-2</v>
      </c>
      <c r="J35" s="137">
        <v>11.5</v>
      </c>
      <c r="K35" s="283">
        <v>0</v>
      </c>
    </row>
    <row r="36" spans="1:12" ht="15.75" thickBot="1" x14ac:dyDescent="0.3">
      <c r="A36" s="345" t="s">
        <v>46</v>
      </c>
      <c r="B36" s="111">
        <v>0</v>
      </c>
      <c r="C36" s="244">
        <v>0</v>
      </c>
      <c r="D36" s="112">
        <v>1.1457E-2</v>
      </c>
      <c r="E36" s="172">
        <v>11.07</v>
      </c>
      <c r="F36" s="180">
        <v>0</v>
      </c>
      <c r="G36" s="114">
        <v>0</v>
      </c>
      <c r="H36" s="168">
        <v>0</v>
      </c>
      <c r="I36" s="142">
        <v>1.1457E-2</v>
      </c>
      <c r="J36" s="143">
        <v>11.07</v>
      </c>
      <c r="K36" s="284">
        <v>0</v>
      </c>
      <c r="L36" s="10"/>
    </row>
    <row r="37" spans="1:12" ht="16.5" thickTop="1" thickBot="1" x14ac:dyDescent="0.3">
      <c r="A37" s="345" t="s">
        <v>33</v>
      </c>
      <c r="B37" s="118">
        <f>SUM(B29:B36)</f>
        <v>0</v>
      </c>
      <c r="C37" s="145">
        <f>SUM(C31:C36)</f>
        <v>0</v>
      </c>
      <c r="D37" s="146"/>
      <c r="E37" s="147"/>
      <c r="F37" s="179">
        <f>SUM(F29:F36)</f>
        <v>0</v>
      </c>
      <c r="G37" s="121"/>
      <c r="H37" s="148"/>
      <c r="I37" s="149"/>
      <c r="J37" s="150"/>
      <c r="K37" s="285">
        <f>SUM(K29:K36)</f>
        <v>0</v>
      </c>
      <c r="L37" s="10"/>
    </row>
    <row r="38" spans="1:12" ht="15.75" thickBot="1" x14ac:dyDescent="0.3"/>
    <row r="39" spans="1:12" x14ac:dyDescent="0.25">
      <c r="B39" s="583" t="s">
        <v>89</v>
      </c>
      <c r="C39" s="584"/>
      <c r="D39" s="585"/>
      <c r="E39" s="586"/>
      <c r="F39" s="587"/>
      <c r="G39" s="588" t="s">
        <v>95</v>
      </c>
      <c r="H39" s="589"/>
      <c r="I39" s="590"/>
      <c r="J39" s="591"/>
      <c r="K39" s="592"/>
    </row>
    <row r="40" spans="1:12" x14ac:dyDescent="0.25">
      <c r="A40" s="344" t="s">
        <v>34</v>
      </c>
      <c r="B40" s="348" t="s">
        <v>24</v>
      </c>
      <c r="C40" s="349" t="s">
        <v>35</v>
      </c>
      <c r="D40" s="350" t="s">
        <v>36</v>
      </c>
      <c r="E40" s="351" t="s">
        <v>37</v>
      </c>
      <c r="F40" s="352" t="s">
        <v>26</v>
      </c>
      <c r="G40" s="125" t="s">
        <v>24</v>
      </c>
      <c r="H40" s="126" t="s">
        <v>35</v>
      </c>
      <c r="I40" s="127" t="s">
        <v>36</v>
      </c>
      <c r="J40" s="127" t="s">
        <v>37</v>
      </c>
      <c r="K40" s="128" t="s">
        <v>26</v>
      </c>
    </row>
    <row r="41" spans="1:12" x14ac:dyDescent="0.25">
      <c r="A41" s="345" t="s">
        <v>38</v>
      </c>
      <c r="B41" s="346" t="e">
        <f>SUM('C&amp;I Rate Code Energy'!#REF!)</f>
        <v>#REF!</v>
      </c>
      <c r="C41" s="353" t="s">
        <v>39</v>
      </c>
      <c r="D41" s="347">
        <v>6.1643000000000003E-2</v>
      </c>
      <c r="E41" s="354" t="s">
        <v>39</v>
      </c>
      <c r="F41" s="182" t="e">
        <f>+B41*D41</f>
        <v>#REF!</v>
      </c>
      <c r="G41" s="16" t="e">
        <f>SUM('C&amp;I Rate Code Energy'!#REF!)</f>
        <v>#REF!</v>
      </c>
      <c r="H41" s="19" t="s">
        <v>39</v>
      </c>
      <c r="I41" s="20">
        <v>6.1643000000000003E-2</v>
      </c>
      <c r="J41" s="19" t="s">
        <v>39</v>
      </c>
      <c r="K41" s="283" t="e">
        <f>+G41*I41</f>
        <v>#REF!</v>
      </c>
    </row>
    <row r="42" spans="1:12" x14ac:dyDescent="0.25">
      <c r="A42" s="345" t="s">
        <v>40</v>
      </c>
      <c r="B42" s="346" t="e">
        <f>SUM('C&amp;I Rate Code Energy'!#REF!)</f>
        <v>#REF!</v>
      </c>
      <c r="C42" s="353" t="s">
        <v>39</v>
      </c>
      <c r="D42" s="347">
        <v>4.4153999999999999E-2</v>
      </c>
      <c r="E42" s="354" t="s">
        <v>39</v>
      </c>
      <c r="F42" s="182" t="e">
        <f t="shared" ref="F42" si="0">+B42*D42</f>
        <v>#REF!</v>
      </c>
      <c r="G42" s="16" t="e">
        <f>SUM('C&amp;I Rate Code Energy'!#REF!)</f>
        <v>#REF!</v>
      </c>
      <c r="H42" s="19" t="s">
        <v>39</v>
      </c>
      <c r="I42" s="20">
        <v>4.4153999999999999E-2</v>
      </c>
      <c r="J42" s="19" t="s">
        <v>39</v>
      </c>
      <c r="K42" s="283" t="e">
        <f t="shared" ref="K42" si="1">+G42*I42</f>
        <v>#REF!</v>
      </c>
    </row>
    <row r="43" spans="1:12" x14ac:dyDescent="0.25">
      <c r="A43" s="345" t="s">
        <v>41</v>
      </c>
      <c r="B43" s="346" t="e">
        <f>SUM('C&amp;I Rate Code Energy'!#REF!)</f>
        <v>#REF!</v>
      </c>
      <c r="C43" s="240" t="e">
        <f>SUM('C&amp;I Rate Code Demand'!#REF!)</f>
        <v>#REF!</v>
      </c>
      <c r="D43" s="347">
        <v>1.6609999999999999E-3</v>
      </c>
      <c r="E43" s="174">
        <v>17.100000000000001</v>
      </c>
      <c r="F43" s="182" t="e">
        <f>(+B43*D43)+(C43*E43)</f>
        <v>#REF!</v>
      </c>
      <c r="G43" s="16" t="e">
        <f>SUM('C&amp;I Rate Code Energy'!#REF!)</f>
        <v>#REF!</v>
      </c>
      <c r="H43" s="153" t="e">
        <f>SUM('C&amp;I Rate Code Demand'!#REF!)</f>
        <v>#REF!</v>
      </c>
      <c r="I43" s="20">
        <v>1.6609999999999999E-3</v>
      </c>
      <c r="J43" s="133">
        <v>17.100000000000001</v>
      </c>
      <c r="K43" s="283" t="e">
        <f>(+G43*I43)+(H43*J43)</f>
        <v>#REF!</v>
      </c>
    </row>
    <row r="44" spans="1:12" x14ac:dyDescent="0.25">
      <c r="A44" s="345" t="s">
        <v>42</v>
      </c>
      <c r="B44" s="346" t="e">
        <f>SUM('C&amp;I Rate Code Energy'!#REF!)</f>
        <v>#REF!</v>
      </c>
      <c r="C44" s="240" t="e">
        <f>SUM('C&amp;I Rate Code Demand'!#REF!)</f>
        <v>#REF!</v>
      </c>
      <c r="D44" s="347">
        <v>5.9599999999999996E-4</v>
      </c>
      <c r="E44" s="174">
        <v>18.2</v>
      </c>
      <c r="F44" s="182" t="e">
        <f t="shared" ref="F44:F48" si="2">(+B44*D44)+(C44*E44)</f>
        <v>#REF!</v>
      </c>
      <c r="G44" s="16" t="e">
        <f>SUM('C&amp;I Rate Code Energy'!#REF!)</f>
        <v>#REF!</v>
      </c>
      <c r="H44" s="153" t="e">
        <f>SUM('C&amp;I Rate Code Demand'!#REF!)</f>
        <v>#REF!</v>
      </c>
      <c r="I44" s="20">
        <v>5.9599999999999996E-4</v>
      </c>
      <c r="J44" s="133">
        <v>18.2</v>
      </c>
      <c r="K44" s="283" t="e">
        <f t="shared" ref="K44:K48" si="3">(+G44*I44)+(H44*J44)</f>
        <v>#REF!</v>
      </c>
    </row>
    <row r="45" spans="1:12" x14ac:dyDescent="0.25">
      <c r="A45" s="345" t="s">
        <v>43</v>
      </c>
      <c r="B45" s="346" t="e">
        <f>SUM('C&amp;I Rate Code Energy'!#REF!)</f>
        <v>#REF!</v>
      </c>
      <c r="C45" s="240" t="e">
        <f>SUM('C&amp;I Rate Code Demand'!#REF!)</f>
        <v>#REF!</v>
      </c>
      <c r="D45" s="347">
        <v>2.486E-2</v>
      </c>
      <c r="E45" s="174">
        <v>0</v>
      </c>
      <c r="F45" s="182" t="e">
        <f t="shared" si="2"/>
        <v>#REF!</v>
      </c>
      <c r="G45" s="16" t="e">
        <f>SUM('C&amp;I Rate Code Energy'!#REF!)</f>
        <v>#REF!</v>
      </c>
      <c r="H45" s="153" t="e">
        <f>SUM('C&amp;I Rate Code Demand'!#REF!)</f>
        <v>#REF!</v>
      </c>
      <c r="I45" s="20">
        <v>2.486E-2</v>
      </c>
      <c r="J45" s="133">
        <v>0</v>
      </c>
      <c r="K45" s="283" t="e">
        <f t="shared" si="3"/>
        <v>#REF!</v>
      </c>
    </row>
    <row r="46" spans="1:12" x14ac:dyDescent="0.25">
      <c r="A46" s="345" t="s">
        <v>44</v>
      </c>
      <c r="B46" s="242" t="e">
        <f>SUM('C&amp;I Rate Code Energy'!#REF!)</f>
        <v>#REF!</v>
      </c>
      <c r="C46" s="243" t="e">
        <f>SUM('C&amp;I Rate Code Demand'!#REF!)</f>
        <v>#REF!</v>
      </c>
      <c r="D46" s="134">
        <v>1.2050999999999999E-2</v>
      </c>
      <c r="E46" s="173">
        <v>12.05</v>
      </c>
      <c r="F46" s="182" t="e">
        <f t="shared" si="2"/>
        <v>#REF!</v>
      </c>
      <c r="G46" s="21" t="e">
        <f>SUM('C&amp;I Rate Code Energy'!#REF!)</f>
        <v>#REF!</v>
      </c>
      <c r="H46" s="241" t="e">
        <f>SUM('C&amp;I Rate Code Demand'!#REF!)</f>
        <v>#REF!</v>
      </c>
      <c r="I46" s="136">
        <v>1.2050999999999999E-2</v>
      </c>
      <c r="J46" s="137">
        <v>12.05</v>
      </c>
      <c r="K46" s="283" t="e">
        <f t="shared" si="3"/>
        <v>#REF!</v>
      </c>
    </row>
    <row r="47" spans="1:12" x14ac:dyDescent="0.25">
      <c r="A47" s="345" t="s">
        <v>45</v>
      </c>
      <c r="B47" s="242" t="e">
        <f>SUM('C&amp;I Rate Code Energy'!#REF!)</f>
        <v>#REF!</v>
      </c>
      <c r="C47" s="243" t="e">
        <f>SUM('C&amp;I Rate Code Demand'!#REF!)</f>
        <v>#REF!</v>
      </c>
      <c r="D47" s="134">
        <v>1.3174999999999999E-2</v>
      </c>
      <c r="E47" s="173">
        <v>11.5</v>
      </c>
      <c r="F47" s="182" t="e">
        <f t="shared" si="2"/>
        <v>#REF!</v>
      </c>
      <c r="G47" s="21" t="e">
        <f>SUM('C&amp;I Rate Code Energy'!#REF!)</f>
        <v>#REF!</v>
      </c>
      <c r="H47" s="241" t="e">
        <f>SUM('C&amp;I Rate Code Demand'!#REF!)</f>
        <v>#REF!</v>
      </c>
      <c r="I47" s="136">
        <v>1.3174999999999999E-2</v>
      </c>
      <c r="J47" s="137">
        <v>11.5</v>
      </c>
      <c r="K47" s="283" t="e">
        <f t="shared" si="3"/>
        <v>#REF!</v>
      </c>
    </row>
    <row r="48" spans="1:12" ht="15.75" thickBot="1" x14ac:dyDescent="0.3">
      <c r="A48" s="345" t="s">
        <v>46</v>
      </c>
      <c r="B48" s="111" t="e">
        <f>SUM('C&amp;I Rate Code Energy'!#REF!)</f>
        <v>#REF!</v>
      </c>
      <c r="C48" s="244" t="e">
        <f>SUM('C&amp;I Rate Code Demand'!#REF!)</f>
        <v>#REF!</v>
      </c>
      <c r="D48" s="112">
        <v>1.1457E-2</v>
      </c>
      <c r="E48" s="172">
        <v>11.07</v>
      </c>
      <c r="F48" s="180" t="e">
        <f t="shared" si="2"/>
        <v>#REF!</v>
      </c>
      <c r="G48" s="114" t="e">
        <f>SUM('C&amp;I Rate Code Energy'!#REF!)</f>
        <v>#REF!</v>
      </c>
      <c r="H48" s="168" t="e">
        <f>SUM('C&amp;I Rate Code Demand'!#REF!)</f>
        <v>#REF!</v>
      </c>
      <c r="I48" s="142">
        <v>1.1457E-2</v>
      </c>
      <c r="J48" s="143">
        <v>11.07</v>
      </c>
      <c r="K48" s="284" t="e">
        <f t="shared" si="3"/>
        <v>#REF!</v>
      </c>
    </row>
    <row r="49" spans="1:13" ht="16.5" thickTop="1" thickBot="1" x14ac:dyDescent="0.3">
      <c r="A49" s="345" t="s">
        <v>33</v>
      </c>
      <c r="B49" s="118" t="e">
        <f>SUM(B41:B48)</f>
        <v>#REF!</v>
      </c>
      <c r="C49" s="145" t="e">
        <f>SUM(C43:C48)</f>
        <v>#REF!</v>
      </c>
      <c r="D49" s="146"/>
      <c r="E49" s="147"/>
      <c r="F49" s="179" t="e">
        <f>SUM(F41:F48)</f>
        <v>#REF!</v>
      </c>
      <c r="G49" s="121" t="e">
        <f>SUM(G41:G48)</f>
        <v>#REF!</v>
      </c>
      <c r="H49" s="148" t="e">
        <f>SUM(H43:H48)</f>
        <v>#REF!</v>
      </c>
      <c r="I49" s="149"/>
      <c r="J49" s="150"/>
      <c r="K49" s="285" t="e">
        <f>SUM(K41:K48)</f>
        <v>#REF!</v>
      </c>
      <c r="L49" s="10" t="e">
        <f>+F49+K49</f>
        <v>#REF!</v>
      </c>
      <c r="M49" s="10"/>
    </row>
    <row r="50" spans="1:13" ht="15.75" thickBot="1" x14ac:dyDescent="0.3">
      <c r="F50" s="10" t="e">
        <f>SUM(Sector!#REF!)</f>
        <v>#REF!</v>
      </c>
      <c r="K50" s="10" t="e">
        <f>SUM(Sector!#REF!)</f>
        <v>#REF!</v>
      </c>
      <c r="L50" s="10" t="e">
        <f>+L49+'2018 RES'!H42</f>
        <v>#REF!</v>
      </c>
    </row>
    <row r="51" spans="1:13" x14ac:dyDescent="0.25">
      <c r="B51" s="583" t="s">
        <v>136</v>
      </c>
      <c r="C51" s="584"/>
      <c r="D51" s="585"/>
      <c r="E51" s="586"/>
      <c r="F51" s="587"/>
      <c r="G51" s="588" t="s">
        <v>137</v>
      </c>
      <c r="H51" s="589"/>
      <c r="I51" s="590"/>
      <c r="J51" s="591"/>
      <c r="K51" s="592"/>
    </row>
    <row r="52" spans="1:13" x14ac:dyDescent="0.25">
      <c r="A52" s="344" t="s">
        <v>34</v>
      </c>
      <c r="B52" s="348" t="s">
        <v>24</v>
      </c>
      <c r="C52" s="349" t="s">
        <v>35</v>
      </c>
      <c r="D52" s="350" t="s">
        <v>36</v>
      </c>
      <c r="E52" s="351" t="s">
        <v>37</v>
      </c>
      <c r="F52" s="352" t="s">
        <v>26</v>
      </c>
      <c r="G52" s="125" t="s">
        <v>24</v>
      </c>
      <c r="H52" s="126" t="s">
        <v>35</v>
      </c>
      <c r="I52" s="127" t="s">
        <v>36</v>
      </c>
      <c r="J52" s="127" t="s">
        <v>37</v>
      </c>
      <c r="K52" s="128" t="s">
        <v>26</v>
      </c>
    </row>
    <row r="53" spans="1:13" x14ac:dyDescent="0.25">
      <c r="A53" s="345" t="s">
        <v>38</v>
      </c>
      <c r="B53" s="346" t="e">
        <f>SUM('C&amp;I Rate Code Energy'!#REF!)</f>
        <v>#REF!</v>
      </c>
      <c r="C53" s="353" t="s">
        <v>39</v>
      </c>
      <c r="D53" s="347">
        <v>6.9081000000000004E-2</v>
      </c>
      <c r="E53" s="354" t="s">
        <v>39</v>
      </c>
      <c r="F53" s="182" t="e">
        <f>+B53*D53</f>
        <v>#REF!</v>
      </c>
      <c r="G53" s="16" t="e">
        <f>SUM('C&amp;I Rate Code Energy'!#REF!)</f>
        <v>#REF!</v>
      </c>
      <c r="H53" s="19" t="s">
        <v>39</v>
      </c>
      <c r="I53" s="20">
        <v>6.9081000000000004E-2</v>
      </c>
      <c r="J53" s="19" t="s">
        <v>39</v>
      </c>
      <c r="K53" s="283" t="e">
        <f>+G53*I53</f>
        <v>#REF!</v>
      </c>
    </row>
    <row r="54" spans="1:13" x14ac:dyDescent="0.25">
      <c r="A54" s="345" t="s">
        <v>40</v>
      </c>
      <c r="B54" s="346" t="e">
        <f>SUM('C&amp;I Rate Code Energy'!#REF!)</f>
        <v>#REF!</v>
      </c>
      <c r="C54" s="353" t="s">
        <v>39</v>
      </c>
      <c r="D54" s="347">
        <v>6.0802000000000002E-2</v>
      </c>
      <c r="E54" s="354" t="s">
        <v>39</v>
      </c>
      <c r="F54" s="182" t="e">
        <f t="shared" ref="F54" si="4">+B54*D54</f>
        <v>#REF!</v>
      </c>
      <c r="G54" s="16" t="e">
        <f>SUM('C&amp;I Rate Code Energy'!#REF!)</f>
        <v>#REF!</v>
      </c>
      <c r="H54" s="19" t="s">
        <v>39</v>
      </c>
      <c r="I54" s="20">
        <v>6.0802000000000002E-2</v>
      </c>
      <c r="J54" s="19" t="s">
        <v>39</v>
      </c>
      <c r="K54" s="283" t="e">
        <f t="shared" ref="K54" si="5">+G54*I54</f>
        <v>#REF!</v>
      </c>
    </row>
    <row r="55" spans="1:13" x14ac:dyDescent="0.25">
      <c r="A55" s="345" t="s">
        <v>41</v>
      </c>
      <c r="B55" s="346" t="e">
        <f>SUM('C&amp;I Rate Code Energy'!#REF!)</f>
        <v>#REF!</v>
      </c>
      <c r="C55" s="240" t="e">
        <f>SUM('C&amp;I Rate Code Demand'!#REF!)</f>
        <v>#REF!</v>
      </c>
      <c r="D55" s="347">
        <v>1.2160000000000001E-3</v>
      </c>
      <c r="E55" s="174">
        <v>21.42</v>
      </c>
      <c r="F55" s="182" t="e">
        <f>(+B55*D55)+(C55*E55)</f>
        <v>#REF!</v>
      </c>
      <c r="G55" s="16" t="e">
        <f>SUM('C&amp;I Rate Code Energy'!#REF!)</f>
        <v>#REF!</v>
      </c>
      <c r="H55" s="153" t="e">
        <f>SUM('C&amp;I Rate Code Demand'!#REF!)</f>
        <v>#REF!</v>
      </c>
      <c r="I55" s="20">
        <v>1.2160000000000001E-3</v>
      </c>
      <c r="J55" s="133">
        <v>21.42</v>
      </c>
      <c r="K55" s="283" t="e">
        <f>(+G55*I55)+(H55*J55)</f>
        <v>#REF!</v>
      </c>
    </row>
    <row r="56" spans="1:13" x14ac:dyDescent="0.25">
      <c r="A56" s="345" t="s">
        <v>42</v>
      </c>
      <c r="B56" s="346" t="e">
        <f>SUM('C&amp;I Rate Code Energy'!#REF!)</f>
        <v>#REF!</v>
      </c>
      <c r="C56" s="240" t="e">
        <f>SUM('C&amp;I Rate Code Demand'!#REF!)</f>
        <v>#REF!</v>
      </c>
      <c r="D56" s="347">
        <v>1.578E-3</v>
      </c>
      <c r="E56" s="177">
        <v>23.23</v>
      </c>
      <c r="F56" s="182" t="e">
        <f t="shared" ref="F56:F60" si="6">(+B56*D56)+(C56*E56)</f>
        <v>#REF!</v>
      </c>
      <c r="G56" s="16" t="e">
        <f>SUM('C&amp;I Rate Code Energy'!#REF!)</f>
        <v>#REF!</v>
      </c>
      <c r="H56" s="153" t="e">
        <f>SUM('C&amp;I Rate Code Demand'!#REF!)</f>
        <v>#REF!</v>
      </c>
      <c r="I56" s="20">
        <v>1.578E-3</v>
      </c>
      <c r="J56" s="403">
        <v>23.23</v>
      </c>
      <c r="K56" s="283" t="e">
        <f t="shared" ref="K56:K60" si="7">(+G56*I56)+(H56*J56)</f>
        <v>#REF!</v>
      </c>
    </row>
    <row r="57" spans="1:13" x14ac:dyDescent="0.25">
      <c r="A57" s="345" t="s">
        <v>43</v>
      </c>
      <c r="B57" s="346" t="e">
        <f>SUM('C&amp;I Rate Code Energy'!#REF!)</f>
        <v>#REF!</v>
      </c>
      <c r="C57" s="240" t="e">
        <f>SUM('C&amp;I Rate Code Demand'!#REF!)</f>
        <v>#REF!</v>
      </c>
      <c r="D57" s="347">
        <v>2.9849000000000001E-2</v>
      </c>
      <c r="E57" s="288">
        <v>0</v>
      </c>
      <c r="F57" s="182" t="e">
        <f t="shared" si="6"/>
        <v>#REF!</v>
      </c>
      <c r="G57" s="16" t="e">
        <f>SUM('C&amp;I Rate Code Energy'!#REF!)</f>
        <v>#REF!</v>
      </c>
      <c r="H57" s="153" t="e">
        <f>SUM('C&amp;I Rate Code Demand'!#REF!)</f>
        <v>#REF!</v>
      </c>
      <c r="I57" s="20">
        <v>2.9849000000000001E-2</v>
      </c>
      <c r="J57" s="404">
        <v>0</v>
      </c>
      <c r="K57" s="283" t="e">
        <f t="shared" si="7"/>
        <v>#REF!</v>
      </c>
    </row>
    <row r="58" spans="1:13" x14ac:dyDescent="0.25">
      <c r="A58" s="345" t="s">
        <v>44</v>
      </c>
      <c r="B58" s="242" t="e">
        <f>SUM('C&amp;I Rate Code Energy'!#REF!)</f>
        <v>#REF!</v>
      </c>
      <c r="C58" s="243" t="e">
        <f>SUM('C&amp;I Rate Code Demand'!#REF!)</f>
        <v>#REF!</v>
      </c>
      <c r="D58" s="134">
        <v>1.2199999999999999E-3</v>
      </c>
      <c r="E58" s="176">
        <v>23.23</v>
      </c>
      <c r="F58" s="182" t="e">
        <f t="shared" si="6"/>
        <v>#REF!</v>
      </c>
      <c r="G58" s="21" t="e">
        <f>SUM('C&amp;I Rate Code Energy'!#REF!)</f>
        <v>#REF!</v>
      </c>
      <c r="H58" s="241" t="e">
        <f>SUM('C&amp;I Rate Code Demand'!#REF!)</f>
        <v>#REF!</v>
      </c>
      <c r="I58" s="136">
        <v>1.2199999999999999E-3</v>
      </c>
      <c r="J58" s="405">
        <v>23.23</v>
      </c>
      <c r="K58" s="283" t="e">
        <f t="shared" si="7"/>
        <v>#REF!</v>
      </c>
    </row>
    <row r="59" spans="1:13" x14ac:dyDescent="0.25">
      <c r="A59" s="345" t="s">
        <v>45</v>
      </c>
      <c r="B59" s="242" t="e">
        <f>SUM('C&amp;I Rate Code Energy'!#REF!)</f>
        <v>#REF!</v>
      </c>
      <c r="C59" s="243" t="e">
        <f>SUM('C&amp;I Rate Code Demand'!#REF!)</f>
        <v>#REF!</v>
      </c>
      <c r="D59" s="134">
        <v>1.217E-3</v>
      </c>
      <c r="E59" s="176">
        <v>22.49</v>
      </c>
      <c r="F59" s="182" t="e">
        <f t="shared" si="6"/>
        <v>#REF!</v>
      </c>
      <c r="G59" s="21" t="e">
        <f>SUM('C&amp;I Rate Code Energy'!#REF!)</f>
        <v>#REF!</v>
      </c>
      <c r="H59" s="241" t="e">
        <f>SUM('C&amp;I Rate Code Demand'!#REF!)</f>
        <v>#REF!</v>
      </c>
      <c r="I59" s="136">
        <v>1.217E-3</v>
      </c>
      <c r="J59" s="405">
        <v>22.49</v>
      </c>
      <c r="K59" s="283" t="e">
        <f t="shared" si="7"/>
        <v>#REF!</v>
      </c>
    </row>
    <row r="60" spans="1:13" ht="15.75" thickBot="1" x14ac:dyDescent="0.3">
      <c r="A60" s="345" t="s">
        <v>46</v>
      </c>
      <c r="B60" s="111" t="e">
        <f>SUM('C&amp;I Rate Code Energy'!#REF!)</f>
        <v>#REF!</v>
      </c>
      <c r="C60" s="244" t="e">
        <f>SUM('C&amp;I Rate Code Demand'!#REF!)</f>
        <v>#REF!</v>
      </c>
      <c r="D60" s="112">
        <v>1.224E-3</v>
      </c>
      <c r="E60" s="172">
        <v>21.62</v>
      </c>
      <c r="F60" s="180" t="e">
        <f t="shared" si="6"/>
        <v>#REF!</v>
      </c>
      <c r="G60" s="114" t="e">
        <f>SUM('C&amp;I Rate Code Energy'!#REF!)</f>
        <v>#REF!</v>
      </c>
      <c r="H60" s="168" t="e">
        <f>SUM('C&amp;I Rate Code Demand'!#REF!)</f>
        <v>#REF!</v>
      </c>
      <c r="I60" s="142">
        <v>1.224E-3</v>
      </c>
      <c r="J60" s="143">
        <v>21.62</v>
      </c>
      <c r="K60" s="284" t="e">
        <f t="shared" si="7"/>
        <v>#REF!</v>
      </c>
    </row>
    <row r="61" spans="1:13" ht="16.5" thickTop="1" thickBot="1" x14ac:dyDescent="0.3">
      <c r="A61" s="345" t="s">
        <v>33</v>
      </c>
      <c r="B61" s="118" t="e">
        <f>SUM(B53:B60)</f>
        <v>#REF!</v>
      </c>
      <c r="C61" s="145" t="e">
        <f>SUM(C55:C60)</f>
        <v>#REF!</v>
      </c>
      <c r="D61" s="146"/>
      <c r="E61" s="147"/>
      <c r="F61" s="179" t="e">
        <f>SUM(F53:F60)</f>
        <v>#REF!</v>
      </c>
      <c r="G61" s="121" t="e">
        <f>SUM(G53:G60)</f>
        <v>#REF!</v>
      </c>
      <c r="H61" s="148" t="e">
        <f>SUM(H55:H60)</f>
        <v>#REF!</v>
      </c>
      <c r="I61" s="149"/>
      <c r="J61" s="150"/>
      <c r="K61" s="285" t="e">
        <f>SUM(K53:K60)</f>
        <v>#REF!</v>
      </c>
      <c r="M61" s="10"/>
    </row>
    <row r="62" spans="1:13" ht="15.75" thickBot="1" x14ac:dyDescent="0.3">
      <c r="F62" s="10" t="e">
        <f>SUM(Sector!#REF!)</f>
        <v>#REF!</v>
      </c>
      <c r="K62" s="10" t="e">
        <f>SUM(Sector!#REF!)</f>
        <v>#REF!</v>
      </c>
    </row>
    <row r="63" spans="1:13" x14ac:dyDescent="0.25">
      <c r="B63" s="583" t="s">
        <v>138</v>
      </c>
      <c r="C63" s="584"/>
      <c r="D63" s="585"/>
      <c r="E63" s="586"/>
      <c r="F63" s="587"/>
      <c r="G63" s="588" t="s">
        <v>139</v>
      </c>
      <c r="H63" s="589"/>
      <c r="I63" s="590"/>
      <c r="J63" s="591"/>
      <c r="K63" s="592"/>
    </row>
    <row r="64" spans="1:13" x14ac:dyDescent="0.25">
      <c r="A64" s="344" t="s">
        <v>34</v>
      </c>
      <c r="B64" s="348" t="s">
        <v>24</v>
      </c>
      <c r="C64" s="349" t="s">
        <v>35</v>
      </c>
      <c r="D64" s="350" t="s">
        <v>36</v>
      </c>
      <c r="E64" s="351" t="s">
        <v>37</v>
      </c>
      <c r="F64" s="352" t="s">
        <v>26</v>
      </c>
      <c r="G64" s="125" t="s">
        <v>24</v>
      </c>
      <c r="H64" s="126" t="s">
        <v>35</v>
      </c>
      <c r="I64" s="127" t="s">
        <v>36</v>
      </c>
      <c r="J64" s="127" t="s">
        <v>37</v>
      </c>
      <c r="K64" s="128" t="s">
        <v>26</v>
      </c>
    </row>
    <row r="65" spans="1:11" x14ac:dyDescent="0.25">
      <c r="A65" s="345" t="s">
        <v>38</v>
      </c>
      <c r="B65" s="346" t="e">
        <f>SUM('C&amp;I Rate Code Energy'!#REF!)</f>
        <v>#REF!</v>
      </c>
      <c r="C65" s="353" t="s">
        <v>39</v>
      </c>
      <c r="D65" s="347">
        <v>6.9081000000000004E-2</v>
      </c>
      <c r="E65" s="354" t="s">
        <v>39</v>
      </c>
      <c r="F65" s="182" t="e">
        <f>+B65*D65</f>
        <v>#REF!</v>
      </c>
      <c r="G65" s="16" t="e">
        <f>SUM('C&amp;I Rate Code Energy'!#REF!)</f>
        <v>#REF!</v>
      </c>
      <c r="H65" s="19" t="s">
        <v>39</v>
      </c>
      <c r="I65" s="20">
        <v>6.9081000000000004E-2</v>
      </c>
      <c r="J65" s="19" t="s">
        <v>39</v>
      </c>
      <c r="K65" s="283" t="e">
        <f>+G65*I65</f>
        <v>#REF!</v>
      </c>
    </row>
    <row r="66" spans="1:11" x14ac:dyDescent="0.25">
      <c r="A66" s="345" t="s">
        <v>40</v>
      </c>
      <c r="B66" s="346" t="e">
        <f>SUM('C&amp;I Rate Code Energy'!#REF!)</f>
        <v>#REF!</v>
      </c>
      <c r="C66" s="353" t="s">
        <v>39</v>
      </c>
      <c r="D66" s="347">
        <v>6.0802000000000002E-2</v>
      </c>
      <c r="E66" s="354" t="s">
        <v>39</v>
      </c>
      <c r="F66" s="182" t="e">
        <f t="shared" ref="F66" si="8">+B66*D66</f>
        <v>#REF!</v>
      </c>
      <c r="G66" s="16" t="e">
        <f>SUM('C&amp;I Rate Code Energy'!#REF!)</f>
        <v>#REF!</v>
      </c>
      <c r="H66" s="19" t="s">
        <v>39</v>
      </c>
      <c r="I66" s="20">
        <v>6.0802000000000002E-2</v>
      </c>
      <c r="J66" s="19" t="s">
        <v>39</v>
      </c>
      <c r="K66" s="283" t="e">
        <f t="shared" ref="K66" si="9">+G66*I66</f>
        <v>#REF!</v>
      </c>
    </row>
    <row r="67" spans="1:11" x14ac:dyDescent="0.25">
      <c r="A67" s="345" t="s">
        <v>41</v>
      </c>
      <c r="B67" s="346" t="e">
        <f>SUM('C&amp;I Rate Code Energy'!#REF!)</f>
        <v>#REF!</v>
      </c>
      <c r="C67" s="130" t="e">
        <f>SUM('C&amp;I Rate Code Demand'!#REF!)</f>
        <v>#REF!</v>
      </c>
      <c r="D67" s="347">
        <v>1.2160000000000001E-3</v>
      </c>
      <c r="E67" s="174">
        <v>21.42</v>
      </c>
      <c r="F67" s="182" t="e">
        <f>(+B67*D67)+(C67*E67)</f>
        <v>#REF!</v>
      </c>
      <c r="G67" s="16" t="e">
        <f>SUM('C&amp;I Rate Code Energy'!#REF!)</f>
        <v>#REF!</v>
      </c>
      <c r="H67" s="132" t="e">
        <f>SUM('C&amp;I Rate Code Demand'!#REF!)</f>
        <v>#REF!</v>
      </c>
      <c r="I67" s="20">
        <v>1.2160000000000001E-3</v>
      </c>
      <c r="J67" s="133">
        <v>21.42</v>
      </c>
      <c r="K67" s="283" t="e">
        <f>(+G67*I67)+(H67*J67)</f>
        <v>#REF!</v>
      </c>
    </row>
    <row r="68" spans="1:11" x14ac:dyDescent="0.25">
      <c r="A68" s="345" t="s">
        <v>42</v>
      </c>
      <c r="B68" s="346" t="e">
        <f>SUM('C&amp;I Rate Code Energy'!#REF!)</f>
        <v>#REF!</v>
      </c>
      <c r="C68" s="130" t="e">
        <f>SUM('C&amp;I Rate Code Demand'!#REF!)</f>
        <v>#REF!</v>
      </c>
      <c r="D68" s="347">
        <v>1.578E-3</v>
      </c>
      <c r="E68" s="177">
        <v>23.23</v>
      </c>
      <c r="F68" s="182" t="e">
        <f t="shared" ref="F68:F72" si="10">(+B68*D68)+(C68*E68)</f>
        <v>#REF!</v>
      </c>
      <c r="G68" s="16" t="e">
        <f>SUM('C&amp;I Rate Code Energy'!#REF!)</f>
        <v>#REF!</v>
      </c>
      <c r="H68" s="132" t="e">
        <f>SUM('C&amp;I Rate Code Demand'!#REF!)</f>
        <v>#REF!</v>
      </c>
      <c r="I68" s="20">
        <v>1.578E-3</v>
      </c>
      <c r="J68" s="403">
        <v>23.23</v>
      </c>
      <c r="K68" s="283" t="e">
        <f t="shared" ref="K68:K72" si="11">(+G68*I68)+(H68*J68)</f>
        <v>#REF!</v>
      </c>
    </row>
    <row r="69" spans="1:11" x14ac:dyDescent="0.25">
      <c r="A69" s="345" t="s">
        <v>43</v>
      </c>
      <c r="B69" s="346" t="e">
        <f>SUM('C&amp;I Rate Code Energy'!#REF!)</f>
        <v>#REF!</v>
      </c>
      <c r="C69" s="130" t="e">
        <f>SUM('C&amp;I Rate Code Demand'!#REF!)</f>
        <v>#REF!</v>
      </c>
      <c r="D69" s="347">
        <v>2.9849000000000001E-2</v>
      </c>
      <c r="E69" s="288">
        <v>0</v>
      </c>
      <c r="F69" s="182" t="e">
        <f t="shared" si="10"/>
        <v>#REF!</v>
      </c>
      <c r="G69" s="16" t="e">
        <f>SUM('C&amp;I Rate Code Energy'!#REF!)</f>
        <v>#REF!</v>
      </c>
      <c r="H69" s="132" t="e">
        <f>SUM('C&amp;I Rate Code Demand'!#REF!)</f>
        <v>#REF!</v>
      </c>
      <c r="I69" s="20">
        <v>2.9849000000000001E-2</v>
      </c>
      <c r="J69" s="404">
        <v>0</v>
      </c>
      <c r="K69" s="283" t="e">
        <f t="shared" si="11"/>
        <v>#REF!</v>
      </c>
    </row>
    <row r="70" spans="1:11" x14ac:dyDescent="0.25">
      <c r="A70" s="345" t="s">
        <v>44</v>
      </c>
      <c r="B70" s="346" t="e">
        <f>SUM('C&amp;I Rate Code Energy'!#REF!)</f>
        <v>#REF!</v>
      </c>
      <c r="C70" s="130" t="e">
        <f>SUM('C&amp;I Rate Code Demand'!#REF!)</f>
        <v>#REF!</v>
      </c>
      <c r="D70" s="134">
        <v>1.2199999999999999E-3</v>
      </c>
      <c r="E70" s="176">
        <v>23.23</v>
      </c>
      <c r="F70" s="182" t="e">
        <f t="shared" si="10"/>
        <v>#REF!</v>
      </c>
      <c r="G70" s="16" t="e">
        <f>SUM('C&amp;I Rate Code Energy'!#REF!)</f>
        <v>#REF!</v>
      </c>
      <c r="H70" s="132" t="e">
        <f>SUM('C&amp;I Rate Code Demand'!#REF!)</f>
        <v>#REF!</v>
      </c>
      <c r="I70" s="136">
        <v>1.2199999999999999E-3</v>
      </c>
      <c r="J70" s="405">
        <v>23.23</v>
      </c>
      <c r="K70" s="283" t="e">
        <f t="shared" si="11"/>
        <v>#REF!</v>
      </c>
    </row>
    <row r="71" spans="1:11" x14ac:dyDescent="0.25">
      <c r="A71" s="345" t="s">
        <v>45</v>
      </c>
      <c r="B71" s="346" t="e">
        <f>SUM('C&amp;I Rate Code Energy'!#REF!)</f>
        <v>#REF!</v>
      </c>
      <c r="C71" s="130" t="e">
        <f>SUM('C&amp;I Rate Code Demand'!#REF!)</f>
        <v>#REF!</v>
      </c>
      <c r="D71" s="134">
        <v>1.217E-3</v>
      </c>
      <c r="E71" s="176">
        <v>22.49</v>
      </c>
      <c r="F71" s="182" t="e">
        <f t="shared" si="10"/>
        <v>#REF!</v>
      </c>
      <c r="G71" s="16" t="e">
        <f>SUM('C&amp;I Rate Code Energy'!#REF!)</f>
        <v>#REF!</v>
      </c>
      <c r="H71" s="132" t="e">
        <f>SUM('C&amp;I Rate Code Demand'!#REF!)</f>
        <v>#REF!</v>
      </c>
      <c r="I71" s="136">
        <v>1.217E-3</v>
      </c>
      <c r="J71" s="405">
        <v>22.49</v>
      </c>
      <c r="K71" s="283" t="e">
        <f t="shared" si="11"/>
        <v>#REF!</v>
      </c>
    </row>
    <row r="72" spans="1:11" ht="15.75" thickBot="1" x14ac:dyDescent="0.3">
      <c r="A72" s="345" t="s">
        <v>46</v>
      </c>
      <c r="B72" s="111" t="e">
        <f>SUM('C&amp;I Rate Code Energy'!#REF!)</f>
        <v>#REF!</v>
      </c>
      <c r="C72" s="138" t="e">
        <f>SUM('C&amp;I Rate Code Demand'!#REF!)</f>
        <v>#REF!</v>
      </c>
      <c r="D72" s="112">
        <v>1.224E-3</v>
      </c>
      <c r="E72" s="172">
        <v>21.62</v>
      </c>
      <c r="F72" s="180" t="e">
        <f t="shared" si="10"/>
        <v>#REF!</v>
      </c>
      <c r="G72" s="114" t="e">
        <f>SUM('C&amp;I Rate Code Energy'!#REF!)</f>
        <v>#REF!</v>
      </c>
      <c r="H72" s="141" t="e">
        <f>SUM('C&amp;I Rate Code Demand'!#REF!)</f>
        <v>#REF!</v>
      </c>
      <c r="I72" s="142">
        <v>1.224E-3</v>
      </c>
      <c r="J72" s="143">
        <v>21.62</v>
      </c>
      <c r="K72" s="284" t="e">
        <f t="shared" si="11"/>
        <v>#REF!</v>
      </c>
    </row>
    <row r="73" spans="1:11" ht="16.5" thickTop="1" thickBot="1" x14ac:dyDescent="0.3">
      <c r="A73" s="345" t="s">
        <v>33</v>
      </c>
      <c r="B73" s="118" t="e">
        <f>SUM(B65:B72)</f>
        <v>#REF!</v>
      </c>
      <c r="C73" s="145" t="e">
        <f>SUM(C67:C72)</f>
        <v>#REF!</v>
      </c>
      <c r="D73" s="146">
        <v>3.2664277957414299E-2</v>
      </c>
      <c r="E73" s="147">
        <v>17.004655051021874</v>
      </c>
      <c r="F73" s="179" t="e">
        <f>SUM(F65:F72)</f>
        <v>#REF!</v>
      </c>
      <c r="G73" s="121" t="e">
        <f>SUM(G65:G72)</f>
        <v>#REF!</v>
      </c>
      <c r="H73" s="148" t="e">
        <f>SUM(H67:H72)</f>
        <v>#REF!</v>
      </c>
      <c r="I73" s="149">
        <v>3.260016573411386E-2</v>
      </c>
      <c r="J73" s="150">
        <v>16.956138891939073</v>
      </c>
      <c r="K73" s="285" t="e">
        <f>SUM(K65:K72)</f>
        <v>#REF!</v>
      </c>
    </row>
    <row r="74" spans="1:11" x14ac:dyDescent="0.25">
      <c r="F74" s="10" t="e">
        <f>SUM(Sector!#REF!)</f>
        <v>#REF!</v>
      </c>
      <c r="K74" s="10" t="e">
        <f>SUM(Sector!#REF!)</f>
        <v>#REF!</v>
      </c>
    </row>
    <row r="75" spans="1:11" x14ac:dyDescent="0.25">
      <c r="G75" s="8" t="e">
        <f>B73+G73</f>
        <v>#REF!</v>
      </c>
      <c r="K75" s="8" t="e">
        <f>F73+K73</f>
        <v>#REF!</v>
      </c>
    </row>
    <row r="76" spans="1:11" x14ac:dyDescent="0.25">
      <c r="K76" t="e">
        <f>K75/G75</f>
        <v>#REF!</v>
      </c>
    </row>
  </sheetData>
  <mergeCells count="13">
    <mergeCell ref="B3:F3"/>
    <mergeCell ref="G3:K3"/>
    <mergeCell ref="B15:F15"/>
    <mergeCell ref="G15:K15"/>
    <mergeCell ref="B39:F39"/>
    <mergeCell ref="G39:K39"/>
    <mergeCell ref="L15:P15"/>
    <mergeCell ref="B27:F27"/>
    <mergeCell ref="G27:K27"/>
    <mergeCell ref="B63:F63"/>
    <mergeCell ref="G63:K63"/>
    <mergeCell ref="B51:F51"/>
    <mergeCell ref="G51:K51"/>
  </mergeCells>
  <pageMargins left="0.7" right="0.7" top="0.75" bottom="0.75" header="0.3" footer="0.3"/>
  <customProperties>
    <customPr name="EpmWorksheetKeyString_GUID" r:id="rId1"/>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K64"/>
  <sheetViews>
    <sheetView topLeftCell="A34" zoomScale="85" zoomScaleNormal="85" workbookViewId="0">
      <selection activeCell="E63" sqref="E63:G64"/>
    </sheetView>
  </sheetViews>
  <sheetFormatPr defaultColWidth="9.28515625" defaultRowHeight="15" x14ac:dyDescent="0.25"/>
  <cols>
    <col min="1" max="1" width="23.7109375" customWidth="1"/>
    <col min="2" max="10" width="26.28515625" customWidth="1"/>
    <col min="11" max="11" width="14.28515625" customWidth="1"/>
  </cols>
  <sheetData>
    <row r="1" spans="1:10" x14ac:dyDescent="0.25">
      <c r="A1" s="399" t="s">
        <v>110</v>
      </c>
    </row>
    <row r="2" spans="1:10" ht="15.75" thickBot="1" x14ac:dyDescent="0.3"/>
    <row r="3" spans="1:10" x14ac:dyDescent="0.25">
      <c r="B3" s="583" t="s">
        <v>96</v>
      </c>
      <c r="C3" s="585"/>
      <c r="D3" s="587"/>
      <c r="E3" s="588" t="s">
        <v>97</v>
      </c>
      <c r="F3" s="590"/>
      <c r="G3" s="592"/>
    </row>
    <row r="4" spans="1:10" x14ac:dyDescent="0.25">
      <c r="A4" s="344" t="s">
        <v>23</v>
      </c>
      <c r="B4" s="348" t="s">
        <v>24</v>
      </c>
      <c r="C4" s="350" t="s">
        <v>25</v>
      </c>
      <c r="D4" s="352" t="s">
        <v>26</v>
      </c>
      <c r="E4" s="125" t="s">
        <v>24</v>
      </c>
      <c r="F4" s="127" t="s">
        <v>25</v>
      </c>
      <c r="G4" s="128" t="s">
        <v>26</v>
      </c>
    </row>
    <row r="5" spans="1:10" x14ac:dyDescent="0.25">
      <c r="A5" s="345" t="s">
        <v>27</v>
      </c>
      <c r="B5" s="346">
        <v>0</v>
      </c>
      <c r="C5" s="347">
        <v>2.9055999999999998E-2</v>
      </c>
      <c r="D5" s="182">
        <v>0</v>
      </c>
      <c r="E5" s="16">
        <v>0</v>
      </c>
      <c r="F5" s="20">
        <v>2.9055999999999998E-2</v>
      </c>
      <c r="G5" s="283">
        <v>0</v>
      </c>
    </row>
    <row r="6" spans="1:10" x14ac:dyDescent="0.25">
      <c r="A6" s="345" t="s">
        <v>28</v>
      </c>
      <c r="B6" s="346">
        <v>0</v>
      </c>
      <c r="C6" s="347">
        <v>1.6855999999999999E-2</v>
      </c>
      <c r="D6" s="182">
        <v>0</v>
      </c>
      <c r="E6" s="16">
        <v>0</v>
      </c>
      <c r="F6" s="20">
        <v>1.6855999999999999E-2</v>
      </c>
      <c r="G6" s="283">
        <v>0</v>
      </c>
    </row>
    <row r="7" spans="1:10" x14ac:dyDescent="0.25">
      <c r="A7" s="345" t="s">
        <v>29</v>
      </c>
      <c r="B7" s="346">
        <v>0</v>
      </c>
      <c r="C7" s="347">
        <v>1.6855999999999999E-2</v>
      </c>
      <c r="D7" s="182">
        <v>0</v>
      </c>
      <c r="E7" s="16">
        <v>0</v>
      </c>
      <c r="F7" s="20">
        <v>1.6855999999999999E-2</v>
      </c>
      <c r="G7" s="283">
        <v>0</v>
      </c>
    </row>
    <row r="8" spans="1:10" x14ac:dyDescent="0.25">
      <c r="A8" s="345" t="s">
        <v>30</v>
      </c>
      <c r="B8" s="346">
        <v>0</v>
      </c>
      <c r="C8" s="347">
        <v>2.4656000000000001E-2</v>
      </c>
      <c r="D8" s="182">
        <v>0</v>
      </c>
      <c r="E8" s="16">
        <v>0</v>
      </c>
      <c r="F8" s="20">
        <v>2.4656000000000001E-2</v>
      </c>
      <c r="G8" s="283">
        <v>0</v>
      </c>
    </row>
    <row r="9" spans="1:10" x14ac:dyDescent="0.25">
      <c r="A9" s="345" t="s">
        <v>31</v>
      </c>
      <c r="B9" s="346">
        <v>0</v>
      </c>
      <c r="C9" s="347">
        <v>1.3676000000000001E-2</v>
      </c>
      <c r="D9" s="182">
        <v>0</v>
      </c>
      <c r="E9" s="16">
        <v>0</v>
      </c>
      <c r="F9" s="20">
        <v>1.3676000000000001E-2</v>
      </c>
      <c r="G9" s="283">
        <v>0</v>
      </c>
    </row>
    <row r="10" spans="1:10" ht="15.75" thickBot="1" x14ac:dyDescent="0.3">
      <c r="A10" s="345" t="s">
        <v>32</v>
      </c>
      <c r="B10" s="111">
        <v>0</v>
      </c>
      <c r="C10" s="112">
        <v>1.3676000000000001E-2</v>
      </c>
      <c r="D10" s="180">
        <v>0</v>
      </c>
      <c r="E10" s="114">
        <v>0</v>
      </c>
      <c r="F10" s="142">
        <v>1.3676000000000001E-2</v>
      </c>
      <c r="G10" s="284">
        <v>0</v>
      </c>
      <c r="H10" s="10"/>
    </row>
    <row r="11" spans="1:10" ht="16.5" thickTop="1" thickBot="1" x14ac:dyDescent="0.3">
      <c r="A11" s="345" t="s">
        <v>33</v>
      </c>
      <c r="B11" s="118">
        <v>0</v>
      </c>
      <c r="C11" s="119"/>
      <c r="D11" s="179">
        <v>0</v>
      </c>
      <c r="E11" s="121">
        <v>0</v>
      </c>
      <c r="F11" s="165"/>
      <c r="G11" s="285">
        <v>0</v>
      </c>
      <c r="H11" s="10"/>
    </row>
    <row r="12" spans="1:10" ht="15.75" thickBot="1" x14ac:dyDescent="0.3"/>
    <row r="13" spans="1:10" x14ac:dyDescent="0.25">
      <c r="B13" s="583" t="s">
        <v>134</v>
      </c>
      <c r="C13" s="585"/>
      <c r="D13" s="587"/>
      <c r="E13" s="588" t="s">
        <v>135</v>
      </c>
      <c r="F13" s="590"/>
      <c r="G13" s="592"/>
      <c r="H13" s="583" t="s">
        <v>102</v>
      </c>
      <c r="I13" s="585"/>
      <c r="J13" s="587"/>
    </row>
    <row r="14" spans="1:10" x14ac:dyDescent="0.25">
      <c r="A14" s="344" t="s">
        <v>23</v>
      </c>
      <c r="B14" s="348" t="s">
        <v>24</v>
      </c>
      <c r="C14" s="350" t="s">
        <v>25</v>
      </c>
      <c r="D14" s="352" t="s">
        <v>26</v>
      </c>
      <c r="E14" s="125" t="s">
        <v>24</v>
      </c>
      <c r="F14" s="127" t="s">
        <v>25</v>
      </c>
      <c r="G14" s="128" t="s">
        <v>26</v>
      </c>
      <c r="H14" s="348" t="s">
        <v>24</v>
      </c>
      <c r="I14" s="350" t="s">
        <v>25</v>
      </c>
      <c r="J14" s="352" t="s">
        <v>26</v>
      </c>
    </row>
    <row r="15" spans="1:10" x14ac:dyDescent="0.25">
      <c r="A15" s="345" t="s">
        <v>27</v>
      </c>
      <c r="B15" s="346">
        <v>0</v>
      </c>
      <c r="C15" s="347">
        <v>2.9055999999999998E-2</v>
      </c>
      <c r="D15" s="182">
        <v>0</v>
      </c>
      <c r="E15" s="16">
        <v>0</v>
      </c>
      <c r="F15" s="110">
        <v>3.6499999999999998E-2</v>
      </c>
      <c r="G15" s="283">
        <v>0</v>
      </c>
      <c r="H15" s="346">
        <v>0</v>
      </c>
      <c r="I15" s="183">
        <v>3.6499999999999998E-2</v>
      </c>
      <c r="J15" s="182">
        <v>0</v>
      </c>
    </row>
    <row r="16" spans="1:10" x14ac:dyDescent="0.25">
      <c r="A16" s="345" t="s">
        <v>28</v>
      </c>
      <c r="B16" s="346">
        <v>0</v>
      </c>
      <c r="C16" s="347">
        <v>1.6855999999999999E-2</v>
      </c>
      <c r="D16" s="182">
        <v>0</v>
      </c>
      <c r="E16" s="16">
        <v>0</v>
      </c>
      <c r="F16" s="110">
        <v>2.3897000000000002E-2</v>
      </c>
      <c r="G16" s="283">
        <v>0</v>
      </c>
      <c r="H16" s="346">
        <v>0</v>
      </c>
      <c r="I16" s="183">
        <v>2.3897000000000002E-2</v>
      </c>
      <c r="J16" s="182">
        <v>0</v>
      </c>
    </row>
    <row r="17" spans="1:11" x14ac:dyDescent="0.25">
      <c r="A17" s="345" t="s">
        <v>29</v>
      </c>
      <c r="B17" s="346">
        <v>0</v>
      </c>
      <c r="C17" s="347">
        <v>1.6855999999999999E-2</v>
      </c>
      <c r="D17" s="182">
        <v>0</v>
      </c>
      <c r="E17" s="16">
        <v>0</v>
      </c>
      <c r="F17" s="110">
        <v>2.3897000000000002E-2</v>
      </c>
      <c r="G17" s="283">
        <v>0</v>
      </c>
      <c r="H17" s="346">
        <v>0</v>
      </c>
      <c r="I17" s="183">
        <v>2.3897000000000002E-2</v>
      </c>
      <c r="J17" s="182">
        <v>0</v>
      </c>
    </row>
    <row r="18" spans="1:11" x14ac:dyDescent="0.25">
      <c r="A18" s="345" t="s">
        <v>30</v>
      </c>
      <c r="B18" s="346">
        <v>0</v>
      </c>
      <c r="C18" s="347">
        <v>2.4656000000000001E-2</v>
      </c>
      <c r="D18" s="182">
        <v>0</v>
      </c>
      <c r="E18" s="16">
        <v>0</v>
      </c>
      <c r="F18" s="110">
        <v>2.9505E-2</v>
      </c>
      <c r="G18" s="283">
        <v>0</v>
      </c>
      <c r="H18" s="346">
        <v>0</v>
      </c>
      <c r="I18" s="183">
        <v>2.9505E-2</v>
      </c>
      <c r="J18" s="182">
        <v>0</v>
      </c>
    </row>
    <row r="19" spans="1:11" x14ac:dyDescent="0.25">
      <c r="A19" s="345" t="s">
        <v>31</v>
      </c>
      <c r="B19" s="346">
        <v>0</v>
      </c>
      <c r="C19" s="347">
        <v>1.3676000000000001E-2</v>
      </c>
      <c r="D19" s="182">
        <v>0</v>
      </c>
      <c r="E19" s="16">
        <v>0</v>
      </c>
      <c r="F19" s="110">
        <v>1.8162000000000001E-2</v>
      </c>
      <c r="G19" s="283">
        <v>0</v>
      </c>
      <c r="H19" s="346">
        <v>0</v>
      </c>
      <c r="I19" s="183">
        <v>1.8162000000000001E-2</v>
      </c>
      <c r="J19" s="182">
        <v>0</v>
      </c>
    </row>
    <row r="20" spans="1:11" ht="15.75" thickBot="1" x14ac:dyDescent="0.3">
      <c r="A20" s="345" t="s">
        <v>32</v>
      </c>
      <c r="B20" s="111">
        <v>0</v>
      </c>
      <c r="C20" s="112">
        <v>1.3676000000000001E-2</v>
      </c>
      <c r="D20" s="180">
        <v>0</v>
      </c>
      <c r="E20" s="114">
        <v>0</v>
      </c>
      <c r="F20" s="115">
        <v>1.8162000000000001E-2</v>
      </c>
      <c r="G20" s="284">
        <v>0</v>
      </c>
      <c r="H20" s="111">
        <v>0</v>
      </c>
      <c r="I20" s="181">
        <v>1.8162000000000001E-2</v>
      </c>
      <c r="J20" s="180">
        <v>0</v>
      </c>
      <c r="K20" s="10"/>
    </row>
    <row r="21" spans="1:11" ht="16.5" thickTop="1" thickBot="1" x14ac:dyDescent="0.3">
      <c r="A21" s="345" t="s">
        <v>33</v>
      </c>
      <c r="B21" s="118">
        <v>0</v>
      </c>
      <c r="C21" s="119"/>
      <c r="D21" s="179">
        <v>0</v>
      </c>
      <c r="E21" s="121">
        <v>0</v>
      </c>
      <c r="F21" s="122"/>
      <c r="G21" s="285">
        <v>0</v>
      </c>
      <c r="H21" s="118">
        <v>0</v>
      </c>
      <c r="I21" s="119"/>
      <c r="J21" s="179">
        <v>0</v>
      </c>
      <c r="K21" s="10"/>
    </row>
    <row r="22" spans="1:11" ht="15.75" thickBot="1" x14ac:dyDescent="0.3">
      <c r="B22" s="30"/>
      <c r="K22" s="10"/>
    </row>
    <row r="23" spans="1:11" x14ac:dyDescent="0.25">
      <c r="B23" s="583" t="s">
        <v>76</v>
      </c>
      <c r="C23" s="585"/>
      <c r="D23" s="587"/>
      <c r="E23" s="588" t="s">
        <v>86</v>
      </c>
      <c r="F23" s="590"/>
      <c r="G23" s="592"/>
      <c r="K23" s="10"/>
    </row>
    <row r="24" spans="1:11" x14ac:dyDescent="0.25">
      <c r="A24" s="344" t="s">
        <v>23</v>
      </c>
      <c r="B24" s="348" t="s">
        <v>24</v>
      </c>
      <c r="C24" s="350" t="s">
        <v>25</v>
      </c>
      <c r="D24" s="352" t="s">
        <v>26</v>
      </c>
      <c r="E24" s="125" t="s">
        <v>24</v>
      </c>
      <c r="F24" s="127" t="s">
        <v>25</v>
      </c>
      <c r="G24" s="128" t="s">
        <v>26</v>
      </c>
      <c r="H24" s="10"/>
    </row>
    <row r="25" spans="1:11" x14ac:dyDescent="0.25">
      <c r="A25" s="345" t="s">
        <v>27</v>
      </c>
      <c r="B25" s="346">
        <v>0</v>
      </c>
      <c r="C25" s="183">
        <v>3.6499999999999998E-2</v>
      </c>
      <c r="D25" s="182">
        <v>0</v>
      </c>
      <c r="E25" s="16">
        <v>0</v>
      </c>
      <c r="F25" s="110">
        <v>3.6499999999999998E-2</v>
      </c>
      <c r="G25" s="283">
        <v>0</v>
      </c>
      <c r="H25" s="10"/>
    </row>
    <row r="26" spans="1:11" x14ac:dyDescent="0.25">
      <c r="A26" s="345" t="s">
        <v>28</v>
      </c>
      <c r="B26" s="346">
        <v>0</v>
      </c>
      <c r="C26" s="183">
        <v>2.3897000000000002E-2</v>
      </c>
      <c r="D26" s="182">
        <v>0</v>
      </c>
      <c r="E26" s="16">
        <v>0</v>
      </c>
      <c r="F26" s="110">
        <v>2.3897000000000002E-2</v>
      </c>
      <c r="G26" s="283">
        <v>0</v>
      </c>
      <c r="H26" s="10"/>
    </row>
    <row r="27" spans="1:11" x14ac:dyDescent="0.25">
      <c r="A27" s="345" t="s">
        <v>29</v>
      </c>
      <c r="B27" s="346">
        <v>0</v>
      </c>
      <c r="C27" s="183">
        <v>2.3897000000000002E-2</v>
      </c>
      <c r="D27" s="182">
        <v>0</v>
      </c>
      <c r="E27" s="16">
        <v>0</v>
      </c>
      <c r="F27" s="110">
        <v>2.3897000000000002E-2</v>
      </c>
      <c r="G27" s="283">
        <v>0</v>
      </c>
      <c r="H27" s="10"/>
    </row>
    <row r="28" spans="1:11" x14ac:dyDescent="0.25">
      <c r="A28" s="345" t="s">
        <v>30</v>
      </c>
      <c r="B28" s="346">
        <v>0</v>
      </c>
      <c r="C28" s="183">
        <v>2.9505E-2</v>
      </c>
      <c r="D28" s="182">
        <v>0</v>
      </c>
      <c r="E28" s="16">
        <v>0</v>
      </c>
      <c r="F28" s="110">
        <v>2.9505E-2</v>
      </c>
      <c r="G28" s="283">
        <v>0</v>
      </c>
      <c r="H28" s="10"/>
    </row>
    <row r="29" spans="1:11" x14ac:dyDescent="0.25">
      <c r="A29" s="345" t="s">
        <v>31</v>
      </c>
      <c r="B29" s="346">
        <v>0</v>
      </c>
      <c r="C29" s="183">
        <v>1.8162000000000001E-2</v>
      </c>
      <c r="D29" s="182">
        <v>0</v>
      </c>
      <c r="E29" s="16">
        <v>0</v>
      </c>
      <c r="F29" s="110">
        <v>1.8162000000000001E-2</v>
      </c>
      <c r="G29" s="283">
        <v>0</v>
      </c>
      <c r="H29" s="10"/>
    </row>
    <row r="30" spans="1:11" ht="15.75" thickBot="1" x14ac:dyDescent="0.3">
      <c r="A30" s="345" t="s">
        <v>32</v>
      </c>
      <c r="B30" s="111">
        <v>0</v>
      </c>
      <c r="C30" s="181">
        <v>1.8162000000000001E-2</v>
      </c>
      <c r="D30" s="180">
        <v>0</v>
      </c>
      <c r="E30" s="114">
        <v>0</v>
      </c>
      <c r="F30" s="115">
        <v>1.8162000000000001E-2</v>
      </c>
      <c r="G30" s="284">
        <v>0</v>
      </c>
      <c r="H30" s="10"/>
    </row>
    <row r="31" spans="1:11" ht="16.5" thickTop="1" thickBot="1" x14ac:dyDescent="0.3">
      <c r="A31" s="345" t="s">
        <v>33</v>
      </c>
      <c r="B31" s="118">
        <f>SUM(B25:B30)</f>
        <v>0</v>
      </c>
      <c r="C31" s="286"/>
      <c r="D31" s="179">
        <f>SUM(D25:D30)</f>
        <v>0</v>
      </c>
      <c r="E31" s="121">
        <f>SUM(E25:E30)</f>
        <v>0</v>
      </c>
      <c r="F31" s="165">
        <v>2.9592965438778037E-2</v>
      </c>
      <c r="G31" s="285">
        <f>SUM(G25:G30)</f>
        <v>0</v>
      </c>
      <c r="H31" s="10"/>
    </row>
    <row r="32" spans="1:11" ht="15.75" thickBot="1" x14ac:dyDescent="0.3"/>
    <row r="33" spans="1:9" x14ac:dyDescent="0.25">
      <c r="B33" s="583" t="s">
        <v>89</v>
      </c>
      <c r="C33" s="585"/>
      <c r="D33" s="587"/>
      <c r="E33" s="588" t="s">
        <v>95</v>
      </c>
      <c r="F33" s="590"/>
      <c r="G33" s="592"/>
    </row>
    <row r="34" spans="1:9" x14ac:dyDescent="0.25">
      <c r="A34" s="344" t="s">
        <v>23</v>
      </c>
      <c r="B34" s="348" t="s">
        <v>24</v>
      </c>
      <c r="C34" s="350" t="s">
        <v>25</v>
      </c>
      <c r="D34" s="352" t="s">
        <v>26</v>
      </c>
      <c r="E34" s="125" t="s">
        <v>24</v>
      </c>
      <c r="F34" s="127" t="s">
        <v>25</v>
      </c>
      <c r="G34" s="128" t="s">
        <v>26</v>
      </c>
      <c r="H34" s="10"/>
    </row>
    <row r="35" spans="1:9" x14ac:dyDescent="0.25">
      <c r="A35" s="345" t="s">
        <v>27</v>
      </c>
      <c r="B35" s="346">
        <v>0</v>
      </c>
      <c r="C35" s="183">
        <v>3.6499999999999998E-2</v>
      </c>
      <c r="D35" s="182">
        <f>+B35*C35</f>
        <v>0</v>
      </c>
      <c r="E35" s="346">
        <v>0</v>
      </c>
      <c r="F35" s="110">
        <v>3.6499999999999998E-2</v>
      </c>
      <c r="G35" s="283">
        <f>+E35*F35</f>
        <v>0</v>
      </c>
      <c r="H35" s="10"/>
    </row>
    <row r="36" spans="1:9" x14ac:dyDescent="0.25">
      <c r="A36" s="345" t="s">
        <v>28</v>
      </c>
      <c r="B36" s="346">
        <v>0</v>
      </c>
      <c r="C36" s="183">
        <v>2.3897000000000002E-2</v>
      </c>
      <c r="D36" s="182">
        <f t="shared" ref="D36:D40" si="0">+B36*C36</f>
        <v>0</v>
      </c>
      <c r="E36" s="346">
        <v>0</v>
      </c>
      <c r="F36" s="110">
        <v>2.3897000000000002E-2</v>
      </c>
      <c r="G36" s="283">
        <f t="shared" ref="G36:G40" si="1">+E36*F36</f>
        <v>0</v>
      </c>
      <c r="H36" s="10"/>
    </row>
    <row r="37" spans="1:9" x14ac:dyDescent="0.25">
      <c r="A37" s="345" t="s">
        <v>29</v>
      </c>
      <c r="B37" s="346">
        <v>0</v>
      </c>
      <c r="C37" s="183">
        <v>2.3897000000000002E-2</v>
      </c>
      <c r="D37" s="182">
        <f t="shared" si="0"/>
        <v>0</v>
      </c>
      <c r="E37" s="346">
        <v>0</v>
      </c>
      <c r="F37" s="110">
        <v>2.3897000000000002E-2</v>
      </c>
      <c r="G37" s="283">
        <f t="shared" si="1"/>
        <v>0</v>
      </c>
      <c r="H37" s="10"/>
    </row>
    <row r="38" spans="1:9" x14ac:dyDescent="0.25">
      <c r="A38" s="345" t="s">
        <v>30</v>
      </c>
      <c r="B38" s="346">
        <v>0</v>
      </c>
      <c r="C38" s="183">
        <v>2.9505E-2</v>
      </c>
      <c r="D38" s="182">
        <f t="shared" si="0"/>
        <v>0</v>
      </c>
      <c r="E38" s="346">
        <v>0</v>
      </c>
      <c r="F38" s="110">
        <v>2.9505E-2</v>
      </c>
      <c r="G38" s="283">
        <f t="shared" si="1"/>
        <v>0</v>
      </c>
      <c r="H38" s="10"/>
    </row>
    <row r="39" spans="1:9" x14ac:dyDescent="0.25">
      <c r="A39" s="345" t="s">
        <v>31</v>
      </c>
      <c r="B39" s="346">
        <v>0</v>
      </c>
      <c r="C39" s="183">
        <v>1.8162000000000001E-2</v>
      </c>
      <c r="D39" s="182">
        <f t="shared" si="0"/>
        <v>0</v>
      </c>
      <c r="E39" s="346">
        <v>0</v>
      </c>
      <c r="F39" s="110">
        <v>1.8162000000000001E-2</v>
      </c>
      <c r="G39" s="283">
        <f t="shared" si="1"/>
        <v>0</v>
      </c>
      <c r="H39" s="10"/>
    </row>
    <row r="40" spans="1:9" ht="15.75" thickBot="1" x14ac:dyDescent="0.3">
      <c r="A40" s="345" t="s">
        <v>32</v>
      </c>
      <c r="B40" s="111">
        <v>0</v>
      </c>
      <c r="C40" s="181">
        <v>1.8162000000000001E-2</v>
      </c>
      <c r="D40" s="180">
        <f t="shared" si="0"/>
        <v>0</v>
      </c>
      <c r="E40" s="111">
        <v>0</v>
      </c>
      <c r="F40" s="115">
        <v>1.8162000000000001E-2</v>
      </c>
      <c r="G40" s="284">
        <f t="shared" si="1"/>
        <v>0</v>
      </c>
      <c r="H40" s="10"/>
    </row>
    <row r="41" spans="1:9" ht="16.5" thickTop="1" thickBot="1" x14ac:dyDescent="0.3">
      <c r="A41" s="345" t="s">
        <v>33</v>
      </c>
      <c r="B41" s="118">
        <f>SUM(B35:B40)</f>
        <v>0</v>
      </c>
      <c r="C41" s="286"/>
      <c r="D41" s="179">
        <f>SUM(D35:D40)</f>
        <v>0</v>
      </c>
      <c r="E41" s="121">
        <f>SUM(E35:E40)</f>
        <v>0</v>
      </c>
      <c r="F41" s="165"/>
      <c r="G41" s="285">
        <f>SUM(G35:G40)</f>
        <v>0</v>
      </c>
      <c r="H41" s="10"/>
      <c r="I41" s="10"/>
    </row>
    <row r="42" spans="1:9" ht="15.75" thickBot="1" x14ac:dyDescent="0.3">
      <c r="D42" s="10"/>
      <c r="G42" s="10"/>
      <c r="H42" s="10"/>
    </row>
    <row r="43" spans="1:9" x14ac:dyDescent="0.25">
      <c r="B43" s="583" t="s">
        <v>136</v>
      </c>
      <c r="C43" s="585"/>
      <c r="D43" s="587"/>
      <c r="E43" s="588" t="s">
        <v>137</v>
      </c>
      <c r="F43" s="590"/>
      <c r="G43" s="592"/>
    </row>
    <row r="44" spans="1:9" x14ac:dyDescent="0.25">
      <c r="A44" s="344" t="s">
        <v>23</v>
      </c>
      <c r="B44" s="348" t="s">
        <v>24</v>
      </c>
      <c r="C44" s="350" t="s">
        <v>25</v>
      </c>
      <c r="D44" s="352" t="s">
        <v>26</v>
      </c>
      <c r="E44" s="125" t="s">
        <v>24</v>
      </c>
      <c r="F44" s="127" t="s">
        <v>25</v>
      </c>
      <c r="G44" s="128" t="s">
        <v>26</v>
      </c>
    </row>
    <row r="45" spans="1:9" x14ac:dyDescent="0.25">
      <c r="A45" s="345" t="s">
        <v>27</v>
      </c>
      <c r="B45" s="346" t="e">
        <f>SUM('Res Rate Code Energy'!#REF!)</f>
        <v>#REF!</v>
      </c>
      <c r="C45" s="183">
        <v>5.5445000000000001E-2</v>
      </c>
      <c r="D45" s="182" t="e">
        <f>+B45*C45</f>
        <v>#REF!</v>
      </c>
      <c r="E45" s="16" t="e">
        <f>SUM('Res Rate Code Energy'!#REF!)</f>
        <v>#REF!</v>
      </c>
      <c r="F45" s="110">
        <v>5.5445000000000001E-2</v>
      </c>
      <c r="G45" s="283" t="e">
        <f>+E45*F45</f>
        <v>#REF!</v>
      </c>
    </row>
    <row r="46" spans="1:9" x14ac:dyDescent="0.25">
      <c r="A46" s="345" t="s">
        <v>28</v>
      </c>
      <c r="B46" s="346" t="e">
        <f>SUM('Res Rate Code Energy'!#REF!)</f>
        <v>#REF!</v>
      </c>
      <c r="C46" s="183">
        <v>4.2841999999999998E-2</v>
      </c>
      <c r="D46" s="182" t="e">
        <f t="shared" ref="D46:D50" si="2">+B46*C46</f>
        <v>#REF!</v>
      </c>
      <c r="E46" s="16" t="e">
        <f>SUM('Res Rate Code Energy'!#REF!)</f>
        <v>#REF!</v>
      </c>
      <c r="F46" s="110">
        <v>4.2841999999999998E-2</v>
      </c>
      <c r="G46" s="283" t="e">
        <f t="shared" ref="G46:G50" si="3">+E46*F46</f>
        <v>#REF!</v>
      </c>
    </row>
    <row r="47" spans="1:9" x14ac:dyDescent="0.25">
      <c r="A47" s="345" t="s">
        <v>29</v>
      </c>
      <c r="B47" s="346" t="e">
        <f>SUM('Res Rate Code Energy'!#REF!)</f>
        <v>#REF!</v>
      </c>
      <c r="C47" s="183">
        <v>4.2841999999999998E-2</v>
      </c>
      <c r="D47" s="182" t="e">
        <f t="shared" si="2"/>
        <v>#REF!</v>
      </c>
      <c r="E47" s="16" t="e">
        <f>SUM('Res Rate Code Energy'!#REF!)</f>
        <v>#REF!</v>
      </c>
      <c r="F47" s="110">
        <v>4.2841999999999998E-2</v>
      </c>
      <c r="G47" s="283" t="e">
        <f t="shared" si="3"/>
        <v>#REF!</v>
      </c>
    </row>
    <row r="48" spans="1:9" x14ac:dyDescent="0.25">
      <c r="A48" s="345" t="s">
        <v>30</v>
      </c>
      <c r="B48" s="346" t="e">
        <f>SUM('Res Rate Code Energy'!#REF!)</f>
        <v>#REF!</v>
      </c>
      <c r="C48" s="183">
        <v>4.6370000000000001E-2</v>
      </c>
      <c r="D48" s="182" t="e">
        <f t="shared" si="2"/>
        <v>#REF!</v>
      </c>
      <c r="E48" s="16" t="e">
        <f>SUM('Res Rate Code Energy'!#REF!)</f>
        <v>#REF!</v>
      </c>
      <c r="F48" s="110">
        <v>4.6370000000000001E-2</v>
      </c>
      <c r="G48" s="283" t="e">
        <f t="shared" si="3"/>
        <v>#REF!</v>
      </c>
    </row>
    <row r="49" spans="1:9" x14ac:dyDescent="0.25">
      <c r="A49" s="345" t="s">
        <v>31</v>
      </c>
      <c r="B49" s="346" t="e">
        <f>SUM('Res Rate Code Energy'!#REF!)</f>
        <v>#REF!</v>
      </c>
      <c r="C49" s="183">
        <v>3.5027000000000003E-2</v>
      </c>
      <c r="D49" s="182" t="e">
        <f t="shared" si="2"/>
        <v>#REF!</v>
      </c>
      <c r="E49" s="16" t="e">
        <f>SUM('Res Rate Code Energy'!#REF!)</f>
        <v>#REF!</v>
      </c>
      <c r="F49" s="110">
        <v>3.5027000000000003E-2</v>
      </c>
      <c r="G49" s="283" t="e">
        <f t="shared" si="3"/>
        <v>#REF!</v>
      </c>
    </row>
    <row r="50" spans="1:9" ht="15.75" thickBot="1" x14ac:dyDescent="0.3">
      <c r="A50" s="345" t="s">
        <v>32</v>
      </c>
      <c r="B50" s="111" t="e">
        <f>SUM('Res Rate Code Energy'!#REF!)</f>
        <v>#REF!</v>
      </c>
      <c r="C50" s="181">
        <v>3.5027000000000003E-2</v>
      </c>
      <c r="D50" s="180" t="e">
        <f t="shared" si="2"/>
        <v>#REF!</v>
      </c>
      <c r="E50" s="114" t="e">
        <f>SUM('Res Rate Code Energy'!#REF!)</f>
        <v>#REF!</v>
      </c>
      <c r="F50" s="115">
        <v>3.5027000000000003E-2</v>
      </c>
      <c r="G50" s="284" t="e">
        <f t="shared" si="3"/>
        <v>#REF!</v>
      </c>
    </row>
    <row r="51" spans="1:9" ht="16.5" thickTop="1" thickBot="1" x14ac:dyDescent="0.3">
      <c r="A51" s="345" t="s">
        <v>33</v>
      </c>
      <c r="B51" s="118" t="e">
        <f>SUM(B45:B50)</f>
        <v>#REF!</v>
      </c>
      <c r="C51" s="286"/>
      <c r="D51" s="179" t="e">
        <f>SUM(D45:D50)</f>
        <v>#REF!</v>
      </c>
      <c r="E51" s="121" t="e">
        <f>SUM(E45:E50)</f>
        <v>#REF!</v>
      </c>
      <c r="F51" s="165"/>
      <c r="G51" s="285" t="e">
        <f>SUM(G45:G50)</f>
        <v>#REF!</v>
      </c>
      <c r="I51" s="10"/>
    </row>
    <row r="52" spans="1:9" ht="15.75" thickBot="1" x14ac:dyDescent="0.3">
      <c r="D52" s="10" t="e">
        <f>SUM(Sector!#REF!)</f>
        <v>#REF!</v>
      </c>
      <c r="G52" s="10" t="e">
        <f>SUM(Sector!#REF!)</f>
        <v>#REF!</v>
      </c>
    </row>
    <row r="53" spans="1:9" x14ac:dyDescent="0.25">
      <c r="B53" s="583" t="s">
        <v>138</v>
      </c>
      <c r="C53" s="585"/>
      <c r="D53" s="587"/>
      <c r="E53" s="588" t="s">
        <v>139</v>
      </c>
      <c r="F53" s="590"/>
      <c r="G53" s="592"/>
    </row>
    <row r="54" spans="1:9" x14ac:dyDescent="0.25">
      <c r="A54" s="344" t="s">
        <v>23</v>
      </c>
      <c r="B54" s="348" t="s">
        <v>24</v>
      </c>
      <c r="C54" s="350" t="s">
        <v>25</v>
      </c>
      <c r="D54" s="352" t="s">
        <v>26</v>
      </c>
      <c r="E54" s="125" t="s">
        <v>24</v>
      </c>
      <c r="F54" s="127" t="s">
        <v>25</v>
      </c>
      <c r="G54" s="128" t="s">
        <v>26</v>
      </c>
      <c r="H54" s="10"/>
    </row>
    <row r="55" spans="1:9" x14ac:dyDescent="0.25">
      <c r="A55" s="345" t="s">
        <v>27</v>
      </c>
      <c r="B55" s="346" t="e">
        <f>SUM('Res Rate Code Energy'!#REF!)</f>
        <v>#REF!</v>
      </c>
      <c r="C55" s="183">
        <v>5.5445000000000001E-2</v>
      </c>
      <c r="D55" s="182" t="e">
        <f>+B55*C55</f>
        <v>#REF!</v>
      </c>
      <c r="E55" s="16" t="e">
        <f>SUM('Res Rate Code Energy'!#REF!)</f>
        <v>#REF!</v>
      </c>
      <c r="F55" s="110">
        <v>5.5445000000000001E-2</v>
      </c>
      <c r="G55" s="283" t="e">
        <f>+E55*F55</f>
        <v>#REF!</v>
      </c>
      <c r="H55" s="10"/>
    </row>
    <row r="56" spans="1:9" x14ac:dyDescent="0.25">
      <c r="A56" s="345" t="s">
        <v>28</v>
      </c>
      <c r="B56" s="346" t="e">
        <f>SUM('Res Rate Code Energy'!#REF!)</f>
        <v>#REF!</v>
      </c>
      <c r="C56" s="183">
        <v>4.2841999999999998E-2</v>
      </c>
      <c r="D56" s="182" t="e">
        <f t="shared" ref="D56:D60" si="4">+B56*C56</f>
        <v>#REF!</v>
      </c>
      <c r="E56" s="16" t="e">
        <f>SUM('Res Rate Code Energy'!#REF!)</f>
        <v>#REF!</v>
      </c>
      <c r="F56" s="110">
        <v>4.2841999999999998E-2</v>
      </c>
      <c r="G56" s="283" t="e">
        <f t="shared" ref="G56:G60" si="5">+E56*F56</f>
        <v>#REF!</v>
      </c>
      <c r="H56" s="10"/>
    </row>
    <row r="57" spans="1:9" x14ac:dyDescent="0.25">
      <c r="A57" s="345" t="s">
        <v>29</v>
      </c>
      <c r="B57" s="346" t="e">
        <f>SUM('Res Rate Code Energy'!#REF!)</f>
        <v>#REF!</v>
      </c>
      <c r="C57" s="183">
        <v>4.2841999999999998E-2</v>
      </c>
      <c r="D57" s="182" t="e">
        <f t="shared" si="4"/>
        <v>#REF!</v>
      </c>
      <c r="E57" s="16" t="e">
        <f>SUM('Res Rate Code Energy'!#REF!)</f>
        <v>#REF!</v>
      </c>
      <c r="F57" s="110">
        <v>4.2841999999999998E-2</v>
      </c>
      <c r="G57" s="283" t="e">
        <f t="shared" si="5"/>
        <v>#REF!</v>
      </c>
      <c r="H57" s="10"/>
    </row>
    <row r="58" spans="1:9" x14ac:dyDescent="0.25">
      <c r="A58" s="345" t="s">
        <v>30</v>
      </c>
      <c r="B58" s="346" t="e">
        <f>SUM('Res Rate Code Energy'!#REF!)</f>
        <v>#REF!</v>
      </c>
      <c r="C58" s="183">
        <v>4.6370000000000001E-2</v>
      </c>
      <c r="D58" s="182" t="e">
        <f t="shared" si="4"/>
        <v>#REF!</v>
      </c>
      <c r="E58" s="16" t="e">
        <f>SUM('Res Rate Code Energy'!#REF!)</f>
        <v>#REF!</v>
      </c>
      <c r="F58" s="110">
        <v>4.6370000000000001E-2</v>
      </c>
      <c r="G58" s="283" t="e">
        <f t="shared" si="5"/>
        <v>#REF!</v>
      </c>
      <c r="H58" s="10"/>
    </row>
    <row r="59" spans="1:9" x14ac:dyDescent="0.25">
      <c r="A59" s="345" t="s">
        <v>31</v>
      </c>
      <c r="B59" s="346" t="e">
        <f>SUM('Res Rate Code Energy'!#REF!)</f>
        <v>#REF!</v>
      </c>
      <c r="C59" s="183">
        <v>3.5027000000000003E-2</v>
      </c>
      <c r="D59" s="182" t="e">
        <f t="shared" si="4"/>
        <v>#REF!</v>
      </c>
      <c r="E59" s="16" t="e">
        <f>SUM('Res Rate Code Energy'!#REF!)</f>
        <v>#REF!</v>
      </c>
      <c r="F59" s="110">
        <v>3.5027000000000003E-2</v>
      </c>
      <c r="G59" s="283" t="e">
        <f t="shared" si="5"/>
        <v>#REF!</v>
      </c>
      <c r="H59" s="10"/>
    </row>
    <row r="60" spans="1:9" ht="15.75" thickBot="1" x14ac:dyDescent="0.3">
      <c r="A60" s="345" t="s">
        <v>32</v>
      </c>
      <c r="B60" s="111" t="e">
        <f>SUM('Res Rate Code Energy'!#REF!)</f>
        <v>#REF!</v>
      </c>
      <c r="C60" s="181">
        <v>3.5027000000000003E-2</v>
      </c>
      <c r="D60" s="180" t="e">
        <f t="shared" si="4"/>
        <v>#REF!</v>
      </c>
      <c r="E60" s="114" t="e">
        <f>SUM('Res Rate Code Energy'!#REF!)</f>
        <v>#REF!</v>
      </c>
      <c r="F60" s="115">
        <v>3.5027000000000003E-2</v>
      </c>
      <c r="G60" s="284" t="e">
        <f t="shared" si="5"/>
        <v>#REF!</v>
      </c>
      <c r="H60" s="10"/>
    </row>
    <row r="61" spans="1:9" ht="16.5" thickTop="1" thickBot="1" x14ac:dyDescent="0.3">
      <c r="A61" s="345" t="s">
        <v>33</v>
      </c>
      <c r="B61" s="118" t="e">
        <f>SUM(B55:B60)</f>
        <v>#REF!</v>
      </c>
      <c r="C61" s="286"/>
      <c r="D61" s="179" t="e">
        <f>SUM(D55:D60)</f>
        <v>#REF!</v>
      </c>
      <c r="E61" s="121" t="e">
        <f>SUM(E55:E60)</f>
        <v>#REF!</v>
      </c>
      <c r="F61" s="165"/>
      <c r="G61" s="285" t="e">
        <f>SUM(G55:G60)</f>
        <v>#REF!</v>
      </c>
      <c r="H61" s="10"/>
    </row>
    <row r="62" spans="1:9" x14ac:dyDescent="0.25">
      <c r="D62" s="10" t="e">
        <f>SUM(Sector!#REF!)</f>
        <v>#REF!</v>
      </c>
      <c r="G62" s="10" t="e">
        <f>SUM(Sector!#REF!)</f>
        <v>#REF!</v>
      </c>
    </row>
    <row r="63" spans="1:9" x14ac:dyDescent="0.25">
      <c r="E63" s="8" t="e">
        <f>B61+E61</f>
        <v>#REF!</v>
      </c>
      <c r="G63" s="10" t="e">
        <f>D61+G61</f>
        <v>#REF!</v>
      </c>
    </row>
    <row r="64" spans="1:9" x14ac:dyDescent="0.25">
      <c r="G64" s="12" t="e">
        <f>G63/E63</f>
        <v>#REF!</v>
      </c>
    </row>
  </sheetData>
  <mergeCells count="13">
    <mergeCell ref="H13:J13"/>
    <mergeCell ref="B23:D23"/>
    <mergeCell ref="E23:G23"/>
    <mergeCell ref="B33:D33"/>
    <mergeCell ref="E33:G33"/>
    <mergeCell ref="B3:D3"/>
    <mergeCell ref="E3:G3"/>
    <mergeCell ref="B13:D13"/>
    <mergeCell ref="E13:G13"/>
    <mergeCell ref="B53:D53"/>
    <mergeCell ref="E53:G53"/>
    <mergeCell ref="B43:D43"/>
    <mergeCell ref="E43:G43"/>
  </mergeCells>
  <pageMargins left="0.7" right="0.7" top="0.75" bottom="0.75" header="0.3" footer="0.3"/>
  <customProperties>
    <customPr name="EpmWorksheetKeyString_GUID" r:id="rId1"/>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Q76"/>
  <sheetViews>
    <sheetView topLeftCell="A49" zoomScale="85" zoomScaleNormal="85" workbookViewId="0">
      <selection activeCell="G75" sqref="G75:K76"/>
    </sheetView>
  </sheetViews>
  <sheetFormatPr defaultColWidth="9.28515625" defaultRowHeight="15" x14ac:dyDescent="0.25"/>
  <cols>
    <col min="1" max="1" width="23.7109375" customWidth="1"/>
    <col min="2" max="2" width="13.5703125" customWidth="1"/>
    <col min="3" max="3" width="12.28515625" customWidth="1"/>
    <col min="4" max="4" width="21.7109375" customWidth="1"/>
    <col min="5" max="5" width="20.5703125" customWidth="1"/>
    <col min="6" max="6" width="18" customWidth="1"/>
    <col min="7" max="7" width="13.5703125" customWidth="1"/>
    <col min="8" max="8" width="12.28515625" customWidth="1"/>
    <col min="9" max="9" width="21.7109375" customWidth="1"/>
    <col min="10" max="10" width="20.5703125" customWidth="1"/>
    <col min="11" max="11" width="18" customWidth="1"/>
    <col min="12" max="16" width="26.28515625" customWidth="1"/>
    <col min="17" max="17" width="14.28515625" customWidth="1"/>
  </cols>
  <sheetData>
    <row r="1" spans="1:16" x14ac:dyDescent="0.25">
      <c r="A1" s="399" t="s">
        <v>111</v>
      </c>
    </row>
    <row r="2" spans="1:16" ht="15.75" thickBot="1" x14ac:dyDescent="0.3"/>
    <row r="3" spans="1:16" x14ac:dyDescent="0.25">
      <c r="B3" s="583" t="s">
        <v>96</v>
      </c>
      <c r="C3" s="584"/>
      <c r="D3" s="585"/>
      <c r="E3" s="586"/>
      <c r="F3" s="587"/>
      <c r="G3" s="588" t="s">
        <v>97</v>
      </c>
      <c r="H3" s="589"/>
      <c r="I3" s="590"/>
      <c r="J3" s="591"/>
      <c r="K3" s="592"/>
    </row>
    <row r="4" spans="1:16" x14ac:dyDescent="0.25">
      <c r="A4" s="344" t="s">
        <v>34</v>
      </c>
      <c r="B4" s="348" t="s">
        <v>24</v>
      </c>
      <c r="C4" s="349" t="s">
        <v>35</v>
      </c>
      <c r="D4" s="350" t="s">
        <v>36</v>
      </c>
      <c r="E4" s="351" t="s">
        <v>37</v>
      </c>
      <c r="F4" s="352" t="s">
        <v>26</v>
      </c>
      <c r="G4" s="125" t="s">
        <v>24</v>
      </c>
      <c r="H4" s="126" t="s">
        <v>35</v>
      </c>
      <c r="I4" s="127" t="s">
        <v>36</v>
      </c>
      <c r="J4" s="127" t="s">
        <v>37</v>
      </c>
      <c r="K4" s="128" t="s">
        <v>26</v>
      </c>
    </row>
    <row r="5" spans="1:16" x14ac:dyDescent="0.25">
      <c r="A5" s="345" t="s">
        <v>38</v>
      </c>
      <c r="B5" s="346">
        <v>0</v>
      </c>
      <c r="C5" s="353" t="s">
        <v>39</v>
      </c>
      <c r="D5" s="347">
        <v>5.8855999999999999E-2</v>
      </c>
      <c r="E5" s="353" t="s">
        <v>39</v>
      </c>
      <c r="F5" s="182">
        <v>0</v>
      </c>
      <c r="G5" s="16">
        <v>0</v>
      </c>
      <c r="H5" s="19" t="s">
        <v>39</v>
      </c>
      <c r="I5" s="20">
        <v>5.8855999999999999E-2</v>
      </c>
      <c r="J5" s="248" t="s">
        <v>39</v>
      </c>
      <c r="K5" s="283">
        <v>0</v>
      </c>
    </row>
    <row r="6" spans="1:16" x14ac:dyDescent="0.25">
      <c r="A6" s="345" t="s">
        <v>40</v>
      </c>
      <c r="B6" s="346">
        <v>0</v>
      </c>
      <c r="C6" s="353" t="s">
        <v>39</v>
      </c>
      <c r="D6" s="347">
        <v>3.0256000000000002E-2</v>
      </c>
      <c r="E6" s="353" t="s">
        <v>39</v>
      </c>
      <c r="F6" s="182">
        <v>0</v>
      </c>
      <c r="G6" s="16">
        <v>0</v>
      </c>
      <c r="H6" s="19" t="s">
        <v>39</v>
      </c>
      <c r="I6" s="20">
        <v>3.0256000000000002E-2</v>
      </c>
      <c r="J6" s="248" t="s">
        <v>39</v>
      </c>
      <c r="K6" s="283">
        <v>0</v>
      </c>
    </row>
    <row r="7" spans="1:16" x14ac:dyDescent="0.25">
      <c r="A7" s="345" t="s">
        <v>41</v>
      </c>
      <c r="B7" s="346">
        <v>0</v>
      </c>
      <c r="C7" s="240">
        <v>0</v>
      </c>
      <c r="D7" s="347">
        <v>1.1856E-2</v>
      </c>
      <c r="E7" s="177">
        <v>10.18</v>
      </c>
      <c r="F7" s="182">
        <v>0</v>
      </c>
      <c r="G7" s="16">
        <v>0</v>
      </c>
      <c r="H7" s="153">
        <v>0</v>
      </c>
      <c r="I7" s="20">
        <v>1.1856E-2</v>
      </c>
      <c r="J7" s="162">
        <v>10.18</v>
      </c>
      <c r="K7" s="283">
        <v>0</v>
      </c>
    </row>
    <row r="8" spans="1:16" x14ac:dyDescent="0.25">
      <c r="A8" s="345" t="s">
        <v>42</v>
      </c>
      <c r="B8" s="346">
        <v>0</v>
      </c>
      <c r="C8" s="240">
        <v>0</v>
      </c>
      <c r="D8" s="347">
        <v>5.7559999999999998E-3</v>
      </c>
      <c r="E8" s="177">
        <v>11.19</v>
      </c>
      <c r="F8" s="182">
        <v>0</v>
      </c>
      <c r="G8" s="16">
        <v>0</v>
      </c>
      <c r="H8" s="153">
        <v>0</v>
      </c>
      <c r="I8" s="20">
        <v>5.7559999999999998E-3</v>
      </c>
      <c r="J8" s="162">
        <v>11.19</v>
      </c>
      <c r="K8" s="283">
        <v>0</v>
      </c>
    </row>
    <row r="9" spans="1:16" x14ac:dyDescent="0.25">
      <c r="A9" s="345" t="s">
        <v>43</v>
      </c>
      <c r="B9" s="346">
        <v>0</v>
      </c>
      <c r="C9" s="240">
        <v>0</v>
      </c>
      <c r="D9" s="287">
        <v>2.1055999999999998E-2</v>
      </c>
      <c r="E9" s="288">
        <v>0</v>
      </c>
      <c r="F9" s="182">
        <v>0</v>
      </c>
      <c r="G9" s="16">
        <v>0</v>
      </c>
      <c r="H9" s="153">
        <v>0</v>
      </c>
      <c r="I9" s="22">
        <v>2.1055999999999998E-2</v>
      </c>
      <c r="J9" s="289">
        <v>0</v>
      </c>
      <c r="K9" s="283">
        <v>0</v>
      </c>
    </row>
    <row r="10" spans="1:16" x14ac:dyDescent="0.25">
      <c r="A10" s="345" t="s">
        <v>44</v>
      </c>
      <c r="B10" s="242">
        <v>0</v>
      </c>
      <c r="C10" s="243">
        <v>0</v>
      </c>
      <c r="D10" s="347">
        <v>5.7559999999999998E-3</v>
      </c>
      <c r="E10" s="177">
        <v>10.57</v>
      </c>
      <c r="F10" s="182">
        <v>0</v>
      </c>
      <c r="G10" s="21">
        <v>0</v>
      </c>
      <c r="H10" s="241">
        <v>0</v>
      </c>
      <c r="I10" s="20">
        <v>5.7559999999999998E-3</v>
      </c>
      <c r="J10" s="162">
        <v>10.57</v>
      </c>
      <c r="K10" s="283">
        <v>0</v>
      </c>
    </row>
    <row r="11" spans="1:16" x14ac:dyDescent="0.25">
      <c r="A11" s="345" t="s">
        <v>45</v>
      </c>
      <c r="B11" s="242">
        <v>0</v>
      </c>
      <c r="C11" s="243">
        <v>0</v>
      </c>
      <c r="D11" s="287">
        <v>4.9560000000000003E-3</v>
      </c>
      <c r="E11" s="177">
        <v>10.6</v>
      </c>
      <c r="F11" s="182">
        <v>0</v>
      </c>
      <c r="G11" s="21">
        <v>0</v>
      </c>
      <c r="H11" s="241">
        <v>0</v>
      </c>
      <c r="I11" s="22">
        <v>4.9560000000000003E-3</v>
      </c>
      <c r="J11" s="162">
        <v>10.6</v>
      </c>
      <c r="K11" s="283">
        <v>0</v>
      </c>
    </row>
    <row r="12" spans="1:16" ht="15.75" thickBot="1" x14ac:dyDescent="0.3">
      <c r="A12" s="345" t="s">
        <v>46</v>
      </c>
      <c r="B12" s="111">
        <v>0</v>
      </c>
      <c r="C12" s="244">
        <v>0</v>
      </c>
      <c r="D12" s="112">
        <v>4.9560000000000003E-3</v>
      </c>
      <c r="E12" s="175">
        <v>9.9</v>
      </c>
      <c r="F12" s="180">
        <v>0</v>
      </c>
      <c r="G12" s="114">
        <v>0</v>
      </c>
      <c r="H12" s="168">
        <v>0</v>
      </c>
      <c r="I12" s="142">
        <v>4.9560000000000003E-3</v>
      </c>
      <c r="J12" s="161">
        <v>9.9</v>
      </c>
      <c r="K12" s="284">
        <v>0</v>
      </c>
      <c r="L12" s="10"/>
    </row>
    <row r="13" spans="1:16" ht="16.5" thickTop="1" thickBot="1" x14ac:dyDescent="0.3">
      <c r="A13" s="345" t="s">
        <v>33</v>
      </c>
      <c r="B13" s="118">
        <v>0</v>
      </c>
      <c r="C13" s="145">
        <v>0</v>
      </c>
      <c r="D13" s="146"/>
      <c r="E13" s="147"/>
      <c r="F13" s="179">
        <v>0</v>
      </c>
      <c r="G13" s="121">
        <v>0</v>
      </c>
      <c r="H13" s="148">
        <v>0</v>
      </c>
      <c r="I13" s="149"/>
      <c r="J13" s="150"/>
      <c r="K13" s="285">
        <v>0</v>
      </c>
      <c r="L13" s="10"/>
    </row>
    <row r="14" spans="1:16" ht="15.75" thickBot="1" x14ac:dyDescent="0.3"/>
    <row r="15" spans="1:16" x14ac:dyDescent="0.25">
      <c r="B15" s="583" t="s">
        <v>134</v>
      </c>
      <c r="C15" s="584"/>
      <c r="D15" s="585"/>
      <c r="E15" s="586"/>
      <c r="F15" s="587"/>
      <c r="G15" s="588" t="s">
        <v>135</v>
      </c>
      <c r="H15" s="589"/>
      <c r="I15" s="590"/>
      <c r="J15" s="591"/>
      <c r="K15" s="592"/>
      <c r="L15" s="583" t="s">
        <v>102</v>
      </c>
      <c r="M15" s="584"/>
      <c r="N15" s="585"/>
      <c r="O15" s="586"/>
      <c r="P15" s="587"/>
    </row>
    <row r="16" spans="1:16" x14ac:dyDescent="0.25">
      <c r="A16" s="344" t="s">
        <v>34</v>
      </c>
      <c r="B16" s="348" t="s">
        <v>24</v>
      </c>
      <c r="C16" s="349" t="s">
        <v>35</v>
      </c>
      <c r="D16" s="350" t="s">
        <v>36</v>
      </c>
      <c r="E16" s="351" t="s">
        <v>37</v>
      </c>
      <c r="F16" s="352" t="s">
        <v>26</v>
      </c>
      <c r="G16" s="125" t="s">
        <v>24</v>
      </c>
      <c r="H16" s="126" t="s">
        <v>35</v>
      </c>
      <c r="I16" s="127" t="s">
        <v>36</v>
      </c>
      <c r="J16" s="578" t="s">
        <v>37</v>
      </c>
      <c r="K16" s="128" t="s">
        <v>26</v>
      </c>
      <c r="L16" s="348" t="s">
        <v>24</v>
      </c>
      <c r="M16" s="349" t="s">
        <v>35</v>
      </c>
      <c r="N16" s="350" t="s">
        <v>36</v>
      </c>
      <c r="O16" s="351" t="s">
        <v>37</v>
      </c>
      <c r="P16" s="352" t="s">
        <v>26</v>
      </c>
    </row>
    <row r="17" spans="1:17" x14ac:dyDescent="0.25">
      <c r="A17" s="345" t="s">
        <v>38</v>
      </c>
      <c r="B17" s="346">
        <v>0</v>
      </c>
      <c r="C17" s="353" t="s">
        <v>39</v>
      </c>
      <c r="D17" s="347">
        <v>5.8855999999999999E-2</v>
      </c>
      <c r="E17" s="353" t="s">
        <v>39</v>
      </c>
      <c r="F17" s="182">
        <v>0</v>
      </c>
      <c r="G17" s="16">
        <v>0</v>
      </c>
      <c r="H17" s="19" t="s">
        <v>39</v>
      </c>
      <c r="I17" s="20">
        <v>6.1643000000000003E-2</v>
      </c>
      <c r="J17" s="19" t="s">
        <v>39</v>
      </c>
      <c r="K17" s="283">
        <v>0</v>
      </c>
      <c r="L17" s="346">
        <v>0</v>
      </c>
      <c r="M17" s="353" t="s">
        <v>39</v>
      </c>
      <c r="N17" s="347">
        <v>6.1643000000000003E-2</v>
      </c>
      <c r="O17" s="354" t="s">
        <v>39</v>
      </c>
      <c r="P17" s="182">
        <v>0</v>
      </c>
    </row>
    <row r="18" spans="1:17" x14ac:dyDescent="0.25">
      <c r="A18" s="345" t="s">
        <v>40</v>
      </c>
      <c r="B18" s="346">
        <v>0</v>
      </c>
      <c r="C18" s="353" t="s">
        <v>39</v>
      </c>
      <c r="D18" s="347">
        <v>3.0256000000000002E-2</v>
      </c>
      <c r="E18" s="353" t="s">
        <v>39</v>
      </c>
      <c r="F18" s="182">
        <v>0</v>
      </c>
      <c r="G18" s="16">
        <v>0</v>
      </c>
      <c r="H18" s="19" t="s">
        <v>39</v>
      </c>
      <c r="I18" s="20">
        <v>4.4153999999999999E-2</v>
      </c>
      <c r="J18" s="19" t="s">
        <v>39</v>
      </c>
      <c r="K18" s="283">
        <v>0</v>
      </c>
      <c r="L18" s="346">
        <v>0</v>
      </c>
      <c r="M18" s="353" t="s">
        <v>39</v>
      </c>
      <c r="N18" s="347">
        <v>4.4153999999999999E-2</v>
      </c>
      <c r="O18" s="354" t="s">
        <v>39</v>
      </c>
      <c r="P18" s="182">
        <v>0</v>
      </c>
    </row>
    <row r="19" spans="1:17" x14ac:dyDescent="0.25">
      <c r="A19" s="345" t="s">
        <v>41</v>
      </c>
      <c r="B19" s="346">
        <v>0</v>
      </c>
      <c r="C19" s="240">
        <v>0</v>
      </c>
      <c r="D19" s="347">
        <v>1.1856E-2</v>
      </c>
      <c r="E19" s="131">
        <v>10.18</v>
      </c>
      <c r="F19" s="182">
        <v>0</v>
      </c>
      <c r="G19" s="16">
        <v>0</v>
      </c>
      <c r="H19" s="153">
        <v>0</v>
      </c>
      <c r="I19" s="20">
        <v>1.6609999999999999E-3</v>
      </c>
      <c r="J19" s="133">
        <v>17.100000000000001</v>
      </c>
      <c r="K19" s="283">
        <v>0</v>
      </c>
      <c r="L19" s="346">
        <v>0</v>
      </c>
      <c r="M19" s="240">
        <v>0</v>
      </c>
      <c r="N19" s="347">
        <v>1.6609999999999999E-3</v>
      </c>
      <c r="O19" s="174">
        <v>17.100000000000001</v>
      </c>
      <c r="P19" s="182">
        <v>0</v>
      </c>
    </row>
    <row r="20" spans="1:17" x14ac:dyDescent="0.25">
      <c r="A20" s="345" t="s">
        <v>42</v>
      </c>
      <c r="B20" s="346">
        <v>0</v>
      </c>
      <c r="C20" s="240">
        <v>0</v>
      </c>
      <c r="D20" s="347">
        <v>5.7559999999999998E-3</v>
      </c>
      <c r="E20" s="131">
        <v>11.19</v>
      </c>
      <c r="F20" s="182">
        <v>0</v>
      </c>
      <c r="G20" s="16">
        <v>0</v>
      </c>
      <c r="H20" s="153">
        <v>0</v>
      </c>
      <c r="I20" s="20">
        <v>5.9599999999999996E-4</v>
      </c>
      <c r="J20" s="133">
        <v>18.2</v>
      </c>
      <c r="K20" s="283">
        <v>0</v>
      </c>
      <c r="L20" s="346">
        <v>0</v>
      </c>
      <c r="M20" s="240">
        <v>0</v>
      </c>
      <c r="N20" s="347">
        <v>5.9599999999999996E-4</v>
      </c>
      <c r="O20" s="174">
        <v>18.2</v>
      </c>
      <c r="P20" s="182">
        <v>0</v>
      </c>
    </row>
    <row r="21" spans="1:17" x14ac:dyDescent="0.25">
      <c r="A21" s="345" t="s">
        <v>43</v>
      </c>
      <c r="B21" s="346">
        <v>0</v>
      </c>
      <c r="C21" s="240">
        <v>0</v>
      </c>
      <c r="D21" s="347">
        <v>2.1055999999999998E-2</v>
      </c>
      <c r="E21" s="131">
        <v>0</v>
      </c>
      <c r="F21" s="182">
        <v>0</v>
      </c>
      <c r="G21" s="16">
        <v>0</v>
      </c>
      <c r="H21" s="153">
        <v>0</v>
      </c>
      <c r="I21" s="20">
        <v>2.486E-2</v>
      </c>
      <c r="J21" s="133">
        <v>0</v>
      </c>
      <c r="K21" s="283">
        <v>0</v>
      </c>
      <c r="L21" s="346">
        <v>0</v>
      </c>
      <c r="M21" s="240">
        <v>0</v>
      </c>
      <c r="N21" s="347">
        <v>2.486E-2</v>
      </c>
      <c r="O21" s="174">
        <v>0</v>
      </c>
      <c r="P21" s="182">
        <v>0</v>
      </c>
    </row>
    <row r="22" spans="1:17" x14ac:dyDescent="0.25">
      <c r="A22" s="345" t="s">
        <v>44</v>
      </c>
      <c r="B22" s="242">
        <v>0</v>
      </c>
      <c r="C22" s="243">
        <v>0</v>
      </c>
      <c r="D22" s="134">
        <v>5.7559999999999998E-3</v>
      </c>
      <c r="E22" s="135">
        <v>10.57</v>
      </c>
      <c r="F22" s="182">
        <v>0</v>
      </c>
      <c r="G22" s="21">
        <v>0</v>
      </c>
      <c r="H22" s="241">
        <v>0</v>
      </c>
      <c r="I22" s="136">
        <v>1.2050999999999999E-2</v>
      </c>
      <c r="J22" s="137">
        <v>12.05</v>
      </c>
      <c r="K22" s="283">
        <v>0</v>
      </c>
      <c r="L22" s="242">
        <v>0</v>
      </c>
      <c r="M22" s="243">
        <v>0</v>
      </c>
      <c r="N22" s="134">
        <v>1.2050999999999999E-2</v>
      </c>
      <c r="O22" s="173">
        <v>12.05</v>
      </c>
      <c r="P22" s="182">
        <v>0</v>
      </c>
    </row>
    <row r="23" spans="1:17" x14ac:dyDescent="0.25">
      <c r="A23" s="345" t="s">
        <v>45</v>
      </c>
      <c r="B23" s="242">
        <v>0</v>
      </c>
      <c r="C23" s="243">
        <v>0</v>
      </c>
      <c r="D23" s="134">
        <v>4.9560000000000003E-3</v>
      </c>
      <c r="E23" s="135">
        <v>10.6</v>
      </c>
      <c r="F23" s="182">
        <v>0</v>
      </c>
      <c r="G23" s="21">
        <v>0</v>
      </c>
      <c r="H23" s="241">
        <v>0</v>
      </c>
      <c r="I23" s="136">
        <v>1.3174999999999999E-2</v>
      </c>
      <c r="J23" s="137">
        <v>11.5</v>
      </c>
      <c r="K23" s="283">
        <v>0</v>
      </c>
      <c r="L23" s="242">
        <v>0</v>
      </c>
      <c r="M23" s="243">
        <v>0</v>
      </c>
      <c r="N23" s="134">
        <v>1.3174999999999999E-2</v>
      </c>
      <c r="O23" s="173">
        <v>11.5</v>
      </c>
      <c r="P23" s="182">
        <v>0</v>
      </c>
    </row>
    <row r="24" spans="1:17" ht="15.75" thickBot="1" x14ac:dyDescent="0.3">
      <c r="A24" s="345" t="s">
        <v>46</v>
      </c>
      <c r="B24" s="111">
        <v>0</v>
      </c>
      <c r="C24" s="244">
        <v>0</v>
      </c>
      <c r="D24" s="112">
        <v>4.9560000000000003E-3</v>
      </c>
      <c r="E24" s="139">
        <v>9.9</v>
      </c>
      <c r="F24" s="180">
        <v>0</v>
      </c>
      <c r="G24" s="114">
        <v>0</v>
      </c>
      <c r="H24" s="168">
        <v>0</v>
      </c>
      <c r="I24" s="142">
        <v>1.1457E-2</v>
      </c>
      <c r="J24" s="143">
        <v>11.07</v>
      </c>
      <c r="K24" s="284">
        <v>0</v>
      </c>
      <c r="L24" s="111">
        <v>0</v>
      </c>
      <c r="M24" s="244">
        <v>0</v>
      </c>
      <c r="N24" s="112">
        <v>1.1457E-2</v>
      </c>
      <c r="O24" s="172">
        <v>11.07</v>
      </c>
      <c r="P24" s="180">
        <v>0</v>
      </c>
      <c r="Q24" s="10"/>
    </row>
    <row r="25" spans="1:17" ht="16.5" thickTop="1" thickBot="1" x14ac:dyDescent="0.3">
      <c r="A25" s="345" t="s">
        <v>33</v>
      </c>
      <c r="B25" s="118">
        <v>0</v>
      </c>
      <c r="C25" s="145">
        <v>0</v>
      </c>
      <c r="D25" s="146"/>
      <c r="E25" s="147"/>
      <c r="F25" s="179">
        <v>0</v>
      </c>
      <c r="G25" s="121">
        <v>0</v>
      </c>
      <c r="H25" s="148">
        <v>0</v>
      </c>
      <c r="I25" s="149"/>
      <c r="J25" s="150"/>
      <c r="K25" s="285">
        <v>0</v>
      </c>
      <c r="L25" s="118">
        <v>0</v>
      </c>
      <c r="M25" s="145">
        <v>0</v>
      </c>
      <c r="N25" s="146"/>
      <c r="O25" s="147"/>
      <c r="P25" s="179">
        <v>0</v>
      </c>
      <c r="Q25" s="10"/>
    </row>
    <row r="26" spans="1:17" ht="15.75" thickBot="1" x14ac:dyDescent="0.3"/>
    <row r="27" spans="1:17" x14ac:dyDescent="0.25">
      <c r="B27" s="583" t="s">
        <v>76</v>
      </c>
      <c r="C27" s="584"/>
      <c r="D27" s="585"/>
      <c r="E27" s="586"/>
      <c r="F27" s="587"/>
      <c r="G27" s="588" t="s">
        <v>86</v>
      </c>
      <c r="H27" s="589"/>
      <c r="I27" s="590"/>
      <c r="J27" s="591"/>
      <c r="K27" s="592"/>
    </row>
    <row r="28" spans="1:17" x14ac:dyDescent="0.25">
      <c r="A28" s="344" t="s">
        <v>34</v>
      </c>
      <c r="B28" s="348" t="s">
        <v>24</v>
      </c>
      <c r="C28" s="349" t="s">
        <v>35</v>
      </c>
      <c r="D28" s="350" t="s">
        <v>36</v>
      </c>
      <c r="E28" s="351" t="s">
        <v>37</v>
      </c>
      <c r="F28" s="352" t="s">
        <v>26</v>
      </c>
      <c r="G28" s="125" t="s">
        <v>24</v>
      </c>
      <c r="H28" s="126" t="s">
        <v>35</v>
      </c>
      <c r="I28" s="127" t="s">
        <v>36</v>
      </c>
      <c r="J28" s="127" t="s">
        <v>37</v>
      </c>
      <c r="K28" s="128" t="s">
        <v>26</v>
      </c>
    </row>
    <row r="29" spans="1:17" x14ac:dyDescent="0.25">
      <c r="A29" s="345" t="s">
        <v>38</v>
      </c>
      <c r="B29" s="346">
        <v>0</v>
      </c>
      <c r="C29" s="353" t="s">
        <v>39</v>
      </c>
      <c r="D29" s="347">
        <v>6.1643000000000003E-2</v>
      </c>
      <c r="E29" s="354" t="s">
        <v>39</v>
      </c>
      <c r="F29" s="182">
        <v>0</v>
      </c>
      <c r="G29" s="16">
        <v>0</v>
      </c>
      <c r="H29" s="19" t="s">
        <v>39</v>
      </c>
      <c r="I29" s="20">
        <v>6.1643000000000003E-2</v>
      </c>
      <c r="J29" s="19" t="s">
        <v>39</v>
      </c>
      <c r="K29" s="283">
        <v>0</v>
      </c>
    </row>
    <row r="30" spans="1:17" x14ac:dyDescent="0.25">
      <c r="A30" s="345" t="s">
        <v>40</v>
      </c>
      <c r="B30" s="346">
        <v>0</v>
      </c>
      <c r="C30" s="353" t="s">
        <v>39</v>
      </c>
      <c r="D30" s="347">
        <v>4.4153999999999999E-2</v>
      </c>
      <c r="E30" s="354" t="s">
        <v>39</v>
      </c>
      <c r="F30" s="182">
        <v>0</v>
      </c>
      <c r="G30" s="16">
        <v>0</v>
      </c>
      <c r="H30" s="19" t="s">
        <v>39</v>
      </c>
      <c r="I30" s="20">
        <v>4.4153999999999999E-2</v>
      </c>
      <c r="J30" s="19" t="s">
        <v>39</v>
      </c>
      <c r="K30" s="283">
        <v>0</v>
      </c>
    </row>
    <row r="31" spans="1:17" x14ac:dyDescent="0.25">
      <c r="A31" s="345" t="s">
        <v>41</v>
      </c>
      <c r="B31" s="346">
        <v>0</v>
      </c>
      <c r="C31" s="240">
        <v>0</v>
      </c>
      <c r="D31" s="347">
        <v>1.6609999999999999E-3</v>
      </c>
      <c r="E31" s="174">
        <v>17.100000000000001</v>
      </c>
      <c r="F31" s="182">
        <v>0</v>
      </c>
      <c r="G31" s="16">
        <v>0</v>
      </c>
      <c r="H31" s="153">
        <v>0</v>
      </c>
      <c r="I31" s="20">
        <v>1.6609999999999999E-3</v>
      </c>
      <c r="J31" s="133">
        <v>17.100000000000001</v>
      </c>
      <c r="K31" s="283">
        <v>0</v>
      </c>
    </row>
    <row r="32" spans="1:17" x14ac:dyDescent="0.25">
      <c r="A32" s="345" t="s">
        <v>42</v>
      </c>
      <c r="B32" s="346">
        <v>0</v>
      </c>
      <c r="C32" s="240">
        <v>0</v>
      </c>
      <c r="D32" s="347">
        <v>5.9599999999999996E-4</v>
      </c>
      <c r="E32" s="174">
        <v>18.2</v>
      </c>
      <c r="F32" s="182">
        <v>0</v>
      </c>
      <c r="G32" s="16">
        <v>0</v>
      </c>
      <c r="H32" s="153">
        <v>0</v>
      </c>
      <c r="I32" s="20">
        <v>5.9599999999999996E-4</v>
      </c>
      <c r="J32" s="133">
        <v>18.2</v>
      </c>
      <c r="K32" s="283">
        <v>0</v>
      </c>
    </row>
    <row r="33" spans="1:12" x14ac:dyDescent="0.25">
      <c r="A33" s="345" t="s">
        <v>43</v>
      </c>
      <c r="B33" s="346">
        <v>0</v>
      </c>
      <c r="C33" s="240">
        <v>0</v>
      </c>
      <c r="D33" s="347">
        <v>2.486E-2</v>
      </c>
      <c r="E33" s="174">
        <v>0</v>
      </c>
      <c r="F33" s="182">
        <v>0</v>
      </c>
      <c r="G33" s="16">
        <v>0</v>
      </c>
      <c r="H33" s="153">
        <v>0</v>
      </c>
      <c r="I33" s="20">
        <v>2.486E-2</v>
      </c>
      <c r="J33" s="133">
        <v>0</v>
      </c>
      <c r="K33" s="283">
        <v>0</v>
      </c>
    </row>
    <row r="34" spans="1:12" x14ac:dyDescent="0.25">
      <c r="A34" s="345" t="s">
        <v>44</v>
      </c>
      <c r="B34" s="242">
        <v>0</v>
      </c>
      <c r="C34" s="243">
        <v>0</v>
      </c>
      <c r="D34" s="134">
        <v>1.2050999999999999E-2</v>
      </c>
      <c r="E34" s="173">
        <v>12.05</v>
      </c>
      <c r="F34" s="182">
        <v>0</v>
      </c>
      <c r="G34" s="21">
        <v>0</v>
      </c>
      <c r="H34" s="241">
        <v>0</v>
      </c>
      <c r="I34" s="136">
        <v>1.2050999999999999E-2</v>
      </c>
      <c r="J34" s="137">
        <v>12.05</v>
      </c>
      <c r="K34" s="283">
        <v>0</v>
      </c>
    </row>
    <row r="35" spans="1:12" x14ac:dyDescent="0.25">
      <c r="A35" s="345" t="s">
        <v>45</v>
      </c>
      <c r="B35" s="242">
        <v>0</v>
      </c>
      <c r="C35" s="243">
        <v>0</v>
      </c>
      <c r="D35" s="134">
        <v>1.3174999999999999E-2</v>
      </c>
      <c r="E35" s="173">
        <v>11.5</v>
      </c>
      <c r="F35" s="182">
        <v>0</v>
      </c>
      <c r="G35" s="21">
        <v>0</v>
      </c>
      <c r="H35" s="241">
        <v>0</v>
      </c>
      <c r="I35" s="136">
        <v>1.3174999999999999E-2</v>
      </c>
      <c r="J35" s="137">
        <v>11.5</v>
      </c>
      <c r="K35" s="283">
        <v>0</v>
      </c>
    </row>
    <row r="36" spans="1:12" ht="15.75" thickBot="1" x14ac:dyDescent="0.3">
      <c r="A36" s="345" t="s">
        <v>46</v>
      </c>
      <c r="B36" s="111">
        <v>0</v>
      </c>
      <c r="C36" s="244">
        <v>0</v>
      </c>
      <c r="D36" s="112">
        <v>1.1457E-2</v>
      </c>
      <c r="E36" s="172">
        <v>11.07</v>
      </c>
      <c r="F36" s="180">
        <v>0</v>
      </c>
      <c r="G36" s="114">
        <v>0</v>
      </c>
      <c r="H36" s="168">
        <v>0</v>
      </c>
      <c r="I36" s="142">
        <v>1.1457E-2</v>
      </c>
      <c r="J36" s="143">
        <v>11.07</v>
      </c>
      <c r="K36" s="284">
        <v>0</v>
      </c>
      <c r="L36" s="10"/>
    </row>
    <row r="37" spans="1:12" ht="16.5" thickTop="1" thickBot="1" x14ac:dyDescent="0.3">
      <c r="A37" s="345" t="s">
        <v>33</v>
      </c>
      <c r="B37" s="118">
        <f>SUM(B29:B36)</f>
        <v>0</v>
      </c>
      <c r="C37" s="145">
        <f>SUM(C31:C36)</f>
        <v>0</v>
      </c>
      <c r="D37" s="146"/>
      <c r="E37" s="147"/>
      <c r="F37" s="179">
        <f>SUM(F29:F36)</f>
        <v>0</v>
      </c>
      <c r="G37" s="121"/>
      <c r="H37" s="148"/>
      <c r="I37" s="149"/>
      <c r="J37" s="150"/>
      <c r="K37" s="285">
        <v>0</v>
      </c>
      <c r="L37" s="10"/>
    </row>
    <row r="38" spans="1:12" ht="15.75" thickBot="1" x14ac:dyDescent="0.3"/>
    <row r="39" spans="1:12" x14ac:dyDescent="0.25">
      <c r="B39" s="583" t="s">
        <v>89</v>
      </c>
      <c r="C39" s="584"/>
      <c r="D39" s="585"/>
      <c r="E39" s="586"/>
      <c r="F39" s="587"/>
      <c r="G39" s="588" t="s">
        <v>95</v>
      </c>
      <c r="H39" s="589"/>
      <c r="I39" s="590"/>
      <c r="J39" s="591"/>
      <c r="K39" s="592"/>
    </row>
    <row r="40" spans="1:12" x14ac:dyDescent="0.25">
      <c r="A40" s="344" t="s">
        <v>34</v>
      </c>
      <c r="B40" s="348" t="s">
        <v>24</v>
      </c>
      <c r="C40" s="349" t="s">
        <v>35</v>
      </c>
      <c r="D40" s="350" t="s">
        <v>36</v>
      </c>
      <c r="E40" s="351" t="s">
        <v>37</v>
      </c>
      <c r="F40" s="352" t="s">
        <v>26</v>
      </c>
      <c r="G40" s="125" t="s">
        <v>24</v>
      </c>
      <c r="H40" s="126" t="s">
        <v>35</v>
      </c>
      <c r="I40" s="127" t="s">
        <v>36</v>
      </c>
      <c r="J40" s="127" t="s">
        <v>37</v>
      </c>
      <c r="K40" s="128" t="s">
        <v>26</v>
      </c>
    </row>
    <row r="41" spans="1:12" x14ac:dyDescent="0.25">
      <c r="A41" s="345" t="s">
        <v>38</v>
      </c>
      <c r="B41" s="346">
        <v>0</v>
      </c>
      <c r="C41" s="353" t="s">
        <v>39</v>
      </c>
      <c r="D41" s="347">
        <v>6.1643000000000003E-2</v>
      </c>
      <c r="E41" s="354" t="s">
        <v>39</v>
      </c>
      <c r="F41" s="182">
        <f>+B41*D41</f>
        <v>0</v>
      </c>
      <c r="G41" s="16">
        <v>0</v>
      </c>
      <c r="H41" s="19" t="s">
        <v>39</v>
      </c>
      <c r="I41" s="20">
        <v>6.1643000000000003E-2</v>
      </c>
      <c r="J41" s="19" t="s">
        <v>39</v>
      </c>
      <c r="K41" s="283">
        <f>+G41*I41</f>
        <v>0</v>
      </c>
    </row>
    <row r="42" spans="1:12" x14ac:dyDescent="0.25">
      <c r="A42" s="345" t="s">
        <v>40</v>
      </c>
      <c r="B42" s="346">
        <v>0</v>
      </c>
      <c r="C42" s="353" t="s">
        <v>39</v>
      </c>
      <c r="D42" s="347">
        <v>4.4153999999999999E-2</v>
      </c>
      <c r="E42" s="354" t="s">
        <v>39</v>
      </c>
      <c r="F42" s="182">
        <f t="shared" ref="F42" si="0">+B42*D42</f>
        <v>0</v>
      </c>
      <c r="G42" s="16">
        <v>0</v>
      </c>
      <c r="H42" s="19" t="s">
        <v>39</v>
      </c>
      <c r="I42" s="20">
        <v>4.4153999999999999E-2</v>
      </c>
      <c r="J42" s="19" t="s">
        <v>39</v>
      </c>
      <c r="K42" s="283">
        <f t="shared" ref="K42" si="1">+G42*I42</f>
        <v>0</v>
      </c>
    </row>
    <row r="43" spans="1:12" x14ac:dyDescent="0.25">
      <c r="A43" s="345" t="s">
        <v>41</v>
      </c>
      <c r="B43" s="346">
        <v>0</v>
      </c>
      <c r="C43" s="240">
        <v>0</v>
      </c>
      <c r="D43" s="347">
        <v>1.6609999999999999E-3</v>
      </c>
      <c r="E43" s="174">
        <v>17.100000000000001</v>
      </c>
      <c r="F43" s="182">
        <f>(+B43*D43)+(C43*E43)</f>
        <v>0</v>
      </c>
      <c r="G43" s="16">
        <v>0</v>
      </c>
      <c r="H43" s="153">
        <v>0</v>
      </c>
      <c r="I43" s="20">
        <v>1.6609999999999999E-3</v>
      </c>
      <c r="J43" s="133">
        <v>17.100000000000001</v>
      </c>
      <c r="K43" s="283">
        <f>(+G43*I43)+(H43*J43)</f>
        <v>0</v>
      </c>
    </row>
    <row r="44" spans="1:12" x14ac:dyDescent="0.25">
      <c r="A44" s="345" t="s">
        <v>42</v>
      </c>
      <c r="B44" s="346">
        <v>0</v>
      </c>
      <c r="C44" s="240">
        <v>0</v>
      </c>
      <c r="D44" s="347">
        <v>5.9599999999999996E-4</v>
      </c>
      <c r="E44" s="174">
        <v>18.2</v>
      </c>
      <c r="F44" s="182">
        <f t="shared" ref="F44:F48" si="2">(+B44*D44)+(C44*E44)</f>
        <v>0</v>
      </c>
      <c r="G44" s="16">
        <v>0</v>
      </c>
      <c r="H44" s="153">
        <v>0</v>
      </c>
      <c r="I44" s="20">
        <v>5.9599999999999996E-4</v>
      </c>
      <c r="J44" s="133">
        <v>18.2</v>
      </c>
      <c r="K44" s="283">
        <f t="shared" ref="K44:K48" si="3">(+G44*I44)+(H44*J44)</f>
        <v>0</v>
      </c>
    </row>
    <row r="45" spans="1:12" x14ac:dyDescent="0.25">
      <c r="A45" s="345" t="s">
        <v>43</v>
      </c>
      <c r="B45" s="346">
        <v>0</v>
      </c>
      <c r="C45" s="240">
        <v>0</v>
      </c>
      <c r="D45" s="347">
        <v>2.486E-2</v>
      </c>
      <c r="E45" s="174">
        <v>0</v>
      </c>
      <c r="F45" s="182">
        <f t="shared" si="2"/>
        <v>0</v>
      </c>
      <c r="G45" s="16">
        <v>0</v>
      </c>
      <c r="H45" s="153">
        <v>0</v>
      </c>
      <c r="I45" s="20">
        <v>2.486E-2</v>
      </c>
      <c r="J45" s="133">
        <v>0</v>
      </c>
      <c r="K45" s="283">
        <f t="shared" si="3"/>
        <v>0</v>
      </c>
    </row>
    <row r="46" spans="1:12" x14ac:dyDescent="0.25">
      <c r="A46" s="345" t="s">
        <v>44</v>
      </c>
      <c r="B46" s="242">
        <v>0</v>
      </c>
      <c r="C46" s="243">
        <v>0</v>
      </c>
      <c r="D46" s="134">
        <v>1.2050999999999999E-2</v>
      </c>
      <c r="E46" s="173">
        <v>12.05</v>
      </c>
      <c r="F46" s="182">
        <f t="shared" si="2"/>
        <v>0</v>
      </c>
      <c r="G46" s="21">
        <v>0</v>
      </c>
      <c r="H46" s="241">
        <v>0</v>
      </c>
      <c r="I46" s="136">
        <v>1.2050999999999999E-2</v>
      </c>
      <c r="J46" s="137">
        <v>12.05</v>
      </c>
      <c r="K46" s="283">
        <f t="shared" si="3"/>
        <v>0</v>
      </c>
    </row>
    <row r="47" spans="1:12" x14ac:dyDescent="0.25">
      <c r="A47" s="345" t="s">
        <v>45</v>
      </c>
      <c r="B47" s="242">
        <v>0</v>
      </c>
      <c r="C47" s="243">
        <v>0</v>
      </c>
      <c r="D47" s="134">
        <v>1.3174999999999999E-2</v>
      </c>
      <c r="E47" s="173">
        <v>11.5</v>
      </c>
      <c r="F47" s="182">
        <f t="shared" si="2"/>
        <v>0</v>
      </c>
      <c r="G47" s="21">
        <v>0</v>
      </c>
      <c r="H47" s="241">
        <v>0</v>
      </c>
      <c r="I47" s="136">
        <v>1.3174999999999999E-2</v>
      </c>
      <c r="J47" s="137">
        <v>11.5</v>
      </c>
      <c r="K47" s="283">
        <f t="shared" si="3"/>
        <v>0</v>
      </c>
    </row>
    <row r="48" spans="1:12" ht="15.75" thickBot="1" x14ac:dyDescent="0.3">
      <c r="A48" s="345" t="s">
        <v>46</v>
      </c>
      <c r="B48" s="111">
        <v>0</v>
      </c>
      <c r="C48" s="244">
        <v>0</v>
      </c>
      <c r="D48" s="112">
        <v>1.1457E-2</v>
      </c>
      <c r="E48" s="172">
        <v>11.07</v>
      </c>
      <c r="F48" s="180">
        <f t="shared" si="2"/>
        <v>0</v>
      </c>
      <c r="G48" s="114">
        <v>0</v>
      </c>
      <c r="H48" s="168">
        <v>0</v>
      </c>
      <c r="I48" s="142">
        <v>1.1457E-2</v>
      </c>
      <c r="J48" s="143">
        <v>11.07</v>
      </c>
      <c r="K48" s="284">
        <f t="shared" si="3"/>
        <v>0</v>
      </c>
    </row>
    <row r="49" spans="1:13" ht="16.5" thickTop="1" thickBot="1" x14ac:dyDescent="0.3">
      <c r="A49" s="345" t="s">
        <v>33</v>
      </c>
      <c r="B49" s="118">
        <f>SUM(B41:B48)</f>
        <v>0</v>
      </c>
      <c r="C49" s="145">
        <f>SUM(C43:C48)</f>
        <v>0</v>
      </c>
      <c r="D49" s="146"/>
      <c r="E49" s="147"/>
      <c r="F49" s="179">
        <f>SUM(F41:F48)</f>
        <v>0</v>
      </c>
      <c r="G49" s="121">
        <f>SUM(G41:G48)</f>
        <v>0</v>
      </c>
      <c r="H49" s="148">
        <f>SUM(H43:H48)</f>
        <v>0</v>
      </c>
      <c r="I49" s="149"/>
      <c r="J49" s="150"/>
      <c r="K49" s="285">
        <f>SUM(K41:K48)</f>
        <v>0</v>
      </c>
      <c r="M49" s="10"/>
    </row>
    <row r="50" spans="1:13" ht="15.75" thickBot="1" x14ac:dyDescent="0.3">
      <c r="F50" s="10"/>
      <c r="K50" s="10"/>
      <c r="L50" s="10"/>
    </row>
    <row r="51" spans="1:13" x14ac:dyDescent="0.25">
      <c r="B51" s="583" t="s">
        <v>136</v>
      </c>
      <c r="C51" s="584"/>
      <c r="D51" s="585"/>
      <c r="E51" s="586"/>
      <c r="F51" s="587"/>
      <c r="G51" s="588" t="s">
        <v>137</v>
      </c>
      <c r="H51" s="589"/>
      <c r="I51" s="590"/>
      <c r="J51" s="591"/>
      <c r="K51" s="592"/>
    </row>
    <row r="52" spans="1:13" x14ac:dyDescent="0.25">
      <c r="A52" s="344" t="s">
        <v>34</v>
      </c>
      <c r="B52" s="348" t="s">
        <v>24</v>
      </c>
      <c r="C52" s="349" t="s">
        <v>35</v>
      </c>
      <c r="D52" s="350" t="s">
        <v>36</v>
      </c>
      <c r="E52" s="351" t="s">
        <v>37</v>
      </c>
      <c r="F52" s="352" t="s">
        <v>26</v>
      </c>
      <c r="G52" s="125" t="s">
        <v>24</v>
      </c>
      <c r="H52" s="126" t="s">
        <v>35</v>
      </c>
      <c r="I52" s="127" t="s">
        <v>36</v>
      </c>
      <c r="J52" s="127" t="s">
        <v>37</v>
      </c>
      <c r="K52" s="128" t="s">
        <v>26</v>
      </c>
    </row>
    <row r="53" spans="1:13" x14ac:dyDescent="0.25">
      <c r="A53" s="345" t="s">
        <v>38</v>
      </c>
      <c r="B53" s="346" t="e">
        <f>SUM('C&amp;I Rate Code Energy'!#REF!)</f>
        <v>#REF!</v>
      </c>
      <c r="C53" s="353" t="s">
        <v>39</v>
      </c>
      <c r="D53" s="347">
        <v>6.9081000000000004E-2</v>
      </c>
      <c r="E53" s="354" t="s">
        <v>39</v>
      </c>
      <c r="F53" s="182" t="e">
        <f>+B53*D53</f>
        <v>#REF!</v>
      </c>
      <c r="G53" s="16" t="e">
        <f>SUM('C&amp;I Rate Code Energy'!#REF!)</f>
        <v>#REF!</v>
      </c>
      <c r="H53" s="19" t="s">
        <v>39</v>
      </c>
      <c r="I53" s="20">
        <v>6.9081000000000004E-2</v>
      </c>
      <c r="J53" s="19" t="s">
        <v>39</v>
      </c>
      <c r="K53" s="283" t="e">
        <f>+G53*I53</f>
        <v>#REF!</v>
      </c>
    </row>
    <row r="54" spans="1:13" x14ac:dyDescent="0.25">
      <c r="A54" s="345" t="s">
        <v>40</v>
      </c>
      <c r="B54" s="346" t="e">
        <f>SUM('C&amp;I Rate Code Energy'!#REF!)</f>
        <v>#REF!</v>
      </c>
      <c r="C54" s="353" t="s">
        <v>39</v>
      </c>
      <c r="D54" s="347">
        <v>6.0802000000000002E-2</v>
      </c>
      <c r="E54" s="354" t="s">
        <v>39</v>
      </c>
      <c r="F54" s="182" t="e">
        <f t="shared" ref="F54" si="4">+B54*D54</f>
        <v>#REF!</v>
      </c>
      <c r="G54" s="16" t="e">
        <f>SUM('C&amp;I Rate Code Energy'!#REF!)</f>
        <v>#REF!</v>
      </c>
      <c r="H54" s="19" t="s">
        <v>39</v>
      </c>
      <c r="I54" s="20">
        <v>6.0802000000000002E-2</v>
      </c>
      <c r="J54" s="19" t="s">
        <v>39</v>
      </c>
      <c r="K54" s="283" t="e">
        <f t="shared" ref="K54" si="5">+G54*I54</f>
        <v>#REF!</v>
      </c>
    </row>
    <row r="55" spans="1:13" x14ac:dyDescent="0.25">
      <c r="A55" s="345" t="s">
        <v>41</v>
      </c>
      <c r="B55" s="346" t="e">
        <f>SUM('C&amp;I Rate Code Energy'!#REF!)</f>
        <v>#REF!</v>
      </c>
      <c r="C55" s="240" t="e">
        <f>SUM('C&amp;I Rate Code Demand'!#REF!)</f>
        <v>#REF!</v>
      </c>
      <c r="D55" s="347">
        <v>1.2160000000000001E-3</v>
      </c>
      <c r="E55" s="174">
        <v>21.42</v>
      </c>
      <c r="F55" s="182" t="e">
        <f>(+B55*D55)+(C55*E55)</f>
        <v>#REF!</v>
      </c>
      <c r="G55" s="16" t="e">
        <f>SUM('C&amp;I Rate Code Energy'!#REF!)</f>
        <v>#REF!</v>
      </c>
      <c r="H55" s="153" t="e">
        <f>SUM('C&amp;I Rate Code Demand'!#REF!)</f>
        <v>#REF!</v>
      </c>
      <c r="I55" s="20">
        <v>1.2160000000000001E-3</v>
      </c>
      <c r="J55" s="133">
        <v>21.42</v>
      </c>
      <c r="K55" s="283" t="e">
        <f>(+G55*I55)+(H55*J55)</f>
        <v>#REF!</v>
      </c>
    </row>
    <row r="56" spans="1:13" x14ac:dyDescent="0.25">
      <c r="A56" s="345" t="s">
        <v>42</v>
      </c>
      <c r="B56" s="346" t="e">
        <f>SUM('C&amp;I Rate Code Energy'!#REF!)</f>
        <v>#REF!</v>
      </c>
      <c r="C56" s="240" t="e">
        <f>SUM('C&amp;I Rate Code Demand'!#REF!)</f>
        <v>#REF!</v>
      </c>
      <c r="D56" s="347">
        <v>1.578E-3</v>
      </c>
      <c r="E56" s="177">
        <v>23.23</v>
      </c>
      <c r="F56" s="182" t="e">
        <f t="shared" ref="F56:F60" si="6">(+B56*D56)+(C56*E56)</f>
        <v>#REF!</v>
      </c>
      <c r="G56" s="16" t="e">
        <f>SUM('C&amp;I Rate Code Energy'!#REF!)</f>
        <v>#REF!</v>
      </c>
      <c r="H56" s="153" t="e">
        <f>SUM('C&amp;I Rate Code Demand'!#REF!)</f>
        <v>#REF!</v>
      </c>
      <c r="I56" s="20">
        <v>1.578E-3</v>
      </c>
      <c r="J56" s="403">
        <v>23.23</v>
      </c>
      <c r="K56" s="283" t="e">
        <f t="shared" ref="K56:K60" si="7">(+G56*I56)+(H56*J56)</f>
        <v>#REF!</v>
      </c>
    </row>
    <row r="57" spans="1:13" x14ac:dyDescent="0.25">
      <c r="A57" s="345" t="s">
        <v>43</v>
      </c>
      <c r="B57" s="346" t="e">
        <f>SUM('C&amp;I Rate Code Energy'!#REF!)</f>
        <v>#REF!</v>
      </c>
      <c r="C57" s="240" t="e">
        <f>SUM('C&amp;I Rate Code Demand'!#REF!)</f>
        <v>#REF!</v>
      </c>
      <c r="D57" s="347">
        <v>2.9849000000000001E-2</v>
      </c>
      <c r="E57" s="288">
        <v>0</v>
      </c>
      <c r="F57" s="182" t="e">
        <f t="shared" si="6"/>
        <v>#REF!</v>
      </c>
      <c r="G57" s="16" t="e">
        <f>SUM('C&amp;I Rate Code Energy'!#REF!)</f>
        <v>#REF!</v>
      </c>
      <c r="H57" s="153" t="e">
        <f>SUM('C&amp;I Rate Code Demand'!#REF!)</f>
        <v>#REF!</v>
      </c>
      <c r="I57" s="20">
        <v>2.9849000000000001E-2</v>
      </c>
      <c r="J57" s="404">
        <v>0</v>
      </c>
      <c r="K57" s="283" t="e">
        <f t="shared" si="7"/>
        <v>#REF!</v>
      </c>
    </row>
    <row r="58" spans="1:13" x14ac:dyDescent="0.25">
      <c r="A58" s="345" t="s">
        <v>44</v>
      </c>
      <c r="B58" s="242" t="e">
        <f>SUM('C&amp;I Rate Code Energy'!#REF!)</f>
        <v>#REF!</v>
      </c>
      <c r="C58" s="243" t="e">
        <f>SUM('C&amp;I Rate Code Demand'!#REF!)</f>
        <v>#REF!</v>
      </c>
      <c r="D58" s="134">
        <v>1.2199999999999999E-3</v>
      </c>
      <c r="E58" s="176">
        <v>23.23</v>
      </c>
      <c r="F58" s="182" t="e">
        <f t="shared" si="6"/>
        <v>#REF!</v>
      </c>
      <c r="G58" s="21" t="e">
        <f>SUM('C&amp;I Rate Code Energy'!#REF!)</f>
        <v>#REF!</v>
      </c>
      <c r="H58" s="241" t="e">
        <f>SUM('C&amp;I Rate Code Demand'!#REF!)</f>
        <v>#REF!</v>
      </c>
      <c r="I58" s="136">
        <v>1.2199999999999999E-3</v>
      </c>
      <c r="J58" s="405">
        <v>23.23</v>
      </c>
      <c r="K58" s="283" t="e">
        <f t="shared" si="7"/>
        <v>#REF!</v>
      </c>
    </row>
    <row r="59" spans="1:13" x14ac:dyDescent="0.25">
      <c r="A59" s="345" t="s">
        <v>45</v>
      </c>
      <c r="B59" s="242" t="e">
        <f>SUM('C&amp;I Rate Code Energy'!#REF!)</f>
        <v>#REF!</v>
      </c>
      <c r="C59" s="243" t="e">
        <f>SUM('C&amp;I Rate Code Demand'!#REF!)</f>
        <v>#REF!</v>
      </c>
      <c r="D59" s="134">
        <v>1.217E-3</v>
      </c>
      <c r="E59" s="176">
        <v>22.49</v>
      </c>
      <c r="F59" s="182" t="e">
        <f t="shared" si="6"/>
        <v>#REF!</v>
      </c>
      <c r="G59" s="21" t="e">
        <f>SUM('C&amp;I Rate Code Energy'!#REF!)</f>
        <v>#REF!</v>
      </c>
      <c r="H59" s="241" t="e">
        <f>SUM('C&amp;I Rate Code Demand'!#REF!)</f>
        <v>#REF!</v>
      </c>
      <c r="I59" s="136">
        <v>1.217E-3</v>
      </c>
      <c r="J59" s="405">
        <v>22.49</v>
      </c>
      <c r="K59" s="283" t="e">
        <f t="shared" si="7"/>
        <v>#REF!</v>
      </c>
    </row>
    <row r="60" spans="1:13" ht="15.75" thickBot="1" x14ac:dyDescent="0.3">
      <c r="A60" s="345" t="s">
        <v>46</v>
      </c>
      <c r="B60" s="111" t="e">
        <f>SUM('C&amp;I Rate Code Energy'!#REF!)</f>
        <v>#REF!</v>
      </c>
      <c r="C60" s="244" t="e">
        <f>SUM('C&amp;I Rate Code Demand'!#REF!)</f>
        <v>#REF!</v>
      </c>
      <c r="D60" s="112">
        <v>1.224E-3</v>
      </c>
      <c r="E60" s="172">
        <v>21.62</v>
      </c>
      <c r="F60" s="180" t="e">
        <f t="shared" si="6"/>
        <v>#REF!</v>
      </c>
      <c r="G60" s="114" t="e">
        <f>SUM('C&amp;I Rate Code Energy'!#REF!)</f>
        <v>#REF!</v>
      </c>
      <c r="H60" s="168" t="e">
        <f>SUM('C&amp;I Rate Code Demand'!#REF!)</f>
        <v>#REF!</v>
      </c>
      <c r="I60" s="142">
        <v>1.224E-3</v>
      </c>
      <c r="J60" s="143">
        <v>21.62</v>
      </c>
      <c r="K60" s="284" t="e">
        <f t="shared" si="7"/>
        <v>#REF!</v>
      </c>
    </row>
    <row r="61" spans="1:13" ht="16.5" thickTop="1" thickBot="1" x14ac:dyDescent="0.3">
      <c r="A61" s="345" t="s">
        <v>33</v>
      </c>
      <c r="B61" s="118" t="e">
        <f>SUM(B53:B60)</f>
        <v>#REF!</v>
      </c>
      <c r="C61" s="145" t="e">
        <f>SUM(C55:C60)</f>
        <v>#REF!</v>
      </c>
      <c r="D61" s="146"/>
      <c r="E61" s="147"/>
      <c r="F61" s="179" t="e">
        <f>SUM(F53:F60)</f>
        <v>#REF!</v>
      </c>
      <c r="G61" s="121" t="e">
        <f>SUM(G53:G60)</f>
        <v>#REF!</v>
      </c>
      <c r="H61" s="148" t="e">
        <f>SUM(H55:H60)</f>
        <v>#REF!</v>
      </c>
      <c r="I61" s="149"/>
      <c r="J61" s="150"/>
      <c r="K61" s="285" t="e">
        <f>SUM(K53:K60)</f>
        <v>#REF!</v>
      </c>
      <c r="M61" s="10"/>
    </row>
    <row r="62" spans="1:13" ht="15.75" thickBot="1" x14ac:dyDescent="0.3">
      <c r="F62" s="10" t="e">
        <f>SUM(Sector!#REF!)</f>
        <v>#REF!</v>
      </c>
      <c r="K62" s="10" t="e">
        <f>SUM(Sector!#REF!)</f>
        <v>#REF!</v>
      </c>
    </row>
    <row r="63" spans="1:13" x14ac:dyDescent="0.25">
      <c r="B63" s="583" t="s">
        <v>138</v>
      </c>
      <c r="C63" s="584"/>
      <c r="D63" s="585"/>
      <c r="E63" s="586"/>
      <c r="F63" s="587"/>
      <c r="G63" s="588" t="s">
        <v>139</v>
      </c>
      <c r="H63" s="589"/>
      <c r="I63" s="590"/>
      <c r="J63" s="591"/>
      <c r="K63" s="592"/>
    </row>
    <row r="64" spans="1:13" x14ac:dyDescent="0.25">
      <c r="A64" s="344" t="s">
        <v>34</v>
      </c>
      <c r="B64" s="348" t="s">
        <v>24</v>
      </c>
      <c r="C64" s="349" t="s">
        <v>35</v>
      </c>
      <c r="D64" s="350" t="s">
        <v>36</v>
      </c>
      <c r="E64" s="351" t="s">
        <v>37</v>
      </c>
      <c r="F64" s="352" t="s">
        <v>26</v>
      </c>
      <c r="G64" s="125" t="s">
        <v>24</v>
      </c>
      <c r="H64" s="126" t="s">
        <v>35</v>
      </c>
      <c r="I64" s="127" t="s">
        <v>36</v>
      </c>
      <c r="J64" s="127" t="s">
        <v>37</v>
      </c>
      <c r="K64" s="128" t="s">
        <v>26</v>
      </c>
    </row>
    <row r="65" spans="1:11" x14ac:dyDescent="0.25">
      <c r="A65" s="345" t="s">
        <v>38</v>
      </c>
      <c r="B65" s="346" t="e">
        <f>SUM('C&amp;I Rate Code Energy'!#REF!)</f>
        <v>#REF!</v>
      </c>
      <c r="C65" s="353" t="s">
        <v>39</v>
      </c>
      <c r="D65" s="347">
        <v>6.9081000000000004E-2</v>
      </c>
      <c r="E65" s="354" t="s">
        <v>39</v>
      </c>
      <c r="F65" s="182" t="e">
        <f>+B65*D65</f>
        <v>#REF!</v>
      </c>
      <c r="G65" s="16" t="e">
        <f>SUM('C&amp;I Rate Code Energy'!#REF!)</f>
        <v>#REF!</v>
      </c>
      <c r="H65" s="19" t="s">
        <v>39</v>
      </c>
      <c r="I65" s="20">
        <v>6.9081000000000004E-2</v>
      </c>
      <c r="J65" s="19" t="s">
        <v>39</v>
      </c>
      <c r="K65" s="283" t="e">
        <f>+G65*I65</f>
        <v>#REF!</v>
      </c>
    </row>
    <row r="66" spans="1:11" x14ac:dyDescent="0.25">
      <c r="A66" s="345" t="s">
        <v>40</v>
      </c>
      <c r="B66" s="346" t="e">
        <f>SUM('C&amp;I Rate Code Energy'!#REF!)</f>
        <v>#REF!</v>
      </c>
      <c r="C66" s="353" t="s">
        <v>39</v>
      </c>
      <c r="D66" s="347">
        <v>6.0802000000000002E-2</v>
      </c>
      <c r="E66" s="354" t="s">
        <v>39</v>
      </c>
      <c r="F66" s="182" t="e">
        <f t="shared" ref="F66" si="8">+B66*D66</f>
        <v>#REF!</v>
      </c>
      <c r="G66" s="16" t="e">
        <f>SUM('C&amp;I Rate Code Energy'!#REF!)</f>
        <v>#REF!</v>
      </c>
      <c r="H66" s="19" t="s">
        <v>39</v>
      </c>
      <c r="I66" s="20">
        <v>6.0802000000000002E-2</v>
      </c>
      <c r="J66" s="19" t="s">
        <v>39</v>
      </c>
      <c r="K66" s="283" t="e">
        <f t="shared" ref="K66" si="9">+G66*I66</f>
        <v>#REF!</v>
      </c>
    </row>
    <row r="67" spans="1:11" x14ac:dyDescent="0.25">
      <c r="A67" s="345" t="s">
        <v>41</v>
      </c>
      <c r="B67" s="346" t="e">
        <f>SUM('C&amp;I Rate Code Energy'!#REF!)</f>
        <v>#REF!</v>
      </c>
      <c r="C67" s="130" t="e">
        <f>SUM('C&amp;I Rate Code Demand'!#REF!)</f>
        <v>#REF!</v>
      </c>
      <c r="D67" s="347">
        <v>1.2160000000000001E-3</v>
      </c>
      <c r="E67" s="174">
        <v>21.42</v>
      </c>
      <c r="F67" s="182" t="e">
        <f>(+B67*D67)+(C67*E67)</f>
        <v>#REF!</v>
      </c>
      <c r="G67" s="16" t="e">
        <f>SUM('C&amp;I Rate Code Energy'!#REF!)</f>
        <v>#REF!</v>
      </c>
      <c r="H67" s="132" t="e">
        <f>SUM('C&amp;I Rate Code Demand'!#REF!)</f>
        <v>#REF!</v>
      </c>
      <c r="I67" s="20">
        <v>1.2160000000000001E-3</v>
      </c>
      <c r="J67" s="133">
        <v>21.42</v>
      </c>
      <c r="K67" s="283" t="e">
        <f>(+G67*I67)+(H67*J67)</f>
        <v>#REF!</v>
      </c>
    </row>
    <row r="68" spans="1:11" x14ac:dyDescent="0.25">
      <c r="A68" s="345" t="s">
        <v>42</v>
      </c>
      <c r="B68" s="346" t="e">
        <f>SUM('C&amp;I Rate Code Energy'!#REF!)</f>
        <v>#REF!</v>
      </c>
      <c r="C68" s="130" t="e">
        <f>SUM('C&amp;I Rate Code Demand'!#REF!)</f>
        <v>#REF!</v>
      </c>
      <c r="D68" s="347">
        <v>1.578E-3</v>
      </c>
      <c r="E68" s="177">
        <v>23.23</v>
      </c>
      <c r="F68" s="182" t="e">
        <f t="shared" ref="F68:F72" si="10">(+B68*D68)+(C68*E68)</f>
        <v>#REF!</v>
      </c>
      <c r="G68" s="16" t="e">
        <f>SUM('C&amp;I Rate Code Energy'!#REF!)</f>
        <v>#REF!</v>
      </c>
      <c r="H68" s="132" t="e">
        <f>SUM('C&amp;I Rate Code Demand'!#REF!)</f>
        <v>#REF!</v>
      </c>
      <c r="I68" s="20">
        <v>1.578E-3</v>
      </c>
      <c r="J68" s="403">
        <v>23.23</v>
      </c>
      <c r="K68" s="283" t="e">
        <f t="shared" ref="K68:K72" si="11">(+G68*I68)+(H68*J68)</f>
        <v>#REF!</v>
      </c>
    </row>
    <row r="69" spans="1:11" x14ac:dyDescent="0.25">
      <c r="A69" s="345" t="s">
        <v>43</v>
      </c>
      <c r="B69" s="346" t="e">
        <f>SUM('C&amp;I Rate Code Energy'!#REF!)</f>
        <v>#REF!</v>
      </c>
      <c r="C69" s="130" t="e">
        <f>SUM('C&amp;I Rate Code Demand'!#REF!)</f>
        <v>#REF!</v>
      </c>
      <c r="D69" s="347">
        <v>2.9849000000000001E-2</v>
      </c>
      <c r="E69" s="288">
        <v>0</v>
      </c>
      <c r="F69" s="182" t="e">
        <f t="shared" si="10"/>
        <v>#REF!</v>
      </c>
      <c r="G69" s="16" t="e">
        <f>SUM('C&amp;I Rate Code Energy'!#REF!)</f>
        <v>#REF!</v>
      </c>
      <c r="H69" s="132" t="e">
        <f>SUM('C&amp;I Rate Code Demand'!#REF!)</f>
        <v>#REF!</v>
      </c>
      <c r="I69" s="20">
        <v>2.9849000000000001E-2</v>
      </c>
      <c r="J69" s="404">
        <v>0</v>
      </c>
      <c r="K69" s="283" t="e">
        <f t="shared" si="11"/>
        <v>#REF!</v>
      </c>
    </row>
    <row r="70" spans="1:11" x14ac:dyDescent="0.25">
      <c r="A70" s="345" t="s">
        <v>44</v>
      </c>
      <c r="B70" s="346" t="e">
        <f>SUM('C&amp;I Rate Code Energy'!#REF!)</f>
        <v>#REF!</v>
      </c>
      <c r="C70" s="130" t="e">
        <f>SUM('C&amp;I Rate Code Demand'!#REF!)</f>
        <v>#REF!</v>
      </c>
      <c r="D70" s="134">
        <v>1.2199999999999999E-3</v>
      </c>
      <c r="E70" s="176">
        <v>23.23</v>
      </c>
      <c r="F70" s="182" t="e">
        <f t="shared" si="10"/>
        <v>#REF!</v>
      </c>
      <c r="G70" s="16" t="e">
        <f>SUM('C&amp;I Rate Code Energy'!#REF!)</f>
        <v>#REF!</v>
      </c>
      <c r="H70" s="132" t="e">
        <f>SUM('C&amp;I Rate Code Demand'!#REF!)</f>
        <v>#REF!</v>
      </c>
      <c r="I70" s="136">
        <v>1.2199999999999999E-3</v>
      </c>
      <c r="J70" s="405">
        <v>23.23</v>
      </c>
      <c r="K70" s="283" t="e">
        <f t="shared" si="11"/>
        <v>#REF!</v>
      </c>
    </row>
    <row r="71" spans="1:11" x14ac:dyDescent="0.25">
      <c r="A71" s="345" t="s">
        <v>45</v>
      </c>
      <c r="B71" s="346" t="e">
        <f>SUM('C&amp;I Rate Code Energy'!#REF!)</f>
        <v>#REF!</v>
      </c>
      <c r="C71" s="130" t="e">
        <f>SUM('C&amp;I Rate Code Demand'!#REF!)</f>
        <v>#REF!</v>
      </c>
      <c r="D71" s="134">
        <v>1.217E-3</v>
      </c>
      <c r="E71" s="176">
        <v>22.49</v>
      </c>
      <c r="F71" s="182" t="e">
        <f t="shared" si="10"/>
        <v>#REF!</v>
      </c>
      <c r="G71" s="16" t="e">
        <f>SUM('C&amp;I Rate Code Energy'!#REF!)</f>
        <v>#REF!</v>
      </c>
      <c r="H71" s="132" t="e">
        <f>SUM('C&amp;I Rate Code Demand'!#REF!)</f>
        <v>#REF!</v>
      </c>
      <c r="I71" s="136">
        <v>1.217E-3</v>
      </c>
      <c r="J71" s="405">
        <v>22.49</v>
      </c>
      <c r="K71" s="283" t="e">
        <f t="shared" si="11"/>
        <v>#REF!</v>
      </c>
    </row>
    <row r="72" spans="1:11" ht="15.75" thickBot="1" x14ac:dyDescent="0.3">
      <c r="A72" s="345" t="s">
        <v>46</v>
      </c>
      <c r="B72" s="111" t="e">
        <f>SUM('C&amp;I Rate Code Energy'!#REF!)</f>
        <v>#REF!</v>
      </c>
      <c r="C72" s="138" t="e">
        <f>SUM('C&amp;I Rate Code Demand'!#REF!)</f>
        <v>#REF!</v>
      </c>
      <c r="D72" s="112">
        <v>1.224E-3</v>
      </c>
      <c r="E72" s="172">
        <v>21.62</v>
      </c>
      <c r="F72" s="180" t="e">
        <f t="shared" si="10"/>
        <v>#REF!</v>
      </c>
      <c r="G72" s="114" t="e">
        <f>SUM('C&amp;I Rate Code Energy'!#REF!)</f>
        <v>#REF!</v>
      </c>
      <c r="H72" s="141" t="e">
        <f>SUM('C&amp;I Rate Code Demand'!#REF!)</f>
        <v>#REF!</v>
      </c>
      <c r="I72" s="142">
        <v>1.224E-3</v>
      </c>
      <c r="J72" s="143">
        <v>21.62</v>
      </c>
      <c r="K72" s="284" t="e">
        <f t="shared" si="11"/>
        <v>#REF!</v>
      </c>
    </row>
    <row r="73" spans="1:11" ht="16.5" thickTop="1" thickBot="1" x14ac:dyDescent="0.3">
      <c r="A73" s="345" t="s">
        <v>33</v>
      </c>
      <c r="B73" s="118" t="e">
        <f>SUM(B65:B72)</f>
        <v>#REF!</v>
      </c>
      <c r="C73" s="145" t="e">
        <f>SUM(C67:C72)</f>
        <v>#REF!</v>
      </c>
      <c r="D73" s="146">
        <v>3.2664277957414299E-2</v>
      </c>
      <c r="E73" s="147">
        <v>17.004655051021874</v>
      </c>
      <c r="F73" s="179" t="e">
        <f>SUM(F65:F72)</f>
        <v>#REF!</v>
      </c>
      <c r="G73" s="121" t="e">
        <f>SUM(G65:G72)</f>
        <v>#REF!</v>
      </c>
      <c r="H73" s="148" t="e">
        <f>SUM(H67:H72)</f>
        <v>#REF!</v>
      </c>
      <c r="I73" s="149">
        <v>3.260016573411386E-2</v>
      </c>
      <c r="J73" s="150">
        <v>16.956138891939073</v>
      </c>
      <c r="K73" s="285" t="e">
        <f>SUM(K65:K72)</f>
        <v>#REF!</v>
      </c>
    </row>
    <row r="74" spans="1:11" x14ac:dyDescent="0.25">
      <c r="F74" s="10" t="e">
        <f>SUM(Sector!#REF!)</f>
        <v>#REF!</v>
      </c>
      <c r="K74" s="10" t="e">
        <f>SUM(Sector!#REF!)</f>
        <v>#REF!</v>
      </c>
    </row>
    <row r="75" spans="1:11" x14ac:dyDescent="0.25">
      <c r="G75" s="8" t="e">
        <f>B73+G73</f>
        <v>#REF!</v>
      </c>
      <c r="K75" s="8" t="e">
        <f>F73+K73</f>
        <v>#REF!</v>
      </c>
    </row>
    <row r="76" spans="1:11" x14ac:dyDescent="0.25">
      <c r="K76" t="e">
        <f>K75/G75</f>
        <v>#REF!</v>
      </c>
    </row>
  </sheetData>
  <mergeCells count="13">
    <mergeCell ref="L15:P15"/>
    <mergeCell ref="B27:F27"/>
    <mergeCell ref="G27:K27"/>
    <mergeCell ref="B39:F39"/>
    <mergeCell ref="G39:K39"/>
    <mergeCell ref="B3:F3"/>
    <mergeCell ref="G3:K3"/>
    <mergeCell ref="B15:F15"/>
    <mergeCell ref="G15:K15"/>
    <mergeCell ref="B63:F63"/>
    <mergeCell ref="G63:K63"/>
    <mergeCell ref="B51:F51"/>
    <mergeCell ref="G51:K51"/>
  </mergeCells>
  <pageMargins left="0.7" right="0.7" top="0.75" bottom="0.75" header="0.3" footer="0.3"/>
  <customProperties>
    <customPr name="EpmWorksheetKeyString_GUID" r:id="rId1"/>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K64"/>
  <sheetViews>
    <sheetView topLeftCell="A37" zoomScale="85" zoomScaleNormal="85" workbookViewId="0">
      <selection activeCell="E63" sqref="E63:G64"/>
    </sheetView>
  </sheetViews>
  <sheetFormatPr defaultColWidth="9.28515625" defaultRowHeight="15" x14ac:dyDescent="0.25"/>
  <cols>
    <col min="1" max="1" width="23.7109375" customWidth="1"/>
    <col min="2" max="10" width="26.28515625" customWidth="1"/>
    <col min="11" max="11" width="14.28515625" customWidth="1"/>
  </cols>
  <sheetData>
    <row r="1" spans="1:10" x14ac:dyDescent="0.25">
      <c r="A1" s="399" t="s">
        <v>110</v>
      </c>
    </row>
    <row r="2" spans="1:10" ht="15.75" thickBot="1" x14ac:dyDescent="0.3"/>
    <row r="3" spans="1:10" x14ac:dyDescent="0.25">
      <c r="B3" s="583" t="s">
        <v>96</v>
      </c>
      <c r="C3" s="585"/>
      <c r="D3" s="587"/>
      <c r="E3" s="588" t="s">
        <v>97</v>
      </c>
      <c r="F3" s="590"/>
      <c r="G3" s="592"/>
    </row>
    <row r="4" spans="1:10" x14ac:dyDescent="0.25">
      <c r="A4" s="344" t="s">
        <v>23</v>
      </c>
      <c r="B4" s="348" t="s">
        <v>24</v>
      </c>
      <c r="C4" s="350" t="s">
        <v>25</v>
      </c>
      <c r="D4" s="352" t="s">
        <v>26</v>
      </c>
      <c r="E4" s="125" t="s">
        <v>24</v>
      </c>
      <c r="F4" s="127" t="s">
        <v>25</v>
      </c>
      <c r="G4" s="128" t="s">
        <v>26</v>
      </c>
    </row>
    <row r="5" spans="1:10" x14ac:dyDescent="0.25">
      <c r="A5" s="345" t="s">
        <v>27</v>
      </c>
      <c r="B5" s="346">
        <v>0</v>
      </c>
      <c r="C5" s="347">
        <v>2.9055999999999998E-2</v>
      </c>
      <c r="D5" s="182">
        <v>0</v>
      </c>
      <c r="E5" s="16">
        <v>0</v>
      </c>
      <c r="F5" s="20">
        <v>2.9055999999999998E-2</v>
      </c>
      <c r="G5" s="283">
        <v>0</v>
      </c>
    </row>
    <row r="6" spans="1:10" x14ac:dyDescent="0.25">
      <c r="A6" s="345" t="s">
        <v>28</v>
      </c>
      <c r="B6" s="346">
        <v>0</v>
      </c>
      <c r="C6" s="347">
        <v>1.6855999999999999E-2</v>
      </c>
      <c r="D6" s="182">
        <v>0</v>
      </c>
      <c r="E6" s="16">
        <v>0</v>
      </c>
      <c r="F6" s="20">
        <v>1.6855999999999999E-2</v>
      </c>
      <c r="G6" s="283">
        <v>0</v>
      </c>
    </row>
    <row r="7" spans="1:10" x14ac:dyDescent="0.25">
      <c r="A7" s="345" t="s">
        <v>29</v>
      </c>
      <c r="B7" s="346">
        <v>0</v>
      </c>
      <c r="C7" s="347">
        <v>1.6855999999999999E-2</v>
      </c>
      <c r="D7" s="182">
        <v>0</v>
      </c>
      <c r="E7" s="16">
        <v>0</v>
      </c>
      <c r="F7" s="20">
        <v>1.6855999999999999E-2</v>
      </c>
      <c r="G7" s="283">
        <v>0</v>
      </c>
    </row>
    <row r="8" spans="1:10" x14ac:dyDescent="0.25">
      <c r="A8" s="345" t="s">
        <v>30</v>
      </c>
      <c r="B8" s="346">
        <v>0</v>
      </c>
      <c r="C8" s="347">
        <v>2.4656000000000001E-2</v>
      </c>
      <c r="D8" s="182">
        <v>0</v>
      </c>
      <c r="E8" s="16">
        <v>0</v>
      </c>
      <c r="F8" s="20">
        <v>2.4656000000000001E-2</v>
      </c>
      <c r="G8" s="283">
        <v>0</v>
      </c>
    </row>
    <row r="9" spans="1:10" x14ac:dyDescent="0.25">
      <c r="A9" s="345" t="s">
        <v>31</v>
      </c>
      <c r="B9" s="346">
        <v>0</v>
      </c>
      <c r="C9" s="347">
        <v>1.3676000000000001E-2</v>
      </c>
      <c r="D9" s="182">
        <v>0</v>
      </c>
      <c r="E9" s="16">
        <v>0</v>
      </c>
      <c r="F9" s="20">
        <v>1.3676000000000001E-2</v>
      </c>
      <c r="G9" s="283">
        <v>0</v>
      </c>
    </row>
    <row r="10" spans="1:10" ht="15.75" thickBot="1" x14ac:dyDescent="0.3">
      <c r="A10" s="345" t="s">
        <v>32</v>
      </c>
      <c r="B10" s="111">
        <v>0</v>
      </c>
      <c r="C10" s="112">
        <v>1.3676000000000001E-2</v>
      </c>
      <c r="D10" s="180">
        <v>0</v>
      </c>
      <c r="E10" s="114">
        <v>0</v>
      </c>
      <c r="F10" s="142">
        <v>1.3676000000000001E-2</v>
      </c>
      <c r="G10" s="284">
        <v>0</v>
      </c>
      <c r="H10" s="10"/>
    </row>
    <row r="11" spans="1:10" ht="16.5" thickTop="1" thickBot="1" x14ac:dyDescent="0.3">
      <c r="A11" s="345" t="s">
        <v>33</v>
      </c>
      <c r="B11" s="118">
        <v>0</v>
      </c>
      <c r="C11" s="119"/>
      <c r="D11" s="179">
        <v>0</v>
      </c>
      <c r="E11" s="121">
        <v>0</v>
      </c>
      <c r="F11" s="165"/>
      <c r="G11" s="285">
        <v>0</v>
      </c>
      <c r="H11" s="10"/>
    </row>
    <row r="12" spans="1:10" ht="15.75" thickBot="1" x14ac:dyDescent="0.3"/>
    <row r="13" spans="1:10" x14ac:dyDescent="0.25">
      <c r="B13" s="583" t="s">
        <v>134</v>
      </c>
      <c r="C13" s="585"/>
      <c r="D13" s="587"/>
      <c r="E13" s="588" t="s">
        <v>135</v>
      </c>
      <c r="F13" s="590"/>
      <c r="G13" s="592"/>
      <c r="H13" s="583" t="s">
        <v>102</v>
      </c>
      <c r="I13" s="585"/>
      <c r="J13" s="587"/>
    </row>
    <row r="14" spans="1:10" x14ac:dyDescent="0.25">
      <c r="A14" s="344" t="s">
        <v>23</v>
      </c>
      <c r="B14" s="348" t="s">
        <v>24</v>
      </c>
      <c r="C14" s="350" t="s">
        <v>25</v>
      </c>
      <c r="D14" s="352" t="s">
        <v>26</v>
      </c>
      <c r="E14" s="125" t="s">
        <v>24</v>
      </c>
      <c r="F14" s="127" t="s">
        <v>25</v>
      </c>
      <c r="G14" s="128" t="s">
        <v>26</v>
      </c>
      <c r="H14" s="348" t="s">
        <v>24</v>
      </c>
      <c r="I14" s="350" t="s">
        <v>25</v>
      </c>
      <c r="J14" s="352" t="s">
        <v>26</v>
      </c>
    </row>
    <row r="15" spans="1:10" x14ac:dyDescent="0.25">
      <c r="A15" s="345" t="s">
        <v>27</v>
      </c>
      <c r="B15" s="346">
        <v>0</v>
      </c>
      <c r="C15" s="347">
        <v>2.9055999999999998E-2</v>
      </c>
      <c r="D15" s="182">
        <v>0</v>
      </c>
      <c r="E15" s="16">
        <v>0</v>
      </c>
      <c r="F15" s="110">
        <v>3.6499999999999998E-2</v>
      </c>
      <c r="G15" s="283">
        <v>0</v>
      </c>
      <c r="H15" s="346">
        <v>0</v>
      </c>
      <c r="I15" s="183">
        <v>3.6499999999999998E-2</v>
      </c>
      <c r="J15" s="182">
        <v>0</v>
      </c>
    </row>
    <row r="16" spans="1:10" x14ac:dyDescent="0.25">
      <c r="A16" s="345" t="s">
        <v>28</v>
      </c>
      <c r="B16" s="346">
        <v>0</v>
      </c>
      <c r="C16" s="347">
        <v>1.6855999999999999E-2</v>
      </c>
      <c r="D16" s="182">
        <v>0</v>
      </c>
      <c r="E16" s="16">
        <v>0</v>
      </c>
      <c r="F16" s="110">
        <v>2.3897000000000002E-2</v>
      </c>
      <c r="G16" s="283">
        <v>0</v>
      </c>
      <c r="H16" s="346">
        <v>0</v>
      </c>
      <c r="I16" s="183">
        <v>2.3897000000000002E-2</v>
      </c>
      <c r="J16" s="182">
        <v>0</v>
      </c>
    </row>
    <row r="17" spans="1:11" x14ac:dyDescent="0.25">
      <c r="A17" s="345" t="s">
        <v>29</v>
      </c>
      <c r="B17" s="346">
        <v>0</v>
      </c>
      <c r="C17" s="347">
        <v>1.6855999999999999E-2</v>
      </c>
      <c r="D17" s="182">
        <v>0</v>
      </c>
      <c r="E17" s="16">
        <v>0</v>
      </c>
      <c r="F17" s="110">
        <v>2.3897000000000002E-2</v>
      </c>
      <c r="G17" s="283">
        <v>0</v>
      </c>
      <c r="H17" s="346">
        <v>0</v>
      </c>
      <c r="I17" s="183">
        <v>2.3897000000000002E-2</v>
      </c>
      <c r="J17" s="182">
        <v>0</v>
      </c>
    </row>
    <row r="18" spans="1:11" x14ac:dyDescent="0.25">
      <c r="A18" s="345" t="s">
        <v>30</v>
      </c>
      <c r="B18" s="346">
        <v>0</v>
      </c>
      <c r="C18" s="347">
        <v>2.4656000000000001E-2</v>
      </c>
      <c r="D18" s="182">
        <v>0</v>
      </c>
      <c r="E18" s="16">
        <v>0</v>
      </c>
      <c r="F18" s="110">
        <v>2.9505E-2</v>
      </c>
      <c r="G18" s="283">
        <v>0</v>
      </c>
      <c r="H18" s="346">
        <v>0</v>
      </c>
      <c r="I18" s="183">
        <v>2.9505E-2</v>
      </c>
      <c r="J18" s="182">
        <v>0</v>
      </c>
    </row>
    <row r="19" spans="1:11" x14ac:dyDescent="0.25">
      <c r="A19" s="345" t="s">
        <v>31</v>
      </c>
      <c r="B19" s="346">
        <v>0</v>
      </c>
      <c r="C19" s="347">
        <v>1.3676000000000001E-2</v>
      </c>
      <c r="D19" s="182">
        <v>0</v>
      </c>
      <c r="E19" s="16">
        <v>0</v>
      </c>
      <c r="F19" s="110">
        <v>1.8162000000000001E-2</v>
      </c>
      <c r="G19" s="283">
        <v>0</v>
      </c>
      <c r="H19" s="346">
        <v>0</v>
      </c>
      <c r="I19" s="183">
        <v>1.8162000000000001E-2</v>
      </c>
      <c r="J19" s="182">
        <v>0</v>
      </c>
    </row>
    <row r="20" spans="1:11" ht="15.75" thickBot="1" x14ac:dyDescent="0.3">
      <c r="A20" s="345" t="s">
        <v>32</v>
      </c>
      <c r="B20" s="111">
        <v>0</v>
      </c>
      <c r="C20" s="112">
        <v>1.3676000000000001E-2</v>
      </c>
      <c r="D20" s="180">
        <v>0</v>
      </c>
      <c r="E20" s="114">
        <v>0</v>
      </c>
      <c r="F20" s="115">
        <v>1.8162000000000001E-2</v>
      </c>
      <c r="G20" s="284">
        <v>0</v>
      </c>
      <c r="H20" s="111">
        <v>0</v>
      </c>
      <c r="I20" s="181">
        <v>1.8162000000000001E-2</v>
      </c>
      <c r="J20" s="180">
        <v>0</v>
      </c>
      <c r="K20" s="10"/>
    </row>
    <row r="21" spans="1:11" ht="16.5" thickTop="1" thickBot="1" x14ac:dyDescent="0.3">
      <c r="A21" s="345" t="s">
        <v>33</v>
      </c>
      <c r="B21" s="118">
        <v>0</v>
      </c>
      <c r="C21" s="119"/>
      <c r="D21" s="179">
        <v>0</v>
      </c>
      <c r="E21" s="121">
        <v>0</v>
      </c>
      <c r="F21" s="122"/>
      <c r="G21" s="285">
        <v>0</v>
      </c>
      <c r="H21" s="118">
        <v>0</v>
      </c>
      <c r="I21" s="119"/>
      <c r="J21" s="179">
        <v>0</v>
      </c>
      <c r="K21" s="10"/>
    </row>
    <row r="22" spans="1:11" ht="15.75" thickBot="1" x14ac:dyDescent="0.3">
      <c r="B22" s="30"/>
      <c r="K22" s="10"/>
    </row>
    <row r="23" spans="1:11" x14ac:dyDescent="0.25">
      <c r="B23" s="583" t="s">
        <v>76</v>
      </c>
      <c r="C23" s="585"/>
      <c r="D23" s="587"/>
      <c r="E23" s="588" t="s">
        <v>86</v>
      </c>
      <c r="F23" s="590"/>
      <c r="G23" s="592"/>
      <c r="K23" s="10"/>
    </row>
    <row r="24" spans="1:11" x14ac:dyDescent="0.25">
      <c r="A24" s="344" t="s">
        <v>23</v>
      </c>
      <c r="B24" s="348" t="s">
        <v>24</v>
      </c>
      <c r="C24" s="350" t="s">
        <v>25</v>
      </c>
      <c r="D24" s="352" t="s">
        <v>26</v>
      </c>
      <c r="E24" s="125" t="s">
        <v>24</v>
      </c>
      <c r="F24" s="127" t="s">
        <v>25</v>
      </c>
      <c r="G24" s="128" t="s">
        <v>26</v>
      </c>
      <c r="H24" s="10"/>
    </row>
    <row r="25" spans="1:11" x14ac:dyDescent="0.25">
      <c r="A25" s="345" t="s">
        <v>27</v>
      </c>
      <c r="B25" s="346">
        <v>0</v>
      </c>
      <c r="C25" s="183">
        <v>3.6499999999999998E-2</v>
      </c>
      <c r="D25" s="182">
        <v>0</v>
      </c>
      <c r="E25" s="16">
        <v>0</v>
      </c>
      <c r="F25" s="110">
        <v>3.6499999999999998E-2</v>
      </c>
      <c r="G25" s="283">
        <v>0</v>
      </c>
      <c r="H25" s="10"/>
    </row>
    <row r="26" spans="1:11" x14ac:dyDescent="0.25">
      <c r="A26" s="345" t="s">
        <v>28</v>
      </c>
      <c r="B26" s="346">
        <v>0</v>
      </c>
      <c r="C26" s="183">
        <v>2.3897000000000002E-2</v>
      </c>
      <c r="D26" s="182">
        <v>0</v>
      </c>
      <c r="E26" s="16">
        <v>0</v>
      </c>
      <c r="F26" s="110">
        <v>2.3897000000000002E-2</v>
      </c>
      <c r="G26" s="283">
        <v>0</v>
      </c>
      <c r="H26" s="10"/>
    </row>
    <row r="27" spans="1:11" x14ac:dyDescent="0.25">
      <c r="A27" s="345" t="s">
        <v>29</v>
      </c>
      <c r="B27" s="346">
        <v>0</v>
      </c>
      <c r="C27" s="183">
        <v>2.3897000000000002E-2</v>
      </c>
      <c r="D27" s="182">
        <v>0</v>
      </c>
      <c r="E27" s="16">
        <v>0</v>
      </c>
      <c r="F27" s="110">
        <v>2.3897000000000002E-2</v>
      </c>
      <c r="G27" s="283">
        <v>0</v>
      </c>
      <c r="H27" s="10"/>
    </row>
    <row r="28" spans="1:11" x14ac:dyDescent="0.25">
      <c r="A28" s="345" t="s">
        <v>30</v>
      </c>
      <c r="B28" s="346">
        <v>0</v>
      </c>
      <c r="C28" s="183">
        <v>2.9505E-2</v>
      </c>
      <c r="D28" s="182">
        <v>0</v>
      </c>
      <c r="E28" s="16">
        <v>0</v>
      </c>
      <c r="F28" s="110">
        <v>2.9505E-2</v>
      </c>
      <c r="G28" s="283">
        <v>0</v>
      </c>
      <c r="H28" s="10"/>
    </row>
    <row r="29" spans="1:11" x14ac:dyDescent="0.25">
      <c r="A29" s="345" t="s">
        <v>31</v>
      </c>
      <c r="B29" s="346">
        <v>0</v>
      </c>
      <c r="C29" s="183">
        <v>1.8162000000000001E-2</v>
      </c>
      <c r="D29" s="182">
        <v>0</v>
      </c>
      <c r="E29" s="16">
        <v>0</v>
      </c>
      <c r="F29" s="110">
        <v>1.8162000000000001E-2</v>
      </c>
      <c r="G29" s="283">
        <v>0</v>
      </c>
      <c r="H29" s="10"/>
    </row>
    <row r="30" spans="1:11" ht="15.75" thickBot="1" x14ac:dyDescent="0.3">
      <c r="A30" s="345" t="s">
        <v>32</v>
      </c>
      <c r="B30" s="111">
        <v>0</v>
      </c>
      <c r="C30" s="181">
        <v>1.8162000000000001E-2</v>
      </c>
      <c r="D30" s="180">
        <v>0</v>
      </c>
      <c r="E30" s="114">
        <v>0</v>
      </c>
      <c r="F30" s="115">
        <v>1.8162000000000001E-2</v>
      </c>
      <c r="G30" s="284">
        <v>0</v>
      </c>
      <c r="H30" s="10"/>
    </row>
    <row r="31" spans="1:11" ht="16.5" thickTop="1" thickBot="1" x14ac:dyDescent="0.3">
      <c r="A31" s="345" t="s">
        <v>33</v>
      </c>
      <c r="B31" s="118">
        <f>SUM(B25:B30)</f>
        <v>0</v>
      </c>
      <c r="C31" s="286"/>
      <c r="D31" s="179">
        <f>SUM(D25:D30)</f>
        <v>0</v>
      </c>
      <c r="E31" s="121">
        <f>SUM(E25:E30)</f>
        <v>0</v>
      </c>
      <c r="F31" s="165">
        <v>2.9592965438778037E-2</v>
      </c>
      <c r="G31" s="285">
        <f>SUM(G25:G30)</f>
        <v>0</v>
      </c>
      <c r="H31" s="10"/>
    </row>
    <row r="32" spans="1:11" ht="15.75" thickBot="1" x14ac:dyDescent="0.3"/>
    <row r="33" spans="1:9" x14ac:dyDescent="0.25">
      <c r="B33" s="583" t="s">
        <v>89</v>
      </c>
      <c r="C33" s="585"/>
      <c r="D33" s="587"/>
      <c r="E33" s="588" t="s">
        <v>95</v>
      </c>
      <c r="F33" s="590"/>
      <c r="G33" s="592"/>
    </row>
    <row r="34" spans="1:9" x14ac:dyDescent="0.25">
      <c r="A34" s="344" t="s">
        <v>23</v>
      </c>
      <c r="B34" s="348" t="s">
        <v>24</v>
      </c>
      <c r="C34" s="350" t="s">
        <v>25</v>
      </c>
      <c r="D34" s="352" t="s">
        <v>26</v>
      </c>
      <c r="E34" s="125" t="s">
        <v>24</v>
      </c>
      <c r="F34" s="127" t="s">
        <v>25</v>
      </c>
      <c r="G34" s="128" t="s">
        <v>26</v>
      </c>
      <c r="H34" s="10"/>
    </row>
    <row r="35" spans="1:9" x14ac:dyDescent="0.25">
      <c r="A35" s="345" t="s">
        <v>27</v>
      </c>
      <c r="B35" s="346">
        <v>0</v>
      </c>
      <c r="C35" s="183">
        <v>3.6499999999999998E-2</v>
      </c>
      <c r="D35" s="182">
        <f>+B35*C35</f>
        <v>0</v>
      </c>
      <c r="E35" s="346">
        <v>0</v>
      </c>
      <c r="F35" s="110">
        <v>3.6499999999999998E-2</v>
      </c>
      <c r="G35" s="283">
        <f>+E35*F35</f>
        <v>0</v>
      </c>
      <c r="H35" s="10"/>
    </row>
    <row r="36" spans="1:9" x14ac:dyDescent="0.25">
      <c r="A36" s="345" t="s">
        <v>28</v>
      </c>
      <c r="B36" s="346">
        <v>0</v>
      </c>
      <c r="C36" s="183">
        <v>2.3897000000000002E-2</v>
      </c>
      <c r="D36" s="182">
        <f t="shared" ref="D36:D40" si="0">+B36*C36</f>
        <v>0</v>
      </c>
      <c r="E36" s="346">
        <v>0</v>
      </c>
      <c r="F36" s="110">
        <v>2.3897000000000002E-2</v>
      </c>
      <c r="G36" s="283">
        <f t="shared" ref="G36:G40" si="1">+E36*F36</f>
        <v>0</v>
      </c>
      <c r="H36" s="10"/>
    </row>
    <row r="37" spans="1:9" x14ac:dyDescent="0.25">
      <c r="A37" s="345" t="s">
        <v>29</v>
      </c>
      <c r="B37" s="346">
        <v>0</v>
      </c>
      <c r="C37" s="183">
        <v>2.3897000000000002E-2</v>
      </c>
      <c r="D37" s="182">
        <f t="shared" si="0"/>
        <v>0</v>
      </c>
      <c r="E37" s="346">
        <v>0</v>
      </c>
      <c r="F37" s="110">
        <v>2.3897000000000002E-2</v>
      </c>
      <c r="G37" s="283">
        <f t="shared" si="1"/>
        <v>0</v>
      </c>
      <c r="H37" s="10"/>
    </row>
    <row r="38" spans="1:9" x14ac:dyDescent="0.25">
      <c r="A38" s="345" t="s">
        <v>30</v>
      </c>
      <c r="B38" s="346">
        <v>0</v>
      </c>
      <c r="C38" s="183">
        <v>2.9505E-2</v>
      </c>
      <c r="D38" s="182">
        <f t="shared" si="0"/>
        <v>0</v>
      </c>
      <c r="E38" s="346">
        <v>0</v>
      </c>
      <c r="F38" s="110">
        <v>2.9505E-2</v>
      </c>
      <c r="G38" s="283">
        <f t="shared" si="1"/>
        <v>0</v>
      </c>
      <c r="H38" s="10"/>
    </row>
    <row r="39" spans="1:9" x14ac:dyDescent="0.25">
      <c r="A39" s="345" t="s">
        <v>31</v>
      </c>
      <c r="B39" s="346">
        <v>0</v>
      </c>
      <c r="C39" s="183">
        <v>1.8162000000000001E-2</v>
      </c>
      <c r="D39" s="182">
        <f t="shared" si="0"/>
        <v>0</v>
      </c>
      <c r="E39" s="346">
        <v>0</v>
      </c>
      <c r="F39" s="110">
        <v>1.8162000000000001E-2</v>
      </c>
      <c r="G39" s="283">
        <f t="shared" si="1"/>
        <v>0</v>
      </c>
      <c r="H39" s="10"/>
    </row>
    <row r="40" spans="1:9" ht="15.75" thickBot="1" x14ac:dyDescent="0.3">
      <c r="A40" s="345" t="s">
        <v>32</v>
      </c>
      <c r="B40" s="111">
        <v>0</v>
      </c>
      <c r="C40" s="181">
        <v>1.8162000000000001E-2</v>
      </c>
      <c r="D40" s="180">
        <f t="shared" si="0"/>
        <v>0</v>
      </c>
      <c r="E40" s="111">
        <v>0</v>
      </c>
      <c r="F40" s="115">
        <v>1.8162000000000001E-2</v>
      </c>
      <c r="G40" s="284">
        <f t="shared" si="1"/>
        <v>0</v>
      </c>
      <c r="H40" s="10"/>
    </row>
    <row r="41" spans="1:9" ht="16.5" thickTop="1" thickBot="1" x14ac:dyDescent="0.3">
      <c r="A41" s="345" t="s">
        <v>33</v>
      </c>
      <c r="B41" s="118">
        <f>SUM(B35:B40)</f>
        <v>0</v>
      </c>
      <c r="C41" s="286"/>
      <c r="D41" s="179">
        <f>SUM(D35:D40)</f>
        <v>0</v>
      </c>
      <c r="E41" s="121">
        <f>SUM(E35:E40)</f>
        <v>0</v>
      </c>
      <c r="F41" s="165"/>
      <c r="G41" s="285">
        <f>SUM(G35:G40)</f>
        <v>0</v>
      </c>
      <c r="H41" s="10"/>
      <c r="I41" s="10"/>
    </row>
    <row r="42" spans="1:9" ht="15.75" thickBot="1" x14ac:dyDescent="0.3">
      <c r="D42" s="10"/>
      <c r="G42" s="10"/>
      <c r="H42" s="10"/>
    </row>
    <row r="43" spans="1:9" x14ac:dyDescent="0.25">
      <c r="B43" s="583" t="s">
        <v>136</v>
      </c>
      <c r="C43" s="585"/>
      <c r="D43" s="587"/>
      <c r="E43" s="588" t="s">
        <v>137</v>
      </c>
      <c r="F43" s="590"/>
      <c r="G43" s="592"/>
    </row>
    <row r="44" spans="1:9" x14ac:dyDescent="0.25">
      <c r="A44" s="344" t="s">
        <v>23</v>
      </c>
      <c r="B44" s="348" t="s">
        <v>24</v>
      </c>
      <c r="C44" s="350" t="s">
        <v>25</v>
      </c>
      <c r="D44" s="352" t="s">
        <v>26</v>
      </c>
      <c r="E44" s="125" t="s">
        <v>24</v>
      </c>
      <c r="F44" s="127" t="s">
        <v>25</v>
      </c>
      <c r="G44" s="128" t="s">
        <v>26</v>
      </c>
    </row>
    <row r="45" spans="1:9" x14ac:dyDescent="0.25">
      <c r="A45" s="345" t="s">
        <v>27</v>
      </c>
      <c r="B45" s="346">
        <v>0</v>
      </c>
      <c r="C45" s="183">
        <v>5.5445000000000001E-2</v>
      </c>
      <c r="D45" s="182">
        <f>+B45*C45</f>
        <v>0</v>
      </c>
      <c r="E45" s="16">
        <v>0</v>
      </c>
      <c r="F45" s="110">
        <v>5.5445000000000001E-2</v>
      </c>
      <c r="G45" s="283">
        <f>+E45*F45</f>
        <v>0</v>
      </c>
    </row>
    <row r="46" spans="1:9" x14ac:dyDescent="0.25">
      <c r="A46" s="345" t="s">
        <v>28</v>
      </c>
      <c r="B46" s="346">
        <v>0</v>
      </c>
      <c r="C46" s="183">
        <v>4.2841999999999998E-2</v>
      </c>
      <c r="D46" s="182">
        <f t="shared" ref="D46:D50" si="2">+B46*C46</f>
        <v>0</v>
      </c>
      <c r="E46" s="16">
        <v>0</v>
      </c>
      <c r="F46" s="110">
        <v>4.2841999999999998E-2</v>
      </c>
      <c r="G46" s="283">
        <f t="shared" ref="G46:G50" si="3">+E46*F46</f>
        <v>0</v>
      </c>
    </row>
    <row r="47" spans="1:9" x14ac:dyDescent="0.25">
      <c r="A47" s="345" t="s">
        <v>29</v>
      </c>
      <c r="B47" s="346">
        <v>0</v>
      </c>
      <c r="C47" s="183">
        <v>4.2841999999999998E-2</v>
      </c>
      <c r="D47" s="182">
        <f t="shared" si="2"/>
        <v>0</v>
      </c>
      <c r="E47" s="16">
        <v>0</v>
      </c>
      <c r="F47" s="110">
        <v>4.2841999999999998E-2</v>
      </c>
      <c r="G47" s="283">
        <f t="shared" si="3"/>
        <v>0</v>
      </c>
    </row>
    <row r="48" spans="1:9" x14ac:dyDescent="0.25">
      <c r="A48" s="345" t="s">
        <v>30</v>
      </c>
      <c r="B48" s="346">
        <v>0</v>
      </c>
      <c r="C48" s="183">
        <v>4.6370000000000001E-2</v>
      </c>
      <c r="D48" s="182">
        <f t="shared" si="2"/>
        <v>0</v>
      </c>
      <c r="E48" s="16">
        <v>0</v>
      </c>
      <c r="F48" s="110">
        <v>4.6370000000000001E-2</v>
      </c>
      <c r="G48" s="283">
        <f t="shared" si="3"/>
        <v>0</v>
      </c>
    </row>
    <row r="49" spans="1:9" x14ac:dyDescent="0.25">
      <c r="A49" s="345" t="s">
        <v>31</v>
      </c>
      <c r="B49" s="346">
        <v>0</v>
      </c>
      <c r="C49" s="183">
        <v>3.5027000000000003E-2</v>
      </c>
      <c r="D49" s="182">
        <f t="shared" si="2"/>
        <v>0</v>
      </c>
      <c r="E49" s="16">
        <v>0</v>
      </c>
      <c r="F49" s="110">
        <v>3.5027000000000003E-2</v>
      </c>
      <c r="G49" s="283">
        <f t="shared" si="3"/>
        <v>0</v>
      </c>
    </row>
    <row r="50" spans="1:9" ht="15.75" thickBot="1" x14ac:dyDescent="0.3">
      <c r="A50" s="345" t="s">
        <v>32</v>
      </c>
      <c r="B50" s="111">
        <v>0</v>
      </c>
      <c r="C50" s="181">
        <v>3.5027000000000003E-2</v>
      </c>
      <c r="D50" s="180">
        <f t="shared" si="2"/>
        <v>0</v>
      </c>
      <c r="E50" s="114">
        <v>0</v>
      </c>
      <c r="F50" s="115">
        <v>3.5027000000000003E-2</v>
      </c>
      <c r="G50" s="284">
        <f t="shared" si="3"/>
        <v>0</v>
      </c>
    </row>
    <row r="51" spans="1:9" ht="16.5" thickTop="1" thickBot="1" x14ac:dyDescent="0.3">
      <c r="A51" s="345" t="s">
        <v>33</v>
      </c>
      <c r="B51" s="118">
        <f>SUM(B45:B50)</f>
        <v>0</v>
      </c>
      <c r="C51" s="286"/>
      <c r="D51" s="179">
        <f>SUM(D45:D50)</f>
        <v>0</v>
      </c>
      <c r="E51" s="121">
        <f>SUM(E45:E50)</f>
        <v>0</v>
      </c>
      <c r="F51" s="165"/>
      <c r="G51" s="285">
        <f>SUM(G45:G50)</f>
        <v>0</v>
      </c>
      <c r="I51" s="10"/>
    </row>
    <row r="52" spans="1:9" ht="15.75" thickBot="1" x14ac:dyDescent="0.3">
      <c r="D52" s="10"/>
      <c r="G52" s="10"/>
    </row>
    <row r="53" spans="1:9" x14ac:dyDescent="0.25">
      <c r="B53" s="583" t="s">
        <v>138</v>
      </c>
      <c r="C53" s="585"/>
      <c r="D53" s="587"/>
      <c r="E53" s="588" t="s">
        <v>139</v>
      </c>
      <c r="F53" s="590"/>
      <c r="G53" s="592"/>
    </row>
    <row r="54" spans="1:9" x14ac:dyDescent="0.25">
      <c r="A54" s="344" t="s">
        <v>23</v>
      </c>
      <c r="B54" s="348" t="s">
        <v>24</v>
      </c>
      <c r="C54" s="350" t="s">
        <v>25</v>
      </c>
      <c r="D54" s="352" t="s">
        <v>26</v>
      </c>
      <c r="E54" s="125" t="s">
        <v>24</v>
      </c>
      <c r="F54" s="127" t="s">
        <v>25</v>
      </c>
      <c r="G54" s="128" t="s">
        <v>26</v>
      </c>
      <c r="H54" s="10"/>
    </row>
    <row r="55" spans="1:9" x14ac:dyDescent="0.25">
      <c r="A55" s="345" t="s">
        <v>27</v>
      </c>
      <c r="B55" s="346" t="e">
        <f>SUM('Res Rate Code Energy'!#REF!)</f>
        <v>#REF!</v>
      </c>
      <c r="C55" s="183">
        <v>5.5445000000000001E-2</v>
      </c>
      <c r="D55" s="182" t="e">
        <f>+B55*C55</f>
        <v>#REF!</v>
      </c>
      <c r="E55" s="16" t="e">
        <f>SUM('Res Rate Code Energy'!#REF!)</f>
        <v>#REF!</v>
      </c>
      <c r="F55" s="110">
        <v>5.5445000000000001E-2</v>
      </c>
      <c r="G55" s="283" t="e">
        <f>+E55*F55</f>
        <v>#REF!</v>
      </c>
      <c r="H55" s="10"/>
    </row>
    <row r="56" spans="1:9" x14ac:dyDescent="0.25">
      <c r="A56" s="345" t="s">
        <v>28</v>
      </c>
      <c r="B56" s="346" t="e">
        <f>SUM('Res Rate Code Energy'!#REF!)</f>
        <v>#REF!</v>
      </c>
      <c r="C56" s="183">
        <v>4.2841999999999998E-2</v>
      </c>
      <c r="D56" s="182" t="e">
        <f t="shared" ref="D56:D60" si="4">+B56*C56</f>
        <v>#REF!</v>
      </c>
      <c r="E56" s="16" t="e">
        <f>SUM('Res Rate Code Energy'!#REF!)</f>
        <v>#REF!</v>
      </c>
      <c r="F56" s="110">
        <v>4.2841999999999998E-2</v>
      </c>
      <c r="G56" s="283" t="e">
        <f t="shared" ref="G56:G60" si="5">+E56*F56</f>
        <v>#REF!</v>
      </c>
      <c r="H56" s="10"/>
    </row>
    <row r="57" spans="1:9" x14ac:dyDescent="0.25">
      <c r="A57" s="345" t="s">
        <v>29</v>
      </c>
      <c r="B57" s="346" t="e">
        <f>SUM('Res Rate Code Energy'!#REF!)</f>
        <v>#REF!</v>
      </c>
      <c r="C57" s="183">
        <v>4.2841999999999998E-2</v>
      </c>
      <c r="D57" s="182" t="e">
        <f t="shared" si="4"/>
        <v>#REF!</v>
      </c>
      <c r="E57" s="16" t="e">
        <f>SUM('Res Rate Code Energy'!#REF!)</f>
        <v>#REF!</v>
      </c>
      <c r="F57" s="110">
        <v>4.2841999999999998E-2</v>
      </c>
      <c r="G57" s="283" t="e">
        <f t="shared" si="5"/>
        <v>#REF!</v>
      </c>
      <c r="H57" s="10"/>
    </row>
    <row r="58" spans="1:9" x14ac:dyDescent="0.25">
      <c r="A58" s="345" t="s">
        <v>30</v>
      </c>
      <c r="B58" s="346" t="e">
        <f>SUM('Res Rate Code Energy'!#REF!)</f>
        <v>#REF!</v>
      </c>
      <c r="C58" s="183">
        <v>4.6370000000000001E-2</v>
      </c>
      <c r="D58" s="182" t="e">
        <f t="shared" si="4"/>
        <v>#REF!</v>
      </c>
      <c r="E58" s="16" t="e">
        <f>SUM('Res Rate Code Energy'!#REF!)</f>
        <v>#REF!</v>
      </c>
      <c r="F58" s="110">
        <v>4.6370000000000001E-2</v>
      </c>
      <c r="G58" s="283" t="e">
        <f t="shared" si="5"/>
        <v>#REF!</v>
      </c>
      <c r="H58" s="10"/>
    </row>
    <row r="59" spans="1:9" x14ac:dyDescent="0.25">
      <c r="A59" s="345" t="s">
        <v>31</v>
      </c>
      <c r="B59" s="346" t="e">
        <f>SUM('Res Rate Code Energy'!#REF!)</f>
        <v>#REF!</v>
      </c>
      <c r="C59" s="183">
        <v>3.5027000000000003E-2</v>
      </c>
      <c r="D59" s="182" t="e">
        <f t="shared" si="4"/>
        <v>#REF!</v>
      </c>
      <c r="E59" s="16" t="e">
        <f>SUM('Res Rate Code Energy'!#REF!)</f>
        <v>#REF!</v>
      </c>
      <c r="F59" s="110">
        <v>3.5027000000000003E-2</v>
      </c>
      <c r="G59" s="283" t="e">
        <f t="shared" si="5"/>
        <v>#REF!</v>
      </c>
      <c r="H59" s="10"/>
    </row>
    <row r="60" spans="1:9" ht="15.75" thickBot="1" x14ac:dyDescent="0.3">
      <c r="A60" s="345" t="s">
        <v>32</v>
      </c>
      <c r="B60" s="111" t="e">
        <f>SUM('Res Rate Code Energy'!#REF!)</f>
        <v>#REF!</v>
      </c>
      <c r="C60" s="181">
        <v>3.5027000000000003E-2</v>
      </c>
      <c r="D60" s="180" t="e">
        <f t="shared" si="4"/>
        <v>#REF!</v>
      </c>
      <c r="E60" s="114" t="e">
        <f>SUM('Res Rate Code Energy'!#REF!)</f>
        <v>#REF!</v>
      </c>
      <c r="F60" s="115">
        <v>3.5027000000000003E-2</v>
      </c>
      <c r="G60" s="284" t="e">
        <f t="shared" si="5"/>
        <v>#REF!</v>
      </c>
      <c r="H60" s="10"/>
    </row>
    <row r="61" spans="1:9" ht="16.5" thickTop="1" thickBot="1" x14ac:dyDescent="0.3">
      <c r="A61" s="345" t="s">
        <v>33</v>
      </c>
      <c r="B61" s="118" t="e">
        <f>SUM(B55:B60)</f>
        <v>#REF!</v>
      </c>
      <c r="C61" s="286"/>
      <c r="D61" s="179" t="e">
        <f>SUM(D55:D60)</f>
        <v>#REF!</v>
      </c>
      <c r="E61" s="121" t="e">
        <f>SUM(E55:E60)</f>
        <v>#REF!</v>
      </c>
      <c r="F61" s="165"/>
      <c r="G61" s="285" t="e">
        <f>SUM(G55:G60)</f>
        <v>#REF!</v>
      </c>
      <c r="H61" s="10"/>
    </row>
    <row r="62" spans="1:9" x14ac:dyDescent="0.25">
      <c r="D62" s="10" t="e">
        <f>SUM(Sector!#REF!)</f>
        <v>#REF!</v>
      </c>
      <c r="G62" s="10" t="e">
        <f>SUM(Sector!#REF!)</f>
        <v>#REF!</v>
      </c>
    </row>
    <row r="63" spans="1:9" x14ac:dyDescent="0.25">
      <c r="E63" s="8" t="e">
        <f>B61+E61</f>
        <v>#REF!</v>
      </c>
      <c r="G63" s="10" t="e">
        <f>D61+G61</f>
        <v>#REF!</v>
      </c>
    </row>
    <row r="64" spans="1:9" x14ac:dyDescent="0.25">
      <c r="G64" s="12" t="e">
        <f>G63/E63</f>
        <v>#REF!</v>
      </c>
    </row>
  </sheetData>
  <mergeCells count="13">
    <mergeCell ref="H13:J13"/>
    <mergeCell ref="B33:D33"/>
    <mergeCell ref="E33:G33"/>
    <mergeCell ref="B43:D43"/>
    <mergeCell ref="E43:G43"/>
    <mergeCell ref="B23:D23"/>
    <mergeCell ref="E23:G23"/>
    <mergeCell ref="B3:D3"/>
    <mergeCell ref="E3:G3"/>
    <mergeCell ref="B13:D13"/>
    <mergeCell ref="E13:G13"/>
    <mergeCell ref="B53:D53"/>
    <mergeCell ref="E53:G53"/>
  </mergeCells>
  <pageMargins left="0.7" right="0.7" top="0.75" bottom="0.75" header="0.3" footer="0.3"/>
  <customProperties>
    <customPr name="EpmWorksheetKeyString_GUID" r:id="rId1"/>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Q80"/>
  <sheetViews>
    <sheetView topLeftCell="A52" zoomScale="85" zoomScaleNormal="85" workbookViewId="0">
      <selection activeCell="D83" sqref="D83"/>
    </sheetView>
  </sheetViews>
  <sheetFormatPr defaultColWidth="9.28515625" defaultRowHeight="15" x14ac:dyDescent="0.25"/>
  <cols>
    <col min="1" max="1" width="23.7109375" customWidth="1"/>
    <col min="2" max="2" width="13.5703125" customWidth="1"/>
    <col min="3" max="3" width="12.28515625" customWidth="1"/>
    <col min="4" max="4" width="21.7109375" customWidth="1"/>
    <col min="5" max="5" width="20.5703125" customWidth="1"/>
    <col min="6" max="6" width="18" customWidth="1"/>
    <col min="7" max="7" width="13.5703125" customWidth="1"/>
    <col min="8" max="8" width="12.28515625" customWidth="1"/>
    <col min="9" max="9" width="21.7109375" customWidth="1"/>
    <col min="10" max="10" width="20.5703125" customWidth="1"/>
    <col min="11" max="11" width="18" customWidth="1"/>
    <col min="12" max="16" width="26.28515625" customWidth="1"/>
    <col min="17" max="17" width="14.28515625" customWidth="1"/>
  </cols>
  <sheetData>
    <row r="1" spans="1:16" x14ac:dyDescent="0.25">
      <c r="A1" s="399" t="s">
        <v>111</v>
      </c>
    </row>
    <row r="2" spans="1:16" ht="15.75" thickBot="1" x14ac:dyDescent="0.3"/>
    <row r="3" spans="1:16" x14ac:dyDescent="0.25">
      <c r="B3" s="583" t="s">
        <v>96</v>
      </c>
      <c r="C3" s="584"/>
      <c r="D3" s="585"/>
      <c r="E3" s="586"/>
      <c r="F3" s="587"/>
      <c r="G3" s="588" t="s">
        <v>97</v>
      </c>
      <c r="H3" s="589"/>
      <c r="I3" s="590"/>
      <c r="J3" s="591"/>
      <c r="K3" s="592"/>
    </row>
    <row r="4" spans="1:16" x14ac:dyDescent="0.25">
      <c r="A4" s="344" t="s">
        <v>34</v>
      </c>
      <c r="B4" s="348" t="s">
        <v>24</v>
      </c>
      <c r="C4" s="349" t="s">
        <v>35</v>
      </c>
      <c r="D4" s="350" t="s">
        <v>36</v>
      </c>
      <c r="E4" s="351" t="s">
        <v>37</v>
      </c>
      <c r="F4" s="352" t="s">
        <v>26</v>
      </c>
      <c r="G4" s="125" t="s">
        <v>24</v>
      </c>
      <c r="H4" s="126" t="s">
        <v>35</v>
      </c>
      <c r="I4" s="127" t="s">
        <v>36</v>
      </c>
      <c r="J4" s="127" t="s">
        <v>37</v>
      </c>
      <c r="K4" s="128" t="s">
        <v>26</v>
      </c>
    </row>
    <row r="5" spans="1:16" x14ac:dyDescent="0.25">
      <c r="A5" s="345" t="s">
        <v>38</v>
      </c>
      <c r="B5" s="346">
        <v>0</v>
      </c>
      <c r="C5" s="353" t="s">
        <v>39</v>
      </c>
      <c r="D5" s="347">
        <v>5.8855999999999999E-2</v>
      </c>
      <c r="E5" s="353" t="s">
        <v>39</v>
      </c>
      <c r="F5" s="182">
        <v>0</v>
      </c>
      <c r="G5" s="16">
        <v>0</v>
      </c>
      <c r="H5" s="19" t="s">
        <v>39</v>
      </c>
      <c r="I5" s="20">
        <v>5.8855999999999999E-2</v>
      </c>
      <c r="J5" s="248" t="s">
        <v>39</v>
      </c>
      <c r="K5" s="283">
        <v>0</v>
      </c>
    </row>
    <row r="6" spans="1:16" x14ac:dyDescent="0.25">
      <c r="A6" s="345" t="s">
        <v>40</v>
      </c>
      <c r="B6" s="346">
        <v>0</v>
      </c>
      <c r="C6" s="353" t="s">
        <v>39</v>
      </c>
      <c r="D6" s="347">
        <v>3.0256000000000002E-2</v>
      </c>
      <c r="E6" s="353" t="s">
        <v>39</v>
      </c>
      <c r="F6" s="182">
        <v>0</v>
      </c>
      <c r="G6" s="16">
        <v>0</v>
      </c>
      <c r="H6" s="19" t="s">
        <v>39</v>
      </c>
      <c r="I6" s="20">
        <v>3.0256000000000002E-2</v>
      </c>
      <c r="J6" s="248" t="s">
        <v>39</v>
      </c>
      <c r="K6" s="283">
        <v>0</v>
      </c>
    </row>
    <row r="7" spans="1:16" x14ac:dyDescent="0.25">
      <c r="A7" s="345" t="s">
        <v>41</v>
      </c>
      <c r="B7" s="346">
        <v>0</v>
      </c>
      <c r="C7" s="240">
        <v>0</v>
      </c>
      <c r="D7" s="347">
        <v>1.1856E-2</v>
      </c>
      <c r="E7" s="177">
        <v>10.18</v>
      </c>
      <c r="F7" s="182">
        <v>0</v>
      </c>
      <c r="G7" s="16">
        <v>0</v>
      </c>
      <c r="H7" s="153">
        <v>0</v>
      </c>
      <c r="I7" s="20">
        <v>1.1856E-2</v>
      </c>
      <c r="J7" s="162">
        <v>10.18</v>
      </c>
      <c r="K7" s="283">
        <v>0</v>
      </c>
    </row>
    <row r="8" spans="1:16" x14ac:dyDescent="0.25">
      <c r="A8" s="345" t="s">
        <v>42</v>
      </c>
      <c r="B8" s="346">
        <v>0</v>
      </c>
      <c r="C8" s="240">
        <v>0</v>
      </c>
      <c r="D8" s="347">
        <v>5.7559999999999998E-3</v>
      </c>
      <c r="E8" s="177">
        <v>11.19</v>
      </c>
      <c r="F8" s="182">
        <v>0</v>
      </c>
      <c r="G8" s="16">
        <v>0</v>
      </c>
      <c r="H8" s="153">
        <v>0</v>
      </c>
      <c r="I8" s="20">
        <v>5.7559999999999998E-3</v>
      </c>
      <c r="J8" s="162">
        <v>11.19</v>
      </c>
      <c r="K8" s="283">
        <v>0</v>
      </c>
    </row>
    <row r="9" spans="1:16" x14ac:dyDescent="0.25">
      <c r="A9" s="345" t="s">
        <v>43</v>
      </c>
      <c r="B9" s="346">
        <v>0</v>
      </c>
      <c r="C9" s="240">
        <v>0</v>
      </c>
      <c r="D9" s="287">
        <v>2.1055999999999998E-2</v>
      </c>
      <c r="E9" s="288">
        <v>0</v>
      </c>
      <c r="F9" s="182">
        <v>0</v>
      </c>
      <c r="G9" s="16">
        <v>0</v>
      </c>
      <c r="H9" s="153">
        <v>0</v>
      </c>
      <c r="I9" s="22">
        <v>2.1055999999999998E-2</v>
      </c>
      <c r="J9" s="289">
        <v>0</v>
      </c>
      <c r="K9" s="283">
        <v>0</v>
      </c>
    </row>
    <row r="10" spans="1:16" x14ac:dyDescent="0.25">
      <c r="A10" s="345" t="s">
        <v>44</v>
      </c>
      <c r="B10" s="242">
        <v>0</v>
      </c>
      <c r="C10" s="243">
        <v>0</v>
      </c>
      <c r="D10" s="347">
        <v>5.7559999999999998E-3</v>
      </c>
      <c r="E10" s="177">
        <v>10.57</v>
      </c>
      <c r="F10" s="182">
        <v>0</v>
      </c>
      <c r="G10" s="21">
        <v>0</v>
      </c>
      <c r="H10" s="241">
        <v>0</v>
      </c>
      <c r="I10" s="20">
        <v>5.7559999999999998E-3</v>
      </c>
      <c r="J10" s="162">
        <v>10.57</v>
      </c>
      <c r="K10" s="283">
        <v>0</v>
      </c>
    </row>
    <row r="11" spans="1:16" x14ac:dyDescent="0.25">
      <c r="A11" s="345" t="s">
        <v>45</v>
      </c>
      <c r="B11" s="242">
        <v>0</v>
      </c>
      <c r="C11" s="243">
        <v>0</v>
      </c>
      <c r="D11" s="287">
        <v>4.9560000000000003E-3</v>
      </c>
      <c r="E11" s="177">
        <v>10.6</v>
      </c>
      <c r="F11" s="182">
        <v>0</v>
      </c>
      <c r="G11" s="21">
        <v>0</v>
      </c>
      <c r="H11" s="241">
        <v>0</v>
      </c>
      <c r="I11" s="22">
        <v>4.9560000000000003E-3</v>
      </c>
      <c r="J11" s="162">
        <v>10.6</v>
      </c>
      <c r="K11" s="283">
        <v>0</v>
      </c>
    </row>
    <row r="12" spans="1:16" ht="15.75" thickBot="1" x14ac:dyDescent="0.3">
      <c r="A12" s="345" t="s">
        <v>46</v>
      </c>
      <c r="B12" s="111">
        <v>0</v>
      </c>
      <c r="C12" s="244">
        <v>0</v>
      </c>
      <c r="D12" s="112">
        <v>4.9560000000000003E-3</v>
      </c>
      <c r="E12" s="175">
        <v>9.9</v>
      </c>
      <c r="F12" s="180">
        <v>0</v>
      </c>
      <c r="G12" s="114">
        <v>0</v>
      </c>
      <c r="H12" s="168">
        <v>0</v>
      </c>
      <c r="I12" s="142">
        <v>4.9560000000000003E-3</v>
      </c>
      <c r="J12" s="161">
        <v>9.9</v>
      </c>
      <c r="K12" s="284">
        <v>0</v>
      </c>
      <c r="L12" s="10"/>
    </row>
    <row r="13" spans="1:16" ht="16.5" thickTop="1" thickBot="1" x14ac:dyDescent="0.3">
      <c r="A13" s="345" t="s">
        <v>33</v>
      </c>
      <c r="B13" s="118">
        <v>0</v>
      </c>
      <c r="C13" s="145">
        <v>0</v>
      </c>
      <c r="D13" s="146"/>
      <c r="E13" s="147"/>
      <c r="F13" s="179">
        <v>0</v>
      </c>
      <c r="G13" s="121">
        <v>0</v>
      </c>
      <c r="H13" s="148">
        <v>0</v>
      </c>
      <c r="I13" s="149"/>
      <c r="J13" s="150"/>
      <c r="K13" s="285">
        <v>0</v>
      </c>
      <c r="L13" s="10"/>
    </row>
    <row r="14" spans="1:16" ht="15.75" thickBot="1" x14ac:dyDescent="0.3"/>
    <row r="15" spans="1:16" x14ac:dyDescent="0.25">
      <c r="B15" s="583" t="s">
        <v>134</v>
      </c>
      <c r="C15" s="584"/>
      <c r="D15" s="585"/>
      <c r="E15" s="586"/>
      <c r="F15" s="587"/>
      <c r="G15" s="588" t="s">
        <v>135</v>
      </c>
      <c r="H15" s="589"/>
      <c r="I15" s="590"/>
      <c r="J15" s="591"/>
      <c r="K15" s="592"/>
      <c r="L15" s="583" t="s">
        <v>102</v>
      </c>
      <c r="M15" s="584"/>
      <c r="N15" s="585"/>
      <c r="O15" s="586"/>
      <c r="P15" s="587"/>
    </row>
    <row r="16" spans="1:16" x14ac:dyDescent="0.25">
      <c r="A16" s="344" t="s">
        <v>34</v>
      </c>
      <c r="B16" s="348" t="s">
        <v>24</v>
      </c>
      <c r="C16" s="349" t="s">
        <v>35</v>
      </c>
      <c r="D16" s="350" t="s">
        <v>36</v>
      </c>
      <c r="E16" s="351" t="s">
        <v>37</v>
      </c>
      <c r="F16" s="352" t="s">
        <v>26</v>
      </c>
      <c r="G16" s="125" t="s">
        <v>24</v>
      </c>
      <c r="H16" s="126" t="s">
        <v>35</v>
      </c>
      <c r="I16" s="127" t="s">
        <v>36</v>
      </c>
      <c r="J16" s="578" t="s">
        <v>37</v>
      </c>
      <c r="K16" s="128" t="s">
        <v>26</v>
      </c>
      <c r="L16" s="348" t="s">
        <v>24</v>
      </c>
      <c r="M16" s="349" t="s">
        <v>35</v>
      </c>
      <c r="N16" s="350" t="s">
        <v>36</v>
      </c>
      <c r="O16" s="351" t="s">
        <v>37</v>
      </c>
      <c r="P16" s="352" t="s">
        <v>26</v>
      </c>
    </row>
    <row r="17" spans="1:17" x14ac:dyDescent="0.25">
      <c r="A17" s="345" t="s">
        <v>38</v>
      </c>
      <c r="B17" s="346">
        <v>0</v>
      </c>
      <c r="C17" s="353" t="s">
        <v>39</v>
      </c>
      <c r="D17" s="347">
        <v>5.8855999999999999E-2</v>
      </c>
      <c r="E17" s="353" t="s">
        <v>39</v>
      </c>
      <c r="F17" s="182">
        <v>0</v>
      </c>
      <c r="G17" s="16">
        <v>0</v>
      </c>
      <c r="H17" s="19" t="s">
        <v>39</v>
      </c>
      <c r="I17" s="20">
        <v>6.1643000000000003E-2</v>
      </c>
      <c r="J17" s="19" t="s">
        <v>39</v>
      </c>
      <c r="K17" s="283">
        <v>0</v>
      </c>
      <c r="L17" s="346">
        <v>0</v>
      </c>
      <c r="M17" s="353" t="s">
        <v>39</v>
      </c>
      <c r="N17" s="347">
        <v>6.1643000000000003E-2</v>
      </c>
      <c r="O17" s="354" t="s">
        <v>39</v>
      </c>
      <c r="P17" s="182">
        <v>0</v>
      </c>
    </row>
    <row r="18" spans="1:17" x14ac:dyDescent="0.25">
      <c r="A18" s="345" t="s">
        <v>40</v>
      </c>
      <c r="B18" s="346">
        <v>0</v>
      </c>
      <c r="C18" s="353" t="s">
        <v>39</v>
      </c>
      <c r="D18" s="347">
        <v>3.0256000000000002E-2</v>
      </c>
      <c r="E18" s="353" t="s">
        <v>39</v>
      </c>
      <c r="F18" s="182">
        <v>0</v>
      </c>
      <c r="G18" s="16">
        <v>0</v>
      </c>
      <c r="H18" s="19" t="s">
        <v>39</v>
      </c>
      <c r="I18" s="20">
        <v>4.4153999999999999E-2</v>
      </c>
      <c r="J18" s="19" t="s">
        <v>39</v>
      </c>
      <c r="K18" s="283">
        <v>0</v>
      </c>
      <c r="L18" s="346">
        <v>0</v>
      </c>
      <c r="M18" s="353" t="s">
        <v>39</v>
      </c>
      <c r="N18" s="347">
        <v>4.4153999999999999E-2</v>
      </c>
      <c r="O18" s="354" t="s">
        <v>39</v>
      </c>
      <c r="P18" s="182">
        <v>0</v>
      </c>
    </row>
    <row r="19" spans="1:17" x14ac:dyDescent="0.25">
      <c r="A19" s="345" t="s">
        <v>41</v>
      </c>
      <c r="B19" s="346">
        <v>0</v>
      </c>
      <c r="C19" s="240">
        <v>0</v>
      </c>
      <c r="D19" s="347">
        <v>1.1856E-2</v>
      </c>
      <c r="E19" s="131">
        <v>10.18</v>
      </c>
      <c r="F19" s="182">
        <v>0</v>
      </c>
      <c r="G19" s="16">
        <v>0</v>
      </c>
      <c r="H19" s="153">
        <v>0</v>
      </c>
      <c r="I19" s="20">
        <v>1.6609999999999999E-3</v>
      </c>
      <c r="J19" s="133">
        <v>17.100000000000001</v>
      </c>
      <c r="K19" s="283">
        <v>0</v>
      </c>
      <c r="L19" s="346">
        <v>0</v>
      </c>
      <c r="M19" s="240">
        <v>0</v>
      </c>
      <c r="N19" s="347">
        <v>1.6609999999999999E-3</v>
      </c>
      <c r="O19" s="174">
        <v>17.100000000000001</v>
      </c>
      <c r="P19" s="182">
        <v>0</v>
      </c>
    </row>
    <row r="20" spans="1:17" x14ac:dyDescent="0.25">
      <c r="A20" s="345" t="s">
        <v>42</v>
      </c>
      <c r="B20" s="346">
        <v>0</v>
      </c>
      <c r="C20" s="240">
        <v>0</v>
      </c>
      <c r="D20" s="347">
        <v>5.7559999999999998E-3</v>
      </c>
      <c r="E20" s="131">
        <v>11.19</v>
      </c>
      <c r="F20" s="182">
        <v>0</v>
      </c>
      <c r="G20" s="16">
        <v>0</v>
      </c>
      <c r="H20" s="153">
        <v>0</v>
      </c>
      <c r="I20" s="20">
        <v>5.9599999999999996E-4</v>
      </c>
      <c r="J20" s="133">
        <v>18.2</v>
      </c>
      <c r="K20" s="283">
        <v>0</v>
      </c>
      <c r="L20" s="346">
        <v>0</v>
      </c>
      <c r="M20" s="240">
        <v>0</v>
      </c>
      <c r="N20" s="347">
        <v>5.9599999999999996E-4</v>
      </c>
      <c r="O20" s="174">
        <v>18.2</v>
      </c>
      <c r="P20" s="182">
        <v>0</v>
      </c>
    </row>
    <row r="21" spans="1:17" x14ac:dyDescent="0.25">
      <c r="A21" s="345" t="s">
        <v>43</v>
      </c>
      <c r="B21" s="346">
        <v>0</v>
      </c>
      <c r="C21" s="240">
        <v>0</v>
      </c>
      <c r="D21" s="347">
        <v>2.1055999999999998E-2</v>
      </c>
      <c r="E21" s="131">
        <v>0</v>
      </c>
      <c r="F21" s="182">
        <v>0</v>
      </c>
      <c r="G21" s="16">
        <v>0</v>
      </c>
      <c r="H21" s="153">
        <v>0</v>
      </c>
      <c r="I21" s="20">
        <v>2.486E-2</v>
      </c>
      <c r="J21" s="133">
        <v>0</v>
      </c>
      <c r="K21" s="283">
        <v>0</v>
      </c>
      <c r="L21" s="346">
        <v>0</v>
      </c>
      <c r="M21" s="240">
        <v>0</v>
      </c>
      <c r="N21" s="347">
        <v>2.486E-2</v>
      </c>
      <c r="O21" s="174">
        <v>0</v>
      </c>
      <c r="P21" s="182">
        <v>0</v>
      </c>
    </row>
    <row r="22" spans="1:17" x14ac:dyDescent="0.25">
      <c r="A22" s="345" t="s">
        <v>44</v>
      </c>
      <c r="B22" s="242">
        <v>0</v>
      </c>
      <c r="C22" s="243">
        <v>0</v>
      </c>
      <c r="D22" s="134">
        <v>5.7559999999999998E-3</v>
      </c>
      <c r="E22" s="135">
        <v>10.57</v>
      </c>
      <c r="F22" s="182">
        <v>0</v>
      </c>
      <c r="G22" s="21">
        <v>0</v>
      </c>
      <c r="H22" s="241">
        <v>0</v>
      </c>
      <c r="I22" s="136">
        <v>1.2050999999999999E-2</v>
      </c>
      <c r="J22" s="137">
        <v>12.05</v>
      </c>
      <c r="K22" s="283">
        <v>0</v>
      </c>
      <c r="L22" s="242">
        <v>0</v>
      </c>
      <c r="M22" s="243">
        <v>0</v>
      </c>
      <c r="N22" s="134">
        <v>1.2050999999999999E-2</v>
      </c>
      <c r="O22" s="173">
        <v>12.05</v>
      </c>
      <c r="P22" s="182">
        <v>0</v>
      </c>
    </row>
    <row r="23" spans="1:17" x14ac:dyDescent="0.25">
      <c r="A23" s="345" t="s">
        <v>45</v>
      </c>
      <c r="B23" s="242">
        <v>0</v>
      </c>
      <c r="C23" s="243">
        <v>0</v>
      </c>
      <c r="D23" s="134">
        <v>4.9560000000000003E-3</v>
      </c>
      <c r="E23" s="135">
        <v>10.6</v>
      </c>
      <c r="F23" s="182">
        <v>0</v>
      </c>
      <c r="G23" s="21">
        <v>0</v>
      </c>
      <c r="H23" s="241">
        <v>0</v>
      </c>
      <c r="I23" s="136">
        <v>1.3174999999999999E-2</v>
      </c>
      <c r="J23" s="137">
        <v>11.5</v>
      </c>
      <c r="K23" s="283">
        <v>0</v>
      </c>
      <c r="L23" s="242">
        <v>0</v>
      </c>
      <c r="M23" s="243">
        <v>0</v>
      </c>
      <c r="N23" s="134">
        <v>1.3174999999999999E-2</v>
      </c>
      <c r="O23" s="173">
        <v>11.5</v>
      </c>
      <c r="P23" s="182">
        <v>0</v>
      </c>
    </row>
    <row r="24" spans="1:17" ht="15.75" thickBot="1" x14ac:dyDescent="0.3">
      <c r="A24" s="345" t="s">
        <v>46</v>
      </c>
      <c r="B24" s="111">
        <v>0</v>
      </c>
      <c r="C24" s="244">
        <v>0</v>
      </c>
      <c r="D24" s="112">
        <v>4.9560000000000003E-3</v>
      </c>
      <c r="E24" s="139">
        <v>9.9</v>
      </c>
      <c r="F24" s="180">
        <v>0</v>
      </c>
      <c r="G24" s="114">
        <v>0</v>
      </c>
      <c r="H24" s="168">
        <v>0</v>
      </c>
      <c r="I24" s="142">
        <v>1.1457E-2</v>
      </c>
      <c r="J24" s="143">
        <v>11.07</v>
      </c>
      <c r="K24" s="284">
        <v>0</v>
      </c>
      <c r="L24" s="111">
        <v>0</v>
      </c>
      <c r="M24" s="244">
        <v>0</v>
      </c>
      <c r="N24" s="112">
        <v>1.1457E-2</v>
      </c>
      <c r="O24" s="172">
        <v>11.07</v>
      </c>
      <c r="P24" s="180">
        <v>0</v>
      </c>
      <c r="Q24" s="10"/>
    </row>
    <row r="25" spans="1:17" ht="16.5" thickTop="1" thickBot="1" x14ac:dyDescent="0.3">
      <c r="A25" s="345" t="s">
        <v>33</v>
      </c>
      <c r="B25" s="118">
        <v>0</v>
      </c>
      <c r="C25" s="145">
        <v>0</v>
      </c>
      <c r="D25" s="146"/>
      <c r="E25" s="147"/>
      <c r="F25" s="179">
        <v>0</v>
      </c>
      <c r="G25" s="121">
        <v>0</v>
      </c>
      <c r="H25" s="148">
        <v>0</v>
      </c>
      <c r="I25" s="149"/>
      <c r="J25" s="150"/>
      <c r="K25" s="285">
        <v>0</v>
      </c>
      <c r="L25" s="118">
        <v>0</v>
      </c>
      <c r="M25" s="145">
        <v>0</v>
      </c>
      <c r="N25" s="146"/>
      <c r="O25" s="147"/>
      <c r="P25" s="179">
        <v>0</v>
      </c>
      <c r="Q25" s="10"/>
    </row>
    <row r="26" spans="1:17" ht="15.75" thickBot="1" x14ac:dyDescent="0.3"/>
    <row r="27" spans="1:17" x14ac:dyDescent="0.25">
      <c r="B27" s="583" t="s">
        <v>76</v>
      </c>
      <c r="C27" s="584"/>
      <c r="D27" s="585"/>
      <c r="E27" s="586"/>
      <c r="F27" s="587"/>
      <c r="G27" s="588" t="s">
        <v>86</v>
      </c>
      <c r="H27" s="589"/>
      <c r="I27" s="590"/>
      <c r="J27" s="591"/>
      <c r="K27" s="592"/>
    </row>
    <row r="28" spans="1:17" x14ac:dyDescent="0.25">
      <c r="A28" s="344" t="s">
        <v>34</v>
      </c>
      <c r="B28" s="348" t="s">
        <v>24</v>
      </c>
      <c r="C28" s="349" t="s">
        <v>35</v>
      </c>
      <c r="D28" s="350" t="s">
        <v>36</v>
      </c>
      <c r="E28" s="351" t="s">
        <v>37</v>
      </c>
      <c r="F28" s="352" t="s">
        <v>26</v>
      </c>
      <c r="G28" s="125" t="s">
        <v>24</v>
      </c>
      <c r="H28" s="126" t="s">
        <v>35</v>
      </c>
      <c r="I28" s="127" t="s">
        <v>36</v>
      </c>
      <c r="J28" s="127" t="s">
        <v>37</v>
      </c>
      <c r="K28" s="128" t="s">
        <v>26</v>
      </c>
    </row>
    <row r="29" spans="1:17" x14ac:dyDescent="0.25">
      <c r="A29" s="345" t="s">
        <v>38</v>
      </c>
      <c r="B29" s="346">
        <v>0</v>
      </c>
      <c r="C29" s="353" t="s">
        <v>39</v>
      </c>
      <c r="D29" s="347">
        <v>6.1643000000000003E-2</v>
      </c>
      <c r="E29" s="354" t="s">
        <v>39</v>
      </c>
      <c r="F29" s="182">
        <v>0</v>
      </c>
      <c r="G29" s="16">
        <v>0</v>
      </c>
      <c r="H29" s="19" t="s">
        <v>39</v>
      </c>
      <c r="I29" s="20">
        <v>6.1643000000000003E-2</v>
      </c>
      <c r="J29" s="19" t="s">
        <v>39</v>
      </c>
      <c r="K29" s="283">
        <v>0</v>
      </c>
    </row>
    <row r="30" spans="1:17" x14ac:dyDescent="0.25">
      <c r="A30" s="345" t="s">
        <v>40</v>
      </c>
      <c r="B30" s="346">
        <v>0</v>
      </c>
      <c r="C30" s="353" t="s">
        <v>39</v>
      </c>
      <c r="D30" s="347">
        <v>4.4153999999999999E-2</v>
      </c>
      <c r="E30" s="354" t="s">
        <v>39</v>
      </c>
      <c r="F30" s="182">
        <v>0</v>
      </c>
      <c r="G30" s="16">
        <v>0</v>
      </c>
      <c r="H30" s="19" t="s">
        <v>39</v>
      </c>
      <c r="I30" s="20">
        <v>4.4153999999999999E-2</v>
      </c>
      <c r="J30" s="19" t="s">
        <v>39</v>
      </c>
      <c r="K30" s="283">
        <v>0</v>
      </c>
    </row>
    <row r="31" spans="1:17" x14ac:dyDescent="0.25">
      <c r="A31" s="345" t="s">
        <v>41</v>
      </c>
      <c r="B31" s="346">
        <v>0</v>
      </c>
      <c r="C31" s="240">
        <v>0</v>
      </c>
      <c r="D31" s="347">
        <v>1.6609999999999999E-3</v>
      </c>
      <c r="E31" s="174">
        <v>17.100000000000001</v>
      </c>
      <c r="F31" s="182">
        <v>0</v>
      </c>
      <c r="G31" s="16">
        <v>0</v>
      </c>
      <c r="H31" s="153">
        <v>0</v>
      </c>
      <c r="I31" s="20">
        <v>1.6609999999999999E-3</v>
      </c>
      <c r="J31" s="133">
        <v>17.100000000000001</v>
      </c>
      <c r="K31" s="283">
        <v>0</v>
      </c>
    </row>
    <row r="32" spans="1:17" x14ac:dyDescent="0.25">
      <c r="A32" s="345" t="s">
        <v>42</v>
      </c>
      <c r="B32" s="346">
        <v>0</v>
      </c>
      <c r="C32" s="240">
        <v>0</v>
      </c>
      <c r="D32" s="347">
        <v>5.9599999999999996E-4</v>
      </c>
      <c r="E32" s="174">
        <v>18.2</v>
      </c>
      <c r="F32" s="182">
        <v>0</v>
      </c>
      <c r="G32" s="16">
        <v>0</v>
      </c>
      <c r="H32" s="153">
        <v>0</v>
      </c>
      <c r="I32" s="20">
        <v>5.9599999999999996E-4</v>
      </c>
      <c r="J32" s="133">
        <v>18.2</v>
      </c>
      <c r="K32" s="283">
        <v>0</v>
      </c>
    </row>
    <row r="33" spans="1:12" x14ac:dyDescent="0.25">
      <c r="A33" s="345" t="s">
        <v>43</v>
      </c>
      <c r="B33" s="346">
        <v>0</v>
      </c>
      <c r="C33" s="240">
        <v>0</v>
      </c>
      <c r="D33" s="347">
        <v>2.486E-2</v>
      </c>
      <c r="E33" s="174">
        <v>0</v>
      </c>
      <c r="F33" s="182">
        <v>0</v>
      </c>
      <c r="G33" s="16">
        <v>0</v>
      </c>
      <c r="H33" s="153">
        <v>0</v>
      </c>
      <c r="I33" s="20">
        <v>2.486E-2</v>
      </c>
      <c r="J33" s="133">
        <v>0</v>
      </c>
      <c r="K33" s="283">
        <v>0</v>
      </c>
    </row>
    <row r="34" spans="1:12" x14ac:dyDescent="0.25">
      <c r="A34" s="345" t="s">
        <v>44</v>
      </c>
      <c r="B34" s="242">
        <v>0</v>
      </c>
      <c r="C34" s="243">
        <v>0</v>
      </c>
      <c r="D34" s="134">
        <v>1.2050999999999999E-2</v>
      </c>
      <c r="E34" s="173">
        <v>12.05</v>
      </c>
      <c r="F34" s="182">
        <v>0</v>
      </c>
      <c r="G34" s="21">
        <v>0</v>
      </c>
      <c r="H34" s="241">
        <v>0</v>
      </c>
      <c r="I34" s="136">
        <v>1.2050999999999999E-2</v>
      </c>
      <c r="J34" s="137">
        <v>12.05</v>
      </c>
      <c r="K34" s="283">
        <v>0</v>
      </c>
    </row>
    <row r="35" spans="1:12" x14ac:dyDescent="0.25">
      <c r="A35" s="345" t="s">
        <v>45</v>
      </c>
      <c r="B35" s="242">
        <v>0</v>
      </c>
      <c r="C35" s="243">
        <v>0</v>
      </c>
      <c r="D35" s="134">
        <v>1.3174999999999999E-2</v>
      </c>
      <c r="E35" s="173">
        <v>11.5</v>
      </c>
      <c r="F35" s="182">
        <v>0</v>
      </c>
      <c r="G35" s="21">
        <v>0</v>
      </c>
      <c r="H35" s="241">
        <v>0</v>
      </c>
      <c r="I35" s="136">
        <v>1.3174999999999999E-2</v>
      </c>
      <c r="J35" s="137">
        <v>11.5</v>
      </c>
      <c r="K35" s="283">
        <v>0</v>
      </c>
    </row>
    <row r="36" spans="1:12" ht="15.75" thickBot="1" x14ac:dyDescent="0.3">
      <c r="A36" s="345" t="s">
        <v>46</v>
      </c>
      <c r="B36" s="111">
        <v>0</v>
      </c>
      <c r="C36" s="244">
        <v>0</v>
      </c>
      <c r="D36" s="112">
        <v>1.1457E-2</v>
      </c>
      <c r="E36" s="172">
        <v>11.07</v>
      </c>
      <c r="F36" s="180">
        <v>0</v>
      </c>
      <c r="G36" s="114">
        <v>0</v>
      </c>
      <c r="H36" s="168">
        <v>0</v>
      </c>
      <c r="I36" s="142">
        <v>1.1457E-2</v>
      </c>
      <c r="J36" s="143">
        <v>11.07</v>
      </c>
      <c r="K36" s="284">
        <v>0</v>
      </c>
      <c r="L36" s="10"/>
    </row>
    <row r="37" spans="1:12" ht="16.5" thickTop="1" thickBot="1" x14ac:dyDescent="0.3">
      <c r="A37" s="345" t="s">
        <v>33</v>
      </c>
      <c r="B37" s="118">
        <f>SUM(B29:B36)</f>
        <v>0</v>
      </c>
      <c r="C37" s="145">
        <f>SUM(C31:C36)</f>
        <v>0</v>
      </c>
      <c r="D37" s="146"/>
      <c r="E37" s="147"/>
      <c r="F37" s="179">
        <f>SUM(F29:F36)</f>
        <v>0</v>
      </c>
      <c r="G37" s="121"/>
      <c r="H37" s="148"/>
      <c r="I37" s="149"/>
      <c r="J37" s="150"/>
      <c r="K37" s="285">
        <v>0</v>
      </c>
      <c r="L37" s="10"/>
    </row>
    <row r="38" spans="1:12" ht="15.75" thickBot="1" x14ac:dyDescent="0.3"/>
    <row r="39" spans="1:12" x14ac:dyDescent="0.25">
      <c r="B39" s="583" t="s">
        <v>89</v>
      </c>
      <c r="C39" s="584"/>
      <c r="D39" s="585"/>
      <c r="E39" s="586"/>
      <c r="F39" s="587"/>
      <c r="G39" s="588" t="s">
        <v>95</v>
      </c>
      <c r="H39" s="589"/>
      <c r="I39" s="590"/>
      <c r="J39" s="591"/>
      <c r="K39" s="592"/>
    </row>
    <row r="40" spans="1:12" x14ac:dyDescent="0.25">
      <c r="A40" s="344" t="s">
        <v>34</v>
      </c>
      <c r="B40" s="348" t="s">
        <v>24</v>
      </c>
      <c r="C40" s="349" t="s">
        <v>35</v>
      </c>
      <c r="D40" s="350" t="s">
        <v>36</v>
      </c>
      <c r="E40" s="351" t="s">
        <v>37</v>
      </c>
      <c r="F40" s="352" t="s">
        <v>26</v>
      </c>
      <c r="G40" s="125" t="s">
        <v>24</v>
      </c>
      <c r="H40" s="126" t="s">
        <v>35</v>
      </c>
      <c r="I40" s="127" t="s">
        <v>36</v>
      </c>
      <c r="J40" s="127" t="s">
        <v>37</v>
      </c>
      <c r="K40" s="128" t="s">
        <v>26</v>
      </c>
    </row>
    <row r="41" spans="1:12" x14ac:dyDescent="0.25">
      <c r="A41" s="345" t="s">
        <v>38</v>
      </c>
      <c r="B41" s="346">
        <v>0</v>
      </c>
      <c r="C41" s="353" t="s">
        <v>39</v>
      </c>
      <c r="D41" s="347">
        <v>6.1643000000000003E-2</v>
      </c>
      <c r="E41" s="354" t="s">
        <v>39</v>
      </c>
      <c r="F41" s="182">
        <f>+B41*D41</f>
        <v>0</v>
      </c>
      <c r="G41" s="16">
        <v>0</v>
      </c>
      <c r="H41" s="19" t="s">
        <v>39</v>
      </c>
      <c r="I41" s="20">
        <v>6.1643000000000003E-2</v>
      </c>
      <c r="J41" s="19" t="s">
        <v>39</v>
      </c>
      <c r="K41" s="283">
        <f>+G41*I41</f>
        <v>0</v>
      </c>
    </row>
    <row r="42" spans="1:12" x14ac:dyDescent="0.25">
      <c r="A42" s="345" t="s">
        <v>40</v>
      </c>
      <c r="B42" s="346">
        <v>0</v>
      </c>
      <c r="C42" s="353" t="s">
        <v>39</v>
      </c>
      <c r="D42" s="347">
        <v>4.4153999999999999E-2</v>
      </c>
      <c r="E42" s="354" t="s">
        <v>39</v>
      </c>
      <c r="F42" s="182">
        <f t="shared" ref="F42" si="0">+B42*D42</f>
        <v>0</v>
      </c>
      <c r="G42" s="16">
        <v>0</v>
      </c>
      <c r="H42" s="19" t="s">
        <v>39</v>
      </c>
      <c r="I42" s="20">
        <v>4.4153999999999999E-2</v>
      </c>
      <c r="J42" s="19" t="s">
        <v>39</v>
      </c>
      <c r="K42" s="283">
        <f t="shared" ref="K42" si="1">+G42*I42</f>
        <v>0</v>
      </c>
    </row>
    <row r="43" spans="1:12" x14ac:dyDescent="0.25">
      <c r="A43" s="345" t="s">
        <v>41</v>
      </c>
      <c r="B43" s="346">
        <v>0</v>
      </c>
      <c r="C43" s="240">
        <v>0</v>
      </c>
      <c r="D43" s="347">
        <v>1.6609999999999999E-3</v>
      </c>
      <c r="E43" s="174">
        <v>17.100000000000001</v>
      </c>
      <c r="F43" s="182">
        <f>(+B43*D43)+(C43*E43)</f>
        <v>0</v>
      </c>
      <c r="G43" s="16">
        <v>0</v>
      </c>
      <c r="H43" s="153">
        <v>0</v>
      </c>
      <c r="I43" s="20">
        <v>1.6609999999999999E-3</v>
      </c>
      <c r="J43" s="133">
        <v>17.100000000000001</v>
      </c>
      <c r="K43" s="283">
        <f>(+G43*I43)+(H43*J43)</f>
        <v>0</v>
      </c>
    </row>
    <row r="44" spans="1:12" x14ac:dyDescent="0.25">
      <c r="A44" s="345" t="s">
        <v>42</v>
      </c>
      <c r="B44" s="346">
        <v>0</v>
      </c>
      <c r="C44" s="240">
        <v>0</v>
      </c>
      <c r="D44" s="347">
        <v>5.9599999999999996E-4</v>
      </c>
      <c r="E44" s="174">
        <v>18.2</v>
      </c>
      <c r="F44" s="182">
        <f t="shared" ref="F44:F48" si="2">(+B44*D44)+(C44*E44)</f>
        <v>0</v>
      </c>
      <c r="G44" s="16">
        <v>0</v>
      </c>
      <c r="H44" s="153">
        <v>0</v>
      </c>
      <c r="I44" s="20">
        <v>5.9599999999999996E-4</v>
      </c>
      <c r="J44" s="133">
        <v>18.2</v>
      </c>
      <c r="K44" s="283">
        <f t="shared" ref="K44:K48" si="3">(+G44*I44)+(H44*J44)</f>
        <v>0</v>
      </c>
    </row>
    <row r="45" spans="1:12" x14ac:dyDescent="0.25">
      <c r="A45" s="345" t="s">
        <v>43</v>
      </c>
      <c r="B45" s="346">
        <v>0</v>
      </c>
      <c r="C45" s="240">
        <v>0</v>
      </c>
      <c r="D45" s="347">
        <v>2.486E-2</v>
      </c>
      <c r="E45" s="174">
        <v>0</v>
      </c>
      <c r="F45" s="182">
        <f t="shared" si="2"/>
        <v>0</v>
      </c>
      <c r="G45" s="16">
        <v>0</v>
      </c>
      <c r="H45" s="153">
        <v>0</v>
      </c>
      <c r="I45" s="20">
        <v>2.486E-2</v>
      </c>
      <c r="J45" s="133">
        <v>0</v>
      </c>
      <c r="K45" s="283">
        <f t="shared" si="3"/>
        <v>0</v>
      </c>
    </row>
    <row r="46" spans="1:12" x14ac:dyDescent="0.25">
      <c r="A46" s="345" t="s">
        <v>44</v>
      </c>
      <c r="B46" s="242">
        <v>0</v>
      </c>
      <c r="C46" s="243">
        <v>0</v>
      </c>
      <c r="D46" s="134">
        <v>1.2050999999999999E-2</v>
      </c>
      <c r="E46" s="173">
        <v>12.05</v>
      </c>
      <c r="F46" s="182">
        <f t="shared" si="2"/>
        <v>0</v>
      </c>
      <c r="G46" s="21">
        <v>0</v>
      </c>
      <c r="H46" s="241">
        <v>0</v>
      </c>
      <c r="I46" s="136">
        <v>1.2050999999999999E-2</v>
      </c>
      <c r="J46" s="137">
        <v>12.05</v>
      </c>
      <c r="K46" s="283">
        <f t="shared" si="3"/>
        <v>0</v>
      </c>
    </row>
    <row r="47" spans="1:12" x14ac:dyDescent="0.25">
      <c r="A47" s="345" t="s">
        <v>45</v>
      </c>
      <c r="B47" s="242">
        <v>0</v>
      </c>
      <c r="C47" s="243">
        <v>0</v>
      </c>
      <c r="D47" s="134">
        <v>1.3174999999999999E-2</v>
      </c>
      <c r="E47" s="173">
        <v>11.5</v>
      </c>
      <c r="F47" s="182">
        <f t="shared" si="2"/>
        <v>0</v>
      </c>
      <c r="G47" s="21">
        <v>0</v>
      </c>
      <c r="H47" s="241">
        <v>0</v>
      </c>
      <c r="I47" s="136">
        <v>1.3174999999999999E-2</v>
      </c>
      <c r="J47" s="137">
        <v>11.5</v>
      </c>
      <c r="K47" s="283">
        <f t="shared" si="3"/>
        <v>0</v>
      </c>
    </row>
    <row r="48" spans="1:12" ht="15.75" thickBot="1" x14ac:dyDescent="0.3">
      <c r="A48" s="345" t="s">
        <v>46</v>
      </c>
      <c r="B48" s="111">
        <v>0</v>
      </c>
      <c r="C48" s="244">
        <v>0</v>
      </c>
      <c r="D48" s="112">
        <v>1.1457E-2</v>
      </c>
      <c r="E48" s="172">
        <v>11.07</v>
      </c>
      <c r="F48" s="180">
        <f t="shared" si="2"/>
        <v>0</v>
      </c>
      <c r="G48" s="114">
        <v>0</v>
      </c>
      <c r="H48" s="168">
        <v>0</v>
      </c>
      <c r="I48" s="142">
        <v>1.1457E-2</v>
      </c>
      <c r="J48" s="143">
        <v>11.07</v>
      </c>
      <c r="K48" s="284">
        <f t="shared" si="3"/>
        <v>0</v>
      </c>
    </row>
    <row r="49" spans="1:13" ht="16.5" thickTop="1" thickBot="1" x14ac:dyDescent="0.3">
      <c r="A49" s="345" t="s">
        <v>33</v>
      </c>
      <c r="B49" s="118">
        <f>SUM(B41:B48)</f>
        <v>0</v>
      </c>
      <c r="C49" s="145">
        <f>SUM(C43:C48)</f>
        <v>0</v>
      </c>
      <c r="D49" s="146"/>
      <c r="E49" s="147"/>
      <c r="F49" s="179">
        <f>SUM(F41:F48)</f>
        <v>0</v>
      </c>
      <c r="G49" s="121">
        <f>SUM(G41:G48)</f>
        <v>0</v>
      </c>
      <c r="H49" s="148">
        <f>SUM(H43:H48)</f>
        <v>0</v>
      </c>
      <c r="I49" s="149"/>
      <c r="J49" s="150"/>
      <c r="K49" s="285">
        <f>SUM(K41:K48)</f>
        <v>0</v>
      </c>
      <c r="M49" s="10"/>
    </row>
    <row r="50" spans="1:13" ht="15.75" thickBot="1" x14ac:dyDescent="0.3">
      <c r="F50" s="10"/>
      <c r="K50" s="10"/>
      <c r="L50" s="10"/>
    </row>
    <row r="51" spans="1:13" x14ac:dyDescent="0.25">
      <c r="B51" s="583" t="s">
        <v>136</v>
      </c>
      <c r="C51" s="584"/>
      <c r="D51" s="585"/>
      <c r="E51" s="586"/>
      <c r="F51" s="587"/>
      <c r="G51" s="588" t="s">
        <v>137</v>
      </c>
      <c r="H51" s="589"/>
      <c r="I51" s="590"/>
      <c r="J51" s="591"/>
      <c r="K51" s="592"/>
    </row>
    <row r="52" spans="1:13" x14ac:dyDescent="0.25">
      <c r="A52" s="344" t="s">
        <v>34</v>
      </c>
      <c r="B52" s="348" t="s">
        <v>24</v>
      </c>
      <c r="C52" s="349" t="s">
        <v>35</v>
      </c>
      <c r="D52" s="350" t="s">
        <v>36</v>
      </c>
      <c r="E52" s="351" t="s">
        <v>37</v>
      </c>
      <c r="F52" s="352" t="s">
        <v>26</v>
      </c>
      <c r="G52" s="125" t="s">
        <v>24</v>
      </c>
      <c r="H52" s="126" t="s">
        <v>35</v>
      </c>
      <c r="I52" s="127" t="s">
        <v>36</v>
      </c>
      <c r="J52" s="127" t="s">
        <v>37</v>
      </c>
      <c r="K52" s="128" t="s">
        <v>26</v>
      </c>
    </row>
    <row r="53" spans="1:13" x14ac:dyDescent="0.25">
      <c r="A53" s="345" t="s">
        <v>38</v>
      </c>
      <c r="B53" s="346">
        <v>0</v>
      </c>
      <c r="C53" s="353" t="s">
        <v>39</v>
      </c>
      <c r="D53" s="347">
        <v>6.9081000000000004E-2</v>
      </c>
      <c r="E53" s="354" t="s">
        <v>39</v>
      </c>
      <c r="F53" s="182">
        <f>+B53*D53</f>
        <v>0</v>
      </c>
      <c r="G53" s="16">
        <v>0</v>
      </c>
      <c r="H53" s="19" t="s">
        <v>39</v>
      </c>
      <c r="I53" s="20">
        <v>6.9081000000000004E-2</v>
      </c>
      <c r="J53" s="19" t="s">
        <v>39</v>
      </c>
      <c r="K53" s="283">
        <f>+G53*I53</f>
        <v>0</v>
      </c>
    </row>
    <row r="54" spans="1:13" x14ac:dyDescent="0.25">
      <c r="A54" s="345" t="s">
        <v>40</v>
      </c>
      <c r="B54" s="346">
        <v>0</v>
      </c>
      <c r="C54" s="353" t="s">
        <v>39</v>
      </c>
      <c r="D54" s="347">
        <v>6.0802000000000002E-2</v>
      </c>
      <c r="E54" s="354" t="s">
        <v>39</v>
      </c>
      <c r="F54" s="182">
        <f t="shared" ref="F54" si="4">+B54*D54</f>
        <v>0</v>
      </c>
      <c r="G54" s="16">
        <v>0</v>
      </c>
      <c r="H54" s="19" t="s">
        <v>39</v>
      </c>
      <c r="I54" s="20">
        <v>6.0802000000000002E-2</v>
      </c>
      <c r="J54" s="19" t="s">
        <v>39</v>
      </c>
      <c r="K54" s="283">
        <f t="shared" ref="K54" si="5">+G54*I54</f>
        <v>0</v>
      </c>
    </row>
    <row r="55" spans="1:13" x14ac:dyDescent="0.25">
      <c r="A55" s="345" t="s">
        <v>41</v>
      </c>
      <c r="B55" s="346">
        <v>0</v>
      </c>
      <c r="C55" s="240">
        <v>0</v>
      </c>
      <c r="D55" s="347">
        <v>1.2160000000000001E-3</v>
      </c>
      <c r="E55" s="174">
        <v>21.42</v>
      </c>
      <c r="F55" s="182">
        <f>(+B55*D55)+(C55*E55)</f>
        <v>0</v>
      </c>
      <c r="G55" s="16">
        <v>0</v>
      </c>
      <c r="H55" s="153">
        <v>0</v>
      </c>
      <c r="I55" s="20">
        <v>1.2160000000000001E-3</v>
      </c>
      <c r="J55" s="133">
        <v>21.42</v>
      </c>
      <c r="K55" s="283">
        <f>(+G55*I55)+(H55*J55)</f>
        <v>0</v>
      </c>
    </row>
    <row r="56" spans="1:13" x14ac:dyDescent="0.25">
      <c r="A56" s="345" t="s">
        <v>42</v>
      </c>
      <c r="B56" s="346">
        <v>0</v>
      </c>
      <c r="C56" s="240">
        <v>0</v>
      </c>
      <c r="D56" s="347">
        <v>1.578E-3</v>
      </c>
      <c r="E56" s="177">
        <v>23.23</v>
      </c>
      <c r="F56" s="182">
        <f t="shared" ref="F56:F60" si="6">(+B56*D56)+(C56*E56)</f>
        <v>0</v>
      </c>
      <c r="G56" s="16">
        <v>0</v>
      </c>
      <c r="H56" s="153">
        <v>0</v>
      </c>
      <c r="I56" s="20">
        <v>1.578E-3</v>
      </c>
      <c r="J56" s="403">
        <v>23.23</v>
      </c>
      <c r="K56" s="283">
        <f t="shared" ref="K56:K60" si="7">(+G56*I56)+(H56*J56)</f>
        <v>0</v>
      </c>
    </row>
    <row r="57" spans="1:13" x14ac:dyDescent="0.25">
      <c r="A57" s="345" t="s">
        <v>43</v>
      </c>
      <c r="B57" s="346">
        <v>0</v>
      </c>
      <c r="C57" s="240">
        <v>0</v>
      </c>
      <c r="D57" s="347">
        <v>2.9849000000000001E-2</v>
      </c>
      <c r="E57" s="288">
        <v>0</v>
      </c>
      <c r="F57" s="182">
        <f t="shared" si="6"/>
        <v>0</v>
      </c>
      <c r="G57" s="16">
        <v>0</v>
      </c>
      <c r="H57" s="153">
        <v>0</v>
      </c>
      <c r="I57" s="20">
        <v>2.9849000000000001E-2</v>
      </c>
      <c r="J57" s="404">
        <v>0</v>
      </c>
      <c r="K57" s="283">
        <f t="shared" si="7"/>
        <v>0</v>
      </c>
    </row>
    <row r="58" spans="1:13" x14ac:dyDescent="0.25">
      <c r="A58" s="345" t="s">
        <v>44</v>
      </c>
      <c r="B58" s="242">
        <v>0</v>
      </c>
      <c r="C58" s="243">
        <v>0</v>
      </c>
      <c r="D58" s="134">
        <v>1.2199999999999999E-3</v>
      </c>
      <c r="E58" s="176">
        <v>23.23</v>
      </c>
      <c r="F58" s="182">
        <f t="shared" si="6"/>
        <v>0</v>
      </c>
      <c r="G58" s="21">
        <v>0</v>
      </c>
      <c r="H58" s="241">
        <v>0</v>
      </c>
      <c r="I58" s="136">
        <v>1.2199999999999999E-3</v>
      </c>
      <c r="J58" s="405">
        <v>23.23</v>
      </c>
      <c r="K58" s="283">
        <f t="shared" si="7"/>
        <v>0</v>
      </c>
    </row>
    <row r="59" spans="1:13" x14ac:dyDescent="0.25">
      <c r="A59" s="345" t="s">
        <v>45</v>
      </c>
      <c r="B59" s="242">
        <v>0</v>
      </c>
      <c r="C59" s="243">
        <v>0</v>
      </c>
      <c r="D59" s="134">
        <v>1.217E-3</v>
      </c>
      <c r="E59" s="176">
        <v>22.49</v>
      </c>
      <c r="F59" s="182">
        <f t="shared" si="6"/>
        <v>0</v>
      </c>
      <c r="G59" s="21">
        <v>0</v>
      </c>
      <c r="H59" s="241">
        <v>0</v>
      </c>
      <c r="I59" s="136">
        <v>1.217E-3</v>
      </c>
      <c r="J59" s="405">
        <v>22.49</v>
      </c>
      <c r="K59" s="283">
        <f t="shared" si="7"/>
        <v>0</v>
      </c>
    </row>
    <row r="60" spans="1:13" ht="15.75" thickBot="1" x14ac:dyDescent="0.3">
      <c r="A60" s="345" t="s">
        <v>46</v>
      </c>
      <c r="B60" s="111" t="e">
        <f>SUM('C&amp;I Rate Code Energy'!#REF!)</f>
        <v>#REF!</v>
      </c>
      <c r="C60" s="244" t="e">
        <f>SUM('C&amp;I Rate Code Demand'!#REF!)</f>
        <v>#REF!</v>
      </c>
      <c r="D60" s="112">
        <v>1.224E-3</v>
      </c>
      <c r="E60" s="172">
        <v>21.62</v>
      </c>
      <c r="F60" s="180" t="e">
        <f t="shared" si="6"/>
        <v>#REF!</v>
      </c>
      <c r="G60" s="114" t="e">
        <f>SUM('C&amp;I Rate Code Energy'!#REF!)</f>
        <v>#REF!</v>
      </c>
      <c r="H60" s="168" t="e">
        <f>SUM('C&amp;I Rate Code Demand'!#REF!)</f>
        <v>#REF!</v>
      </c>
      <c r="I60" s="142">
        <v>1.224E-3</v>
      </c>
      <c r="J60" s="143">
        <v>21.62</v>
      </c>
      <c r="K60" s="284" t="e">
        <f t="shared" si="7"/>
        <v>#REF!</v>
      </c>
    </row>
    <row r="61" spans="1:13" ht="16.5" thickTop="1" thickBot="1" x14ac:dyDescent="0.3">
      <c r="A61" s="345" t="s">
        <v>33</v>
      </c>
      <c r="B61" s="118" t="e">
        <f>SUM(B53:B60)</f>
        <v>#REF!</v>
      </c>
      <c r="C61" s="145" t="e">
        <f>SUM(C55:C60)</f>
        <v>#REF!</v>
      </c>
      <c r="D61" s="146"/>
      <c r="E61" s="147"/>
      <c r="F61" s="179" t="e">
        <f>SUM(F53:F60)</f>
        <v>#REF!</v>
      </c>
      <c r="G61" s="121" t="e">
        <f>SUM(G53:G60)</f>
        <v>#REF!</v>
      </c>
      <c r="H61" s="148" t="e">
        <f>SUM(H55:H60)</f>
        <v>#REF!</v>
      </c>
      <c r="I61" s="149"/>
      <c r="J61" s="150"/>
      <c r="K61" s="285" t="e">
        <f>SUM(K53:K60)</f>
        <v>#REF!</v>
      </c>
      <c r="M61" s="10"/>
    </row>
    <row r="62" spans="1:13" ht="15.75" thickBot="1" x14ac:dyDescent="0.3">
      <c r="F62" s="10"/>
      <c r="K62" s="10"/>
    </row>
    <row r="63" spans="1:13" x14ac:dyDescent="0.25">
      <c r="B63" s="583" t="s">
        <v>138</v>
      </c>
      <c r="C63" s="584"/>
      <c r="D63" s="585"/>
      <c r="E63" s="586"/>
      <c r="F63" s="587"/>
      <c r="G63" s="588" t="s">
        <v>139</v>
      </c>
      <c r="H63" s="589"/>
      <c r="I63" s="590"/>
      <c r="J63" s="591"/>
      <c r="K63" s="592"/>
    </row>
    <row r="64" spans="1:13" x14ac:dyDescent="0.25">
      <c r="A64" s="344" t="s">
        <v>34</v>
      </c>
      <c r="B64" s="348" t="s">
        <v>24</v>
      </c>
      <c r="C64" s="349" t="s">
        <v>35</v>
      </c>
      <c r="D64" s="350" t="s">
        <v>36</v>
      </c>
      <c r="E64" s="351" t="s">
        <v>37</v>
      </c>
      <c r="F64" s="352" t="s">
        <v>26</v>
      </c>
      <c r="G64" s="125" t="s">
        <v>24</v>
      </c>
      <c r="H64" s="126" t="s">
        <v>35</v>
      </c>
      <c r="I64" s="127" t="s">
        <v>36</v>
      </c>
      <c r="J64" s="127" t="s">
        <v>37</v>
      </c>
      <c r="K64" s="128" t="s">
        <v>26</v>
      </c>
    </row>
    <row r="65" spans="1:11" x14ac:dyDescent="0.25">
      <c r="A65" s="345" t="s">
        <v>38</v>
      </c>
      <c r="B65" s="346" t="e">
        <f>SUM('C&amp;I Rate Code Energy'!#REF!)</f>
        <v>#REF!</v>
      </c>
      <c r="C65" s="353" t="s">
        <v>39</v>
      </c>
      <c r="D65" s="347">
        <v>6.9081000000000004E-2</v>
      </c>
      <c r="E65" s="354" t="s">
        <v>39</v>
      </c>
      <c r="F65" s="182" t="e">
        <f>+B65*D65</f>
        <v>#REF!</v>
      </c>
      <c r="G65" s="16" t="e">
        <f>SUM('C&amp;I Rate Code Energy'!#REF!)</f>
        <v>#REF!</v>
      </c>
      <c r="H65" s="19" t="s">
        <v>39</v>
      </c>
      <c r="I65" s="20">
        <v>6.9081000000000004E-2</v>
      </c>
      <c r="J65" s="19" t="s">
        <v>39</v>
      </c>
      <c r="K65" s="283" t="e">
        <f>+G65*I65</f>
        <v>#REF!</v>
      </c>
    </row>
    <row r="66" spans="1:11" x14ac:dyDescent="0.25">
      <c r="A66" s="345" t="s">
        <v>40</v>
      </c>
      <c r="B66" s="346" t="e">
        <f>SUM('C&amp;I Rate Code Energy'!#REF!)</f>
        <v>#REF!</v>
      </c>
      <c r="C66" s="353" t="s">
        <v>39</v>
      </c>
      <c r="D66" s="347">
        <v>6.0802000000000002E-2</v>
      </c>
      <c r="E66" s="354" t="s">
        <v>39</v>
      </c>
      <c r="F66" s="182" t="e">
        <f t="shared" ref="F66" si="8">+B66*D66</f>
        <v>#REF!</v>
      </c>
      <c r="G66" s="16" t="e">
        <f>SUM('C&amp;I Rate Code Energy'!#REF!)</f>
        <v>#REF!</v>
      </c>
      <c r="H66" s="19" t="s">
        <v>39</v>
      </c>
      <c r="I66" s="20">
        <v>6.0802000000000002E-2</v>
      </c>
      <c r="J66" s="19" t="s">
        <v>39</v>
      </c>
      <c r="K66" s="283" t="e">
        <f t="shared" ref="K66" si="9">+G66*I66</f>
        <v>#REF!</v>
      </c>
    </row>
    <row r="67" spans="1:11" x14ac:dyDescent="0.25">
      <c r="A67" s="345" t="s">
        <v>41</v>
      </c>
      <c r="B67" s="346" t="e">
        <f>SUM('C&amp;I Rate Code Energy'!#REF!)</f>
        <v>#REF!</v>
      </c>
      <c r="C67" s="130" t="e">
        <f>SUM('C&amp;I Rate Code Demand'!#REF!)</f>
        <v>#REF!</v>
      </c>
      <c r="D67" s="347">
        <v>1.2160000000000001E-3</v>
      </c>
      <c r="E67" s="174">
        <v>21.42</v>
      </c>
      <c r="F67" s="182" t="e">
        <f>(+B67*D67)+(C67*E67)</f>
        <v>#REF!</v>
      </c>
      <c r="G67" s="16" t="e">
        <f>SUM('C&amp;I Rate Code Energy'!#REF!)</f>
        <v>#REF!</v>
      </c>
      <c r="H67" s="132" t="e">
        <f>SUM('C&amp;I Rate Code Demand'!#REF!)</f>
        <v>#REF!</v>
      </c>
      <c r="I67" s="20">
        <v>1.2160000000000001E-3</v>
      </c>
      <c r="J67" s="133">
        <v>21.42</v>
      </c>
      <c r="K67" s="283" t="e">
        <f>(+G67*I67)+(H67*J67)</f>
        <v>#REF!</v>
      </c>
    </row>
    <row r="68" spans="1:11" x14ac:dyDescent="0.25">
      <c r="A68" s="345" t="s">
        <v>42</v>
      </c>
      <c r="B68" s="346" t="e">
        <f>SUM('C&amp;I Rate Code Energy'!#REF!)</f>
        <v>#REF!</v>
      </c>
      <c r="C68" s="130" t="e">
        <f>SUM('C&amp;I Rate Code Demand'!#REF!)</f>
        <v>#REF!</v>
      </c>
      <c r="D68" s="347">
        <v>1.578E-3</v>
      </c>
      <c r="E68" s="177">
        <v>23.23</v>
      </c>
      <c r="F68" s="182" t="e">
        <f t="shared" ref="F68:F72" si="10">(+B68*D68)+(C68*E68)</f>
        <v>#REF!</v>
      </c>
      <c r="G68" s="16" t="e">
        <f>SUM('C&amp;I Rate Code Energy'!#REF!)</f>
        <v>#REF!</v>
      </c>
      <c r="H68" s="132" t="e">
        <f>SUM('C&amp;I Rate Code Demand'!#REF!)</f>
        <v>#REF!</v>
      </c>
      <c r="I68" s="20">
        <v>1.578E-3</v>
      </c>
      <c r="J68" s="403">
        <v>23.23</v>
      </c>
      <c r="K68" s="283" t="e">
        <f t="shared" ref="K68:K72" si="11">(+G68*I68)+(H68*J68)</f>
        <v>#REF!</v>
      </c>
    </row>
    <row r="69" spans="1:11" x14ac:dyDescent="0.25">
      <c r="A69" s="345" t="s">
        <v>43</v>
      </c>
      <c r="B69" s="346" t="e">
        <f>SUM('C&amp;I Rate Code Energy'!#REF!)</f>
        <v>#REF!</v>
      </c>
      <c r="C69" s="130" t="e">
        <f>SUM('C&amp;I Rate Code Demand'!#REF!)</f>
        <v>#REF!</v>
      </c>
      <c r="D69" s="347">
        <v>2.9849000000000001E-2</v>
      </c>
      <c r="E69" s="288">
        <v>0</v>
      </c>
      <c r="F69" s="182" t="e">
        <f t="shared" si="10"/>
        <v>#REF!</v>
      </c>
      <c r="G69" s="16" t="e">
        <f>SUM('C&amp;I Rate Code Energy'!#REF!)</f>
        <v>#REF!</v>
      </c>
      <c r="H69" s="132" t="e">
        <f>SUM('C&amp;I Rate Code Demand'!#REF!)</f>
        <v>#REF!</v>
      </c>
      <c r="I69" s="20">
        <v>2.9849000000000001E-2</v>
      </c>
      <c r="J69" s="404">
        <v>0</v>
      </c>
      <c r="K69" s="283" t="e">
        <f t="shared" si="11"/>
        <v>#REF!</v>
      </c>
    </row>
    <row r="70" spans="1:11" x14ac:dyDescent="0.25">
      <c r="A70" s="345" t="s">
        <v>44</v>
      </c>
      <c r="B70" s="346" t="e">
        <f>SUM('C&amp;I Rate Code Energy'!#REF!)</f>
        <v>#REF!</v>
      </c>
      <c r="C70" s="130" t="e">
        <f>SUM('C&amp;I Rate Code Demand'!#REF!)</f>
        <v>#REF!</v>
      </c>
      <c r="D70" s="134">
        <v>1.2199999999999999E-3</v>
      </c>
      <c r="E70" s="176">
        <v>23.23</v>
      </c>
      <c r="F70" s="182" t="e">
        <f t="shared" si="10"/>
        <v>#REF!</v>
      </c>
      <c r="G70" s="16" t="e">
        <f>SUM('C&amp;I Rate Code Energy'!#REF!)</f>
        <v>#REF!</v>
      </c>
      <c r="H70" s="132" t="e">
        <f>SUM('C&amp;I Rate Code Demand'!#REF!)</f>
        <v>#REF!</v>
      </c>
      <c r="I70" s="136">
        <v>1.2199999999999999E-3</v>
      </c>
      <c r="J70" s="405">
        <v>23.23</v>
      </c>
      <c r="K70" s="283" t="e">
        <f t="shared" si="11"/>
        <v>#REF!</v>
      </c>
    </row>
    <row r="71" spans="1:11" x14ac:dyDescent="0.25">
      <c r="A71" s="345" t="s">
        <v>45</v>
      </c>
      <c r="B71" s="346" t="e">
        <f>SUM('C&amp;I Rate Code Energy'!#REF!)</f>
        <v>#REF!</v>
      </c>
      <c r="C71" s="130" t="e">
        <f>SUM('C&amp;I Rate Code Demand'!#REF!)</f>
        <v>#REF!</v>
      </c>
      <c r="D71" s="134">
        <v>1.217E-3</v>
      </c>
      <c r="E71" s="176">
        <v>22.49</v>
      </c>
      <c r="F71" s="182" t="e">
        <f t="shared" si="10"/>
        <v>#REF!</v>
      </c>
      <c r="G71" s="16" t="e">
        <f>SUM('C&amp;I Rate Code Energy'!#REF!)</f>
        <v>#REF!</v>
      </c>
      <c r="H71" s="132" t="e">
        <f>SUM('C&amp;I Rate Code Demand'!#REF!)</f>
        <v>#REF!</v>
      </c>
      <c r="I71" s="136">
        <v>1.217E-3</v>
      </c>
      <c r="J71" s="405">
        <v>22.49</v>
      </c>
      <c r="K71" s="283" t="e">
        <f t="shared" si="11"/>
        <v>#REF!</v>
      </c>
    </row>
    <row r="72" spans="1:11" ht="15.75" thickBot="1" x14ac:dyDescent="0.3">
      <c r="A72" s="345" t="s">
        <v>46</v>
      </c>
      <c r="B72" s="111" t="e">
        <f>SUM('C&amp;I Rate Code Energy'!#REF!)</f>
        <v>#REF!</v>
      </c>
      <c r="C72" s="138" t="e">
        <f>SUM('C&amp;I Rate Code Demand'!#REF!)</f>
        <v>#REF!</v>
      </c>
      <c r="D72" s="112">
        <v>1.224E-3</v>
      </c>
      <c r="E72" s="172">
        <v>21.62</v>
      </c>
      <c r="F72" s="180" t="e">
        <f t="shared" si="10"/>
        <v>#REF!</v>
      </c>
      <c r="G72" s="114" t="e">
        <f>SUM('C&amp;I Rate Code Energy'!#REF!)</f>
        <v>#REF!</v>
      </c>
      <c r="H72" s="141" t="e">
        <f>SUM('C&amp;I Rate Code Demand'!#REF!)</f>
        <v>#REF!</v>
      </c>
      <c r="I72" s="142">
        <v>1.224E-3</v>
      </c>
      <c r="J72" s="143">
        <v>21.62</v>
      </c>
      <c r="K72" s="284" t="e">
        <f t="shared" si="11"/>
        <v>#REF!</v>
      </c>
    </row>
    <row r="73" spans="1:11" ht="16.5" thickTop="1" thickBot="1" x14ac:dyDescent="0.3">
      <c r="A73" s="345" t="s">
        <v>33</v>
      </c>
      <c r="B73" s="118" t="e">
        <f>SUM(B65:B72)</f>
        <v>#REF!</v>
      </c>
      <c r="C73" s="145" t="e">
        <f>SUM(C67:C72)</f>
        <v>#REF!</v>
      </c>
      <c r="D73" s="146">
        <v>3.2664277957414299E-2</v>
      </c>
      <c r="E73" s="147">
        <v>17.004655051021874</v>
      </c>
      <c r="F73" s="179" t="e">
        <f>SUM(F65:F72)</f>
        <v>#REF!</v>
      </c>
      <c r="G73" s="121" t="e">
        <f>SUM(G65:G72)</f>
        <v>#REF!</v>
      </c>
      <c r="H73" s="148" t="e">
        <f>SUM(H67:H72)</f>
        <v>#REF!</v>
      </c>
      <c r="I73" s="149">
        <v>3.260016573411386E-2</v>
      </c>
      <c r="J73" s="150">
        <v>16.956138891939073</v>
      </c>
      <c r="K73" s="285" t="e">
        <f>SUM(K65:K72)</f>
        <v>#REF!</v>
      </c>
    </row>
    <row r="74" spans="1:11" x14ac:dyDescent="0.25">
      <c r="F74" s="10" t="e">
        <f>SUM(Sector!#REF!)</f>
        <v>#REF!</v>
      </c>
      <c r="K74" s="10" t="e">
        <f>SUM(Sector!#REF!)</f>
        <v>#REF!</v>
      </c>
    </row>
    <row r="75" spans="1:11" x14ac:dyDescent="0.25">
      <c r="G75" s="8" t="e">
        <f>B73+G73</f>
        <v>#REF!</v>
      </c>
      <c r="K75" s="8" t="e">
        <f>F73+K73</f>
        <v>#REF!</v>
      </c>
    </row>
    <row r="76" spans="1:11" x14ac:dyDescent="0.25">
      <c r="K76" t="e">
        <f>K75/G75</f>
        <v>#REF!</v>
      </c>
    </row>
    <row r="79" spans="1:11" x14ac:dyDescent="0.25">
      <c r="G79" s="8" t="e">
        <f>G75+'2020 RES'!E63+'2019 C&amp;I'!G75+'2019 RES'!E63+'2018 C&amp;I'!G75+'2018 RES'!E63+'2017 C&amp;Ib'!G75+'2017 RESb'!E63</f>
        <v>#REF!</v>
      </c>
      <c r="K79" s="10" t="e">
        <f>+K75+'2020 RES'!G63+'2019 C&amp;I'!K75+'2019 RES'!G63+'2018 C&amp;I'!K75+'2018 RES'!G63+'2017 C&amp;Ib'!K75+'2017 RESb'!G63</f>
        <v>#REF!</v>
      </c>
    </row>
    <row r="80" spans="1:11" x14ac:dyDescent="0.25">
      <c r="K80" s="11" t="e">
        <f>K79/G79</f>
        <v>#REF!</v>
      </c>
    </row>
  </sheetData>
  <mergeCells count="13">
    <mergeCell ref="L15:P15"/>
    <mergeCell ref="B39:F39"/>
    <mergeCell ref="G39:K39"/>
    <mergeCell ref="B51:F51"/>
    <mergeCell ref="G51:K51"/>
    <mergeCell ref="B27:F27"/>
    <mergeCell ref="G27:K27"/>
    <mergeCell ref="B3:F3"/>
    <mergeCell ref="G3:K3"/>
    <mergeCell ref="B15:F15"/>
    <mergeCell ref="G15:K15"/>
    <mergeCell ref="B63:F63"/>
    <mergeCell ref="G63:K63"/>
  </mergeCells>
  <pageMargins left="0.7" right="0.7" top="0.75" bottom="0.75" header="0.3" footer="0.3"/>
  <customProperties>
    <customPr name="EpmWorksheetKeyString_GUID" r:id="rId1"/>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6:B9"/>
  <sheetViews>
    <sheetView tabSelected="1" workbookViewId="0">
      <selection activeCell="I17" sqref="I17"/>
    </sheetView>
  </sheetViews>
  <sheetFormatPr defaultRowHeight="15" x14ac:dyDescent="0.25"/>
  <sheetData>
    <row r="6" spans="2:2" x14ac:dyDescent="0.25">
      <c r="B6" t="s">
        <v>112</v>
      </c>
    </row>
    <row r="7" spans="2:2" x14ac:dyDescent="0.25">
      <c r="B7" t="s">
        <v>140</v>
      </c>
    </row>
    <row r="8" spans="2:2" x14ac:dyDescent="0.25">
      <c r="B8" t="s">
        <v>203</v>
      </c>
    </row>
    <row r="9" spans="2:2" x14ac:dyDescent="0.25">
      <c r="B9" t="s">
        <v>114</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J61"/>
  <sheetViews>
    <sheetView zoomScaleNormal="100" workbookViewId="0">
      <selection activeCell="H7" sqref="H7"/>
    </sheetView>
  </sheetViews>
  <sheetFormatPr defaultColWidth="8.7109375" defaultRowHeight="15" x14ac:dyDescent="0.25"/>
  <cols>
    <col min="1" max="1" width="3" customWidth="1"/>
    <col min="2" max="2" width="34.7109375" customWidth="1"/>
    <col min="3" max="3" width="15.7109375" bestFit="1" customWidth="1"/>
    <col min="4" max="4" width="15.7109375" customWidth="1"/>
    <col min="5" max="5" width="19.42578125" customWidth="1"/>
    <col min="6" max="6" width="18.7109375" customWidth="1"/>
    <col min="7" max="8" width="14.7109375" customWidth="1"/>
    <col min="10" max="10" width="13.7109375" bestFit="1" customWidth="1"/>
  </cols>
  <sheetData>
    <row r="1" spans="2:10" x14ac:dyDescent="0.25">
      <c r="B1" t="s">
        <v>141</v>
      </c>
      <c r="G1" t="s">
        <v>142</v>
      </c>
    </row>
    <row r="2" spans="2:10" x14ac:dyDescent="0.25">
      <c r="B2" t="s">
        <v>143</v>
      </c>
      <c r="G2" s="99" t="s">
        <v>114</v>
      </c>
    </row>
    <row r="3" spans="2:10" x14ac:dyDescent="0.25">
      <c r="B3" t="s">
        <v>144</v>
      </c>
    </row>
    <row r="4" spans="2:10" ht="15.75" thickBot="1" x14ac:dyDescent="0.3"/>
    <row r="5" spans="2:10" ht="15.75" thickBot="1" x14ac:dyDescent="0.3">
      <c r="E5" s="613">
        <v>2024</v>
      </c>
      <c r="F5" s="614"/>
      <c r="G5" s="615"/>
    </row>
    <row r="6" spans="2:10" x14ac:dyDescent="0.25">
      <c r="B6" s="515" t="s">
        <v>23</v>
      </c>
      <c r="C6" s="616" t="s">
        <v>25</v>
      </c>
      <c r="D6" s="617"/>
      <c r="E6" s="572" t="s">
        <v>24</v>
      </c>
      <c r="F6" s="571"/>
      <c r="G6" s="573" t="s">
        <v>57</v>
      </c>
    </row>
    <row r="7" spans="2:10" x14ac:dyDescent="0.25">
      <c r="B7" s="516" t="s">
        <v>27</v>
      </c>
      <c r="C7" s="618">
        <v>5.4607999999999997E-2</v>
      </c>
      <c r="D7" s="619"/>
      <c r="E7" s="16">
        <f>SUM('Res Rate Code Energy'!N36:Y36)</f>
        <v>21552935.713411987</v>
      </c>
      <c r="F7" s="517"/>
      <c r="G7" s="17">
        <f>ROUND(+E7*C7,0)</f>
        <v>1176963</v>
      </c>
    </row>
    <row r="8" spans="2:10" x14ac:dyDescent="0.25">
      <c r="B8" s="516" t="s">
        <v>28</v>
      </c>
      <c r="C8" s="618">
        <v>4.2194000000000002E-2</v>
      </c>
      <c r="D8" s="619"/>
      <c r="E8" s="16">
        <f>SUM('Res Rate Code Energy'!N37:Y37)</f>
        <v>3735661.6037806608</v>
      </c>
      <c r="F8" s="517"/>
      <c r="G8" s="17">
        <f t="shared" ref="G8:G12" si="0">ROUND(+E8*C8,0)</f>
        <v>157623</v>
      </c>
    </row>
    <row r="9" spans="2:10" x14ac:dyDescent="0.25">
      <c r="B9" s="516" t="s">
        <v>29</v>
      </c>
      <c r="C9" s="618">
        <v>4.2194000000000002E-2</v>
      </c>
      <c r="D9" s="619"/>
      <c r="E9" s="16">
        <f>SUM('Res Rate Code Energy'!N38:Y38)</f>
        <v>23367830.10604975</v>
      </c>
      <c r="F9" s="517"/>
      <c r="G9" s="17">
        <f t="shared" si="0"/>
        <v>985982</v>
      </c>
    </row>
    <row r="10" spans="2:10" x14ac:dyDescent="0.25">
      <c r="B10" s="516" t="s">
        <v>30</v>
      </c>
      <c r="C10" s="618">
        <v>4.5669000000000001E-2</v>
      </c>
      <c r="D10" s="619"/>
      <c r="E10" s="16">
        <f>SUM('Res Rate Code Energy'!N39:Y39)</f>
        <v>35915.352292138516</v>
      </c>
      <c r="F10" s="517"/>
      <c r="G10" s="17">
        <f t="shared" si="0"/>
        <v>1640</v>
      </c>
    </row>
    <row r="11" spans="2:10" x14ac:dyDescent="0.25">
      <c r="B11" s="516" t="s">
        <v>31</v>
      </c>
      <c r="C11" s="611">
        <v>3.4497E-2</v>
      </c>
      <c r="D11" s="612"/>
      <c r="E11" s="16">
        <f>SUM('Res Rate Code Energy'!N40:Y40)</f>
        <v>8499.8270516855318</v>
      </c>
      <c r="F11" s="517"/>
      <c r="G11" s="17">
        <f t="shared" si="0"/>
        <v>293</v>
      </c>
    </row>
    <row r="12" spans="2:10" ht="15.75" thickBot="1" x14ac:dyDescent="0.3">
      <c r="B12" s="516" t="s">
        <v>32</v>
      </c>
      <c r="C12" s="611">
        <v>3.4497E-2</v>
      </c>
      <c r="D12" s="612"/>
      <c r="E12" s="21">
        <f>SUM('Res Rate Code Energy'!N41:Y41)</f>
        <v>54019.377749907653</v>
      </c>
      <c r="F12" s="518"/>
      <c r="G12" s="519">
        <f t="shared" si="0"/>
        <v>1864</v>
      </c>
    </row>
    <row r="13" spans="2:10" x14ac:dyDescent="0.25">
      <c r="B13" s="529" t="s">
        <v>145</v>
      </c>
      <c r="C13" s="347"/>
      <c r="D13" s="131"/>
      <c r="E13" s="520">
        <f>SUM(E7:E12)</f>
        <v>48754861.980336122</v>
      </c>
      <c r="F13" s="521"/>
      <c r="G13" s="522">
        <f>SUM(G7:G12)</f>
        <v>2324365</v>
      </c>
      <c r="J13" s="10"/>
    </row>
    <row r="14" spans="2:10" x14ac:dyDescent="0.25">
      <c r="B14" s="523" t="s">
        <v>146</v>
      </c>
      <c r="C14" s="524"/>
      <c r="D14" s="525"/>
      <c r="E14" s="526"/>
      <c r="F14" s="527"/>
      <c r="G14" s="528">
        <f>SUM(Sector!N41:Y41)</f>
        <v>3510663.848031709</v>
      </c>
    </row>
    <row r="15" spans="2:10" x14ac:dyDescent="0.25">
      <c r="B15" s="529"/>
      <c r="C15" s="530"/>
      <c r="D15" s="531"/>
      <c r="E15" s="242"/>
      <c r="F15" s="532"/>
      <c r="G15" s="533"/>
    </row>
    <row r="16" spans="2:10" ht="15.75" thickBot="1" x14ac:dyDescent="0.3">
      <c r="B16" s="529" t="s">
        <v>147</v>
      </c>
      <c r="C16" s="530"/>
      <c r="D16" s="531"/>
      <c r="E16" s="534"/>
      <c r="F16" s="535"/>
      <c r="G16" s="536">
        <f>SUM(G13:G14)</f>
        <v>5835028.848031709</v>
      </c>
      <c r="J16" s="31"/>
    </row>
    <row r="17" spans="2:7" x14ac:dyDescent="0.25">
      <c r="B17" s="99"/>
      <c r="E17" s="406"/>
      <c r="F17" s="406"/>
      <c r="G17" s="406"/>
    </row>
    <row r="18" spans="2:7" x14ac:dyDescent="0.25">
      <c r="B18" s="99"/>
      <c r="E18" s="8"/>
    </row>
    <row r="19" spans="2:7" ht="15.75" thickBot="1" x14ac:dyDescent="0.3"/>
    <row r="20" spans="2:7" ht="15.75" thickBot="1" x14ac:dyDescent="0.3">
      <c r="E20" s="537"/>
      <c r="F20" s="577">
        <v>2024</v>
      </c>
      <c r="G20" s="538"/>
    </row>
    <row r="21" spans="2:7" ht="30" x14ac:dyDescent="0.25">
      <c r="B21" s="539" t="s">
        <v>34</v>
      </c>
      <c r="C21" s="18" t="s">
        <v>36</v>
      </c>
      <c r="D21" s="309" t="s">
        <v>37</v>
      </c>
      <c r="E21" s="540" t="s">
        <v>24</v>
      </c>
      <c r="F21" s="541" t="s">
        <v>35</v>
      </c>
      <c r="G21" s="542" t="s">
        <v>57</v>
      </c>
    </row>
    <row r="22" spans="2:7" x14ac:dyDescent="0.25">
      <c r="B22" s="516" t="s">
        <v>38</v>
      </c>
      <c r="C22" s="20">
        <v>6.8043000000000006E-2</v>
      </c>
      <c r="D22" s="569">
        <v>0</v>
      </c>
      <c r="E22" s="16">
        <f>SUM('C&amp;I Rate Code Energy'!N44:Y44)</f>
        <v>24076814.353678055</v>
      </c>
      <c r="F22" s="19">
        <f>SUM('C&amp;I Rate Code Demand'!N44:Y44)</f>
        <v>0</v>
      </c>
      <c r="G22" s="17">
        <f>C22*E22+F22*D22</f>
        <v>1638258.679067316</v>
      </c>
    </row>
    <row r="23" spans="2:7" x14ac:dyDescent="0.25">
      <c r="B23" s="516" t="s">
        <v>40</v>
      </c>
      <c r="C23" s="20">
        <v>5.9887000000000003E-2</v>
      </c>
      <c r="D23" s="569">
        <v>0</v>
      </c>
      <c r="E23" s="16">
        <f>SUM('C&amp;I Rate Code Energy'!N45:Y45)</f>
        <v>3581475.7543461551</v>
      </c>
      <c r="F23" s="19">
        <f>SUM('C&amp;I Rate Code Demand'!N45:Y45)</f>
        <v>0</v>
      </c>
      <c r="G23" s="17">
        <f t="shared" ref="G23:G29" si="1">C23*E23+F23*D23</f>
        <v>214483.83850052819</v>
      </c>
    </row>
    <row r="24" spans="2:7" x14ac:dyDescent="0.25">
      <c r="B24" s="516" t="s">
        <v>41</v>
      </c>
      <c r="C24" s="20">
        <v>1.1919999999999999E-3</v>
      </c>
      <c r="D24" s="570">
        <v>21.1</v>
      </c>
      <c r="E24" s="16">
        <f>SUM('C&amp;I Rate Code Energy'!N46:Y46)</f>
        <v>46426026.703198612</v>
      </c>
      <c r="F24" s="19">
        <f>SUM('C&amp;I Rate Code Demand'!N46:Y46)</f>
        <v>8076.4905283196767</v>
      </c>
      <c r="G24" s="17">
        <f t="shared" si="1"/>
        <v>225753.77397775796</v>
      </c>
    </row>
    <row r="25" spans="2:7" x14ac:dyDescent="0.25">
      <c r="B25" s="516" t="s">
        <v>42</v>
      </c>
      <c r="C25" s="20">
        <v>1.555E-3</v>
      </c>
      <c r="D25" s="570">
        <v>22.88</v>
      </c>
      <c r="E25" s="16">
        <f>SUM('C&amp;I Rate Code Energy'!N47:Y47)</f>
        <v>9808969.6089130994</v>
      </c>
      <c r="F25" s="19">
        <f>SUM('C&amp;I Rate Code Demand'!N47:Y47)</f>
        <v>1190.8673677035429</v>
      </c>
      <c r="G25" s="17">
        <f t="shared" si="1"/>
        <v>42499.993114916928</v>
      </c>
    </row>
    <row r="26" spans="2:7" x14ac:dyDescent="0.25">
      <c r="B26" s="516" t="s">
        <v>43</v>
      </c>
      <c r="C26" s="20">
        <v>2.9399999999999999E-2</v>
      </c>
      <c r="D26" s="570">
        <v>0</v>
      </c>
      <c r="E26" s="16">
        <f>SUM('C&amp;I Rate Code Energy'!N48:Y48)</f>
        <v>239102.26061382022</v>
      </c>
      <c r="F26" s="19">
        <f>SUM('C&amp;I Rate Code Demand'!N48:Y48)</f>
        <v>52.05757983906576</v>
      </c>
      <c r="G26" s="17">
        <f t="shared" si="1"/>
        <v>7029.6064620463139</v>
      </c>
    </row>
    <row r="27" spans="2:7" x14ac:dyDescent="0.25">
      <c r="B27" s="516" t="s">
        <v>44</v>
      </c>
      <c r="C27" s="20">
        <v>1.2019999999999999E-3</v>
      </c>
      <c r="D27" s="570">
        <v>22.88</v>
      </c>
      <c r="E27" s="16">
        <f>SUM('C&amp;I Rate Code Energy'!N49:Y49)</f>
        <v>1282509.2640527836</v>
      </c>
      <c r="F27" s="19">
        <f>SUM('C&amp;I Rate Code Demand'!N49:Y49)</f>
        <v>162.89583953217155</v>
      </c>
      <c r="G27" s="17">
        <f t="shared" si="1"/>
        <v>5268.6329438875309</v>
      </c>
    </row>
    <row r="28" spans="2:7" x14ac:dyDescent="0.25">
      <c r="B28" s="516" t="s">
        <v>45</v>
      </c>
      <c r="C28" s="20">
        <v>1.201E-3</v>
      </c>
      <c r="D28" s="570">
        <v>22.15</v>
      </c>
      <c r="E28" s="16">
        <f>SUM('C&amp;I Rate Code Energy'!N50:Y50)</f>
        <v>0</v>
      </c>
      <c r="F28" s="19">
        <f>SUM('C&amp;I Rate Code Demand'!N50:Y50)</f>
        <v>0</v>
      </c>
      <c r="G28" s="17">
        <f t="shared" si="1"/>
        <v>0</v>
      </c>
    </row>
    <row r="29" spans="2:7" ht="15.75" thickBot="1" x14ac:dyDescent="0.3">
      <c r="B29" s="516" t="s">
        <v>46</v>
      </c>
      <c r="C29" s="20">
        <v>1.9599999999999999E-3</v>
      </c>
      <c r="D29" s="570">
        <v>21.3</v>
      </c>
      <c r="E29" s="21">
        <f>SUM('C&amp;I Rate Code Energy'!N51:Y51)</f>
        <v>0</v>
      </c>
      <c r="F29" s="19">
        <f>SUM('C&amp;I Rate Code Demand'!N51:Y51)</f>
        <v>0</v>
      </c>
      <c r="G29" s="17">
        <f t="shared" si="1"/>
        <v>0</v>
      </c>
    </row>
    <row r="30" spans="2:7" x14ac:dyDescent="0.25">
      <c r="B30" s="529" t="s">
        <v>145</v>
      </c>
      <c r="C30" s="347"/>
      <c r="D30" s="131"/>
      <c r="E30" s="520"/>
      <c r="F30" s="521"/>
      <c r="G30" s="522">
        <f>SUM(G22:G29)</f>
        <v>2133294.5240664533</v>
      </c>
    </row>
    <row r="31" spans="2:7" x14ac:dyDescent="0.25">
      <c r="B31" s="523" t="s">
        <v>146</v>
      </c>
      <c r="C31" s="524"/>
      <c r="D31" s="525"/>
      <c r="E31" s="526"/>
      <c r="F31" s="527"/>
      <c r="G31" s="528">
        <f>SUM(Sector!N42:Y42)</f>
        <v>10311975.290662795</v>
      </c>
    </row>
    <row r="32" spans="2:7" x14ac:dyDescent="0.25">
      <c r="B32" s="529"/>
      <c r="C32" s="530"/>
      <c r="D32" s="531"/>
      <c r="E32" s="242"/>
      <c r="F32" s="532"/>
      <c r="G32" s="533"/>
    </row>
    <row r="33" spans="2:10" ht="15.75" thickBot="1" x14ac:dyDescent="0.3">
      <c r="B33" s="529" t="s">
        <v>147</v>
      </c>
      <c r="C33" s="530"/>
      <c r="D33" s="531"/>
      <c r="E33" s="534"/>
      <c r="F33" s="535"/>
      <c r="G33" s="536">
        <f>+G30+G31</f>
        <v>12445269.814729249</v>
      </c>
      <c r="J33" s="31"/>
    </row>
    <row r="34" spans="2:10" x14ac:dyDescent="0.25">
      <c r="E34" s="406"/>
      <c r="F34" s="406"/>
      <c r="G34" s="406"/>
    </row>
    <row r="35" spans="2:10" x14ac:dyDescent="0.25">
      <c r="E35" s="8"/>
      <c r="F35" s="10"/>
    </row>
    <row r="36" spans="2:10" x14ac:dyDescent="0.25">
      <c r="F36" s="10"/>
    </row>
    <row r="37" spans="2:10" x14ac:dyDescent="0.25">
      <c r="E37" s="8"/>
      <c r="F37" s="10"/>
      <c r="G37" s="10"/>
    </row>
    <row r="38" spans="2:10" x14ac:dyDescent="0.25">
      <c r="F38" s="10"/>
      <c r="G38" s="10"/>
    </row>
    <row r="39" spans="2:10" x14ac:dyDescent="0.25">
      <c r="F39" s="10"/>
      <c r="G39" s="10"/>
    </row>
    <row r="40" spans="2:10" x14ac:dyDescent="0.25">
      <c r="G40" s="10"/>
      <c r="H40" s="10"/>
    </row>
    <row r="41" spans="2:10" x14ac:dyDescent="0.25">
      <c r="G41" s="10"/>
      <c r="H41" s="10"/>
    </row>
    <row r="42" spans="2:10" x14ac:dyDescent="0.25">
      <c r="G42" s="10"/>
      <c r="H42" s="10"/>
    </row>
    <row r="43" spans="2:10" x14ac:dyDescent="0.25">
      <c r="G43" s="10"/>
      <c r="H43" s="10"/>
    </row>
    <row r="44" spans="2:10" x14ac:dyDescent="0.25">
      <c r="G44" s="31"/>
    </row>
    <row r="45" spans="2:10" x14ac:dyDescent="0.25">
      <c r="G45" s="31"/>
    </row>
    <row r="46" spans="2:10" x14ac:dyDescent="0.25">
      <c r="G46" s="31"/>
    </row>
    <row r="47" spans="2:10" x14ac:dyDescent="0.25">
      <c r="G47" s="31"/>
    </row>
    <row r="49" spans="4:7" x14ac:dyDescent="0.25">
      <c r="G49" s="31"/>
    </row>
    <row r="51" spans="4:7" x14ac:dyDescent="0.25">
      <c r="G51" s="32"/>
    </row>
    <row r="52" spans="4:7" x14ac:dyDescent="0.25">
      <c r="G52" s="31"/>
    </row>
    <row r="57" spans="4:7" x14ac:dyDescent="0.25">
      <c r="D57" s="399"/>
      <c r="E57" s="399"/>
      <c r="F57" s="399"/>
      <c r="G57" s="399"/>
    </row>
    <row r="58" spans="4:7" x14ac:dyDescent="0.25">
      <c r="D58" s="558"/>
      <c r="E58" s="558"/>
      <c r="F58" s="558"/>
      <c r="G58" s="558"/>
    </row>
    <row r="59" spans="4:7" x14ac:dyDescent="0.25">
      <c r="D59" s="32"/>
      <c r="E59" s="32"/>
      <c r="F59" s="32"/>
      <c r="G59" s="32"/>
    </row>
    <row r="61" spans="4:7" x14ac:dyDescent="0.25">
      <c r="D61" s="10"/>
      <c r="E61" s="10"/>
      <c r="F61" s="10"/>
      <c r="G61" s="10"/>
    </row>
  </sheetData>
  <mergeCells count="8">
    <mergeCell ref="C11:D11"/>
    <mergeCell ref="C12:D12"/>
    <mergeCell ref="E5:G5"/>
    <mergeCell ref="C6:D6"/>
    <mergeCell ref="C7:D7"/>
    <mergeCell ref="C8:D8"/>
    <mergeCell ref="C9:D9"/>
    <mergeCell ref="C10:D10"/>
  </mergeCells>
  <pageMargins left="0.7" right="0.7" top="0.75" bottom="0.75" header="0.3" footer="0.3"/>
  <pageSetup scale="99" orientation="landscape" r:id="rId1"/>
  <customProperties>
    <customPr name="EpmWorksheetKeyString_GUID" r:id="rId2"/>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
  <sheetViews>
    <sheetView workbookViewId="0">
      <selection activeCell="F33" sqref="F33"/>
    </sheetView>
  </sheetViews>
  <sheetFormatPr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5">
    <tabColor rgb="FFFFFF00"/>
  </sheetPr>
  <dimension ref="A1:AK56"/>
  <sheetViews>
    <sheetView zoomScale="80" zoomScaleNormal="80" workbookViewId="0">
      <pane xSplit="1" ySplit="3" topLeftCell="L9" activePane="bottomRight" state="frozen"/>
      <selection pane="topRight" activeCell="BU69" sqref="BU69"/>
      <selection pane="bottomLeft" activeCell="BU69" sqref="BU69"/>
      <selection pane="bottomRight" activeCell="N24" sqref="N24"/>
    </sheetView>
  </sheetViews>
  <sheetFormatPr defaultRowHeight="15" x14ac:dyDescent="0.25"/>
  <cols>
    <col min="1" max="1" width="44.28515625" customWidth="1"/>
    <col min="2" max="25" width="17.42578125" customWidth="1"/>
    <col min="26" max="37" width="17.42578125" hidden="1" customWidth="1"/>
    <col min="38" max="38" width="17" customWidth="1"/>
  </cols>
  <sheetData>
    <row r="1" spans="1:37" ht="18.75" x14ac:dyDescent="0.3">
      <c r="A1" s="1" t="s">
        <v>148</v>
      </c>
    </row>
    <row r="2" spans="1:37" ht="13.5" customHeight="1" thickBot="1" x14ac:dyDescent="0.3"/>
    <row r="3" spans="1:37" ht="15.75" x14ac:dyDescent="0.25">
      <c r="A3" s="33"/>
      <c r="B3" s="497">
        <v>44927</v>
      </c>
      <c r="C3" s="498">
        <v>44958</v>
      </c>
      <c r="D3" s="497">
        <v>44986</v>
      </c>
      <c r="E3" s="499">
        <v>45017</v>
      </c>
      <c r="F3" s="497">
        <v>45047</v>
      </c>
      <c r="G3" s="498">
        <v>45078</v>
      </c>
      <c r="H3" s="497">
        <v>45108</v>
      </c>
      <c r="I3" s="499">
        <v>45139</v>
      </c>
      <c r="J3" s="497">
        <v>45170</v>
      </c>
      <c r="K3" s="498">
        <v>45200</v>
      </c>
      <c r="L3" s="497">
        <v>45231</v>
      </c>
      <c r="M3" s="499">
        <v>45261</v>
      </c>
      <c r="N3" s="497">
        <v>45292</v>
      </c>
      <c r="O3" s="498">
        <v>45323</v>
      </c>
      <c r="P3" s="497">
        <v>45352</v>
      </c>
      <c r="Q3" s="499">
        <v>45383</v>
      </c>
      <c r="R3" s="497">
        <v>45413</v>
      </c>
      <c r="S3" s="498">
        <v>45444</v>
      </c>
      <c r="T3" s="497">
        <v>45474</v>
      </c>
      <c r="U3" s="499">
        <v>45505</v>
      </c>
      <c r="V3" s="497">
        <v>45536</v>
      </c>
      <c r="W3" s="498">
        <v>45566</v>
      </c>
      <c r="X3" s="497">
        <v>45597</v>
      </c>
      <c r="Y3" s="499">
        <v>45627</v>
      </c>
      <c r="Z3" s="497">
        <v>45658</v>
      </c>
      <c r="AA3" s="498">
        <v>45689</v>
      </c>
      <c r="AB3" s="497">
        <v>45717</v>
      </c>
      <c r="AC3" s="499">
        <v>45748</v>
      </c>
      <c r="AD3" s="497">
        <v>45778</v>
      </c>
      <c r="AE3" s="498">
        <v>45809</v>
      </c>
      <c r="AF3" s="497">
        <v>45839</v>
      </c>
      <c r="AG3" s="499">
        <v>45870</v>
      </c>
      <c r="AH3" s="497">
        <v>45901</v>
      </c>
      <c r="AI3" s="498">
        <v>45931</v>
      </c>
      <c r="AJ3" s="497">
        <v>45962</v>
      </c>
      <c r="AK3" s="499">
        <v>45992</v>
      </c>
    </row>
    <row r="4" spans="1:37" ht="15.75" thickBot="1" x14ac:dyDescent="0.3">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row>
    <row r="5" spans="1:37" ht="15.75" x14ac:dyDescent="0.25">
      <c r="A5" s="504" t="s">
        <v>149</v>
      </c>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8"/>
    </row>
    <row r="6" spans="1:37" x14ac:dyDescent="0.25">
      <c r="A6" s="29" t="s">
        <v>50</v>
      </c>
      <c r="B6" s="3">
        <f>'Res Rate Code Energy'!AN10</f>
        <v>113231.3385753444</v>
      </c>
      <c r="C6" s="3">
        <f>'Res Rate Code Energy'!AO10</f>
        <v>113231.3385753444</v>
      </c>
      <c r="D6" s="3">
        <f>'Res Rate Code Energy'!AP10</f>
        <v>113176.8580161242</v>
      </c>
      <c r="E6" s="3">
        <f>'Res Rate Code Energy'!AQ10</f>
        <v>113038.68746684901</v>
      </c>
      <c r="F6" s="3">
        <f>'Res Rate Code Energy'!AR10</f>
        <v>113038.68746684901</v>
      </c>
      <c r="G6" s="3">
        <f>'Res Rate Code Energy'!AS10</f>
        <v>112986.32243772662</v>
      </c>
      <c r="H6" s="3">
        <f>'Res Rate Code Energy'!AT10</f>
        <v>112939.1197086477</v>
      </c>
      <c r="I6" s="3">
        <f>'Res Rate Code Energy'!AU10</f>
        <v>112904.56232079389</v>
      </c>
      <c r="J6" s="3">
        <f>'Res Rate Code Energy'!AV10</f>
        <v>112791.80029686999</v>
      </c>
      <c r="K6" s="3">
        <f>'Res Rate Code Energy'!AW10</f>
        <v>112622.51187710519</v>
      </c>
      <c r="L6" s="3">
        <f>'Res Rate Code Energy'!AX10</f>
        <v>112420.7365945919</v>
      </c>
      <c r="M6" s="3">
        <f>'Res Rate Code Energy'!AY10</f>
        <v>112213.12272129051</v>
      </c>
      <c r="N6" s="3">
        <f>'Res Rate Code Energy'!AZ10</f>
        <v>88421.566975817012</v>
      </c>
      <c r="O6" s="3">
        <f>'Res Rate Code Energy'!BA10</f>
        <v>77863.108703721096</v>
      </c>
      <c r="P6" s="3">
        <f>'Res Rate Code Energy'!BB10</f>
        <v>66145.581320137295</v>
      </c>
      <c r="Q6" s="3">
        <f>'Res Rate Code Energy'!BC10</f>
        <v>52431.139629198791</v>
      </c>
      <c r="R6" s="3">
        <f>'Res Rate Code Energy'!BD10</f>
        <v>48894.491484314298</v>
      </c>
      <c r="S6" s="3">
        <f>'Res Rate Code Energy'!BE10</f>
        <v>43506.824269514</v>
      </c>
      <c r="T6" s="3">
        <f>'Res Rate Code Energy'!BF10</f>
        <v>38881.382924207297</v>
      </c>
      <c r="U6" s="3">
        <f>'Res Rate Code Energy'!BG10</f>
        <v>33567.472999031597</v>
      </c>
      <c r="V6" s="3">
        <f>'Res Rate Code Energy'!BH10</f>
        <v>26657.897892802102</v>
      </c>
      <c r="W6" s="3">
        <f>'Res Rate Code Energy'!BI10</f>
        <v>17160.143324810102</v>
      </c>
      <c r="X6" s="3">
        <f>'Res Rate Code Energy'!BJ10</f>
        <v>8699.8671430960003</v>
      </c>
      <c r="Y6" s="3">
        <f>'Res Rate Code Energy'!BK10</f>
        <v>0</v>
      </c>
      <c r="Z6" s="3">
        <f>'Res Rate Code Energy'!BL10</f>
        <v>0</v>
      </c>
      <c r="AA6" s="3">
        <f>'Res Rate Code Energy'!BM10</f>
        <v>0</v>
      </c>
      <c r="AB6" s="3">
        <f>'Res Rate Code Energy'!BN10</f>
        <v>0</v>
      </c>
      <c r="AC6" s="3">
        <f>'Res Rate Code Energy'!BO10</f>
        <v>0</v>
      </c>
      <c r="AD6" s="3">
        <f>'Res Rate Code Energy'!BP10</f>
        <v>0</v>
      </c>
      <c r="AE6" s="3">
        <f>'Res Rate Code Energy'!BQ10</f>
        <v>0</v>
      </c>
      <c r="AF6" s="3">
        <f>'Res Rate Code Energy'!BR10</f>
        <v>0</v>
      </c>
      <c r="AG6" s="3">
        <f>'Res Rate Code Energy'!BS10</f>
        <v>0</v>
      </c>
      <c r="AH6" s="3">
        <f>'Res Rate Code Energy'!BT10</f>
        <v>0</v>
      </c>
      <c r="AI6" s="3">
        <f>'Res Rate Code Energy'!BU10</f>
        <v>0</v>
      </c>
      <c r="AJ6" s="3">
        <f>'Res Rate Code Energy'!BV10</f>
        <v>0</v>
      </c>
      <c r="AK6" s="35">
        <f>'Res Rate Code Energy'!BW10</f>
        <v>0</v>
      </c>
    </row>
    <row r="7" spans="1:37" ht="15.75" thickBot="1" x14ac:dyDescent="0.3">
      <c r="A7" s="500" t="s">
        <v>150</v>
      </c>
      <c r="B7" s="4">
        <f>'C&amp;I Rate Code Energy'!AN12+'C&amp;I Rate Code Demand'!AN12</f>
        <v>297332.35446880962</v>
      </c>
      <c r="C7" s="4">
        <f>'C&amp;I Rate Code Energy'!AO12+'C&amp;I Rate Code Demand'!AO12</f>
        <v>297332.35446880962</v>
      </c>
      <c r="D7" s="4">
        <f>'C&amp;I Rate Code Energy'!AP12+'C&amp;I Rate Code Demand'!AP12</f>
        <v>297332.35446880962</v>
      </c>
      <c r="E7" s="4">
        <f>'C&amp;I Rate Code Energy'!AQ12+'C&amp;I Rate Code Demand'!AQ12</f>
        <v>297332.35446880962</v>
      </c>
      <c r="F7" s="4">
        <f>'C&amp;I Rate Code Energy'!AR12+'C&amp;I Rate Code Demand'!AR12</f>
        <v>297332.35446880962</v>
      </c>
      <c r="G7" s="4">
        <f>'C&amp;I Rate Code Energy'!AS12+'C&amp;I Rate Code Demand'!AS12</f>
        <v>297332.35446880962</v>
      </c>
      <c r="H7" s="4">
        <f>'C&amp;I Rate Code Energy'!AT12+'C&amp;I Rate Code Demand'!AT12</f>
        <v>297332.35446880962</v>
      </c>
      <c r="I7" s="4">
        <f>'C&amp;I Rate Code Energy'!AU12+'C&amp;I Rate Code Demand'!AU12</f>
        <v>297332.35446880962</v>
      </c>
      <c r="J7" s="4">
        <f>'C&amp;I Rate Code Energy'!AV12+'C&amp;I Rate Code Demand'!AV12</f>
        <v>297332.35446880962</v>
      </c>
      <c r="K7" s="4">
        <f>'C&amp;I Rate Code Energy'!AW12+'C&amp;I Rate Code Demand'!AW12</f>
        <v>297332.35446880962</v>
      </c>
      <c r="L7" s="4">
        <f>'C&amp;I Rate Code Energy'!AX12+'C&amp;I Rate Code Demand'!AX12</f>
        <v>297332.35446880962</v>
      </c>
      <c r="M7" s="4">
        <f>'C&amp;I Rate Code Energy'!AY12+'C&amp;I Rate Code Demand'!AY12</f>
        <v>297332.35446880962</v>
      </c>
      <c r="N7" s="4">
        <f>'C&amp;I Rate Code Energy'!AZ12+'C&amp;I Rate Code Demand'!AZ12</f>
        <v>246858.71869547214</v>
      </c>
      <c r="O7" s="4">
        <f>'C&amp;I Rate Code Energy'!BA12+'C&amp;I Rate Code Demand'!BA12</f>
        <v>219160.35536750569</v>
      </c>
      <c r="P7" s="4">
        <f>'C&amp;I Rate Code Energy'!BB12+'C&amp;I Rate Code Demand'!BB12</f>
        <v>207478.8157608709</v>
      </c>
      <c r="Q7" s="4">
        <f>'C&amp;I Rate Code Energy'!BC12+'C&amp;I Rate Code Demand'!BC12</f>
        <v>183968.02025055233</v>
      </c>
      <c r="R7" s="4">
        <f>'C&amp;I Rate Code Energy'!BD12+'C&amp;I Rate Code Demand'!BD12</f>
        <v>158513.53526579292</v>
      </c>
      <c r="S7" s="4">
        <f>'C&amp;I Rate Code Energy'!BE12+'C&amp;I Rate Code Demand'!BE12</f>
        <v>144647.337972201</v>
      </c>
      <c r="T7" s="4">
        <f>'C&amp;I Rate Code Energy'!BF12+'C&amp;I Rate Code Demand'!BF12</f>
        <v>124406.30379405982</v>
      </c>
      <c r="U7" s="4">
        <f>'C&amp;I Rate Code Energy'!BG12+'C&amp;I Rate Code Demand'!BG12</f>
        <v>112764.5620419043</v>
      </c>
      <c r="V7" s="4">
        <f>'C&amp;I Rate Code Energy'!BH12+'C&amp;I Rate Code Demand'!BH12</f>
        <v>93787.04133758742</v>
      </c>
      <c r="W7" s="4">
        <f>'C&amp;I Rate Code Energy'!BI12+'C&amp;I Rate Code Demand'!BI12</f>
        <v>70454.90071052991</v>
      </c>
      <c r="X7" s="4">
        <f>'C&amp;I Rate Code Energy'!BJ12+'C&amp;I Rate Code Demand'!BJ12</f>
        <v>37798.050878750502</v>
      </c>
      <c r="Y7" s="4">
        <f>'C&amp;I Rate Code Energy'!BK12+'C&amp;I Rate Code Demand'!BK12</f>
        <v>0</v>
      </c>
      <c r="Z7" s="4"/>
      <c r="AA7" s="4"/>
      <c r="AB7" s="4"/>
      <c r="AC7" s="4"/>
      <c r="AD7" s="4"/>
      <c r="AE7" s="4"/>
      <c r="AF7" s="4"/>
      <c r="AG7" s="4"/>
      <c r="AH7" s="4"/>
      <c r="AI7" s="4"/>
      <c r="AJ7" s="4"/>
      <c r="AK7" s="37"/>
    </row>
    <row r="8" spans="1:37" ht="16.5" thickTop="1" thickBot="1" x14ac:dyDescent="0.3">
      <c r="A8" s="501" t="s">
        <v>33</v>
      </c>
      <c r="B8" s="38">
        <f>B6+B7</f>
        <v>410563.69304415403</v>
      </c>
      <c r="C8" s="38">
        <f t="shared" ref="C8:AK8" si="0">C6+C7</f>
        <v>410563.69304415403</v>
      </c>
      <c r="D8" s="38">
        <f t="shared" si="0"/>
        <v>410509.21248493379</v>
      </c>
      <c r="E8" s="38">
        <f t="shared" si="0"/>
        <v>410371.04193565861</v>
      </c>
      <c r="F8" s="38">
        <f t="shared" si="0"/>
        <v>410371.04193565861</v>
      </c>
      <c r="G8" s="38">
        <f t="shared" si="0"/>
        <v>410318.67690653622</v>
      </c>
      <c r="H8" s="38">
        <f t="shared" si="0"/>
        <v>410271.47417745733</v>
      </c>
      <c r="I8" s="38">
        <f t="shared" si="0"/>
        <v>410236.91678960354</v>
      </c>
      <c r="J8" s="38">
        <f t="shared" si="0"/>
        <v>410124.15476567962</v>
      </c>
      <c r="K8" s="38">
        <f t="shared" si="0"/>
        <v>409954.86634591478</v>
      </c>
      <c r="L8" s="38">
        <f t="shared" si="0"/>
        <v>409753.09106340155</v>
      </c>
      <c r="M8" s="38">
        <f t="shared" si="0"/>
        <v>409545.47719010012</v>
      </c>
      <c r="N8" s="38">
        <f t="shared" si="0"/>
        <v>335280.28567128914</v>
      </c>
      <c r="O8" s="38">
        <f t="shared" si="0"/>
        <v>297023.46407122677</v>
      </c>
      <c r="P8" s="38">
        <f t="shared" si="0"/>
        <v>273624.39708100818</v>
      </c>
      <c r="Q8" s="38">
        <f t="shared" si="0"/>
        <v>236399.15987975113</v>
      </c>
      <c r="R8" s="38">
        <f t="shared" si="0"/>
        <v>207408.02675010721</v>
      </c>
      <c r="S8" s="38">
        <f t="shared" si="0"/>
        <v>188154.16224171501</v>
      </c>
      <c r="T8" s="38">
        <f t="shared" si="0"/>
        <v>163287.6867182671</v>
      </c>
      <c r="U8" s="38">
        <f t="shared" si="0"/>
        <v>146332.03504093591</v>
      </c>
      <c r="V8" s="38">
        <f t="shared" si="0"/>
        <v>120444.93923038951</v>
      </c>
      <c r="W8" s="38">
        <f t="shared" si="0"/>
        <v>87615.044035340019</v>
      </c>
      <c r="X8" s="38">
        <f t="shared" si="0"/>
        <v>46497.918021846504</v>
      </c>
      <c r="Y8" s="38">
        <f t="shared" si="0"/>
        <v>0</v>
      </c>
      <c r="Z8" s="38">
        <f t="shared" si="0"/>
        <v>0</v>
      </c>
      <c r="AA8" s="38">
        <f t="shared" si="0"/>
        <v>0</v>
      </c>
      <c r="AB8" s="38">
        <f t="shared" si="0"/>
        <v>0</v>
      </c>
      <c r="AC8" s="38">
        <f t="shared" si="0"/>
        <v>0</v>
      </c>
      <c r="AD8" s="38">
        <f t="shared" si="0"/>
        <v>0</v>
      </c>
      <c r="AE8" s="38">
        <f t="shared" si="0"/>
        <v>0</v>
      </c>
      <c r="AF8" s="38">
        <f t="shared" si="0"/>
        <v>0</v>
      </c>
      <c r="AG8" s="38">
        <f t="shared" si="0"/>
        <v>0</v>
      </c>
      <c r="AH8" s="38">
        <f t="shared" si="0"/>
        <v>0</v>
      </c>
      <c r="AI8" s="38">
        <f t="shared" si="0"/>
        <v>0</v>
      </c>
      <c r="AJ8" s="38">
        <f t="shared" si="0"/>
        <v>0</v>
      </c>
      <c r="AK8" s="39">
        <f t="shared" si="0"/>
        <v>0</v>
      </c>
    </row>
    <row r="9" spans="1:37" x14ac:dyDescent="0.25">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row>
    <row r="10" spans="1:37" ht="15.75" thickBot="1" x14ac:dyDescent="0.3">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row>
    <row r="11" spans="1:37" ht="15.75" x14ac:dyDescent="0.25">
      <c r="A11" s="504" t="s">
        <v>151</v>
      </c>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8"/>
    </row>
    <row r="12" spans="1:37" x14ac:dyDescent="0.25">
      <c r="A12" s="29" t="s">
        <v>50</v>
      </c>
      <c r="B12" s="3">
        <f>'Res Rate Code Energy'!AN18</f>
        <v>79504.562567120694</v>
      </c>
      <c r="C12" s="3">
        <f>'Res Rate Code Energy'!AO18</f>
        <v>79503.7399554234</v>
      </c>
      <c r="D12" s="3">
        <f>'Res Rate Code Energy'!AP18</f>
        <v>79503.7399554234</v>
      </c>
      <c r="E12" s="3">
        <f>'Res Rate Code Energy'!AQ18</f>
        <v>79490.075520238301</v>
      </c>
      <c r="F12" s="3">
        <f>'Res Rate Code Energy'!AR18</f>
        <v>79443.141116205195</v>
      </c>
      <c r="G12" s="3">
        <f>'Res Rate Code Energy'!AS18</f>
        <v>79418.897007267296</v>
      </c>
      <c r="H12" s="3">
        <f>'Res Rate Code Energy'!AT18</f>
        <v>79418.897007267296</v>
      </c>
      <c r="I12" s="3">
        <f>'Res Rate Code Energy'!AU18</f>
        <v>79418.897007267296</v>
      </c>
      <c r="J12" s="3">
        <f>'Res Rate Code Energy'!AV18</f>
        <v>79418.897007267296</v>
      </c>
      <c r="K12" s="3">
        <f>'Res Rate Code Energy'!AW18</f>
        <v>79312.300622356881</v>
      </c>
      <c r="L12" s="3">
        <f>'Res Rate Code Energy'!AX18</f>
        <v>79267.856902670406</v>
      </c>
      <c r="M12" s="3">
        <f>'Res Rate Code Energy'!AY18</f>
        <v>79265.823234036099</v>
      </c>
      <c r="N12" s="3">
        <f>'Res Rate Code Energy'!AZ18</f>
        <v>79206.849421353603</v>
      </c>
      <c r="O12" s="3">
        <f>'Res Rate Code Energy'!BA18</f>
        <v>78662.655771793594</v>
      </c>
      <c r="P12" s="3">
        <f>'Res Rate Code Energy'!BB18</f>
        <v>78355.739563099778</v>
      </c>
      <c r="Q12" s="3">
        <f>'Res Rate Code Energy'!BC18</f>
        <v>75900.659215847787</v>
      </c>
      <c r="R12" s="3">
        <f>'Res Rate Code Energy'!BD18</f>
        <v>71860.648313797792</v>
      </c>
      <c r="S12" s="3">
        <f>'Res Rate Code Energy'!BE18</f>
        <v>68861.768781601102</v>
      </c>
      <c r="T12" s="3">
        <f>'Res Rate Code Energy'!BF18</f>
        <v>67635.312897900512</v>
      </c>
      <c r="U12" s="3">
        <f>'Res Rate Code Energy'!BG18</f>
        <v>65290.900965734902</v>
      </c>
      <c r="V12" s="3">
        <f>'Res Rate Code Energy'!BH18</f>
        <v>63000.5030653836</v>
      </c>
      <c r="W12" s="3">
        <f>'Res Rate Code Energy'!BI18</f>
        <v>52621.061753505703</v>
      </c>
      <c r="X12" s="3">
        <f>'Res Rate Code Energy'!BJ18</f>
        <v>45008.722309360193</v>
      </c>
      <c r="Y12" s="3">
        <f>'Res Rate Code Energy'!BK18</f>
        <v>43153.114473309302</v>
      </c>
      <c r="Z12" s="3">
        <f>'Res Rate Code Energy'!BL18</f>
        <v>0</v>
      </c>
      <c r="AA12" s="3">
        <f>'Res Rate Code Energy'!BM18</f>
        <v>0</v>
      </c>
      <c r="AB12" s="3">
        <f>'Res Rate Code Energy'!BN18</f>
        <v>0</v>
      </c>
      <c r="AC12" s="3">
        <f>'Res Rate Code Energy'!BO18</f>
        <v>0</v>
      </c>
      <c r="AD12" s="3">
        <f>'Res Rate Code Energy'!BP18</f>
        <v>0</v>
      </c>
      <c r="AE12" s="3">
        <f>'Res Rate Code Energy'!BQ18</f>
        <v>0</v>
      </c>
      <c r="AF12" s="3">
        <f>'Res Rate Code Energy'!BR18</f>
        <v>0</v>
      </c>
      <c r="AG12" s="3">
        <f>'Res Rate Code Energy'!BS18</f>
        <v>0</v>
      </c>
      <c r="AH12" s="3">
        <f>'Res Rate Code Energy'!BT18</f>
        <v>0</v>
      </c>
      <c r="AI12" s="3">
        <f>'Res Rate Code Energy'!BU18</f>
        <v>0</v>
      </c>
      <c r="AJ12" s="3">
        <f>'Res Rate Code Energy'!BV18</f>
        <v>0</v>
      </c>
      <c r="AK12" s="35">
        <f>'Res Rate Code Energy'!BW18</f>
        <v>0</v>
      </c>
    </row>
    <row r="13" spans="1:37" ht="15.75" thickBot="1" x14ac:dyDescent="0.3">
      <c r="A13" s="500" t="s">
        <v>150</v>
      </c>
      <c r="B13" s="4">
        <f>'C&amp;I Rate Code Energy'!AN22+'C&amp;I Rate Code Demand'!AN22</f>
        <v>397195.95568563521</v>
      </c>
      <c r="C13" s="4">
        <f>'C&amp;I Rate Code Energy'!AO22+'C&amp;I Rate Code Demand'!AO22</f>
        <v>397182.30496954045</v>
      </c>
      <c r="D13" s="4">
        <f>'C&amp;I Rate Code Energy'!AP22+'C&amp;I Rate Code Demand'!AP22</f>
        <v>397155.00355084019</v>
      </c>
      <c r="E13" s="4">
        <f>'C&amp;I Rate Code Energy'!AQ22+'C&amp;I Rate Code Demand'!AQ22</f>
        <v>397127.16313713434</v>
      </c>
      <c r="F13" s="4">
        <f>'C&amp;I Rate Code Energy'!AR22+'C&amp;I Rate Code Demand'!AR22</f>
        <v>397105.24702580646</v>
      </c>
      <c r="G13" s="4">
        <f>'C&amp;I Rate Code Energy'!AS22+'C&amp;I Rate Code Demand'!AS22</f>
        <v>397097.63762061758</v>
      </c>
      <c r="H13" s="4">
        <f>'C&amp;I Rate Code Energy'!AT22+'C&amp;I Rate Code Demand'!AT22</f>
        <v>397090.02821542864</v>
      </c>
      <c r="I13" s="4">
        <f>'C&amp;I Rate Code Energy'!AU22+'C&amp;I Rate Code Demand'!AU22</f>
        <v>397061.15869576036</v>
      </c>
      <c r="J13" s="4">
        <f>'C&amp;I Rate Code Energy'!AV22+'C&amp;I Rate Code Demand'!AV22</f>
        <v>397038.33047338936</v>
      </c>
      <c r="K13" s="4">
        <f>'C&amp;I Rate Code Energy'!AW22+'C&amp;I Rate Code Demand'!AW22</f>
        <v>397017.0703589099</v>
      </c>
      <c r="L13" s="4">
        <f>'C&amp;I Rate Code Energy'!AX22+'C&amp;I Rate Code Demand'!AX22</f>
        <v>396965.37262367492</v>
      </c>
      <c r="M13" s="4">
        <f>'C&amp;I Rate Code Energy'!AY22+'C&amp;I Rate Code Demand'!AY22</f>
        <v>396957.76321848598</v>
      </c>
      <c r="N13" s="4">
        <f>'C&amp;I Rate Code Energy'!AZ22+'C&amp;I Rate Code Demand'!AZ22</f>
        <v>399085.66452719038</v>
      </c>
      <c r="O13" s="4">
        <f>'C&amp;I Rate Code Energy'!BA22+'C&amp;I Rate Code Demand'!BA22</f>
        <v>370307.13374447706</v>
      </c>
      <c r="P13" s="4">
        <f>'C&amp;I Rate Code Energy'!BB22+'C&amp;I Rate Code Demand'!BB22</f>
        <v>345848.89820560202</v>
      </c>
      <c r="Q13" s="4">
        <f>'C&amp;I Rate Code Energy'!BC22+'C&amp;I Rate Code Demand'!BC22</f>
        <v>327217.61312333762</v>
      </c>
      <c r="R13" s="4">
        <f>'C&amp;I Rate Code Energy'!BD22+'C&amp;I Rate Code Demand'!BD22</f>
        <v>290234.58306980773</v>
      </c>
      <c r="S13" s="4">
        <f>'C&amp;I Rate Code Energy'!BE22+'C&amp;I Rate Code Demand'!BE22</f>
        <v>268088.35398978111</v>
      </c>
      <c r="T13" s="4">
        <f>'C&amp;I Rate Code Energy'!BF22+'C&amp;I Rate Code Demand'!BF22</f>
        <v>253765.30536969309</v>
      </c>
      <c r="U13" s="4">
        <f>'C&amp;I Rate Code Energy'!BG22+'C&amp;I Rate Code Demand'!BG22</f>
        <v>211143.0175433933</v>
      </c>
      <c r="V13" s="4">
        <f>'C&amp;I Rate Code Energy'!BH22+'C&amp;I Rate Code Demand'!BH22</f>
        <v>192214.98679133781</v>
      </c>
      <c r="W13" s="4">
        <f>'C&amp;I Rate Code Energy'!BI22+'C&amp;I Rate Code Demand'!BI22</f>
        <v>164374.43428775092</v>
      </c>
      <c r="X13" s="4">
        <f>'C&amp;I Rate Code Energy'!BJ22+'C&amp;I Rate Code Demand'!BJ22</f>
        <v>134529.93804971574</v>
      </c>
      <c r="Y13" s="4">
        <f>'C&amp;I Rate Code Energy'!BK22+'C&amp;I Rate Code Demand'!BK22</f>
        <v>99111.852937690288</v>
      </c>
      <c r="Z13" s="502"/>
      <c r="AA13" s="502"/>
      <c r="AB13" s="502"/>
      <c r="AC13" s="502"/>
      <c r="AD13" s="502"/>
      <c r="AE13" s="502"/>
      <c r="AF13" s="502"/>
      <c r="AG13" s="502"/>
      <c r="AH13" s="502"/>
      <c r="AI13" s="502"/>
      <c r="AJ13" s="502"/>
      <c r="AK13" s="563"/>
    </row>
    <row r="14" spans="1:37" ht="16.5" thickTop="1" thickBot="1" x14ac:dyDescent="0.3">
      <c r="A14" s="501" t="s">
        <v>33</v>
      </c>
      <c r="B14" s="38">
        <f>B13+B12</f>
        <v>476700.51825275592</v>
      </c>
      <c r="C14" s="38">
        <f t="shared" ref="C14:Y14" si="1">C13+C12</f>
        <v>476686.04492496385</v>
      </c>
      <c r="D14" s="38">
        <f t="shared" si="1"/>
        <v>476658.74350626359</v>
      </c>
      <c r="E14" s="38">
        <f t="shared" si="1"/>
        <v>476617.23865737265</v>
      </c>
      <c r="F14" s="38">
        <f t="shared" si="1"/>
        <v>476548.38814201165</v>
      </c>
      <c r="G14" s="38">
        <f t="shared" si="1"/>
        <v>476516.53462788486</v>
      </c>
      <c r="H14" s="38">
        <f t="shared" si="1"/>
        <v>476508.92522269592</v>
      </c>
      <c r="I14" s="38">
        <f t="shared" si="1"/>
        <v>476480.05570302764</v>
      </c>
      <c r="J14" s="38">
        <f t="shared" si="1"/>
        <v>476457.22748065664</v>
      </c>
      <c r="K14" s="38">
        <f t="shared" si="1"/>
        <v>476329.37098126678</v>
      </c>
      <c r="L14" s="38">
        <f t="shared" si="1"/>
        <v>476233.22952634533</v>
      </c>
      <c r="M14" s="38">
        <f t="shared" si="1"/>
        <v>476223.58645252208</v>
      </c>
      <c r="N14" s="38">
        <f t="shared" si="1"/>
        <v>478292.51394854399</v>
      </c>
      <c r="O14" s="38">
        <f t="shared" si="1"/>
        <v>448969.78951627063</v>
      </c>
      <c r="P14" s="38">
        <f t="shared" si="1"/>
        <v>424204.63776870177</v>
      </c>
      <c r="Q14" s="38">
        <f t="shared" si="1"/>
        <v>403118.27233918541</v>
      </c>
      <c r="R14" s="38">
        <f t="shared" si="1"/>
        <v>362095.23138360551</v>
      </c>
      <c r="S14" s="38">
        <f t="shared" si="1"/>
        <v>336950.12277138222</v>
      </c>
      <c r="T14" s="38">
        <f t="shared" si="1"/>
        <v>321400.61826759361</v>
      </c>
      <c r="U14" s="38">
        <f t="shared" si="1"/>
        <v>276433.91850912821</v>
      </c>
      <c r="V14" s="38">
        <f t="shared" si="1"/>
        <v>255215.48985672143</v>
      </c>
      <c r="W14" s="38">
        <f t="shared" si="1"/>
        <v>216995.49604125661</v>
      </c>
      <c r="X14" s="38">
        <f t="shared" si="1"/>
        <v>179538.66035907593</v>
      </c>
      <c r="Y14" s="38">
        <f t="shared" si="1"/>
        <v>142264.96741099958</v>
      </c>
      <c r="Z14" s="503"/>
      <c r="AA14" s="503"/>
      <c r="AB14" s="503"/>
      <c r="AC14" s="503"/>
      <c r="AD14" s="503"/>
      <c r="AE14" s="503"/>
      <c r="AF14" s="503"/>
      <c r="AG14" s="503"/>
      <c r="AH14" s="503"/>
      <c r="AI14" s="503"/>
      <c r="AJ14" s="503"/>
      <c r="AK14" s="564"/>
    </row>
    <row r="15" spans="1:37" x14ac:dyDescent="0.25">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row>
    <row r="16" spans="1:37" ht="15.75" thickBot="1" x14ac:dyDescent="0.3">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row>
    <row r="17" spans="1:37" ht="15.75" x14ac:dyDescent="0.25">
      <c r="A17" s="504" t="s">
        <v>152</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8"/>
    </row>
    <row r="18" spans="1:37" x14ac:dyDescent="0.25">
      <c r="A18" s="29" t="s">
        <v>50</v>
      </c>
      <c r="B18" s="3">
        <f>'Res Rate Code Energy'!AN26</f>
        <v>91976.165565062183</v>
      </c>
      <c r="C18" s="3">
        <f>'Res Rate Code Energy'!AO26</f>
        <v>91675.420565214983</v>
      </c>
      <c r="D18" s="3">
        <f>'Res Rate Code Energy'!AP26</f>
        <v>90794.649226902897</v>
      </c>
      <c r="E18" s="3">
        <f>'Res Rate Code Energy'!AQ26</f>
        <v>90042.646764915407</v>
      </c>
      <c r="F18" s="3">
        <f>'Res Rate Code Energy'!AR26</f>
        <v>89805.005177526691</v>
      </c>
      <c r="G18" s="3">
        <f>'Res Rate Code Energy'!AS26</f>
        <v>88806.654450082802</v>
      </c>
      <c r="H18" s="3">
        <f>'Res Rate Code Energy'!AT26</f>
        <v>87817.548656427593</v>
      </c>
      <c r="I18" s="3">
        <f>'Res Rate Code Energy'!AU26</f>
        <v>87028.673438463375</v>
      </c>
      <c r="J18" s="3">
        <f>'Res Rate Code Energy'!AV26</f>
        <v>85960.0601923574</v>
      </c>
      <c r="K18" s="3">
        <f>'Res Rate Code Energy'!AW26</f>
        <v>85259.905003364285</v>
      </c>
      <c r="L18" s="3">
        <f>'Res Rate Code Energy'!AX26</f>
        <v>84154.643845597995</v>
      </c>
      <c r="M18" s="3">
        <f>'Res Rate Code Energy'!AY26</f>
        <v>83149.959095769183</v>
      </c>
      <c r="N18" s="3">
        <f>'Res Rate Code Energy'!AZ26</f>
        <v>83149.959095769213</v>
      </c>
      <c r="O18" s="3">
        <f>'Res Rate Code Energy'!BA26</f>
        <v>83149.959095769213</v>
      </c>
      <c r="P18" s="3">
        <f>'Res Rate Code Energy'!BB26</f>
        <v>83147.586620110713</v>
      </c>
      <c r="Q18" s="3">
        <f>'Res Rate Code Energy'!BC26</f>
        <v>83111.228940555709</v>
      </c>
      <c r="R18" s="3">
        <f>'Res Rate Code Energy'!BD26</f>
        <v>83079.575648669503</v>
      </c>
      <c r="S18" s="3">
        <f>'Res Rate Code Energy'!BE26</f>
        <v>83079.575648669503</v>
      </c>
      <c r="T18" s="3">
        <f>'Res Rate Code Energy'!BF26</f>
        <v>83079.575648669503</v>
      </c>
      <c r="U18" s="3">
        <f>'Res Rate Code Energy'!BG26</f>
        <v>83079.575648669503</v>
      </c>
      <c r="V18" s="3">
        <f>'Res Rate Code Energy'!BH26</f>
        <v>83077.547886753207</v>
      </c>
      <c r="W18" s="3">
        <f>'Res Rate Code Energy'!BI26</f>
        <v>82991.246557979903</v>
      </c>
      <c r="X18" s="3">
        <f>'Res Rate Code Energy'!BJ26</f>
        <v>82971.029819878589</v>
      </c>
      <c r="Y18" s="3">
        <f>'Res Rate Code Energy'!BK26</f>
        <v>82939.477923386599</v>
      </c>
      <c r="Z18" s="3">
        <f>'Res Rate Code Energy'!BL26</f>
        <v>0</v>
      </c>
      <c r="AA18" s="3">
        <f>'Res Rate Code Energy'!BM26</f>
        <v>0</v>
      </c>
      <c r="AB18" s="3">
        <f>'Res Rate Code Energy'!BN26</f>
        <v>0</v>
      </c>
      <c r="AC18" s="3">
        <f>'Res Rate Code Energy'!BO26</f>
        <v>0</v>
      </c>
      <c r="AD18" s="3">
        <f>'Res Rate Code Energy'!BP26</f>
        <v>0</v>
      </c>
      <c r="AE18" s="3">
        <f>'Res Rate Code Energy'!BQ26</f>
        <v>0</v>
      </c>
      <c r="AF18" s="3">
        <f>'Res Rate Code Energy'!BR26</f>
        <v>0</v>
      </c>
      <c r="AG18" s="3">
        <f>'Res Rate Code Energy'!BS26</f>
        <v>0</v>
      </c>
      <c r="AH18" s="3">
        <f>'Res Rate Code Energy'!BT26</f>
        <v>0</v>
      </c>
      <c r="AI18" s="3">
        <f>'Res Rate Code Energy'!BU26</f>
        <v>0</v>
      </c>
      <c r="AJ18" s="3">
        <f>'Res Rate Code Energy'!BV26</f>
        <v>0</v>
      </c>
      <c r="AK18" s="35">
        <f>'Res Rate Code Energy'!BW26</f>
        <v>0</v>
      </c>
    </row>
    <row r="19" spans="1:37" ht="15.75" thickBot="1" x14ac:dyDescent="0.3">
      <c r="A19" s="500" t="s">
        <v>150</v>
      </c>
      <c r="B19" s="4">
        <f>'C&amp;I Rate Code Energy'!AN32+'C&amp;I Rate Code Demand'!AN32</f>
        <v>301405.49319856934</v>
      </c>
      <c r="C19" s="4">
        <f>'C&amp;I Rate Code Energy'!AO32+'C&amp;I Rate Code Demand'!AO32</f>
        <v>301405.49319856934</v>
      </c>
      <c r="D19" s="4">
        <f>'C&amp;I Rate Code Energy'!AP32+'C&amp;I Rate Code Demand'!AP32</f>
        <v>301405.49319856934</v>
      </c>
      <c r="E19" s="4">
        <f>'C&amp;I Rate Code Energy'!AQ32+'C&amp;I Rate Code Demand'!AQ32</f>
        <v>301405.49319856934</v>
      </c>
      <c r="F19" s="4">
        <f>'C&amp;I Rate Code Energy'!AR32+'C&amp;I Rate Code Demand'!AR32</f>
        <v>301405.49319856934</v>
      </c>
      <c r="G19" s="4">
        <f>'C&amp;I Rate Code Energy'!AS32+'C&amp;I Rate Code Demand'!AS32</f>
        <v>301405.49319856934</v>
      </c>
      <c r="H19" s="4">
        <f>'C&amp;I Rate Code Energy'!AT32+'C&amp;I Rate Code Demand'!AT32</f>
        <v>301405.49319856934</v>
      </c>
      <c r="I19" s="4">
        <f>'C&amp;I Rate Code Energy'!AU32+'C&amp;I Rate Code Demand'!AU32</f>
        <v>301405.49319856934</v>
      </c>
      <c r="J19" s="4">
        <f>'C&amp;I Rate Code Energy'!AV32+'C&amp;I Rate Code Demand'!AV32</f>
        <v>301405.49319856934</v>
      </c>
      <c r="K19" s="4">
        <f>'C&amp;I Rate Code Energy'!AW32+'C&amp;I Rate Code Demand'!AW32</f>
        <v>301405.49319856934</v>
      </c>
      <c r="L19" s="4">
        <f>'C&amp;I Rate Code Energy'!AX32+'C&amp;I Rate Code Demand'!AX32</f>
        <v>301405.49319856934</v>
      </c>
      <c r="M19" s="4">
        <f>'C&amp;I Rate Code Energy'!AY32+'C&amp;I Rate Code Demand'!AY32</f>
        <v>301405.49319856934</v>
      </c>
      <c r="N19" s="4">
        <f>'C&amp;I Rate Code Energy'!AZ32+'C&amp;I Rate Code Demand'!AZ32</f>
        <v>301405.49319856934</v>
      </c>
      <c r="O19" s="4">
        <f>'C&amp;I Rate Code Energy'!BA32+'C&amp;I Rate Code Demand'!BA32</f>
        <v>301405.49319856934</v>
      </c>
      <c r="P19" s="4">
        <f>'C&amp;I Rate Code Energy'!BB32+'C&amp;I Rate Code Demand'!BB32</f>
        <v>301405.49319856934</v>
      </c>
      <c r="Q19" s="4">
        <f>'C&amp;I Rate Code Energy'!BC32+'C&amp;I Rate Code Demand'!BC32</f>
        <v>301405.49319856934</v>
      </c>
      <c r="R19" s="4">
        <f>'C&amp;I Rate Code Energy'!BD32+'C&amp;I Rate Code Demand'!BD32</f>
        <v>301405.49319856934</v>
      </c>
      <c r="S19" s="4">
        <f>'C&amp;I Rate Code Energy'!BE32+'C&amp;I Rate Code Demand'!BE32</f>
        <v>301405.49319856934</v>
      </c>
      <c r="T19" s="4">
        <f>'C&amp;I Rate Code Energy'!BF32+'C&amp;I Rate Code Demand'!BF32</f>
        <v>301405.49319856934</v>
      </c>
      <c r="U19" s="4">
        <f>'C&amp;I Rate Code Energy'!BG32+'C&amp;I Rate Code Demand'!BG32</f>
        <v>301405.49319856934</v>
      </c>
      <c r="V19" s="4">
        <f>'C&amp;I Rate Code Energy'!BH32+'C&amp;I Rate Code Demand'!BH32</f>
        <v>301405.49319856934</v>
      </c>
      <c r="W19" s="4">
        <f>'C&amp;I Rate Code Energy'!BI32+'C&amp;I Rate Code Demand'!BI32</f>
        <v>301405.49319856934</v>
      </c>
      <c r="X19" s="4">
        <f>'C&amp;I Rate Code Energy'!BJ32+'C&amp;I Rate Code Demand'!BJ32</f>
        <v>301405.49319856934</v>
      </c>
      <c r="Y19" s="4">
        <f>'C&amp;I Rate Code Energy'!BK32+'C&amp;I Rate Code Demand'!BK32</f>
        <v>301405.49319856934</v>
      </c>
      <c r="Z19" s="4"/>
      <c r="AA19" s="4"/>
      <c r="AB19" s="4"/>
      <c r="AC19" s="4"/>
      <c r="AD19" s="4"/>
      <c r="AE19" s="4"/>
      <c r="AF19" s="4"/>
      <c r="AG19" s="4"/>
      <c r="AH19" s="4"/>
      <c r="AI19" s="4"/>
      <c r="AJ19" s="4"/>
      <c r="AK19" s="37"/>
    </row>
    <row r="20" spans="1:37" ht="16.5" thickTop="1" thickBot="1" x14ac:dyDescent="0.3">
      <c r="A20" s="501" t="s">
        <v>33</v>
      </c>
      <c r="B20" s="38">
        <f>B19+B18</f>
        <v>393381.65876363154</v>
      </c>
      <c r="C20" s="38">
        <f t="shared" ref="C20" si="2">C19+C18</f>
        <v>393080.91376378434</v>
      </c>
      <c r="D20" s="38">
        <f t="shared" ref="D20" si="3">D19+D18</f>
        <v>392200.14242547227</v>
      </c>
      <c r="E20" s="38">
        <f t="shared" ref="E20" si="4">E19+E18</f>
        <v>391448.13996348472</v>
      </c>
      <c r="F20" s="38">
        <f t="shared" ref="F20" si="5">F19+F18</f>
        <v>391210.49837609602</v>
      </c>
      <c r="G20" s="38">
        <f t="shared" ref="G20" si="6">G19+G18</f>
        <v>390212.14764865214</v>
      </c>
      <c r="H20" s="38">
        <f t="shared" ref="H20" si="7">H19+H18</f>
        <v>389223.04185499693</v>
      </c>
      <c r="I20" s="38">
        <f t="shared" ref="I20" si="8">I19+I18</f>
        <v>388434.1666370327</v>
      </c>
      <c r="J20" s="38">
        <f t="shared" ref="J20" si="9">J19+J18</f>
        <v>387365.55339092674</v>
      </c>
      <c r="K20" s="38">
        <f t="shared" ref="K20" si="10">K19+K18</f>
        <v>386665.3982019336</v>
      </c>
      <c r="L20" s="38">
        <f t="shared" ref="L20" si="11">L19+L18</f>
        <v>385560.13704416732</v>
      </c>
      <c r="M20" s="38">
        <f t="shared" ref="M20" si="12">M19+M18</f>
        <v>384555.45229433849</v>
      </c>
      <c r="N20" s="38">
        <f t="shared" ref="N20" si="13">N19+N18</f>
        <v>384555.45229433855</v>
      </c>
      <c r="O20" s="38">
        <f t="shared" ref="O20" si="14">O19+O18</f>
        <v>384555.45229433855</v>
      </c>
      <c r="P20" s="38">
        <f t="shared" ref="P20" si="15">P19+P18</f>
        <v>384553.07981868007</v>
      </c>
      <c r="Q20" s="38">
        <f t="shared" ref="Q20" si="16">Q19+Q18</f>
        <v>384516.72213912505</v>
      </c>
      <c r="R20" s="38">
        <f t="shared" ref="R20" si="17">R19+R18</f>
        <v>384485.06884723884</v>
      </c>
      <c r="S20" s="38">
        <f t="shared" ref="S20" si="18">S19+S18</f>
        <v>384485.06884723884</v>
      </c>
      <c r="T20" s="38">
        <f t="shared" ref="T20" si="19">T19+T18</f>
        <v>384485.06884723884</v>
      </c>
      <c r="U20" s="38">
        <f t="shared" ref="U20" si="20">U19+U18</f>
        <v>384485.06884723884</v>
      </c>
      <c r="V20" s="38">
        <f t="shared" ref="V20" si="21">V19+V18</f>
        <v>384483.04108532256</v>
      </c>
      <c r="W20" s="38">
        <f t="shared" ref="W20" si="22">W19+W18</f>
        <v>384396.73975654924</v>
      </c>
      <c r="X20" s="38">
        <f t="shared" ref="X20" si="23">X19+X18</f>
        <v>384376.52301844792</v>
      </c>
      <c r="Y20" s="38">
        <f t="shared" ref="Y20" si="24">Y19+Y18</f>
        <v>384344.97112195595</v>
      </c>
      <c r="Z20" s="38"/>
      <c r="AA20" s="38"/>
      <c r="AB20" s="38"/>
      <c r="AC20" s="38"/>
      <c r="AD20" s="38"/>
      <c r="AE20" s="38"/>
      <c r="AF20" s="38"/>
      <c r="AG20" s="38"/>
      <c r="AH20" s="38"/>
      <c r="AI20" s="38"/>
      <c r="AJ20" s="38"/>
      <c r="AK20" s="39"/>
    </row>
    <row r="21" spans="1:37" x14ac:dyDescent="0.25">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row>
    <row r="22" spans="1:37" ht="15.75" thickBot="1" x14ac:dyDescent="0.3">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row>
    <row r="23" spans="1:37" ht="15.75" x14ac:dyDescent="0.25">
      <c r="A23" s="504" t="s">
        <v>153</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8"/>
    </row>
    <row r="24" spans="1:37" x14ac:dyDescent="0.25">
      <c r="A24" s="29" t="s">
        <v>50</v>
      </c>
      <c r="B24" s="3">
        <f>'Res Rate Code Energy'!AN34</f>
        <v>203206.67902669715</v>
      </c>
      <c r="C24" s="3">
        <f>'Res Rate Code Energy'!AO34</f>
        <v>229952.24940373207</v>
      </c>
      <c r="D24" s="3">
        <f>'Res Rate Code Energy'!AP34</f>
        <v>204867.15097799868</v>
      </c>
      <c r="E24" s="3">
        <f>'Res Rate Code Energy'!AQ34</f>
        <v>214038.60225152437</v>
      </c>
      <c r="F24" s="3">
        <f>'Res Rate Code Energy'!AR34</f>
        <v>182198.54584766901</v>
      </c>
      <c r="G24" s="3">
        <f>'Res Rate Code Energy'!AS34</f>
        <v>173131.66592793626</v>
      </c>
      <c r="H24" s="3">
        <f>'Res Rate Code Energy'!AT34</f>
        <v>174920.84936480288</v>
      </c>
      <c r="I24" s="3">
        <f>'Res Rate Code Energy'!AU34</f>
        <v>188391.41504226223</v>
      </c>
      <c r="J24" s="3">
        <f>'Res Rate Code Energy'!AV34</f>
        <v>236008.03345287143</v>
      </c>
      <c r="K24" s="3">
        <f>'Res Rate Code Energy'!AW34</f>
        <v>248245.90005659245</v>
      </c>
      <c r="L24" s="3">
        <f>'Res Rate Code Energy'!AX34</f>
        <v>256039.60214437742</v>
      </c>
      <c r="M24" s="3">
        <f>'Res Rate Code Energy'!AY34</f>
        <v>201594.90708661612</v>
      </c>
      <c r="N24" s="3">
        <f>'Res Rate Code Energy'!AZ34</f>
        <v>95658.720336231403</v>
      </c>
      <c r="O24" s="3">
        <f>'Res Rate Code Energy'!BA34</f>
        <v>122404.29071326635</v>
      </c>
      <c r="P24" s="3">
        <f>'Res Rate Code Energy'!BB34</f>
        <v>97319.192287532918</v>
      </c>
      <c r="Q24" s="3">
        <f>'Res Rate Code Energy'!BC34</f>
        <v>106490.64356105859</v>
      </c>
      <c r="R24" s="3">
        <f>'Res Rate Code Energy'!BD34</f>
        <v>74650.587157203292</v>
      </c>
      <c r="S24" s="3">
        <f>'Res Rate Code Energy'!BE34</f>
        <v>65583.707237470531</v>
      </c>
      <c r="T24" s="3">
        <f>'Res Rate Code Energy'!BF34</f>
        <v>67372.890674337148</v>
      </c>
      <c r="U24" s="3">
        <f>'Res Rate Code Energy'!BG34</f>
        <v>80843.456351796485</v>
      </c>
      <c r="V24" s="3">
        <f>'Res Rate Code Energy'!BH34</f>
        <v>128460.07476240568</v>
      </c>
      <c r="W24" s="3">
        <f>'Res Rate Code Energy'!BI34</f>
        <v>140697.9413661267</v>
      </c>
      <c r="X24" s="3">
        <f>'Res Rate Code Energy'!BJ34</f>
        <v>148491.64345391167</v>
      </c>
      <c r="Y24" s="3">
        <f>'Res Rate Code Energy'!BK34</f>
        <v>94046.948396150401</v>
      </c>
      <c r="Z24" s="3">
        <f>'Res Rate Code Energy'!BL34</f>
        <v>0</v>
      </c>
      <c r="AA24" s="3">
        <f>'Res Rate Code Energy'!BM34</f>
        <v>0</v>
      </c>
      <c r="AB24" s="3">
        <f>'Res Rate Code Energy'!BN34</f>
        <v>0</v>
      </c>
      <c r="AC24" s="3">
        <f>'Res Rate Code Energy'!BO34</f>
        <v>0</v>
      </c>
      <c r="AD24" s="3">
        <f>'Res Rate Code Energy'!BP34</f>
        <v>0</v>
      </c>
      <c r="AE24" s="3">
        <f>'Res Rate Code Energy'!BQ34</f>
        <v>0</v>
      </c>
      <c r="AF24" s="3">
        <f>'Res Rate Code Energy'!BR34</f>
        <v>0</v>
      </c>
      <c r="AG24" s="3">
        <f>'Res Rate Code Energy'!BS34</f>
        <v>0</v>
      </c>
      <c r="AH24" s="3">
        <f>'Res Rate Code Energy'!BT34</f>
        <v>0</v>
      </c>
      <c r="AI24" s="3">
        <f>'Res Rate Code Energy'!BU34</f>
        <v>0</v>
      </c>
      <c r="AJ24" s="3">
        <f>'Res Rate Code Energy'!BV34</f>
        <v>0</v>
      </c>
      <c r="AK24" s="35">
        <f>'Res Rate Code Energy'!BW34</f>
        <v>0</v>
      </c>
    </row>
    <row r="25" spans="1:37" ht="15.75" thickBot="1" x14ac:dyDescent="0.3">
      <c r="A25" s="500" t="s">
        <v>150</v>
      </c>
      <c r="B25" s="4">
        <f>'C&amp;I Rate Code Energy'!AN42+'C&amp;I Rate Code Demand'!AN42</f>
        <v>169945.82904708016</v>
      </c>
      <c r="C25" s="4">
        <f>'C&amp;I Rate Code Energy'!AO42+'C&amp;I Rate Code Demand'!AO42</f>
        <v>169945.82904708019</v>
      </c>
      <c r="D25" s="4">
        <f>'C&amp;I Rate Code Energy'!AP42+'C&amp;I Rate Code Demand'!AP42</f>
        <v>169945.82904708019</v>
      </c>
      <c r="E25" s="4">
        <f>'C&amp;I Rate Code Energy'!AQ42+'C&amp;I Rate Code Demand'!AQ42</f>
        <v>169945.82904708019</v>
      </c>
      <c r="F25" s="4">
        <f>'C&amp;I Rate Code Energy'!AR42+'C&amp;I Rate Code Demand'!AR42</f>
        <v>169945.82904708019</v>
      </c>
      <c r="G25" s="4">
        <f>'C&amp;I Rate Code Energy'!AS42+'C&amp;I Rate Code Demand'!AS42</f>
        <v>169945.82904708019</v>
      </c>
      <c r="H25" s="4">
        <f>'C&amp;I Rate Code Energy'!AT42+'C&amp;I Rate Code Demand'!AT42</f>
        <v>169945.82904708019</v>
      </c>
      <c r="I25" s="4">
        <f>'C&amp;I Rate Code Energy'!AU42+'C&amp;I Rate Code Demand'!AU42</f>
        <v>169945.82904708019</v>
      </c>
      <c r="J25" s="4">
        <f>'C&amp;I Rate Code Energy'!AV42+'C&amp;I Rate Code Demand'!AV42</f>
        <v>169945.82904708019</v>
      </c>
      <c r="K25" s="4">
        <f>'C&amp;I Rate Code Energy'!AW42+'C&amp;I Rate Code Demand'!AW42</f>
        <v>169945.82904708019</v>
      </c>
      <c r="L25" s="4">
        <f>'C&amp;I Rate Code Energy'!AX42+'C&amp;I Rate Code Demand'!AX42</f>
        <v>169945.82904708019</v>
      </c>
      <c r="M25" s="4">
        <f>'C&amp;I Rate Code Energy'!AY42+'C&amp;I Rate Code Demand'!AY42</f>
        <v>169945.82904708019</v>
      </c>
      <c r="N25" s="4">
        <f>'C&amp;I Rate Code Energy'!AZ42+'C&amp;I Rate Code Demand'!AZ42</f>
        <v>169945.82904708019</v>
      </c>
      <c r="O25" s="4">
        <f>'C&amp;I Rate Code Energy'!BA42+'C&amp;I Rate Code Demand'!BA42</f>
        <v>169945.82904708019</v>
      </c>
      <c r="P25" s="4">
        <f>'C&amp;I Rate Code Energy'!BB42+'C&amp;I Rate Code Demand'!BB42</f>
        <v>169945.82904708019</v>
      </c>
      <c r="Q25" s="4">
        <f>'C&amp;I Rate Code Energy'!BC42+'C&amp;I Rate Code Demand'!BC42</f>
        <v>169945.82904708019</v>
      </c>
      <c r="R25" s="4">
        <f>'C&amp;I Rate Code Energy'!BD42+'C&amp;I Rate Code Demand'!BD42</f>
        <v>169945.82904708019</v>
      </c>
      <c r="S25" s="4">
        <f>'C&amp;I Rate Code Energy'!BE42+'C&amp;I Rate Code Demand'!BE42</f>
        <v>169945.82904708019</v>
      </c>
      <c r="T25" s="4">
        <f>'C&amp;I Rate Code Energy'!BF42+'C&amp;I Rate Code Demand'!BF42</f>
        <v>169945.82904708019</v>
      </c>
      <c r="U25" s="4">
        <f>'C&amp;I Rate Code Energy'!BG42+'C&amp;I Rate Code Demand'!BG42</f>
        <v>169945.82904708019</v>
      </c>
      <c r="V25" s="4">
        <f>'C&amp;I Rate Code Energy'!BH42+'C&amp;I Rate Code Demand'!BH42</f>
        <v>169945.82904708019</v>
      </c>
      <c r="W25" s="4">
        <f>'C&amp;I Rate Code Energy'!BI42+'C&amp;I Rate Code Demand'!BI42</f>
        <v>169945.82904708019</v>
      </c>
      <c r="X25" s="4">
        <f>'C&amp;I Rate Code Energy'!BJ42+'C&amp;I Rate Code Demand'!BJ42</f>
        <v>169945.82904708019</v>
      </c>
      <c r="Y25" s="4">
        <f>'C&amp;I Rate Code Energy'!BK42+'C&amp;I Rate Code Demand'!BK42</f>
        <v>169945.82904708019</v>
      </c>
      <c r="Z25" s="4"/>
      <c r="AA25" s="4"/>
      <c r="AB25" s="4"/>
      <c r="AC25" s="4"/>
      <c r="AD25" s="4"/>
      <c r="AE25" s="4"/>
      <c r="AF25" s="4"/>
      <c r="AG25" s="4"/>
      <c r="AH25" s="4"/>
      <c r="AI25" s="4"/>
      <c r="AJ25" s="4"/>
      <c r="AK25" s="37"/>
    </row>
    <row r="26" spans="1:37" ht="16.5" thickTop="1" thickBot="1" x14ac:dyDescent="0.3">
      <c r="A26" s="501" t="s">
        <v>33</v>
      </c>
      <c r="B26" s="38">
        <f>B25+B24</f>
        <v>373152.50807377731</v>
      </c>
      <c r="C26" s="38">
        <f t="shared" ref="C26" si="25">C25+C24</f>
        <v>399898.07845081226</v>
      </c>
      <c r="D26" s="38">
        <f t="shared" ref="D26" si="26">D25+D24</f>
        <v>374812.98002507887</v>
      </c>
      <c r="E26" s="38">
        <f t="shared" ref="E26" si="27">E25+E24</f>
        <v>383984.43129860458</v>
      </c>
      <c r="F26" s="38">
        <f t="shared" ref="F26" si="28">F25+F24</f>
        <v>352144.3748947492</v>
      </c>
      <c r="G26" s="38">
        <f t="shared" ref="G26" si="29">G25+G24</f>
        <v>343077.49497501645</v>
      </c>
      <c r="H26" s="38">
        <f t="shared" ref="H26" si="30">H25+H24</f>
        <v>344866.67841188307</v>
      </c>
      <c r="I26" s="38">
        <f t="shared" ref="I26" si="31">I25+I24</f>
        <v>358337.24408934242</v>
      </c>
      <c r="J26" s="38">
        <f t="shared" ref="J26" si="32">J25+J24</f>
        <v>405953.86249995162</v>
      </c>
      <c r="K26" s="38">
        <f t="shared" ref="K26" si="33">K25+K24</f>
        <v>418191.72910367267</v>
      </c>
      <c r="L26" s="38">
        <f t="shared" ref="L26" si="34">L25+L24</f>
        <v>425985.43119145761</v>
      </c>
      <c r="M26" s="38">
        <f t="shared" ref="M26" si="35">M25+M24</f>
        <v>371540.73613369628</v>
      </c>
      <c r="N26" s="38">
        <f t="shared" ref="N26" si="36">N25+N24</f>
        <v>265604.54938331159</v>
      </c>
      <c r="O26" s="38">
        <f t="shared" ref="O26" si="37">O25+O24</f>
        <v>292350.11976034654</v>
      </c>
      <c r="P26" s="38">
        <f t="shared" ref="P26" si="38">P25+P24</f>
        <v>267265.02133461309</v>
      </c>
      <c r="Q26" s="38">
        <f t="shared" ref="Q26" si="39">Q25+Q24</f>
        <v>276436.47260813881</v>
      </c>
      <c r="R26" s="38">
        <f t="shared" ref="R26" si="40">R25+R24</f>
        <v>244596.41620428348</v>
      </c>
      <c r="S26" s="38">
        <f t="shared" ref="S26" si="41">S25+S24</f>
        <v>235529.53628455073</v>
      </c>
      <c r="T26" s="38">
        <f t="shared" ref="T26" si="42">T25+T24</f>
        <v>237318.71972141735</v>
      </c>
      <c r="U26" s="38">
        <f t="shared" ref="U26" si="43">U25+U24</f>
        <v>250789.28539887667</v>
      </c>
      <c r="V26" s="38">
        <f t="shared" ref="V26" si="44">V25+V24</f>
        <v>298405.90380948584</v>
      </c>
      <c r="W26" s="38">
        <f t="shared" ref="W26" si="45">W25+W24</f>
        <v>310643.77041320689</v>
      </c>
      <c r="X26" s="38">
        <f t="shared" ref="X26" si="46">X25+X24</f>
        <v>318437.47250099189</v>
      </c>
      <c r="Y26" s="38">
        <f t="shared" ref="Y26" si="47">Y25+Y24</f>
        <v>263992.77744323062</v>
      </c>
      <c r="Z26" s="38"/>
      <c r="AA26" s="38"/>
      <c r="AB26" s="38"/>
      <c r="AC26" s="38"/>
      <c r="AD26" s="38"/>
      <c r="AE26" s="38"/>
      <c r="AF26" s="38"/>
      <c r="AG26" s="38"/>
      <c r="AH26" s="38"/>
      <c r="AI26" s="38"/>
      <c r="AJ26" s="38"/>
      <c r="AK26" s="39"/>
    </row>
    <row r="27" spans="1:37" x14ac:dyDescent="0.25">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row>
    <row r="28" spans="1:37" ht="15.75" thickBot="1" x14ac:dyDescent="0.3">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row>
    <row r="29" spans="1:37" ht="15.75" x14ac:dyDescent="0.25">
      <c r="A29" s="504" t="s">
        <v>154</v>
      </c>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8"/>
    </row>
    <row r="30" spans="1:37" x14ac:dyDescent="0.25">
      <c r="A30" s="29" t="s">
        <v>50</v>
      </c>
      <c r="B30" s="3">
        <f>'Res Rate Code Energy'!AN42</f>
        <v>0</v>
      </c>
      <c r="C30" s="3">
        <f>'Res Rate Code Energy'!AO42</f>
        <v>0</v>
      </c>
      <c r="D30" s="3">
        <f>'Res Rate Code Energy'!AP42</f>
        <v>0</v>
      </c>
      <c r="E30" s="3">
        <f>'Res Rate Code Energy'!AQ42</f>
        <v>0</v>
      </c>
      <c r="F30" s="3">
        <f>'Res Rate Code Energy'!AR42</f>
        <v>0</v>
      </c>
      <c r="G30" s="3">
        <f>'Res Rate Code Energy'!AS42</f>
        <v>0</v>
      </c>
      <c r="H30" s="3">
        <f>'Res Rate Code Energy'!AT42</f>
        <v>0</v>
      </c>
      <c r="I30" s="3">
        <f>'Res Rate Code Energy'!AU42</f>
        <v>0</v>
      </c>
      <c r="J30" s="3">
        <f>'Res Rate Code Energy'!AV42</f>
        <v>0</v>
      </c>
      <c r="K30" s="3">
        <f>'Res Rate Code Energy'!AW42</f>
        <v>0</v>
      </c>
      <c r="L30" s="3">
        <f>'Res Rate Code Energy'!AX42</f>
        <v>0</v>
      </c>
      <c r="M30" s="3">
        <f>'Res Rate Code Energy'!AY42</f>
        <v>0</v>
      </c>
      <c r="N30" s="3">
        <f>'Res Rate Code Energy'!AZ42</f>
        <v>201594.90708661612</v>
      </c>
      <c r="O30" s="3">
        <f>'Res Rate Code Energy'!BA42</f>
        <v>176498.02925666745</v>
      </c>
      <c r="P30" s="3">
        <f>'Res Rate Code Energy'!BB42</f>
        <v>224683.97198984495</v>
      </c>
      <c r="Q30" s="3">
        <f>'Res Rate Code Energy'!BC42</f>
        <v>193155.27277572372</v>
      </c>
      <c r="R30" s="3">
        <f>'Res Rate Code Energy'!BD42</f>
        <v>207763.37110612387</v>
      </c>
      <c r="S30" s="3">
        <f>'Res Rate Code Energy'!BE42</f>
        <v>158919.21558897695</v>
      </c>
      <c r="T30" s="3">
        <f>'Res Rate Code Energy'!BF42</f>
        <v>148985.56291622127</v>
      </c>
      <c r="U30" s="3">
        <f>'Res Rate Code Energy'!BG42</f>
        <v>150622.2986649982</v>
      </c>
      <c r="V30" s="3">
        <f>'Res Rate Code Energy'!BH42</f>
        <v>162945.1024347209</v>
      </c>
      <c r="W30" s="3">
        <f>'Res Rate Code Energy'!BI42</f>
        <v>246153.4190911582</v>
      </c>
      <c r="X30" s="3">
        <f>'Res Rate Code Energy'!BJ42</f>
        <v>227105.96830618283</v>
      </c>
      <c r="Y30" s="3">
        <f>'Res Rate Code Energy'!BK42</f>
        <v>225937.26665722203</v>
      </c>
      <c r="Z30" s="3">
        <f>'Res Rate Code Energy'!BL42</f>
        <v>0</v>
      </c>
      <c r="AA30" s="3">
        <f>'Res Rate Code Energy'!BM42</f>
        <v>0</v>
      </c>
      <c r="AB30" s="3">
        <f>'Res Rate Code Energy'!BN42</f>
        <v>0</v>
      </c>
      <c r="AC30" s="3">
        <f>'Res Rate Code Energy'!BO42</f>
        <v>0</v>
      </c>
      <c r="AD30" s="3">
        <f>'Res Rate Code Energy'!BP42</f>
        <v>0</v>
      </c>
      <c r="AE30" s="3">
        <f>'Res Rate Code Energy'!BQ42</f>
        <v>0</v>
      </c>
      <c r="AF30" s="3">
        <f>'Res Rate Code Energy'!BR42</f>
        <v>0</v>
      </c>
      <c r="AG30" s="3">
        <f>'Res Rate Code Energy'!BS42</f>
        <v>0</v>
      </c>
      <c r="AH30" s="3">
        <f>'Res Rate Code Energy'!BT42</f>
        <v>0</v>
      </c>
      <c r="AI30" s="3">
        <f>'Res Rate Code Energy'!BU42</f>
        <v>0</v>
      </c>
      <c r="AJ30" s="3">
        <f>'Res Rate Code Energy'!BV42</f>
        <v>0</v>
      </c>
      <c r="AK30" s="35">
        <f>'Res Rate Code Energy'!BW42</f>
        <v>0</v>
      </c>
    </row>
    <row r="31" spans="1:37" ht="15.75" thickBot="1" x14ac:dyDescent="0.3">
      <c r="A31" s="500" t="s">
        <v>150</v>
      </c>
      <c r="B31" s="4">
        <f>'C&amp;I Rate Code Energy'!AN52+'C&amp;I Rate Code Demand'!AN52</f>
        <v>0</v>
      </c>
      <c r="C31" s="4">
        <f>'C&amp;I Rate Code Energy'!AO52+'C&amp;I Rate Code Demand'!AO52</f>
        <v>0</v>
      </c>
      <c r="D31" s="4">
        <f>'C&amp;I Rate Code Energy'!AP52+'C&amp;I Rate Code Demand'!AP52</f>
        <v>0</v>
      </c>
      <c r="E31" s="4">
        <f>'C&amp;I Rate Code Energy'!AQ52+'C&amp;I Rate Code Demand'!AQ52</f>
        <v>0</v>
      </c>
      <c r="F31" s="4">
        <f>'C&amp;I Rate Code Energy'!AR52+'C&amp;I Rate Code Demand'!AR52</f>
        <v>0</v>
      </c>
      <c r="G31" s="4">
        <f>'C&amp;I Rate Code Energy'!AS52+'C&amp;I Rate Code Demand'!AS52</f>
        <v>0</v>
      </c>
      <c r="H31" s="4">
        <f>'C&amp;I Rate Code Energy'!AT52+'C&amp;I Rate Code Demand'!AT52</f>
        <v>0</v>
      </c>
      <c r="I31" s="4">
        <f>'C&amp;I Rate Code Energy'!AU52+'C&amp;I Rate Code Demand'!AU52</f>
        <v>0</v>
      </c>
      <c r="J31" s="4">
        <f>'C&amp;I Rate Code Energy'!AV52+'C&amp;I Rate Code Demand'!AV52</f>
        <v>0</v>
      </c>
      <c r="K31" s="4">
        <f>'C&amp;I Rate Code Energy'!AW52+'C&amp;I Rate Code Demand'!AW52</f>
        <v>0</v>
      </c>
      <c r="L31" s="4">
        <f>'C&amp;I Rate Code Energy'!AX52+'C&amp;I Rate Code Demand'!AX52</f>
        <v>0</v>
      </c>
      <c r="M31" s="4">
        <f>'C&amp;I Rate Code Energy'!AY52+'C&amp;I Rate Code Demand'!AY52</f>
        <v>0</v>
      </c>
      <c r="N31" s="4">
        <f>'C&amp;I Rate Code Energy'!AZ52+'C&amp;I Rate Code Demand'!AZ52</f>
        <v>169945.82904708019</v>
      </c>
      <c r="O31" s="4">
        <f>'C&amp;I Rate Code Energy'!BA52+'C&amp;I Rate Code Demand'!BA52</f>
        <v>178486.24500176116</v>
      </c>
      <c r="P31" s="4">
        <f>'C&amp;I Rate Code Energy'!BB52+'C&amp;I Rate Code Demand'!BB52</f>
        <v>178486.24500176116</v>
      </c>
      <c r="Q31" s="4">
        <f>'C&amp;I Rate Code Energy'!BC52+'C&amp;I Rate Code Demand'!BC52</f>
        <v>178486.24500176116</v>
      </c>
      <c r="R31" s="4">
        <f>'C&amp;I Rate Code Energy'!BD52+'C&amp;I Rate Code Demand'!BD52</f>
        <v>178486.24500176116</v>
      </c>
      <c r="S31" s="4">
        <f>'C&amp;I Rate Code Energy'!BE52+'C&amp;I Rate Code Demand'!BE52</f>
        <v>178486.24500176116</v>
      </c>
      <c r="T31" s="4">
        <f>'C&amp;I Rate Code Energy'!BF52+'C&amp;I Rate Code Demand'!BF52</f>
        <v>178486.24500176116</v>
      </c>
      <c r="U31" s="4">
        <f>'C&amp;I Rate Code Energy'!BG52+'C&amp;I Rate Code Demand'!BG52</f>
        <v>178486.24500176116</v>
      </c>
      <c r="V31" s="4">
        <f>'C&amp;I Rate Code Energy'!BH52+'C&amp;I Rate Code Demand'!BH52</f>
        <v>178486.24500176116</v>
      </c>
      <c r="W31" s="4">
        <f>'C&amp;I Rate Code Energy'!BI52+'C&amp;I Rate Code Demand'!BI52</f>
        <v>178486.24500176116</v>
      </c>
      <c r="X31" s="4">
        <f>'C&amp;I Rate Code Energy'!BJ52+'C&amp;I Rate Code Demand'!BJ52</f>
        <v>178486.24500176116</v>
      </c>
      <c r="Y31" s="4">
        <f>'C&amp;I Rate Code Energy'!BK52+'C&amp;I Rate Code Demand'!BK52</f>
        <v>178486.24500176116</v>
      </c>
      <c r="Z31" s="4"/>
      <c r="AA31" s="4"/>
      <c r="AB31" s="4"/>
      <c r="AC31" s="4"/>
      <c r="AD31" s="4"/>
      <c r="AE31" s="4"/>
      <c r="AF31" s="4"/>
      <c r="AG31" s="4"/>
      <c r="AH31" s="4"/>
      <c r="AI31" s="4"/>
      <c r="AJ31" s="4"/>
      <c r="AK31" s="37"/>
    </row>
    <row r="32" spans="1:37" ht="16.5" thickTop="1" thickBot="1" x14ac:dyDescent="0.3">
      <c r="A32" s="501" t="s">
        <v>33</v>
      </c>
      <c r="B32" s="38">
        <f>B31+B30</f>
        <v>0</v>
      </c>
      <c r="C32" s="38">
        <f t="shared" ref="C32" si="48">C31+C30</f>
        <v>0</v>
      </c>
      <c r="D32" s="38">
        <f t="shared" ref="D32" si="49">D31+D30</f>
        <v>0</v>
      </c>
      <c r="E32" s="38">
        <f t="shared" ref="E32" si="50">E31+E30</f>
        <v>0</v>
      </c>
      <c r="F32" s="38">
        <f t="shared" ref="F32" si="51">F31+F30</f>
        <v>0</v>
      </c>
      <c r="G32" s="38">
        <f t="shared" ref="G32" si="52">G31+G30</f>
        <v>0</v>
      </c>
      <c r="H32" s="38">
        <f t="shared" ref="H32" si="53">H31+H30</f>
        <v>0</v>
      </c>
      <c r="I32" s="38">
        <f t="shared" ref="I32" si="54">I31+I30</f>
        <v>0</v>
      </c>
      <c r="J32" s="38">
        <f t="shared" ref="J32" si="55">J31+J30</f>
        <v>0</v>
      </c>
      <c r="K32" s="38">
        <f t="shared" ref="K32" si="56">K31+K30</f>
        <v>0</v>
      </c>
      <c r="L32" s="38">
        <f t="shared" ref="L32" si="57">L31+L30</f>
        <v>0</v>
      </c>
      <c r="M32" s="38">
        <f t="shared" ref="M32" si="58">M31+M30</f>
        <v>0</v>
      </c>
      <c r="N32" s="38">
        <f t="shared" ref="N32" si="59">N31+N30</f>
        <v>371540.73613369628</v>
      </c>
      <c r="O32" s="38">
        <f t="shared" ref="O32" si="60">O31+O30</f>
        <v>354984.2742584286</v>
      </c>
      <c r="P32" s="38">
        <f t="shared" ref="P32" si="61">P31+P30</f>
        <v>403170.21699160611</v>
      </c>
      <c r="Q32" s="38">
        <f t="shared" ref="Q32" si="62">Q31+Q30</f>
        <v>371641.51777748484</v>
      </c>
      <c r="R32" s="38">
        <f t="shared" ref="R32" si="63">R31+R30</f>
        <v>386249.61610788503</v>
      </c>
      <c r="S32" s="38">
        <f t="shared" ref="S32" si="64">S31+S30</f>
        <v>337405.4605907381</v>
      </c>
      <c r="T32" s="38">
        <f t="shared" ref="T32" si="65">T31+T30</f>
        <v>327471.80791798246</v>
      </c>
      <c r="U32" s="38">
        <f t="shared" ref="U32" si="66">U31+U30</f>
        <v>329108.54366675939</v>
      </c>
      <c r="V32" s="38">
        <f t="shared" ref="V32" si="67">V31+V30</f>
        <v>341431.34743648209</v>
      </c>
      <c r="W32" s="38">
        <f t="shared" ref="W32" si="68">W31+W30</f>
        <v>424639.66409291932</v>
      </c>
      <c r="X32" s="38">
        <f t="shared" ref="X32" si="69">X31+X30</f>
        <v>405592.21330794401</v>
      </c>
      <c r="Y32" s="38">
        <f t="shared" ref="Y32" si="70">Y31+Y30</f>
        <v>404423.51165898319</v>
      </c>
      <c r="Z32" s="38"/>
      <c r="AA32" s="38"/>
      <c r="AB32" s="38"/>
      <c r="AC32" s="38"/>
      <c r="AD32" s="38"/>
      <c r="AE32" s="38"/>
      <c r="AF32" s="38"/>
      <c r="AG32" s="38"/>
      <c r="AH32" s="38"/>
      <c r="AI32" s="38"/>
      <c r="AJ32" s="38"/>
      <c r="AK32" s="39"/>
    </row>
    <row r="33" spans="1:37" x14ac:dyDescent="0.25">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row>
    <row r="35" spans="1:37" ht="15.75" customHeight="1" x14ac:dyDescent="0.25">
      <c r="A35" s="399" t="s">
        <v>56</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row>
    <row r="36" spans="1:37" ht="15.75" customHeight="1" x14ac:dyDescent="0.25">
      <c r="A36" s="34" t="s">
        <v>50</v>
      </c>
      <c r="B36" s="10">
        <f>B30+B24+B18+B12+B6</f>
        <v>487918.74573422445</v>
      </c>
      <c r="C36" s="10">
        <f t="shared" ref="C36:AK36" si="71">C30+C24+C18+C12+C6</f>
        <v>514362.74849971489</v>
      </c>
      <c r="D36" s="10">
        <f t="shared" si="71"/>
        <v>488342.39817644923</v>
      </c>
      <c r="E36" s="10">
        <f t="shared" si="71"/>
        <v>496610.01200352708</v>
      </c>
      <c r="F36" s="10">
        <f t="shared" si="71"/>
        <v>464485.37960824987</v>
      </c>
      <c r="G36" s="10">
        <f t="shared" si="71"/>
        <v>454343.53982301295</v>
      </c>
      <c r="H36" s="10">
        <f t="shared" si="71"/>
        <v>455096.41473714547</v>
      </c>
      <c r="I36" s="10">
        <f t="shared" si="71"/>
        <v>467743.54780878674</v>
      </c>
      <c r="J36" s="10">
        <f t="shared" si="71"/>
        <v>514178.79094936611</v>
      </c>
      <c r="K36" s="10">
        <f t="shared" si="71"/>
        <v>525440.61755941878</v>
      </c>
      <c r="L36" s="10">
        <f t="shared" si="71"/>
        <v>531882.83948723774</v>
      </c>
      <c r="M36" s="10">
        <f t="shared" si="71"/>
        <v>476223.81213771191</v>
      </c>
      <c r="N36" s="10">
        <f>N30+N24+N18+N12+N6</f>
        <v>548032.00291578739</v>
      </c>
      <c r="O36" s="10">
        <f t="shared" si="71"/>
        <v>538578.04354121769</v>
      </c>
      <c r="P36" s="10">
        <f t="shared" si="71"/>
        <v>549652.07178072562</v>
      </c>
      <c r="Q36" s="10">
        <f t="shared" si="71"/>
        <v>511088.94412238454</v>
      </c>
      <c r="R36" s="10">
        <f t="shared" si="71"/>
        <v>486248.67371010873</v>
      </c>
      <c r="S36" s="10">
        <f t="shared" si="71"/>
        <v>419951.09152623208</v>
      </c>
      <c r="T36" s="10">
        <f t="shared" si="71"/>
        <v>405954.72506133578</v>
      </c>
      <c r="U36" s="10">
        <f t="shared" si="71"/>
        <v>413403.70463023067</v>
      </c>
      <c r="V36" s="10">
        <f t="shared" si="71"/>
        <v>464141.12604206544</v>
      </c>
      <c r="W36" s="10">
        <f t="shared" si="71"/>
        <v>539623.81209358061</v>
      </c>
      <c r="X36" s="10">
        <f t="shared" si="71"/>
        <v>512277.23103242932</v>
      </c>
      <c r="Y36" s="10">
        <f t="shared" si="71"/>
        <v>446076.80745006836</v>
      </c>
      <c r="Z36" s="10">
        <f t="shared" si="71"/>
        <v>0</v>
      </c>
      <c r="AA36" s="10">
        <f t="shared" si="71"/>
        <v>0</v>
      </c>
      <c r="AB36" s="10">
        <f t="shared" si="71"/>
        <v>0</v>
      </c>
      <c r="AC36" s="10">
        <f t="shared" si="71"/>
        <v>0</v>
      </c>
      <c r="AD36" s="10">
        <f t="shared" si="71"/>
        <v>0</v>
      </c>
      <c r="AE36" s="10">
        <f t="shared" si="71"/>
        <v>0</v>
      </c>
      <c r="AF36" s="10">
        <f t="shared" si="71"/>
        <v>0</v>
      </c>
      <c r="AG36" s="10">
        <f t="shared" si="71"/>
        <v>0</v>
      </c>
      <c r="AH36" s="10">
        <f t="shared" si="71"/>
        <v>0</v>
      </c>
      <c r="AI36" s="10">
        <f t="shared" si="71"/>
        <v>0</v>
      </c>
      <c r="AJ36" s="10">
        <f t="shared" si="71"/>
        <v>0</v>
      </c>
      <c r="AK36" s="10">
        <f t="shared" si="71"/>
        <v>0</v>
      </c>
    </row>
    <row r="37" spans="1:37" ht="15.75" customHeight="1" thickBot="1" x14ac:dyDescent="0.3">
      <c r="A37" s="36" t="s">
        <v>150</v>
      </c>
      <c r="B37" s="9">
        <f>B31+B25+B19+B13+B7</f>
        <v>1165879.6324000943</v>
      </c>
      <c r="C37" s="9">
        <f t="shared" ref="C37:AK37" si="72">C31+C25+C19+C13+C7</f>
        <v>1165865.9816839995</v>
      </c>
      <c r="D37" s="9">
        <f t="shared" si="72"/>
        <v>1165838.6802652993</v>
      </c>
      <c r="E37" s="9">
        <f t="shared" si="72"/>
        <v>1165810.8398515936</v>
      </c>
      <c r="F37" s="9">
        <f t="shared" si="72"/>
        <v>1165788.9237402657</v>
      </c>
      <c r="G37" s="9">
        <f t="shared" si="72"/>
        <v>1165781.3143350768</v>
      </c>
      <c r="H37" s="9">
        <f t="shared" si="72"/>
        <v>1165773.7049298878</v>
      </c>
      <c r="I37" s="9">
        <f t="shared" si="72"/>
        <v>1165744.8354102196</v>
      </c>
      <c r="J37" s="9">
        <f t="shared" si="72"/>
        <v>1165722.0071878484</v>
      </c>
      <c r="K37" s="9">
        <f t="shared" si="72"/>
        <v>1165700.7470733691</v>
      </c>
      <c r="L37" s="9">
        <f t="shared" si="72"/>
        <v>1165649.049338134</v>
      </c>
      <c r="M37" s="9">
        <f t="shared" si="72"/>
        <v>1165641.4399329452</v>
      </c>
      <c r="N37" s="9">
        <f t="shared" si="72"/>
        <v>1287241.5345153923</v>
      </c>
      <c r="O37" s="9">
        <f t="shared" si="72"/>
        <v>1239305.0563593935</v>
      </c>
      <c r="P37" s="9">
        <f t="shared" si="72"/>
        <v>1203165.2812138838</v>
      </c>
      <c r="Q37" s="9">
        <f t="shared" si="72"/>
        <v>1161023.2006213008</v>
      </c>
      <c r="R37" s="9">
        <f t="shared" si="72"/>
        <v>1098585.6855830115</v>
      </c>
      <c r="S37" s="9">
        <f t="shared" si="72"/>
        <v>1062573.2592093928</v>
      </c>
      <c r="T37" s="9">
        <f t="shared" si="72"/>
        <v>1028009.1764111636</v>
      </c>
      <c r="U37" s="9">
        <f t="shared" si="72"/>
        <v>973745.14683270839</v>
      </c>
      <c r="V37" s="9">
        <f t="shared" si="72"/>
        <v>935839.59537633602</v>
      </c>
      <c r="W37" s="9">
        <f t="shared" si="72"/>
        <v>884666.90224569151</v>
      </c>
      <c r="X37" s="9">
        <f t="shared" si="72"/>
        <v>822165.55617587699</v>
      </c>
      <c r="Y37" s="9">
        <f t="shared" si="72"/>
        <v>748949.4201851011</v>
      </c>
      <c r="Z37" s="9">
        <f t="shared" si="72"/>
        <v>0</v>
      </c>
      <c r="AA37" s="9">
        <f t="shared" si="72"/>
        <v>0</v>
      </c>
      <c r="AB37" s="9">
        <f t="shared" si="72"/>
        <v>0</v>
      </c>
      <c r="AC37" s="9">
        <f t="shared" si="72"/>
        <v>0</v>
      </c>
      <c r="AD37" s="9">
        <f t="shared" si="72"/>
        <v>0</v>
      </c>
      <c r="AE37" s="9">
        <f t="shared" si="72"/>
        <v>0</v>
      </c>
      <c r="AF37" s="9">
        <f t="shared" si="72"/>
        <v>0</v>
      </c>
      <c r="AG37" s="9">
        <f t="shared" si="72"/>
        <v>0</v>
      </c>
      <c r="AH37" s="9">
        <f t="shared" si="72"/>
        <v>0</v>
      </c>
      <c r="AI37" s="9">
        <f t="shared" si="72"/>
        <v>0</v>
      </c>
      <c r="AJ37" s="9">
        <f t="shared" si="72"/>
        <v>0</v>
      </c>
      <c r="AK37" s="9">
        <f t="shared" si="72"/>
        <v>0</v>
      </c>
    </row>
    <row r="38" spans="1:37" ht="15.75" customHeight="1" thickTop="1" x14ac:dyDescent="0.25">
      <c r="A38" s="34" t="s">
        <v>33</v>
      </c>
      <c r="B38" s="10">
        <f>B37+B36</f>
        <v>1653798.3781343186</v>
      </c>
      <c r="C38" s="10">
        <f t="shared" ref="C38:AK38" si="73">C37+C36</f>
        <v>1680228.7301837145</v>
      </c>
      <c r="D38" s="10">
        <f t="shared" si="73"/>
        <v>1654181.0784417484</v>
      </c>
      <c r="E38" s="10">
        <f t="shared" si="73"/>
        <v>1662420.8518551206</v>
      </c>
      <c r="F38" s="10">
        <f t="shared" si="73"/>
        <v>1630274.3033485156</v>
      </c>
      <c r="G38" s="10">
        <f t="shared" si="73"/>
        <v>1620124.8541580897</v>
      </c>
      <c r="H38" s="10">
        <f t="shared" si="73"/>
        <v>1620870.1196670332</v>
      </c>
      <c r="I38" s="10">
        <f t="shared" si="73"/>
        <v>1633488.3832190065</v>
      </c>
      <c r="J38" s="10">
        <f t="shared" si="73"/>
        <v>1679900.7981372145</v>
      </c>
      <c r="K38" s="10">
        <f t="shared" si="73"/>
        <v>1691141.3646327879</v>
      </c>
      <c r="L38" s="10">
        <f t="shared" si="73"/>
        <v>1697531.8888253719</v>
      </c>
      <c r="M38" s="10">
        <f t="shared" si="73"/>
        <v>1641865.252070657</v>
      </c>
      <c r="N38" s="10">
        <f t="shared" si="73"/>
        <v>1835273.5374311795</v>
      </c>
      <c r="O38" s="10">
        <f t="shared" si="73"/>
        <v>1777883.0999006112</v>
      </c>
      <c r="P38" s="10">
        <f t="shared" si="73"/>
        <v>1752817.3529946094</v>
      </c>
      <c r="Q38" s="10">
        <f t="shared" si="73"/>
        <v>1672112.1447436854</v>
      </c>
      <c r="R38" s="10">
        <f t="shared" si="73"/>
        <v>1584834.3592931202</v>
      </c>
      <c r="S38" s="10">
        <f t="shared" si="73"/>
        <v>1482524.3507356248</v>
      </c>
      <c r="T38" s="10">
        <f t="shared" si="73"/>
        <v>1433963.9014724994</v>
      </c>
      <c r="U38" s="10">
        <f t="shared" si="73"/>
        <v>1387148.8514629391</v>
      </c>
      <c r="V38" s="10">
        <f t="shared" si="73"/>
        <v>1399980.7214184015</v>
      </c>
      <c r="W38" s="10">
        <f t="shared" si="73"/>
        <v>1424290.7143392721</v>
      </c>
      <c r="X38" s="10">
        <f t="shared" si="73"/>
        <v>1334442.7872083064</v>
      </c>
      <c r="Y38" s="10">
        <f t="shared" si="73"/>
        <v>1195026.2276351694</v>
      </c>
      <c r="Z38" s="10">
        <f t="shared" si="73"/>
        <v>0</v>
      </c>
      <c r="AA38" s="10">
        <f t="shared" si="73"/>
        <v>0</v>
      </c>
      <c r="AB38" s="10">
        <f t="shared" si="73"/>
        <v>0</v>
      </c>
      <c r="AC38" s="10">
        <f t="shared" si="73"/>
        <v>0</v>
      </c>
      <c r="AD38" s="10">
        <f t="shared" si="73"/>
        <v>0</v>
      </c>
      <c r="AE38" s="10">
        <f t="shared" si="73"/>
        <v>0</v>
      </c>
      <c r="AF38" s="10">
        <f t="shared" si="73"/>
        <v>0</v>
      </c>
      <c r="AG38" s="10">
        <f t="shared" si="73"/>
        <v>0</v>
      </c>
      <c r="AH38" s="10">
        <f t="shared" si="73"/>
        <v>0</v>
      </c>
      <c r="AI38" s="10">
        <f t="shared" si="73"/>
        <v>0</v>
      </c>
      <c r="AJ38" s="10">
        <f t="shared" si="73"/>
        <v>0</v>
      </c>
      <c r="AK38" s="10">
        <f t="shared" si="73"/>
        <v>0</v>
      </c>
    </row>
    <row r="39" spans="1:37" x14ac:dyDescent="0.25">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row>
    <row r="40" spans="1:37" x14ac:dyDescent="0.25">
      <c r="A40" s="399" t="s">
        <v>155</v>
      </c>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row>
    <row r="41" spans="1:37" x14ac:dyDescent="0.25">
      <c r="A41" s="34" t="s">
        <v>156</v>
      </c>
      <c r="B41" s="10">
        <f>B24+B18+B12+B6</f>
        <v>487918.74573422445</v>
      </c>
      <c r="C41" s="10">
        <f t="shared" ref="C41:Y41" si="74">C24+C18+C12+C6</f>
        <v>514362.74849971489</v>
      </c>
      <c r="D41" s="10">
        <f t="shared" si="74"/>
        <v>488342.39817644923</v>
      </c>
      <c r="E41" s="10">
        <f t="shared" si="74"/>
        <v>496610.01200352708</v>
      </c>
      <c r="F41" s="10">
        <f t="shared" si="74"/>
        <v>464485.37960824987</v>
      </c>
      <c r="G41" s="10">
        <f t="shared" si="74"/>
        <v>454343.53982301295</v>
      </c>
      <c r="H41" s="10">
        <f t="shared" si="74"/>
        <v>455096.41473714547</v>
      </c>
      <c r="I41" s="10">
        <f t="shared" si="74"/>
        <v>467743.54780878674</v>
      </c>
      <c r="J41" s="10">
        <f t="shared" si="74"/>
        <v>514178.79094936611</v>
      </c>
      <c r="K41" s="10">
        <f t="shared" si="74"/>
        <v>525440.61755941878</v>
      </c>
      <c r="L41" s="10">
        <f t="shared" si="74"/>
        <v>531882.83948723774</v>
      </c>
      <c r="M41" s="10">
        <f t="shared" si="74"/>
        <v>476223.81213771191</v>
      </c>
      <c r="N41" s="10">
        <f t="shared" si="74"/>
        <v>346437.09582917124</v>
      </c>
      <c r="O41" s="10">
        <f t="shared" si="74"/>
        <v>362080.01428455021</v>
      </c>
      <c r="P41" s="10">
        <f t="shared" si="74"/>
        <v>324968.09979088069</v>
      </c>
      <c r="Q41" s="10">
        <f t="shared" si="74"/>
        <v>317933.67134666094</v>
      </c>
      <c r="R41" s="10">
        <f t="shared" si="74"/>
        <v>278485.30260398489</v>
      </c>
      <c r="S41" s="10">
        <f t="shared" si="74"/>
        <v>261031.87593725516</v>
      </c>
      <c r="T41" s="10">
        <f t="shared" si="74"/>
        <v>256969.1621451145</v>
      </c>
      <c r="U41" s="10">
        <f t="shared" si="74"/>
        <v>262781.40596523252</v>
      </c>
      <c r="V41" s="10">
        <f t="shared" si="74"/>
        <v>301196.02360734454</v>
      </c>
      <c r="W41" s="10">
        <f t="shared" si="74"/>
        <v>293470.39300242241</v>
      </c>
      <c r="X41" s="10">
        <f t="shared" si="74"/>
        <v>285171.26272624644</v>
      </c>
      <c r="Y41" s="10">
        <f t="shared" si="74"/>
        <v>220139.5407928463</v>
      </c>
      <c r="Z41" s="10"/>
      <c r="AA41" s="10"/>
      <c r="AB41" s="10"/>
      <c r="AC41" s="10"/>
      <c r="AD41" s="10"/>
      <c r="AE41" s="10"/>
      <c r="AF41" s="10"/>
      <c r="AG41" s="10"/>
      <c r="AH41" s="10"/>
      <c r="AI41" s="10"/>
      <c r="AJ41" s="10"/>
      <c r="AK41" s="10"/>
    </row>
    <row r="42" spans="1:37" ht="15.75" thickBot="1" x14ac:dyDescent="0.3">
      <c r="A42" s="36" t="s">
        <v>157</v>
      </c>
      <c r="B42" s="10">
        <f>B25+B19+B13+B7</f>
        <v>1165879.6324000943</v>
      </c>
      <c r="C42" s="10">
        <f t="shared" ref="C42:Y42" si="75">C25+C19+C13+C7</f>
        <v>1165865.9816839995</v>
      </c>
      <c r="D42" s="10">
        <f t="shared" si="75"/>
        <v>1165838.6802652993</v>
      </c>
      <c r="E42" s="10">
        <f t="shared" si="75"/>
        <v>1165810.8398515936</v>
      </c>
      <c r="F42" s="10">
        <f t="shared" si="75"/>
        <v>1165788.9237402657</v>
      </c>
      <c r="G42" s="10">
        <f t="shared" si="75"/>
        <v>1165781.3143350768</v>
      </c>
      <c r="H42" s="10">
        <f t="shared" si="75"/>
        <v>1165773.7049298878</v>
      </c>
      <c r="I42" s="10">
        <f t="shared" si="75"/>
        <v>1165744.8354102196</v>
      </c>
      <c r="J42" s="10">
        <f t="shared" si="75"/>
        <v>1165722.0071878484</v>
      </c>
      <c r="K42" s="10">
        <f t="shared" si="75"/>
        <v>1165700.7470733691</v>
      </c>
      <c r="L42" s="10">
        <f t="shared" si="75"/>
        <v>1165649.049338134</v>
      </c>
      <c r="M42" s="10">
        <f t="shared" si="75"/>
        <v>1165641.4399329452</v>
      </c>
      <c r="N42" s="10">
        <f t="shared" si="75"/>
        <v>1117295.7054683121</v>
      </c>
      <c r="O42" s="10">
        <f t="shared" si="75"/>
        <v>1060818.8113576323</v>
      </c>
      <c r="P42" s="10">
        <f t="shared" si="75"/>
        <v>1024679.0362121225</v>
      </c>
      <c r="Q42" s="10">
        <f t="shared" si="75"/>
        <v>982536.95561953948</v>
      </c>
      <c r="R42" s="10">
        <f t="shared" si="75"/>
        <v>920099.44058125024</v>
      </c>
      <c r="S42" s="10">
        <f t="shared" si="75"/>
        <v>884087.01420763158</v>
      </c>
      <c r="T42" s="10">
        <f t="shared" si="75"/>
        <v>849522.9314094024</v>
      </c>
      <c r="U42" s="10">
        <f t="shared" si="75"/>
        <v>795258.90183094714</v>
      </c>
      <c r="V42" s="10">
        <f t="shared" si="75"/>
        <v>757353.35037457477</v>
      </c>
      <c r="W42" s="10">
        <f t="shared" si="75"/>
        <v>706180.65724393027</v>
      </c>
      <c r="X42" s="10">
        <f t="shared" si="75"/>
        <v>643679.31117411575</v>
      </c>
      <c r="Y42" s="10">
        <f t="shared" si="75"/>
        <v>570463.17518333986</v>
      </c>
    </row>
    <row r="43" spans="1:37" ht="16.5" thickTop="1" thickBot="1" x14ac:dyDescent="0.3">
      <c r="A43" s="34" t="s">
        <v>33</v>
      </c>
      <c r="B43" s="10">
        <f>B41+B42</f>
        <v>1653798.3781343186</v>
      </c>
      <c r="C43" s="10">
        <f t="shared" ref="C43:Y43" si="76">C41+C42</f>
        <v>1680228.7301837145</v>
      </c>
      <c r="D43" s="10">
        <f t="shared" si="76"/>
        <v>1654181.0784417484</v>
      </c>
      <c r="E43" s="10">
        <f t="shared" si="76"/>
        <v>1662420.8518551206</v>
      </c>
      <c r="F43" s="10">
        <f t="shared" si="76"/>
        <v>1630274.3033485156</v>
      </c>
      <c r="G43" s="10">
        <f t="shared" si="76"/>
        <v>1620124.8541580897</v>
      </c>
      <c r="H43" s="10">
        <f t="shared" si="76"/>
        <v>1620870.1196670332</v>
      </c>
      <c r="I43" s="10">
        <f t="shared" si="76"/>
        <v>1633488.3832190065</v>
      </c>
      <c r="J43" s="10">
        <f t="shared" si="76"/>
        <v>1679900.7981372145</v>
      </c>
      <c r="K43" s="10">
        <f t="shared" si="76"/>
        <v>1691141.3646327879</v>
      </c>
      <c r="L43" s="10">
        <f t="shared" si="76"/>
        <v>1697531.8888253719</v>
      </c>
      <c r="M43" s="10">
        <f t="shared" si="76"/>
        <v>1641865.252070657</v>
      </c>
      <c r="N43" s="10">
        <f t="shared" si="76"/>
        <v>1463732.8012974835</v>
      </c>
      <c r="O43" s="10">
        <f t="shared" si="76"/>
        <v>1422898.8256421825</v>
      </c>
      <c r="P43" s="10">
        <f t="shared" si="76"/>
        <v>1349647.1360030032</v>
      </c>
      <c r="Q43" s="10">
        <f t="shared" si="76"/>
        <v>1300470.6269662003</v>
      </c>
      <c r="R43" s="10">
        <f t="shared" si="76"/>
        <v>1198584.7431852352</v>
      </c>
      <c r="S43" s="10">
        <f t="shared" si="76"/>
        <v>1145118.8901448867</v>
      </c>
      <c r="T43" s="10">
        <f t="shared" si="76"/>
        <v>1106492.0935545168</v>
      </c>
      <c r="U43" s="10">
        <f t="shared" si="76"/>
        <v>1058040.3077961798</v>
      </c>
      <c r="V43" s="10">
        <f t="shared" si="76"/>
        <v>1058549.3739819194</v>
      </c>
      <c r="W43" s="10">
        <f t="shared" si="76"/>
        <v>999651.05024635268</v>
      </c>
      <c r="X43" s="10">
        <f t="shared" si="76"/>
        <v>928850.57390036224</v>
      </c>
      <c r="Y43" s="10">
        <f t="shared" si="76"/>
        <v>790602.7159761861</v>
      </c>
    </row>
    <row r="44" spans="1:37" x14ac:dyDescent="0.25">
      <c r="B44" s="497">
        <v>44896</v>
      </c>
      <c r="C44" s="498">
        <v>44927</v>
      </c>
      <c r="D44" s="497">
        <v>44958</v>
      </c>
      <c r="E44" s="499">
        <v>44986</v>
      </c>
      <c r="F44" s="497">
        <v>45017</v>
      </c>
      <c r="G44" s="498">
        <v>45047</v>
      </c>
      <c r="H44" s="497">
        <v>45078</v>
      </c>
      <c r="I44" s="499">
        <v>45108</v>
      </c>
      <c r="J44" s="497">
        <v>45139</v>
      </c>
      <c r="K44" s="498">
        <v>45170</v>
      </c>
      <c r="L44" s="497">
        <v>45200</v>
      </c>
      <c r="M44" s="499">
        <v>45231</v>
      </c>
      <c r="N44" s="497">
        <v>45261</v>
      </c>
      <c r="O44" s="498">
        <v>45292</v>
      </c>
      <c r="P44" s="497">
        <v>45323</v>
      </c>
      <c r="Q44" s="499">
        <v>45352</v>
      </c>
      <c r="R44" s="497">
        <v>45383</v>
      </c>
      <c r="S44" s="498">
        <v>45413</v>
      </c>
      <c r="T44" s="497">
        <v>45444</v>
      </c>
      <c r="U44" s="499">
        <v>45474</v>
      </c>
      <c r="V44" s="497">
        <v>45505</v>
      </c>
      <c r="W44" s="498">
        <v>45536</v>
      </c>
      <c r="X44" s="497">
        <v>45566</v>
      </c>
      <c r="Y44" s="499">
        <v>45597</v>
      </c>
      <c r="Z44" s="497">
        <v>45627</v>
      </c>
      <c r="AA44" s="498">
        <v>45658</v>
      </c>
      <c r="AB44" s="497">
        <v>45689</v>
      </c>
      <c r="AC44" s="499">
        <v>45717</v>
      </c>
      <c r="AD44" s="497">
        <v>45748</v>
      </c>
      <c r="AE44" s="498">
        <v>45778</v>
      </c>
      <c r="AF44" s="497">
        <v>45809</v>
      </c>
      <c r="AG44" s="499">
        <v>45839</v>
      </c>
      <c r="AH44" s="497">
        <v>45870</v>
      </c>
      <c r="AI44" s="498">
        <v>45901</v>
      </c>
      <c r="AJ44" s="497">
        <v>45931</v>
      </c>
      <c r="AK44" s="499">
        <v>45962</v>
      </c>
    </row>
    <row r="45" spans="1:37" x14ac:dyDescent="0.25">
      <c r="A45" t="s">
        <v>144</v>
      </c>
      <c r="B45" s="560">
        <f>B32</f>
        <v>0</v>
      </c>
      <c r="C45" s="560">
        <f t="shared" ref="C45:AK45" si="77">C32</f>
        <v>0</v>
      </c>
      <c r="D45" s="560">
        <f t="shared" si="77"/>
        <v>0</v>
      </c>
      <c r="E45" s="560">
        <f t="shared" si="77"/>
        <v>0</v>
      </c>
      <c r="F45" s="560">
        <f t="shared" si="77"/>
        <v>0</v>
      </c>
      <c r="G45" s="560">
        <f t="shared" si="77"/>
        <v>0</v>
      </c>
      <c r="H45" s="560">
        <f t="shared" si="77"/>
        <v>0</v>
      </c>
      <c r="I45" s="560">
        <f t="shared" si="77"/>
        <v>0</v>
      </c>
      <c r="J45" s="560">
        <f t="shared" si="77"/>
        <v>0</v>
      </c>
      <c r="K45" s="560">
        <f t="shared" si="77"/>
        <v>0</v>
      </c>
      <c r="L45" s="560">
        <f t="shared" si="77"/>
        <v>0</v>
      </c>
      <c r="M45" s="560">
        <f t="shared" si="77"/>
        <v>0</v>
      </c>
      <c r="N45" s="561">
        <f t="shared" si="77"/>
        <v>371540.73613369628</v>
      </c>
      <c r="O45" s="561">
        <f t="shared" si="77"/>
        <v>354984.2742584286</v>
      </c>
      <c r="P45" s="561">
        <f t="shared" si="77"/>
        <v>403170.21699160611</v>
      </c>
      <c r="Q45" s="561">
        <f t="shared" si="77"/>
        <v>371641.51777748484</v>
      </c>
      <c r="R45" s="561">
        <f t="shared" si="77"/>
        <v>386249.61610788503</v>
      </c>
      <c r="S45" s="561">
        <f t="shared" si="77"/>
        <v>337405.4605907381</v>
      </c>
      <c r="T45" s="561">
        <f t="shared" si="77"/>
        <v>327471.80791798246</v>
      </c>
      <c r="U45" s="561">
        <f t="shared" si="77"/>
        <v>329108.54366675939</v>
      </c>
      <c r="V45" s="561">
        <f t="shared" si="77"/>
        <v>341431.34743648209</v>
      </c>
      <c r="W45" s="561">
        <f t="shared" si="77"/>
        <v>424639.66409291932</v>
      </c>
      <c r="X45" s="561">
        <f t="shared" si="77"/>
        <v>405592.21330794401</v>
      </c>
      <c r="Y45" s="561">
        <f t="shared" si="77"/>
        <v>404423.51165898319</v>
      </c>
      <c r="Z45" s="562">
        <f t="shared" si="77"/>
        <v>0</v>
      </c>
      <c r="AA45" s="562">
        <f t="shared" si="77"/>
        <v>0</v>
      </c>
      <c r="AB45" s="562">
        <f t="shared" si="77"/>
        <v>0</v>
      </c>
      <c r="AC45" s="562">
        <f t="shared" si="77"/>
        <v>0</v>
      </c>
      <c r="AD45" s="562">
        <f t="shared" si="77"/>
        <v>0</v>
      </c>
      <c r="AE45" s="562">
        <f t="shared" si="77"/>
        <v>0</v>
      </c>
      <c r="AF45" s="562">
        <f t="shared" si="77"/>
        <v>0</v>
      </c>
      <c r="AG45" s="562">
        <f t="shared" si="77"/>
        <v>0</v>
      </c>
      <c r="AH45" s="562">
        <f t="shared" si="77"/>
        <v>0</v>
      </c>
      <c r="AI45" s="562">
        <f t="shared" si="77"/>
        <v>0</v>
      </c>
      <c r="AJ45" s="562">
        <f t="shared" si="77"/>
        <v>0</v>
      </c>
      <c r="AK45" s="562">
        <f t="shared" si="77"/>
        <v>0</v>
      </c>
    </row>
    <row r="46" spans="1:37" x14ac:dyDescent="0.25">
      <c r="A46" t="s">
        <v>158</v>
      </c>
      <c r="B46" s="560">
        <f>B26+B20+B14+B8</f>
        <v>1653798.3781343189</v>
      </c>
      <c r="C46" s="560">
        <f t="shared" ref="C46:AK46" si="78">C26+C20+C14+C8</f>
        <v>1680228.7301837145</v>
      </c>
      <c r="D46" s="560">
        <f t="shared" si="78"/>
        <v>1654181.0784417484</v>
      </c>
      <c r="E46" s="560">
        <f t="shared" si="78"/>
        <v>1662420.8518551206</v>
      </c>
      <c r="F46" s="560">
        <f t="shared" si="78"/>
        <v>1630274.3033485154</v>
      </c>
      <c r="G46" s="560">
        <f t="shared" si="78"/>
        <v>1620124.8541580895</v>
      </c>
      <c r="H46" s="560">
        <f t="shared" si="78"/>
        <v>1620870.1196670332</v>
      </c>
      <c r="I46" s="560">
        <f t="shared" si="78"/>
        <v>1633488.3832190065</v>
      </c>
      <c r="J46" s="560">
        <f t="shared" si="78"/>
        <v>1679900.7981372145</v>
      </c>
      <c r="K46" s="560">
        <f t="shared" si="78"/>
        <v>1691141.3646327879</v>
      </c>
      <c r="L46" s="560">
        <f t="shared" si="78"/>
        <v>1697531.8888253719</v>
      </c>
      <c r="M46" s="560">
        <f t="shared" si="78"/>
        <v>1641865.252070657</v>
      </c>
      <c r="N46" s="561">
        <f t="shared" si="78"/>
        <v>1463732.8012974833</v>
      </c>
      <c r="O46" s="561">
        <f t="shared" si="78"/>
        <v>1422898.8256421825</v>
      </c>
      <c r="P46" s="561">
        <f t="shared" si="78"/>
        <v>1349647.136003003</v>
      </c>
      <c r="Q46" s="561">
        <f t="shared" si="78"/>
        <v>1300470.6269662003</v>
      </c>
      <c r="R46" s="561">
        <f t="shared" si="78"/>
        <v>1198584.743185235</v>
      </c>
      <c r="S46" s="561">
        <f t="shared" si="78"/>
        <v>1145118.8901448869</v>
      </c>
      <c r="T46" s="561">
        <f t="shared" si="78"/>
        <v>1106492.093554517</v>
      </c>
      <c r="U46" s="561">
        <f t="shared" si="78"/>
        <v>1058040.3077961798</v>
      </c>
      <c r="V46" s="561">
        <f t="shared" si="78"/>
        <v>1058549.3739819191</v>
      </c>
      <c r="W46" s="561">
        <f t="shared" si="78"/>
        <v>999651.0502463528</v>
      </c>
      <c r="X46" s="561">
        <f t="shared" si="78"/>
        <v>928850.57390036224</v>
      </c>
      <c r="Y46" s="561">
        <f t="shared" si="78"/>
        <v>790602.7159761861</v>
      </c>
      <c r="Z46" s="562">
        <f t="shared" si="78"/>
        <v>0</v>
      </c>
      <c r="AA46" s="562">
        <f t="shared" si="78"/>
        <v>0</v>
      </c>
      <c r="AB46" s="562">
        <f t="shared" si="78"/>
        <v>0</v>
      </c>
      <c r="AC46" s="562">
        <f t="shared" si="78"/>
        <v>0</v>
      </c>
      <c r="AD46" s="562">
        <f t="shared" si="78"/>
        <v>0</v>
      </c>
      <c r="AE46" s="562">
        <f t="shared" si="78"/>
        <v>0</v>
      </c>
      <c r="AF46" s="562">
        <f t="shared" si="78"/>
        <v>0</v>
      </c>
      <c r="AG46" s="562">
        <f t="shared" si="78"/>
        <v>0</v>
      </c>
      <c r="AH46" s="562">
        <f t="shared" si="78"/>
        <v>0</v>
      </c>
      <c r="AI46" s="562">
        <f t="shared" si="78"/>
        <v>0</v>
      </c>
      <c r="AJ46" s="562">
        <f t="shared" si="78"/>
        <v>0</v>
      </c>
      <c r="AK46" s="562">
        <f t="shared" si="78"/>
        <v>0</v>
      </c>
    </row>
    <row r="47" spans="1:37" x14ac:dyDescent="0.25">
      <c r="A47" s="399" t="s">
        <v>159</v>
      </c>
      <c r="B47" s="560">
        <f>B45+B46</f>
        <v>1653798.3781343189</v>
      </c>
      <c r="C47" s="560">
        <f t="shared" ref="C47:AK47" si="79">C45+C46</f>
        <v>1680228.7301837145</v>
      </c>
      <c r="D47" s="560">
        <f t="shared" si="79"/>
        <v>1654181.0784417484</v>
      </c>
      <c r="E47" s="560">
        <f t="shared" si="79"/>
        <v>1662420.8518551206</v>
      </c>
      <c r="F47" s="560">
        <f t="shared" si="79"/>
        <v>1630274.3033485154</v>
      </c>
      <c r="G47" s="560">
        <f>G45+G46</f>
        <v>1620124.8541580895</v>
      </c>
      <c r="H47" s="560">
        <f t="shared" si="79"/>
        <v>1620870.1196670332</v>
      </c>
      <c r="I47" s="560">
        <f t="shared" si="79"/>
        <v>1633488.3832190065</v>
      </c>
      <c r="J47" s="560">
        <f t="shared" si="79"/>
        <v>1679900.7981372145</v>
      </c>
      <c r="K47" s="560">
        <f t="shared" si="79"/>
        <v>1691141.3646327879</v>
      </c>
      <c r="L47" s="560">
        <f t="shared" si="79"/>
        <v>1697531.8888253719</v>
      </c>
      <c r="M47" s="560">
        <f t="shared" si="79"/>
        <v>1641865.252070657</v>
      </c>
      <c r="N47" s="561">
        <f t="shared" si="79"/>
        <v>1835273.5374311795</v>
      </c>
      <c r="O47" s="561">
        <f t="shared" si="79"/>
        <v>1777883.0999006112</v>
      </c>
      <c r="P47" s="561">
        <f t="shared" si="79"/>
        <v>1752817.3529946092</v>
      </c>
      <c r="Q47" s="561">
        <f t="shared" si="79"/>
        <v>1672112.1447436851</v>
      </c>
      <c r="R47" s="561">
        <f>R45+R46</f>
        <v>1584834.35929312</v>
      </c>
      <c r="S47" s="561">
        <f t="shared" si="79"/>
        <v>1482524.350735625</v>
      </c>
      <c r="T47" s="561">
        <f t="shared" si="79"/>
        <v>1433963.9014724996</v>
      </c>
      <c r="U47" s="561">
        <f t="shared" si="79"/>
        <v>1387148.8514629393</v>
      </c>
      <c r="V47" s="561">
        <f t="shared" si="79"/>
        <v>1399980.7214184012</v>
      </c>
      <c r="W47" s="561">
        <f t="shared" si="79"/>
        <v>1424290.7143392721</v>
      </c>
      <c r="X47" s="561">
        <f t="shared" si="79"/>
        <v>1334442.7872083061</v>
      </c>
      <c r="Y47" s="561">
        <f t="shared" si="79"/>
        <v>1195026.2276351694</v>
      </c>
      <c r="Z47" s="562">
        <f t="shared" si="79"/>
        <v>0</v>
      </c>
      <c r="AA47" s="562">
        <f t="shared" si="79"/>
        <v>0</v>
      </c>
      <c r="AB47" s="562">
        <f t="shared" si="79"/>
        <v>0</v>
      </c>
      <c r="AC47" s="562">
        <f t="shared" si="79"/>
        <v>0</v>
      </c>
      <c r="AD47" s="562">
        <f t="shared" si="79"/>
        <v>0</v>
      </c>
      <c r="AE47" s="562">
        <f t="shared" si="79"/>
        <v>0</v>
      </c>
      <c r="AF47" s="562">
        <f t="shared" si="79"/>
        <v>0</v>
      </c>
      <c r="AG47" s="562">
        <f t="shared" si="79"/>
        <v>0</v>
      </c>
      <c r="AH47" s="562">
        <f t="shared" si="79"/>
        <v>0</v>
      </c>
      <c r="AI47" s="562">
        <f t="shared" si="79"/>
        <v>0</v>
      </c>
      <c r="AJ47" s="562">
        <f t="shared" si="79"/>
        <v>0</v>
      </c>
      <c r="AK47" s="562">
        <f t="shared" si="79"/>
        <v>0</v>
      </c>
    </row>
    <row r="48" spans="1:37" x14ac:dyDescent="0.25">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row>
    <row r="49" spans="2:37" x14ac:dyDescent="0.25">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row>
    <row r="50" spans="2:37" x14ac:dyDescent="0.25">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row>
    <row r="51" spans="2:37" x14ac:dyDescent="0.25">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row>
    <row r="54" spans="2:37" x14ac:dyDescent="0.25">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row>
    <row r="55" spans="2:37" x14ac:dyDescent="0.25">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row>
    <row r="56" spans="2:37" x14ac:dyDescent="0.25">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row>
  </sheetData>
  <pageMargins left="0.7" right="0.7" top="0.75" bottom="0.75" header="0.3" footer="0.3"/>
  <pageSetup orientation="portrait" r:id="rId1"/>
  <customProperties>
    <customPr name="EpmWorksheetKeyString_GUID" r:id="rId2"/>
  </customProperties>
  <legacy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6">
    <tabColor theme="9"/>
  </sheetPr>
  <dimension ref="A1:BZ92"/>
  <sheetViews>
    <sheetView zoomScale="80" zoomScaleNormal="80" workbookViewId="0">
      <pane xSplit="1" ySplit="3" topLeftCell="N22" activePane="bottomRight" state="frozen"/>
      <selection pane="topRight" activeCell="CT31" sqref="CT31"/>
      <selection pane="bottomLeft" activeCell="CT31" sqref="CT31"/>
      <selection pane="bottomRight" activeCell="N34" sqref="N34"/>
    </sheetView>
  </sheetViews>
  <sheetFormatPr defaultRowHeight="15" x14ac:dyDescent="0.25"/>
  <cols>
    <col min="1" max="1" width="44.28515625" customWidth="1"/>
    <col min="2" max="26" width="17.28515625" customWidth="1"/>
    <col min="27" max="38" width="17.28515625" hidden="1" customWidth="1"/>
    <col min="39" max="63" width="17.28515625" customWidth="1"/>
    <col min="64" max="76" width="17.28515625" hidden="1" customWidth="1"/>
    <col min="77" max="77" width="17.28515625" customWidth="1"/>
    <col min="78" max="78" width="34.7109375" customWidth="1"/>
  </cols>
  <sheetData>
    <row r="1" spans="1:76" ht="18.75" x14ac:dyDescent="0.3">
      <c r="A1" s="1" t="s">
        <v>160</v>
      </c>
    </row>
    <row r="3" spans="1:76" ht="15" customHeight="1" x14ac:dyDescent="0.25">
      <c r="A3" s="2">
        <v>2020</v>
      </c>
      <c r="B3" s="6">
        <v>44896</v>
      </c>
      <c r="C3" s="6">
        <v>44927</v>
      </c>
      <c r="D3" s="6">
        <v>44958</v>
      </c>
      <c r="E3" s="6">
        <v>44986</v>
      </c>
      <c r="F3" s="6">
        <v>45017</v>
      </c>
      <c r="G3" s="6">
        <v>45047</v>
      </c>
      <c r="H3" s="6">
        <v>45078</v>
      </c>
      <c r="I3" s="6">
        <v>45108</v>
      </c>
      <c r="J3" s="6">
        <v>45139</v>
      </c>
      <c r="K3" s="6">
        <v>45170</v>
      </c>
      <c r="L3" s="6">
        <v>45200</v>
      </c>
      <c r="M3" s="6">
        <v>45231</v>
      </c>
      <c r="N3" s="6">
        <v>45261</v>
      </c>
      <c r="O3" s="6">
        <v>45292</v>
      </c>
      <c r="P3" s="6">
        <v>45323</v>
      </c>
      <c r="Q3" s="6">
        <v>45352</v>
      </c>
      <c r="R3" s="6">
        <v>45383</v>
      </c>
      <c r="S3" s="6">
        <v>45413</v>
      </c>
      <c r="T3" s="6">
        <v>45444</v>
      </c>
      <c r="U3" s="6">
        <v>45474</v>
      </c>
      <c r="V3" s="6">
        <v>45505</v>
      </c>
      <c r="W3" s="6">
        <v>45536</v>
      </c>
      <c r="X3" s="6">
        <v>45566</v>
      </c>
      <c r="Y3" s="6">
        <v>45597</v>
      </c>
      <c r="Z3" s="6">
        <v>45627</v>
      </c>
      <c r="AA3" s="6">
        <v>45658</v>
      </c>
      <c r="AB3" s="6">
        <v>45689</v>
      </c>
      <c r="AC3" s="6">
        <v>45717</v>
      </c>
      <c r="AD3" s="6">
        <v>45748</v>
      </c>
      <c r="AE3" s="6">
        <v>45778</v>
      </c>
      <c r="AF3" s="6">
        <v>45809</v>
      </c>
      <c r="AG3" s="6">
        <v>45839</v>
      </c>
      <c r="AH3" s="6">
        <v>45870</v>
      </c>
      <c r="AI3" s="6">
        <v>45901</v>
      </c>
      <c r="AJ3" s="6">
        <v>45931</v>
      </c>
      <c r="AK3" s="6">
        <v>45962</v>
      </c>
      <c r="AL3" s="6">
        <v>45992</v>
      </c>
      <c r="AM3" s="400" t="s">
        <v>161</v>
      </c>
      <c r="AN3" s="6">
        <v>44896</v>
      </c>
      <c r="AO3" s="6">
        <v>44927</v>
      </c>
      <c r="AP3" s="5">
        <v>44958</v>
      </c>
      <c r="AQ3" s="6">
        <v>44986</v>
      </c>
      <c r="AR3" s="6">
        <v>45017</v>
      </c>
      <c r="AS3" s="5">
        <v>45047</v>
      </c>
      <c r="AT3" s="6">
        <v>45078</v>
      </c>
      <c r="AU3" s="6">
        <v>45108</v>
      </c>
      <c r="AV3" s="5">
        <v>45139</v>
      </c>
      <c r="AW3" s="6">
        <v>45170</v>
      </c>
      <c r="AX3" s="6">
        <v>45200</v>
      </c>
      <c r="AY3" s="5">
        <v>45231</v>
      </c>
      <c r="AZ3" s="6">
        <v>45261</v>
      </c>
      <c r="BA3" s="6">
        <v>45292</v>
      </c>
      <c r="BB3" s="5">
        <v>45323</v>
      </c>
      <c r="BC3" s="6">
        <v>45352</v>
      </c>
      <c r="BD3" s="6">
        <v>45383</v>
      </c>
      <c r="BE3" s="5">
        <v>45413</v>
      </c>
      <c r="BF3" s="6">
        <v>45444</v>
      </c>
      <c r="BG3" s="6">
        <v>45474</v>
      </c>
      <c r="BH3" s="5">
        <v>45505</v>
      </c>
      <c r="BI3" s="6">
        <v>45536</v>
      </c>
      <c r="BJ3" s="6">
        <v>45566</v>
      </c>
      <c r="BK3" s="5">
        <v>45597</v>
      </c>
      <c r="BL3" s="6">
        <v>45627</v>
      </c>
      <c r="BM3" s="6">
        <v>45658</v>
      </c>
      <c r="BN3" s="5">
        <v>45689</v>
      </c>
      <c r="BO3" s="6">
        <v>45717</v>
      </c>
      <c r="BP3" s="6">
        <v>45748</v>
      </c>
      <c r="BQ3" s="5">
        <v>45778</v>
      </c>
      <c r="BR3" s="6">
        <v>45809</v>
      </c>
      <c r="BS3" s="6">
        <v>45839</v>
      </c>
      <c r="BT3" s="5">
        <v>45870</v>
      </c>
      <c r="BU3" s="6">
        <v>45901</v>
      </c>
      <c r="BV3" s="6">
        <v>45931</v>
      </c>
      <c r="BW3" s="5">
        <v>45962</v>
      </c>
      <c r="BX3" s="6">
        <v>45992</v>
      </c>
    </row>
    <row r="4" spans="1:76" x14ac:dyDescent="0.25">
      <c r="A4" t="s">
        <v>27</v>
      </c>
      <c r="B4" s="550">
        <v>1023806.2835</v>
      </c>
      <c r="C4" s="550">
        <v>1023806.2835</v>
      </c>
      <c r="D4" s="550">
        <v>1023280.3462</v>
      </c>
      <c r="E4" s="550">
        <v>1021946.4934</v>
      </c>
      <c r="F4" s="550">
        <v>1021946.4934</v>
      </c>
      <c r="G4" s="550">
        <v>1021372.0394</v>
      </c>
      <c r="H4" s="550">
        <v>1020791.2867000001</v>
      </c>
      <c r="I4" s="550">
        <v>1020379.9141000001</v>
      </c>
      <c r="J4" s="550">
        <v>1019277.8077</v>
      </c>
      <c r="K4" s="550">
        <v>1017619.8615999999</v>
      </c>
      <c r="L4" s="550">
        <v>1015647.7084</v>
      </c>
      <c r="M4" s="550">
        <v>1013614.7487999999</v>
      </c>
      <c r="N4" s="553">
        <v>800273.13249999995</v>
      </c>
      <c r="O4" s="553">
        <v>744477.30009999999</v>
      </c>
      <c r="P4" s="553">
        <v>663929.22939999995</v>
      </c>
      <c r="Q4" s="553">
        <v>550481.49109999998</v>
      </c>
      <c r="R4" s="553">
        <v>512571.283</v>
      </c>
      <c r="S4" s="553">
        <v>455455.90830000001</v>
      </c>
      <c r="T4" s="553">
        <v>403886.3763</v>
      </c>
      <c r="U4" s="553">
        <v>346447.97519999999</v>
      </c>
      <c r="V4" s="553">
        <v>275844.48340000003</v>
      </c>
      <c r="W4" s="553">
        <v>178092.2353</v>
      </c>
      <c r="X4" s="553">
        <v>89878.295299999998</v>
      </c>
      <c r="Y4" s="553">
        <v>0</v>
      </c>
      <c r="Z4" s="557"/>
      <c r="AA4" s="557"/>
      <c r="AB4" s="557"/>
      <c r="AC4" s="557"/>
      <c r="AD4" s="557"/>
      <c r="AE4" s="557"/>
      <c r="AF4" s="557"/>
      <c r="AG4" s="557"/>
      <c r="AH4" s="557"/>
      <c r="AI4" s="557"/>
      <c r="AJ4" s="557"/>
      <c r="AK4" s="557"/>
      <c r="AL4" s="556"/>
      <c r="AM4" s="401">
        <v>5.4607999999999997E-2</v>
      </c>
      <c r="AN4" s="543">
        <f t="shared" ref="AN4:AW9" si="0">B4*$AM4</f>
        <v>55908.013529368</v>
      </c>
      <c r="AO4" s="543">
        <f t="shared" si="0"/>
        <v>55908.013529368</v>
      </c>
      <c r="AP4" s="543">
        <f t="shared" si="0"/>
        <v>55879.293145289601</v>
      </c>
      <c r="AQ4" s="543">
        <f t="shared" si="0"/>
        <v>55806.454111587198</v>
      </c>
      <c r="AR4" s="543">
        <f t="shared" si="0"/>
        <v>55806.454111587198</v>
      </c>
      <c r="AS4" s="543">
        <f t="shared" si="0"/>
        <v>55775.084327555196</v>
      </c>
      <c r="AT4" s="543">
        <f t="shared" si="0"/>
        <v>55743.370584113603</v>
      </c>
      <c r="AU4" s="543">
        <f t="shared" si="0"/>
        <v>55720.906349172801</v>
      </c>
      <c r="AV4" s="543">
        <f t="shared" si="0"/>
        <v>55660.722522881595</v>
      </c>
      <c r="AW4" s="543">
        <f t="shared" si="0"/>
        <v>55570.185402252791</v>
      </c>
      <c r="AX4" s="543">
        <f t="shared" ref="AX4:BG9" si="1">L4*$AM4</f>
        <v>55462.490060307195</v>
      </c>
      <c r="AY4" s="543">
        <f t="shared" si="1"/>
        <v>55351.474202470396</v>
      </c>
      <c r="AZ4" s="545">
        <f t="shared" si="1"/>
        <v>43701.315219559998</v>
      </c>
      <c r="BA4" s="545">
        <f t="shared" si="1"/>
        <v>40654.4164038608</v>
      </c>
      <c r="BB4" s="545">
        <f t="shared" si="1"/>
        <v>36255.847359075196</v>
      </c>
      <c r="BC4" s="545">
        <f t="shared" si="1"/>
        <v>30060.693265988797</v>
      </c>
      <c r="BD4" s="545">
        <f t="shared" si="1"/>
        <v>27990.492622063997</v>
      </c>
      <c r="BE4" s="545">
        <f t="shared" si="1"/>
        <v>24871.536240446399</v>
      </c>
      <c r="BF4" s="545">
        <f t="shared" si="1"/>
        <v>22055.427236990399</v>
      </c>
      <c r="BG4" s="545">
        <f t="shared" si="1"/>
        <v>18918.831029721598</v>
      </c>
      <c r="BH4" s="545">
        <f t="shared" ref="BH4:BQ9" si="2">V4*$AM4</f>
        <v>15063.315549507201</v>
      </c>
      <c r="BI4" s="545">
        <f t="shared" si="2"/>
        <v>9725.2607852623987</v>
      </c>
      <c r="BJ4" s="545">
        <f t="shared" si="2"/>
        <v>4908.0739497423992</v>
      </c>
      <c r="BK4" s="545">
        <f t="shared" si="2"/>
        <v>0</v>
      </c>
      <c r="BL4" s="547">
        <f t="shared" si="2"/>
        <v>0</v>
      </c>
      <c r="BM4" s="547">
        <f t="shared" si="2"/>
        <v>0</v>
      </c>
      <c r="BN4" s="547">
        <f t="shared" si="2"/>
        <v>0</v>
      </c>
      <c r="BO4" s="547">
        <f t="shared" si="2"/>
        <v>0</v>
      </c>
      <c r="BP4" s="547">
        <f t="shared" si="2"/>
        <v>0</v>
      </c>
      <c r="BQ4" s="547">
        <f t="shared" si="2"/>
        <v>0</v>
      </c>
      <c r="BR4" s="547">
        <f t="shared" ref="BR4:BX9" si="3">AF4*$AM4</f>
        <v>0</v>
      </c>
      <c r="BS4" s="547">
        <f t="shared" si="3"/>
        <v>0</v>
      </c>
      <c r="BT4" s="547">
        <f t="shared" si="3"/>
        <v>0</v>
      </c>
      <c r="BU4" s="547">
        <f t="shared" si="3"/>
        <v>0</v>
      </c>
      <c r="BV4" s="547">
        <f t="shared" si="3"/>
        <v>0</v>
      </c>
      <c r="BW4" s="547">
        <f t="shared" si="3"/>
        <v>0</v>
      </c>
      <c r="BX4" s="31">
        <f t="shared" si="3"/>
        <v>0</v>
      </c>
    </row>
    <row r="5" spans="1:76" x14ac:dyDescent="0.25">
      <c r="A5" t="s">
        <v>28</v>
      </c>
      <c r="B5" s="550">
        <v>166009.83689999999</v>
      </c>
      <c r="C5" s="550">
        <v>166009.83689999999</v>
      </c>
      <c r="D5" s="550">
        <v>165915.7206</v>
      </c>
      <c r="E5" s="550">
        <v>165677.0281</v>
      </c>
      <c r="F5" s="550">
        <v>165677.0281</v>
      </c>
      <c r="G5" s="550">
        <v>165608.0441</v>
      </c>
      <c r="H5" s="550">
        <v>165533.22779999999</v>
      </c>
      <c r="I5" s="550">
        <v>165479.5337</v>
      </c>
      <c r="J5" s="550">
        <v>165284.00949999999</v>
      </c>
      <c r="K5" s="550">
        <v>164995.40179999999</v>
      </c>
      <c r="L5" s="550">
        <v>164646.38029999999</v>
      </c>
      <c r="M5" s="550">
        <v>164286.3927</v>
      </c>
      <c r="N5" s="553">
        <v>128094.1779</v>
      </c>
      <c r="O5" s="553">
        <v>121685.031</v>
      </c>
      <c r="P5" s="553">
        <v>111304.4909</v>
      </c>
      <c r="Q5" s="553">
        <v>91922.797600000005</v>
      </c>
      <c r="R5" s="553">
        <v>85554.612699999998</v>
      </c>
      <c r="S5" s="553">
        <v>76334.235100000005</v>
      </c>
      <c r="T5" s="553">
        <v>67036.944900000002</v>
      </c>
      <c r="U5" s="553">
        <v>57444.044800000003</v>
      </c>
      <c r="V5" s="553">
        <v>45782.066800000001</v>
      </c>
      <c r="W5" s="553">
        <v>30045.8328</v>
      </c>
      <c r="X5" s="553">
        <v>15753.789500000001</v>
      </c>
      <c r="Y5" s="553">
        <v>0</v>
      </c>
      <c r="Z5" s="557"/>
      <c r="AA5" s="557"/>
      <c r="AB5" s="557"/>
      <c r="AC5" s="557"/>
      <c r="AD5" s="557"/>
      <c r="AE5" s="557"/>
      <c r="AF5" s="557"/>
      <c r="AG5" s="557"/>
      <c r="AH5" s="557"/>
      <c r="AI5" s="557"/>
      <c r="AJ5" s="557"/>
      <c r="AK5" s="557"/>
      <c r="AL5" s="556"/>
      <c r="AM5" s="401">
        <v>4.2194000000000002E-2</v>
      </c>
      <c r="AN5" s="543">
        <f t="shared" si="0"/>
        <v>7004.6190581585997</v>
      </c>
      <c r="AO5" s="543">
        <f t="shared" si="0"/>
        <v>7004.6190581585997</v>
      </c>
      <c r="AP5" s="543">
        <f t="shared" si="0"/>
        <v>7000.6479149964007</v>
      </c>
      <c r="AQ5" s="543">
        <f t="shared" si="0"/>
        <v>6990.5765236513998</v>
      </c>
      <c r="AR5" s="543">
        <f t="shared" si="0"/>
        <v>6990.5765236513998</v>
      </c>
      <c r="AS5" s="543">
        <f t="shared" si="0"/>
        <v>6987.6658127554001</v>
      </c>
      <c r="AT5" s="543">
        <f t="shared" si="0"/>
        <v>6984.5090137932002</v>
      </c>
      <c r="AU5" s="543">
        <f t="shared" si="0"/>
        <v>6982.2434449378006</v>
      </c>
      <c r="AV5" s="543">
        <f t="shared" si="0"/>
        <v>6973.9934968429998</v>
      </c>
      <c r="AW5" s="543">
        <f t="shared" si="0"/>
        <v>6961.8159835491997</v>
      </c>
      <c r="AX5" s="543">
        <f t="shared" si="1"/>
        <v>6947.0893703782003</v>
      </c>
      <c r="AY5" s="543">
        <f t="shared" si="1"/>
        <v>6931.9000535838004</v>
      </c>
      <c r="AZ5" s="545">
        <f t="shared" si="1"/>
        <v>5404.8057423126002</v>
      </c>
      <c r="BA5" s="545">
        <f t="shared" si="1"/>
        <v>5134.3781980140002</v>
      </c>
      <c r="BB5" s="545">
        <f t="shared" si="1"/>
        <v>4696.3816890346006</v>
      </c>
      <c r="BC5" s="545">
        <f t="shared" si="1"/>
        <v>3878.5905219344004</v>
      </c>
      <c r="BD5" s="545">
        <f t="shared" si="1"/>
        <v>3609.8913282638</v>
      </c>
      <c r="BE5" s="545">
        <f t="shared" si="1"/>
        <v>3220.8467158094004</v>
      </c>
      <c r="BF5" s="545">
        <f t="shared" si="1"/>
        <v>2828.5568531106001</v>
      </c>
      <c r="BG5" s="545">
        <f t="shared" si="1"/>
        <v>2423.7940262912002</v>
      </c>
      <c r="BH5" s="545">
        <f t="shared" si="2"/>
        <v>1931.7285265592002</v>
      </c>
      <c r="BI5" s="545">
        <f t="shared" si="2"/>
        <v>1267.7538691632001</v>
      </c>
      <c r="BJ5" s="545">
        <f t="shared" si="2"/>
        <v>664.71539416300004</v>
      </c>
      <c r="BK5" s="545">
        <f t="shared" si="2"/>
        <v>0</v>
      </c>
      <c r="BL5" s="547">
        <f t="shared" si="2"/>
        <v>0</v>
      </c>
      <c r="BM5" s="547">
        <f t="shared" si="2"/>
        <v>0</v>
      </c>
      <c r="BN5" s="547">
        <f t="shared" si="2"/>
        <v>0</v>
      </c>
      <c r="BO5" s="547">
        <f t="shared" si="2"/>
        <v>0</v>
      </c>
      <c r="BP5" s="547">
        <f t="shared" si="2"/>
        <v>0</v>
      </c>
      <c r="BQ5" s="547">
        <f t="shared" si="2"/>
        <v>0</v>
      </c>
      <c r="BR5" s="547">
        <f t="shared" si="3"/>
        <v>0</v>
      </c>
      <c r="BS5" s="547">
        <f t="shared" si="3"/>
        <v>0</v>
      </c>
      <c r="BT5" s="547">
        <f t="shared" si="3"/>
        <v>0</v>
      </c>
      <c r="BU5" s="547">
        <f t="shared" si="3"/>
        <v>0</v>
      </c>
      <c r="BV5" s="547">
        <f t="shared" si="3"/>
        <v>0</v>
      </c>
      <c r="BW5" s="547">
        <f t="shared" si="3"/>
        <v>0</v>
      </c>
      <c r="BX5" s="31">
        <f t="shared" si="3"/>
        <v>0</v>
      </c>
    </row>
    <row r="6" spans="1:76" x14ac:dyDescent="0.25">
      <c r="A6" t="s">
        <v>29</v>
      </c>
      <c r="B6" s="550">
        <v>1188207.6406</v>
      </c>
      <c r="C6" s="550">
        <v>1188207.6406</v>
      </c>
      <c r="D6" s="550">
        <v>1187693.5248</v>
      </c>
      <c r="E6" s="550">
        <v>1186389.6527</v>
      </c>
      <c r="F6" s="550">
        <v>1186389.6527</v>
      </c>
      <c r="G6" s="550">
        <v>1185963.4439000001</v>
      </c>
      <c r="H6" s="550">
        <v>1185672.5921</v>
      </c>
      <c r="I6" s="550">
        <v>1185441.7298999999</v>
      </c>
      <c r="J6" s="550">
        <v>1184395.9550999999</v>
      </c>
      <c r="K6" s="550">
        <v>1182824.7678</v>
      </c>
      <c r="L6" s="550">
        <v>1180952.0056</v>
      </c>
      <c r="M6" s="550">
        <v>1179031.4139</v>
      </c>
      <c r="N6" s="553">
        <v>928439.58840000001</v>
      </c>
      <c r="O6" s="553">
        <v>756936.13210000005</v>
      </c>
      <c r="P6" s="553">
        <v>594172.46840000001</v>
      </c>
      <c r="Q6" s="553">
        <v>435797.50780000002</v>
      </c>
      <c r="R6" s="553">
        <v>407509.5698</v>
      </c>
      <c r="S6" s="553">
        <v>363239.12849999999</v>
      </c>
      <c r="T6" s="553">
        <v>329941.65460000001</v>
      </c>
      <c r="U6" s="553">
        <v>288284.0526</v>
      </c>
      <c r="V6" s="553">
        <v>227845.95860000001</v>
      </c>
      <c r="W6" s="553">
        <v>145481.0246</v>
      </c>
      <c r="X6" s="553">
        <v>73677.778900000005</v>
      </c>
      <c r="Y6" s="553">
        <v>0</v>
      </c>
      <c r="Z6" s="557"/>
      <c r="AA6" s="557"/>
      <c r="AB6" s="557"/>
      <c r="AC6" s="557"/>
      <c r="AD6" s="557"/>
      <c r="AE6" s="557"/>
      <c r="AF6" s="557"/>
      <c r="AG6" s="557"/>
      <c r="AH6" s="557"/>
      <c r="AI6" s="557"/>
      <c r="AJ6" s="557"/>
      <c r="AK6" s="557"/>
      <c r="AL6" s="556"/>
      <c r="AM6" s="401">
        <v>4.2194000000000002E-2</v>
      </c>
      <c r="AN6" s="543">
        <f t="shared" si="0"/>
        <v>50135.233187476406</v>
      </c>
      <c r="AO6" s="543">
        <f t="shared" si="0"/>
        <v>50135.233187476406</v>
      </c>
      <c r="AP6" s="543">
        <f t="shared" si="0"/>
        <v>50113.540585411203</v>
      </c>
      <c r="AQ6" s="543">
        <f t="shared" si="0"/>
        <v>50058.525006023803</v>
      </c>
      <c r="AR6" s="543">
        <f t="shared" si="0"/>
        <v>50058.525006023803</v>
      </c>
      <c r="AS6" s="543">
        <f t="shared" si="0"/>
        <v>50040.541551916605</v>
      </c>
      <c r="AT6" s="543">
        <f t="shared" si="0"/>
        <v>50028.2693510674</v>
      </c>
      <c r="AU6" s="543">
        <f t="shared" si="0"/>
        <v>50018.528351400601</v>
      </c>
      <c r="AV6" s="543">
        <f t="shared" si="0"/>
        <v>49974.402929489399</v>
      </c>
      <c r="AW6" s="543">
        <f t="shared" si="0"/>
        <v>49908.108252553204</v>
      </c>
      <c r="AX6" s="543">
        <f t="shared" si="1"/>
        <v>49829.088924286407</v>
      </c>
      <c r="AY6" s="543">
        <f t="shared" si="1"/>
        <v>49748.051478096604</v>
      </c>
      <c r="AZ6" s="545">
        <f t="shared" si="1"/>
        <v>39174.579992949606</v>
      </c>
      <c r="BA6" s="545">
        <f t="shared" si="1"/>
        <v>31938.163157827403</v>
      </c>
      <c r="BB6" s="545">
        <f t="shared" si="1"/>
        <v>25070.513131669602</v>
      </c>
      <c r="BC6" s="545">
        <f t="shared" si="1"/>
        <v>18388.040044113201</v>
      </c>
      <c r="BD6" s="545">
        <f t="shared" si="1"/>
        <v>17194.458788141201</v>
      </c>
      <c r="BE6" s="545">
        <f t="shared" si="1"/>
        <v>15326.511787929001</v>
      </c>
      <c r="BF6" s="545">
        <f t="shared" si="1"/>
        <v>13921.558174192402</v>
      </c>
      <c r="BG6" s="545">
        <f t="shared" si="1"/>
        <v>12163.857315404401</v>
      </c>
      <c r="BH6" s="545">
        <f t="shared" si="2"/>
        <v>9613.7323771684005</v>
      </c>
      <c r="BI6" s="545">
        <f t="shared" si="2"/>
        <v>6138.4263519724009</v>
      </c>
      <c r="BJ6" s="545">
        <f t="shared" si="2"/>
        <v>3108.7602029066002</v>
      </c>
      <c r="BK6" s="545">
        <f t="shared" si="2"/>
        <v>0</v>
      </c>
      <c r="BL6" s="547">
        <f t="shared" si="2"/>
        <v>0</v>
      </c>
      <c r="BM6" s="547">
        <f t="shared" si="2"/>
        <v>0</v>
      </c>
      <c r="BN6" s="547">
        <f t="shared" si="2"/>
        <v>0</v>
      </c>
      <c r="BO6" s="547">
        <f t="shared" si="2"/>
        <v>0</v>
      </c>
      <c r="BP6" s="547">
        <f t="shared" si="2"/>
        <v>0</v>
      </c>
      <c r="BQ6" s="547">
        <f t="shared" si="2"/>
        <v>0</v>
      </c>
      <c r="BR6" s="547">
        <f t="shared" si="3"/>
        <v>0</v>
      </c>
      <c r="BS6" s="547">
        <f t="shared" si="3"/>
        <v>0</v>
      </c>
      <c r="BT6" s="547">
        <f t="shared" si="3"/>
        <v>0</v>
      </c>
      <c r="BU6" s="547">
        <f t="shared" si="3"/>
        <v>0</v>
      </c>
      <c r="BV6" s="547">
        <f t="shared" si="3"/>
        <v>0</v>
      </c>
      <c r="BW6" s="547">
        <f t="shared" si="3"/>
        <v>0</v>
      </c>
      <c r="BX6" s="31">
        <f t="shared" si="3"/>
        <v>0</v>
      </c>
    </row>
    <row r="7" spans="1:76" x14ac:dyDescent="0.25">
      <c r="A7" t="s">
        <v>30</v>
      </c>
      <c r="B7" s="550">
        <v>1866.6819</v>
      </c>
      <c r="C7" s="550">
        <v>1866.6819</v>
      </c>
      <c r="D7" s="550">
        <v>1865.7725</v>
      </c>
      <c r="E7" s="550">
        <v>1863.4663</v>
      </c>
      <c r="F7" s="550">
        <v>1863.4663</v>
      </c>
      <c r="G7" s="550">
        <v>1862.4865</v>
      </c>
      <c r="H7" s="550">
        <v>1862.1599000000001</v>
      </c>
      <c r="I7" s="550">
        <v>1861.0041000000001</v>
      </c>
      <c r="J7" s="550">
        <v>1858.9054000000001</v>
      </c>
      <c r="K7" s="550">
        <v>1856.2733000000001</v>
      </c>
      <c r="L7" s="550">
        <v>1853.1234999999999</v>
      </c>
      <c r="M7" s="550">
        <v>1849.7347</v>
      </c>
      <c r="N7" s="553">
        <v>1458.5986</v>
      </c>
      <c r="O7" s="553">
        <v>1407.7199000000001</v>
      </c>
      <c r="P7" s="553">
        <v>1248.3236999999999</v>
      </c>
      <c r="Q7" s="553">
        <v>1087.0533</v>
      </c>
      <c r="R7" s="553">
        <v>1037.6709000000001</v>
      </c>
      <c r="S7" s="553">
        <v>968.34900000000005</v>
      </c>
      <c r="T7" s="553">
        <v>843.94899999999996</v>
      </c>
      <c r="U7" s="553">
        <v>647.14919999999995</v>
      </c>
      <c r="V7" s="553">
        <v>500.65350000000001</v>
      </c>
      <c r="W7" s="553">
        <v>288.6592</v>
      </c>
      <c r="X7" s="553">
        <v>190.7259</v>
      </c>
      <c r="Y7" s="553">
        <v>0</v>
      </c>
      <c r="Z7" s="557"/>
      <c r="AA7" s="557"/>
      <c r="AB7" s="557"/>
      <c r="AC7" s="557"/>
      <c r="AD7" s="557"/>
      <c r="AE7" s="557"/>
      <c r="AF7" s="557"/>
      <c r="AG7" s="557"/>
      <c r="AH7" s="557"/>
      <c r="AI7" s="557"/>
      <c r="AJ7" s="557"/>
      <c r="AK7" s="557"/>
      <c r="AL7" s="556"/>
      <c r="AM7" s="401">
        <v>4.5669000000000001E-2</v>
      </c>
      <c r="AN7" s="543">
        <f t="shared" si="0"/>
        <v>85.249495691100009</v>
      </c>
      <c r="AO7" s="543">
        <f t="shared" si="0"/>
        <v>85.249495691100009</v>
      </c>
      <c r="AP7" s="543">
        <f t="shared" si="0"/>
        <v>85.207964302500002</v>
      </c>
      <c r="AQ7" s="543">
        <f t="shared" si="0"/>
        <v>85.102642454700003</v>
      </c>
      <c r="AR7" s="543">
        <f t="shared" si="0"/>
        <v>85.102642454700003</v>
      </c>
      <c r="AS7" s="543">
        <f t="shared" si="0"/>
        <v>85.057895968500006</v>
      </c>
      <c r="AT7" s="543">
        <f t="shared" si="0"/>
        <v>85.042980473100002</v>
      </c>
      <c r="AU7" s="543">
        <f t="shared" si="0"/>
        <v>84.990196242900012</v>
      </c>
      <c r="AV7" s="543">
        <f t="shared" si="0"/>
        <v>84.894350712600001</v>
      </c>
      <c r="AW7" s="543">
        <f t="shared" si="0"/>
        <v>84.774145337700006</v>
      </c>
      <c r="AX7" s="543">
        <f t="shared" si="1"/>
        <v>84.630297121499993</v>
      </c>
      <c r="AY7" s="543">
        <f t="shared" si="1"/>
        <v>84.475534014299996</v>
      </c>
      <c r="AZ7" s="545">
        <f t="shared" si="1"/>
        <v>66.612739463400004</v>
      </c>
      <c r="BA7" s="545">
        <f t="shared" si="1"/>
        <v>64.28916011310001</v>
      </c>
      <c r="BB7" s="545">
        <f t="shared" si="1"/>
        <v>57.0096950553</v>
      </c>
      <c r="BC7" s="545">
        <f t="shared" si="1"/>
        <v>49.644637157700004</v>
      </c>
      <c r="BD7" s="545">
        <f t="shared" si="1"/>
        <v>47.389392332100002</v>
      </c>
      <c r="BE7" s="545">
        <f t="shared" si="1"/>
        <v>44.223530481000004</v>
      </c>
      <c r="BF7" s="545">
        <f t="shared" si="1"/>
        <v>38.542306881000002</v>
      </c>
      <c r="BG7" s="545">
        <f t="shared" si="1"/>
        <v>29.554656814799998</v>
      </c>
      <c r="BH7" s="545">
        <f t="shared" si="2"/>
        <v>22.864344691500001</v>
      </c>
      <c r="BI7" s="545">
        <f t="shared" si="2"/>
        <v>13.1827770048</v>
      </c>
      <c r="BJ7" s="545">
        <f t="shared" si="2"/>
        <v>8.7102611271000008</v>
      </c>
      <c r="BK7" s="545">
        <f t="shared" si="2"/>
        <v>0</v>
      </c>
      <c r="BL7" s="547">
        <f t="shared" si="2"/>
        <v>0</v>
      </c>
      <c r="BM7" s="547">
        <f t="shared" si="2"/>
        <v>0</v>
      </c>
      <c r="BN7" s="547">
        <f t="shared" si="2"/>
        <v>0</v>
      </c>
      <c r="BO7" s="547">
        <f t="shared" si="2"/>
        <v>0</v>
      </c>
      <c r="BP7" s="547">
        <f t="shared" si="2"/>
        <v>0</v>
      </c>
      <c r="BQ7" s="547">
        <f t="shared" si="2"/>
        <v>0</v>
      </c>
      <c r="BR7" s="547">
        <f t="shared" si="3"/>
        <v>0</v>
      </c>
      <c r="BS7" s="547">
        <f t="shared" si="3"/>
        <v>0</v>
      </c>
      <c r="BT7" s="547">
        <f t="shared" si="3"/>
        <v>0</v>
      </c>
      <c r="BU7" s="547">
        <f t="shared" si="3"/>
        <v>0</v>
      </c>
      <c r="BV7" s="547">
        <f t="shared" si="3"/>
        <v>0</v>
      </c>
      <c r="BW7" s="547">
        <f t="shared" si="3"/>
        <v>0</v>
      </c>
      <c r="BX7" s="31">
        <f t="shared" si="3"/>
        <v>0</v>
      </c>
    </row>
    <row r="8" spans="1:76" x14ac:dyDescent="0.25">
      <c r="A8" t="s">
        <v>31</v>
      </c>
      <c r="B8" s="550">
        <v>439.6422</v>
      </c>
      <c r="C8" s="550">
        <v>439.6422</v>
      </c>
      <c r="D8" s="550">
        <v>439.41480000000001</v>
      </c>
      <c r="E8" s="550">
        <v>438.8383</v>
      </c>
      <c r="F8" s="550">
        <v>438.8383</v>
      </c>
      <c r="G8" s="550">
        <v>438.18509999999998</v>
      </c>
      <c r="H8" s="550">
        <v>438.18509999999998</v>
      </c>
      <c r="I8" s="550">
        <v>438.18509999999998</v>
      </c>
      <c r="J8" s="550">
        <v>437.74209999999999</v>
      </c>
      <c r="K8" s="550">
        <v>437.084</v>
      </c>
      <c r="L8" s="550">
        <v>436.29660000000001</v>
      </c>
      <c r="M8" s="550">
        <v>435.49340000000001</v>
      </c>
      <c r="N8" s="553">
        <v>341.68369999999999</v>
      </c>
      <c r="O8" s="553">
        <v>330.96080000000001</v>
      </c>
      <c r="P8" s="553">
        <v>269.02330000000001</v>
      </c>
      <c r="Q8" s="553">
        <v>228.70580000000001</v>
      </c>
      <c r="R8" s="553">
        <v>221.7099</v>
      </c>
      <c r="S8" s="553">
        <v>181.02269999999999</v>
      </c>
      <c r="T8" s="553">
        <v>154.12960000000001</v>
      </c>
      <c r="U8" s="553">
        <v>98.094200000000001</v>
      </c>
      <c r="V8" s="553">
        <v>79.117000000000004</v>
      </c>
      <c r="W8" s="553">
        <v>47.385599999999997</v>
      </c>
      <c r="X8" s="553">
        <v>22.902200000000001</v>
      </c>
      <c r="Y8" s="553">
        <v>0</v>
      </c>
      <c r="Z8" s="557"/>
      <c r="AA8" s="557"/>
      <c r="AB8" s="557"/>
      <c r="AC8" s="557"/>
      <c r="AD8" s="557"/>
      <c r="AE8" s="557"/>
      <c r="AF8" s="557"/>
      <c r="AG8" s="557"/>
      <c r="AH8" s="557"/>
      <c r="AI8" s="557"/>
      <c r="AJ8" s="557"/>
      <c r="AK8" s="557"/>
      <c r="AL8" s="556"/>
      <c r="AM8" s="401">
        <v>3.4497E-2</v>
      </c>
      <c r="AN8" s="543">
        <f t="shared" si="0"/>
        <v>15.1663369734</v>
      </c>
      <c r="AO8" s="543">
        <f t="shared" si="0"/>
        <v>15.1663369734</v>
      </c>
      <c r="AP8" s="543">
        <f t="shared" si="0"/>
        <v>15.1584923556</v>
      </c>
      <c r="AQ8" s="543">
        <f t="shared" si="0"/>
        <v>15.138604835100001</v>
      </c>
      <c r="AR8" s="543">
        <f t="shared" si="0"/>
        <v>15.138604835100001</v>
      </c>
      <c r="AS8" s="543">
        <f t="shared" si="0"/>
        <v>15.116071394699999</v>
      </c>
      <c r="AT8" s="543">
        <f t="shared" si="0"/>
        <v>15.116071394699999</v>
      </c>
      <c r="AU8" s="543">
        <f t="shared" si="0"/>
        <v>15.116071394699999</v>
      </c>
      <c r="AV8" s="543">
        <f t="shared" si="0"/>
        <v>15.1007892237</v>
      </c>
      <c r="AW8" s="543">
        <f t="shared" si="0"/>
        <v>15.078086748</v>
      </c>
      <c r="AX8" s="543">
        <f t="shared" si="1"/>
        <v>15.0509238102</v>
      </c>
      <c r="AY8" s="543">
        <f t="shared" si="1"/>
        <v>15.023215819800001</v>
      </c>
      <c r="AZ8" s="545">
        <f t="shared" si="1"/>
        <v>11.7870625989</v>
      </c>
      <c r="BA8" s="545">
        <f t="shared" si="1"/>
        <v>11.417154717600001</v>
      </c>
      <c r="BB8" s="545">
        <f t="shared" si="1"/>
        <v>9.2804967801</v>
      </c>
      <c r="BC8" s="545">
        <f t="shared" si="1"/>
        <v>7.8896639826000001</v>
      </c>
      <c r="BD8" s="545">
        <f t="shared" si="1"/>
        <v>7.6483264203000001</v>
      </c>
      <c r="BE8" s="545">
        <f t="shared" si="1"/>
        <v>6.2447400818999999</v>
      </c>
      <c r="BF8" s="545">
        <f t="shared" si="1"/>
        <v>5.3170088112</v>
      </c>
      <c r="BG8" s="545">
        <f t="shared" si="1"/>
        <v>3.3839556173999998</v>
      </c>
      <c r="BH8" s="545">
        <f t="shared" si="2"/>
        <v>2.729299149</v>
      </c>
      <c r="BI8" s="545">
        <f t="shared" si="2"/>
        <v>1.6346610431999999</v>
      </c>
      <c r="BJ8" s="545">
        <f t="shared" si="2"/>
        <v>0.79005719340000002</v>
      </c>
      <c r="BK8" s="545">
        <f t="shared" si="2"/>
        <v>0</v>
      </c>
      <c r="BL8" s="547">
        <f t="shared" si="2"/>
        <v>0</v>
      </c>
      <c r="BM8" s="547">
        <f t="shared" si="2"/>
        <v>0</v>
      </c>
      <c r="BN8" s="547">
        <f t="shared" si="2"/>
        <v>0</v>
      </c>
      <c r="BO8" s="547">
        <f t="shared" si="2"/>
        <v>0</v>
      </c>
      <c r="BP8" s="547">
        <f t="shared" si="2"/>
        <v>0</v>
      </c>
      <c r="BQ8" s="547">
        <f t="shared" si="2"/>
        <v>0</v>
      </c>
      <c r="BR8" s="547">
        <f t="shared" si="3"/>
        <v>0</v>
      </c>
      <c r="BS8" s="547">
        <f t="shared" si="3"/>
        <v>0</v>
      </c>
      <c r="BT8" s="547">
        <f t="shared" si="3"/>
        <v>0</v>
      </c>
      <c r="BU8" s="547">
        <f t="shared" si="3"/>
        <v>0</v>
      </c>
      <c r="BV8" s="547">
        <f t="shared" si="3"/>
        <v>0</v>
      </c>
      <c r="BW8" s="547">
        <f t="shared" si="3"/>
        <v>0</v>
      </c>
      <c r="BX8" s="31">
        <f t="shared" si="3"/>
        <v>0</v>
      </c>
    </row>
    <row r="9" spans="1:76" x14ac:dyDescent="0.25">
      <c r="A9" t="s">
        <v>32</v>
      </c>
      <c r="B9" s="550">
        <v>2407.6577000000002</v>
      </c>
      <c r="C9" s="550">
        <v>2407.6577000000002</v>
      </c>
      <c r="D9" s="550">
        <v>2406.2937000000002</v>
      </c>
      <c r="E9" s="550">
        <v>2402.8344000000002</v>
      </c>
      <c r="F9" s="550">
        <v>2402.8344000000002</v>
      </c>
      <c r="G9" s="550">
        <v>2401.8546000000001</v>
      </c>
      <c r="H9" s="550">
        <v>2400.5481</v>
      </c>
      <c r="I9" s="550">
        <v>2399.5682999999999</v>
      </c>
      <c r="J9" s="550">
        <v>2396.9101000000001</v>
      </c>
      <c r="K9" s="550">
        <v>2392.9618999999998</v>
      </c>
      <c r="L9" s="550">
        <v>2388.2372</v>
      </c>
      <c r="M9" s="550">
        <v>2382.7647999999999</v>
      </c>
      <c r="N9" s="553">
        <v>1810.7725</v>
      </c>
      <c r="O9" s="553">
        <v>1752.1705999999999</v>
      </c>
      <c r="P9" s="553">
        <v>1639.2425000000001</v>
      </c>
      <c r="Q9" s="553">
        <v>1341.6093000000001</v>
      </c>
      <c r="R9" s="553">
        <v>1293.1857</v>
      </c>
      <c r="S9" s="553">
        <v>1085.9278999999999</v>
      </c>
      <c r="T9" s="553">
        <v>927.0761</v>
      </c>
      <c r="U9" s="553">
        <v>813.17259999999999</v>
      </c>
      <c r="V9" s="553">
        <v>682.02440000000001</v>
      </c>
      <c r="W9" s="553">
        <v>402.49529999999999</v>
      </c>
      <c r="X9" s="553">
        <v>255.59549999999999</v>
      </c>
      <c r="Y9" s="553">
        <v>0</v>
      </c>
      <c r="Z9" s="557"/>
      <c r="AA9" s="557"/>
      <c r="AB9" s="557"/>
      <c r="AC9" s="557"/>
      <c r="AD9" s="557"/>
      <c r="AE9" s="557"/>
      <c r="AF9" s="557"/>
      <c r="AG9" s="557"/>
      <c r="AH9" s="557"/>
      <c r="AI9" s="557"/>
      <c r="AJ9" s="557"/>
      <c r="AK9" s="557"/>
      <c r="AL9" s="556"/>
      <c r="AM9" s="401">
        <v>3.4497E-2</v>
      </c>
      <c r="AN9" s="543">
        <f t="shared" si="0"/>
        <v>83.056967676900001</v>
      </c>
      <c r="AO9" s="543">
        <f t="shared" si="0"/>
        <v>83.056967676900001</v>
      </c>
      <c r="AP9" s="543">
        <f t="shared" si="0"/>
        <v>83.009913768900006</v>
      </c>
      <c r="AQ9" s="543">
        <f t="shared" si="0"/>
        <v>82.890578296800001</v>
      </c>
      <c r="AR9" s="543">
        <f t="shared" si="0"/>
        <v>82.890578296800001</v>
      </c>
      <c r="AS9" s="543">
        <f t="shared" si="0"/>
        <v>82.856778136200006</v>
      </c>
      <c r="AT9" s="543">
        <f t="shared" si="0"/>
        <v>82.811707805699996</v>
      </c>
      <c r="AU9" s="543">
        <f t="shared" si="0"/>
        <v>82.777907645100001</v>
      </c>
      <c r="AV9" s="543">
        <f t="shared" si="0"/>
        <v>82.686207719700008</v>
      </c>
      <c r="AW9" s="543">
        <f t="shared" si="0"/>
        <v>82.550006664299985</v>
      </c>
      <c r="AX9" s="543">
        <f t="shared" si="1"/>
        <v>82.387018688400005</v>
      </c>
      <c r="AY9" s="543">
        <f t="shared" si="1"/>
        <v>82.198237305600003</v>
      </c>
      <c r="AZ9" s="545">
        <f t="shared" si="1"/>
        <v>62.466218932499999</v>
      </c>
      <c r="BA9" s="545">
        <f t="shared" si="1"/>
        <v>60.444629188199997</v>
      </c>
      <c r="BB9" s="545">
        <f t="shared" si="1"/>
        <v>56.548948522500005</v>
      </c>
      <c r="BC9" s="545">
        <f t="shared" si="1"/>
        <v>46.281496022100001</v>
      </c>
      <c r="BD9" s="545">
        <f t="shared" si="1"/>
        <v>44.611027092900002</v>
      </c>
      <c r="BE9" s="545">
        <f t="shared" si="1"/>
        <v>37.461254766299994</v>
      </c>
      <c r="BF9" s="545">
        <f t="shared" si="1"/>
        <v>31.981344221699999</v>
      </c>
      <c r="BG9" s="545">
        <f t="shared" si="1"/>
        <v>28.052015182199998</v>
      </c>
      <c r="BH9" s="545">
        <f t="shared" si="2"/>
        <v>23.527795726800001</v>
      </c>
      <c r="BI9" s="545">
        <f t="shared" si="2"/>
        <v>13.884880364099999</v>
      </c>
      <c r="BJ9" s="545">
        <f t="shared" si="2"/>
        <v>8.8172779634999987</v>
      </c>
      <c r="BK9" s="545">
        <f t="shared" si="2"/>
        <v>0</v>
      </c>
      <c r="BL9" s="547">
        <f t="shared" si="2"/>
        <v>0</v>
      </c>
      <c r="BM9" s="547">
        <f t="shared" si="2"/>
        <v>0</v>
      </c>
      <c r="BN9" s="547">
        <f t="shared" si="2"/>
        <v>0</v>
      </c>
      <c r="BO9" s="547">
        <f t="shared" si="2"/>
        <v>0</v>
      </c>
      <c r="BP9" s="547">
        <f t="shared" si="2"/>
        <v>0</v>
      </c>
      <c r="BQ9" s="547">
        <f t="shared" si="2"/>
        <v>0</v>
      </c>
      <c r="BR9" s="547">
        <f t="shared" si="3"/>
        <v>0</v>
      </c>
      <c r="BS9" s="547">
        <f t="shared" si="3"/>
        <v>0</v>
      </c>
      <c r="BT9" s="547">
        <f t="shared" si="3"/>
        <v>0</v>
      </c>
      <c r="BU9" s="547">
        <f t="shared" si="3"/>
        <v>0</v>
      </c>
      <c r="BV9" s="547">
        <f t="shared" si="3"/>
        <v>0</v>
      </c>
      <c r="BW9" s="547">
        <f t="shared" si="3"/>
        <v>0</v>
      </c>
      <c r="BX9" s="31">
        <f t="shared" si="3"/>
        <v>0</v>
      </c>
    </row>
    <row r="10" spans="1:76" x14ac:dyDescent="0.25">
      <c r="A10" t="s">
        <v>33</v>
      </c>
      <c r="B10" s="551">
        <f t="shared" ref="B10:AK10" si="4">SUM(B4:B9)</f>
        <v>2382737.7428000001</v>
      </c>
      <c r="C10" s="551">
        <f t="shared" si="4"/>
        <v>2382737.7428000001</v>
      </c>
      <c r="D10" s="551">
        <f t="shared" si="4"/>
        <v>2381601.0725999996</v>
      </c>
      <c r="E10" s="551">
        <f t="shared" si="4"/>
        <v>2378718.3132000002</v>
      </c>
      <c r="F10" s="551">
        <f t="shared" si="4"/>
        <v>2378718.3132000002</v>
      </c>
      <c r="G10" s="551">
        <f t="shared" si="4"/>
        <v>2377646.0536000002</v>
      </c>
      <c r="H10" s="551">
        <f t="shared" si="4"/>
        <v>2376697.9996999996</v>
      </c>
      <c r="I10" s="551">
        <f t="shared" si="4"/>
        <v>2375999.9351999997</v>
      </c>
      <c r="J10" s="551">
        <f t="shared" si="4"/>
        <v>2373651.3298999998</v>
      </c>
      <c r="K10" s="551">
        <f t="shared" si="4"/>
        <v>2370126.3503999999</v>
      </c>
      <c r="L10" s="551">
        <f t="shared" si="4"/>
        <v>2365923.7516000001</v>
      </c>
      <c r="M10" s="551">
        <f t="shared" si="4"/>
        <v>2361600.5482999999</v>
      </c>
      <c r="N10" s="554">
        <f t="shared" si="4"/>
        <v>1860417.9535999999</v>
      </c>
      <c r="O10" s="554">
        <f t="shared" si="4"/>
        <v>1626589.3145000001</v>
      </c>
      <c r="P10" s="554">
        <f t="shared" si="4"/>
        <v>1372562.7781999998</v>
      </c>
      <c r="Q10" s="554">
        <f t="shared" si="4"/>
        <v>1080859.1649000002</v>
      </c>
      <c r="R10" s="554">
        <f t="shared" si="4"/>
        <v>1008188.032</v>
      </c>
      <c r="S10" s="554">
        <f t="shared" si="4"/>
        <v>897264.57150000008</v>
      </c>
      <c r="T10" s="554">
        <f t="shared" si="4"/>
        <v>802790.13049999997</v>
      </c>
      <c r="U10" s="554">
        <f t="shared" si="4"/>
        <v>693734.48860000016</v>
      </c>
      <c r="V10" s="554">
        <f t="shared" si="4"/>
        <v>550734.30370000005</v>
      </c>
      <c r="W10" s="554">
        <f t="shared" si="4"/>
        <v>354357.63280000002</v>
      </c>
      <c r="X10" s="554">
        <f t="shared" si="4"/>
        <v>179779.08729999998</v>
      </c>
      <c r="Y10" s="554">
        <f t="shared" si="4"/>
        <v>0</v>
      </c>
      <c r="Z10" s="556">
        <f t="shared" si="4"/>
        <v>0</v>
      </c>
      <c r="AA10" s="556">
        <f t="shared" si="4"/>
        <v>0</v>
      </c>
      <c r="AB10" s="556">
        <f t="shared" si="4"/>
        <v>0</v>
      </c>
      <c r="AC10" s="556">
        <f t="shared" si="4"/>
        <v>0</v>
      </c>
      <c r="AD10" s="556">
        <f t="shared" si="4"/>
        <v>0</v>
      </c>
      <c r="AE10" s="556">
        <f t="shared" si="4"/>
        <v>0</v>
      </c>
      <c r="AF10" s="556">
        <f t="shared" si="4"/>
        <v>0</v>
      </c>
      <c r="AG10" s="556">
        <f t="shared" si="4"/>
        <v>0</v>
      </c>
      <c r="AH10" s="556">
        <f t="shared" si="4"/>
        <v>0</v>
      </c>
      <c r="AI10" s="556">
        <f t="shared" si="4"/>
        <v>0</v>
      </c>
      <c r="AJ10" s="556">
        <f t="shared" si="4"/>
        <v>0</v>
      </c>
      <c r="AK10" s="556">
        <f t="shared" si="4"/>
        <v>0</v>
      </c>
      <c r="AL10" s="8"/>
      <c r="AN10" s="543">
        <f t="shared" ref="AN10:BP10" si="5">SUM(AN4:AN9)</f>
        <v>113231.3385753444</v>
      </c>
      <c r="AO10" s="543">
        <f t="shared" si="5"/>
        <v>113231.3385753444</v>
      </c>
      <c r="AP10" s="543">
        <f t="shared" si="5"/>
        <v>113176.8580161242</v>
      </c>
      <c r="AQ10" s="543">
        <f t="shared" si="5"/>
        <v>113038.68746684901</v>
      </c>
      <c r="AR10" s="543">
        <f t="shared" si="5"/>
        <v>113038.68746684901</v>
      </c>
      <c r="AS10" s="543">
        <f t="shared" si="5"/>
        <v>112986.32243772662</v>
      </c>
      <c r="AT10" s="543">
        <f t="shared" si="5"/>
        <v>112939.1197086477</v>
      </c>
      <c r="AU10" s="543">
        <f t="shared" si="5"/>
        <v>112904.56232079389</v>
      </c>
      <c r="AV10" s="543">
        <f t="shared" si="5"/>
        <v>112791.80029686999</v>
      </c>
      <c r="AW10" s="543">
        <f t="shared" si="5"/>
        <v>112622.51187710519</v>
      </c>
      <c r="AX10" s="543">
        <f t="shared" si="5"/>
        <v>112420.7365945919</v>
      </c>
      <c r="AY10" s="543">
        <f t="shared" si="5"/>
        <v>112213.12272129051</v>
      </c>
      <c r="AZ10" s="545">
        <f t="shared" si="5"/>
        <v>88421.566975817012</v>
      </c>
      <c r="BA10" s="545">
        <f t="shared" si="5"/>
        <v>77863.108703721096</v>
      </c>
      <c r="BB10" s="545">
        <f t="shared" si="5"/>
        <v>66145.581320137295</v>
      </c>
      <c r="BC10" s="545">
        <f t="shared" si="5"/>
        <v>52431.139629198791</v>
      </c>
      <c r="BD10" s="545">
        <f t="shared" si="5"/>
        <v>48894.491484314298</v>
      </c>
      <c r="BE10" s="545">
        <f t="shared" si="5"/>
        <v>43506.824269514</v>
      </c>
      <c r="BF10" s="545">
        <f t="shared" si="5"/>
        <v>38881.382924207297</v>
      </c>
      <c r="BG10" s="545">
        <f t="shared" si="5"/>
        <v>33567.472999031597</v>
      </c>
      <c r="BH10" s="545">
        <f t="shared" si="5"/>
        <v>26657.897892802102</v>
      </c>
      <c r="BI10" s="545">
        <f t="shared" si="5"/>
        <v>17160.143324810102</v>
      </c>
      <c r="BJ10" s="545">
        <f t="shared" si="5"/>
        <v>8699.8671430960003</v>
      </c>
      <c r="BK10" s="545">
        <f t="shared" si="5"/>
        <v>0</v>
      </c>
      <c r="BL10" s="547">
        <f t="shared" si="5"/>
        <v>0</v>
      </c>
      <c r="BM10" s="548">
        <f t="shared" si="5"/>
        <v>0</v>
      </c>
      <c r="BN10" s="548">
        <f t="shared" si="5"/>
        <v>0</v>
      </c>
      <c r="BO10" s="548">
        <f t="shared" si="5"/>
        <v>0</v>
      </c>
      <c r="BP10" s="548">
        <f t="shared" si="5"/>
        <v>0</v>
      </c>
      <c r="BQ10" s="548">
        <f t="shared" ref="BQ10:BX10" si="6">SUM(BQ4:BQ9)</f>
        <v>0</v>
      </c>
      <c r="BR10" s="548">
        <f t="shared" si="6"/>
        <v>0</v>
      </c>
      <c r="BS10" s="548">
        <f t="shared" si="6"/>
        <v>0</v>
      </c>
      <c r="BT10" s="548">
        <f t="shared" si="6"/>
        <v>0</v>
      </c>
      <c r="BU10" s="548">
        <f t="shared" si="6"/>
        <v>0</v>
      </c>
      <c r="BV10" s="548">
        <f t="shared" si="6"/>
        <v>0</v>
      </c>
      <c r="BW10" s="548">
        <f t="shared" si="6"/>
        <v>0</v>
      </c>
      <c r="BX10" s="32">
        <f t="shared" si="6"/>
        <v>0</v>
      </c>
    </row>
    <row r="11" spans="1:76" ht="15.75" x14ac:dyDescent="0.25">
      <c r="A11" s="2">
        <v>2021</v>
      </c>
      <c r="B11" s="549"/>
      <c r="C11" s="549"/>
      <c r="D11" s="549"/>
      <c r="E11" s="549"/>
      <c r="F11" s="549"/>
      <c r="G11" s="549"/>
      <c r="H11" s="549"/>
      <c r="I11" s="549"/>
      <c r="J11" s="549"/>
      <c r="K11" s="549"/>
      <c r="L11" s="549"/>
      <c r="M11" s="549"/>
      <c r="N11" s="552"/>
      <c r="O11" s="552"/>
      <c r="P11" s="552"/>
      <c r="Q11" s="552"/>
      <c r="R11" s="552"/>
      <c r="S11" s="552"/>
      <c r="T11" s="552"/>
      <c r="U11" s="552"/>
      <c r="V11" s="552"/>
      <c r="W11" s="552"/>
      <c r="X11" s="552"/>
      <c r="Y11" s="552"/>
      <c r="Z11" s="555"/>
      <c r="AA11" s="555"/>
      <c r="AB11" s="555"/>
      <c r="AC11" s="555"/>
      <c r="AD11" s="555"/>
      <c r="AE11" s="555"/>
      <c r="AF11" s="555"/>
      <c r="AG11" s="555"/>
      <c r="AH11" s="555"/>
      <c r="AI11" s="555"/>
      <c r="AJ11" s="555"/>
      <c r="AK11" s="555"/>
      <c r="AN11" s="543"/>
      <c r="AO11" s="543"/>
      <c r="AP11" s="543"/>
      <c r="AQ11" s="543"/>
      <c r="AR11" s="543"/>
      <c r="AS11" s="543"/>
      <c r="AT11" s="543"/>
      <c r="AU11" s="543"/>
      <c r="AV11" s="543"/>
      <c r="AW11" s="543"/>
      <c r="AX11" s="543"/>
      <c r="AY11" s="543"/>
      <c r="AZ11" s="545"/>
      <c r="BA11" s="545"/>
      <c r="BB11" s="545"/>
      <c r="BC11" s="545"/>
      <c r="BD11" s="545"/>
      <c r="BE11" s="545"/>
      <c r="BF11" s="545"/>
      <c r="BG11" s="545"/>
      <c r="BH11" s="545"/>
      <c r="BI11" s="545"/>
      <c r="BJ11" s="545"/>
      <c r="BK11" s="545"/>
      <c r="BL11" s="547"/>
      <c r="BM11" s="547"/>
      <c r="BN11" s="547"/>
      <c r="BO11" s="547"/>
      <c r="BP11" s="547"/>
      <c r="BQ11" s="547"/>
      <c r="BR11" s="547"/>
      <c r="BS11" s="547"/>
      <c r="BT11" s="547"/>
      <c r="BU11" s="547"/>
      <c r="BV11" s="547"/>
      <c r="BW11" s="547"/>
      <c r="BX11" s="31"/>
    </row>
    <row r="12" spans="1:76" x14ac:dyDescent="0.25">
      <c r="A12" t="s">
        <v>27</v>
      </c>
      <c r="B12" s="559">
        <v>798762.01029999997</v>
      </c>
      <c r="C12" s="559">
        <v>798754.06909999996</v>
      </c>
      <c r="D12" s="559">
        <v>798754.06909999996</v>
      </c>
      <c r="E12" s="559">
        <v>798622.15709999995</v>
      </c>
      <c r="F12" s="559">
        <v>798169.06790000002</v>
      </c>
      <c r="G12" s="559">
        <v>797935.02339999995</v>
      </c>
      <c r="H12" s="559">
        <v>797935.02339999995</v>
      </c>
      <c r="I12" s="559">
        <v>797935.02339999995</v>
      </c>
      <c r="J12" s="559">
        <v>797935.02339999995</v>
      </c>
      <c r="K12" s="559">
        <v>796905.97710000002</v>
      </c>
      <c r="L12" s="559">
        <v>796476.93209999998</v>
      </c>
      <c r="M12" s="559">
        <v>796457.29969999997</v>
      </c>
      <c r="N12" s="553">
        <v>795759.12470000004</v>
      </c>
      <c r="O12" s="553">
        <v>789537.24600000004</v>
      </c>
      <c r="P12" s="553">
        <v>786028.92180000001</v>
      </c>
      <c r="Q12" s="553">
        <v>760418.23800000001</v>
      </c>
      <c r="R12" s="553">
        <v>720185.85919999995</v>
      </c>
      <c r="S12" s="553">
        <v>694317.34640000004</v>
      </c>
      <c r="T12" s="553">
        <v>681970.91520000005</v>
      </c>
      <c r="U12" s="553">
        <v>662859.94050000003</v>
      </c>
      <c r="V12" s="553">
        <v>642974.43969999999</v>
      </c>
      <c r="W12" s="553">
        <v>540934.47360000003</v>
      </c>
      <c r="X12" s="553">
        <v>468697.01169999997</v>
      </c>
      <c r="Y12" s="553">
        <v>450422.28850000002</v>
      </c>
      <c r="Z12" s="556"/>
      <c r="AA12" s="556"/>
      <c r="AB12" s="556"/>
      <c r="AC12" s="556"/>
      <c r="AD12" s="556"/>
      <c r="AE12" s="556"/>
      <c r="AF12" s="556"/>
      <c r="AG12" s="556"/>
      <c r="AH12" s="556"/>
      <c r="AI12" s="556"/>
      <c r="AJ12" s="556"/>
      <c r="AK12" s="556"/>
      <c r="AL12" s="8"/>
      <c r="AM12" s="401">
        <v>5.4607999999999997E-2</v>
      </c>
      <c r="AN12" s="543">
        <f t="shared" ref="AN12:AW17" si="7">B12*$AM12</f>
        <v>43618.795858462392</v>
      </c>
      <c r="AO12" s="543">
        <f t="shared" si="7"/>
        <v>43618.362205412799</v>
      </c>
      <c r="AP12" s="543">
        <f t="shared" si="7"/>
        <v>43618.362205412799</v>
      </c>
      <c r="AQ12" s="543">
        <f t="shared" si="7"/>
        <v>43611.158754916796</v>
      </c>
      <c r="AR12" s="543">
        <f t="shared" si="7"/>
        <v>43586.416459883199</v>
      </c>
      <c r="AS12" s="543">
        <f t="shared" si="7"/>
        <v>43573.635757827193</v>
      </c>
      <c r="AT12" s="543">
        <f t="shared" si="7"/>
        <v>43573.635757827193</v>
      </c>
      <c r="AU12" s="543">
        <f t="shared" si="7"/>
        <v>43573.635757827193</v>
      </c>
      <c r="AV12" s="543">
        <f t="shared" si="7"/>
        <v>43573.635757827193</v>
      </c>
      <c r="AW12" s="543">
        <f t="shared" si="7"/>
        <v>43517.441597476798</v>
      </c>
      <c r="AX12" s="543">
        <f t="shared" ref="AX12:BG17" si="8">L12*$AM12</f>
        <v>43494.012308116799</v>
      </c>
      <c r="AY12" s="543">
        <f t="shared" si="8"/>
        <v>43492.940222017598</v>
      </c>
      <c r="AZ12" s="545">
        <f t="shared" si="8"/>
        <v>43454.814281617597</v>
      </c>
      <c r="BA12" s="545">
        <f t="shared" si="8"/>
        <v>43115.049929567998</v>
      </c>
      <c r="BB12" s="545">
        <f t="shared" si="8"/>
        <v>42923.467361654395</v>
      </c>
      <c r="BC12" s="545">
        <f t="shared" si="8"/>
        <v>41524.919140703998</v>
      </c>
      <c r="BD12" s="545">
        <f t="shared" si="8"/>
        <v>39327.909399193595</v>
      </c>
      <c r="BE12" s="545">
        <f t="shared" si="8"/>
        <v>37915.281652211197</v>
      </c>
      <c r="BF12" s="545">
        <f t="shared" si="8"/>
        <v>37241.067737241603</v>
      </c>
      <c r="BG12" s="545">
        <f t="shared" si="8"/>
        <v>36197.455630823999</v>
      </c>
      <c r="BH12" s="545">
        <f t="shared" ref="BH12:BQ17" si="9">V12*$AM12</f>
        <v>35111.548203137594</v>
      </c>
      <c r="BI12" s="545">
        <f t="shared" si="9"/>
        <v>29539.349734348798</v>
      </c>
      <c r="BJ12" s="545">
        <f t="shared" si="9"/>
        <v>25594.606414913596</v>
      </c>
      <c r="BK12" s="545">
        <f t="shared" si="9"/>
        <v>24596.660330407998</v>
      </c>
      <c r="BL12" s="547">
        <f t="shared" si="9"/>
        <v>0</v>
      </c>
      <c r="BM12" s="547">
        <f t="shared" si="9"/>
        <v>0</v>
      </c>
      <c r="BN12" s="547">
        <f t="shared" si="9"/>
        <v>0</v>
      </c>
      <c r="BO12" s="547">
        <f t="shared" si="9"/>
        <v>0</v>
      </c>
      <c r="BP12" s="547">
        <f t="shared" si="9"/>
        <v>0</v>
      </c>
      <c r="BQ12" s="547">
        <f t="shared" si="9"/>
        <v>0</v>
      </c>
      <c r="BR12" s="547">
        <f t="shared" ref="BR12:BX17" si="10">AF12*$AM12</f>
        <v>0</v>
      </c>
      <c r="BS12" s="547">
        <f t="shared" si="10"/>
        <v>0</v>
      </c>
      <c r="BT12" s="547">
        <f t="shared" si="10"/>
        <v>0</v>
      </c>
      <c r="BU12" s="547">
        <f t="shared" si="10"/>
        <v>0</v>
      </c>
      <c r="BV12" s="547">
        <f t="shared" si="10"/>
        <v>0</v>
      </c>
      <c r="BW12" s="547">
        <f t="shared" si="10"/>
        <v>0</v>
      </c>
      <c r="BX12" s="31">
        <f t="shared" si="10"/>
        <v>0</v>
      </c>
    </row>
    <row r="13" spans="1:76" x14ac:dyDescent="0.25">
      <c r="A13" t="s">
        <v>28</v>
      </c>
      <c r="B13" s="559">
        <v>126863.0043</v>
      </c>
      <c r="C13" s="559">
        <v>126861.5833</v>
      </c>
      <c r="D13" s="559">
        <v>126861.5833</v>
      </c>
      <c r="E13" s="559">
        <v>126837.9777</v>
      </c>
      <c r="F13" s="559">
        <v>126756.89750000001</v>
      </c>
      <c r="G13" s="559">
        <v>126715.0153</v>
      </c>
      <c r="H13" s="559">
        <v>126715.0153</v>
      </c>
      <c r="I13" s="559">
        <v>126715.0153</v>
      </c>
      <c r="J13" s="559">
        <v>126715.0153</v>
      </c>
      <c r="K13" s="559">
        <v>126530.8679</v>
      </c>
      <c r="L13" s="559">
        <v>126454.0904</v>
      </c>
      <c r="M13" s="559">
        <v>126450.5772</v>
      </c>
      <c r="N13" s="553">
        <v>126345.9066</v>
      </c>
      <c r="O13" s="553">
        <v>125167.9016</v>
      </c>
      <c r="P13" s="553">
        <v>124797.3195</v>
      </c>
      <c r="Q13" s="553">
        <v>120719.091</v>
      </c>
      <c r="R13" s="553">
        <v>113458.70239999999</v>
      </c>
      <c r="S13" s="553">
        <v>109340.34209999999</v>
      </c>
      <c r="T13" s="553">
        <v>107754.93889999999</v>
      </c>
      <c r="U13" s="553">
        <v>105624.5653</v>
      </c>
      <c r="V13" s="553">
        <v>103314.43949999999</v>
      </c>
      <c r="W13" s="553">
        <v>86319.882100000003</v>
      </c>
      <c r="X13" s="553">
        <v>78879.615699999995</v>
      </c>
      <c r="Y13" s="553">
        <v>76752.194900000002</v>
      </c>
      <c r="Z13" s="556"/>
      <c r="AA13" s="556"/>
      <c r="AB13" s="556"/>
      <c r="AC13" s="556"/>
      <c r="AD13" s="556"/>
      <c r="AE13" s="556"/>
      <c r="AF13" s="556"/>
      <c r="AG13" s="556"/>
      <c r="AH13" s="556"/>
      <c r="AI13" s="556"/>
      <c r="AJ13" s="556"/>
      <c r="AK13" s="556"/>
      <c r="AL13" s="8"/>
      <c r="AM13" s="401">
        <v>4.2194000000000002E-2</v>
      </c>
      <c r="AN13" s="543">
        <f t="shared" si="7"/>
        <v>5352.8576034342004</v>
      </c>
      <c r="AO13" s="543">
        <f t="shared" si="7"/>
        <v>5352.7976457601999</v>
      </c>
      <c r="AP13" s="543">
        <f t="shared" si="7"/>
        <v>5352.7976457601999</v>
      </c>
      <c r="AQ13" s="543">
        <f t="shared" si="7"/>
        <v>5351.8016310738003</v>
      </c>
      <c r="AR13" s="543">
        <f t="shared" si="7"/>
        <v>5348.3805331150006</v>
      </c>
      <c r="AS13" s="543">
        <f t="shared" si="7"/>
        <v>5346.6133555681999</v>
      </c>
      <c r="AT13" s="543">
        <f t="shared" si="7"/>
        <v>5346.6133555681999</v>
      </c>
      <c r="AU13" s="543">
        <f t="shared" si="7"/>
        <v>5346.6133555681999</v>
      </c>
      <c r="AV13" s="543">
        <f t="shared" si="7"/>
        <v>5346.6133555681999</v>
      </c>
      <c r="AW13" s="543">
        <f t="shared" si="7"/>
        <v>5338.8434401725999</v>
      </c>
      <c r="AX13" s="543">
        <f t="shared" si="8"/>
        <v>5335.6038903376002</v>
      </c>
      <c r="AY13" s="543">
        <f t="shared" si="8"/>
        <v>5335.4556543768003</v>
      </c>
      <c r="AZ13" s="545">
        <f t="shared" si="8"/>
        <v>5331.0391830804001</v>
      </c>
      <c r="BA13" s="545">
        <f t="shared" si="8"/>
        <v>5281.3344401104005</v>
      </c>
      <c r="BB13" s="545">
        <f t="shared" si="8"/>
        <v>5265.6980989829999</v>
      </c>
      <c r="BC13" s="545">
        <f t="shared" si="8"/>
        <v>5093.6213256540004</v>
      </c>
      <c r="BD13" s="545">
        <f t="shared" si="8"/>
        <v>4787.2764890655999</v>
      </c>
      <c r="BE13" s="545">
        <f t="shared" si="8"/>
        <v>4613.5063945674001</v>
      </c>
      <c r="BF13" s="545">
        <f t="shared" si="8"/>
        <v>4546.6118919465998</v>
      </c>
      <c r="BG13" s="545">
        <f t="shared" si="8"/>
        <v>4456.7229082682006</v>
      </c>
      <c r="BH13" s="545">
        <f t="shared" si="9"/>
        <v>4359.2494602630004</v>
      </c>
      <c r="BI13" s="545">
        <f t="shared" si="9"/>
        <v>3642.1811053274005</v>
      </c>
      <c r="BJ13" s="545">
        <f t="shared" si="9"/>
        <v>3328.2465048457998</v>
      </c>
      <c r="BK13" s="545">
        <f t="shared" si="9"/>
        <v>3238.4821116106004</v>
      </c>
      <c r="BL13" s="547">
        <f t="shared" si="9"/>
        <v>0</v>
      </c>
      <c r="BM13" s="547">
        <f t="shared" si="9"/>
        <v>0</v>
      </c>
      <c r="BN13" s="547">
        <f t="shared" si="9"/>
        <v>0</v>
      </c>
      <c r="BO13" s="547">
        <f t="shared" si="9"/>
        <v>0</v>
      </c>
      <c r="BP13" s="547">
        <f t="shared" si="9"/>
        <v>0</v>
      </c>
      <c r="BQ13" s="547">
        <f t="shared" si="9"/>
        <v>0</v>
      </c>
      <c r="BR13" s="547">
        <f t="shared" si="10"/>
        <v>0</v>
      </c>
      <c r="BS13" s="547">
        <f t="shared" si="10"/>
        <v>0</v>
      </c>
      <c r="BT13" s="547">
        <f t="shared" si="10"/>
        <v>0</v>
      </c>
      <c r="BU13" s="547">
        <f t="shared" si="10"/>
        <v>0</v>
      </c>
      <c r="BV13" s="547">
        <f t="shared" si="10"/>
        <v>0</v>
      </c>
      <c r="BW13" s="547">
        <f t="shared" si="10"/>
        <v>0</v>
      </c>
      <c r="BX13" s="31">
        <f t="shared" si="10"/>
        <v>0</v>
      </c>
    </row>
    <row r="14" spans="1:76" x14ac:dyDescent="0.25">
      <c r="A14" t="s">
        <v>29</v>
      </c>
      <c r="B14" s="559">
        <v>719911.21970000002</v>
      </c>
      <c r="C14" s="559">
        <v>719903.45700000005</v>
      </c>
      <c r="D14" s="559">
        <v>719903.45700000005</v>
      </c>
      <c r="E14" s="559">
        <v>719774.51</v>
      </c>
      <c r="F14" s="559">
        <v>719331.60479999997</v>
      </c>
      <c r="G14" s="559">
        <v>719102.82070000004</v>
      </c>
      <c r="H14" s="559">
        <v>719102.82070000004</v>
      </c>
      <c r="I14" s="559">
        <v>719102.82070000004</v>
      </c>
      <c r="J14" s="559">
        <v>719102.82070000004</v>
      </c>
      <c r="K14" s="559">
        <v>718096.90410000004</v>
      </c>
      <c r="L14" s="559">
        <v>717677.50269999995</v>
      </c>
      <c r="M14" s="559">
        <v>717658.31160000002</v>
      </c>
      <c r="N14" s="553">
        <v>717273.48549999995</v>
      </c>
      <c r="O14" s="553">
        <v>713608.88190000004</v>
      </c>
      <c r="P14" s="553">
        <v>711246.05070000002</v>
      </c>
      <c r="Q14" s="553">
        <v>690539.09629999998</v>
      </c>
      <c r="R14" s="553">
        <v>654300.83869999996</v>
      </c>
      <c r="S14" s="553">
        <v>620984.33929999999</v>
      </c>
      <c r="T14" s="553">
        <v>609618.84169999999</v>
      </c>
      <c r="U14" s="553">
        <v>580931.2659</v>
      </c>
      <c r="V14" s="553">
        <v>554795.22679999995</v>
      </c>
      <c r="W14" s="553">
        <v>458292.05709999998</v>
      </c>
      <c r="X14" s="553">
        <v>379051.58350000001</v>
      </c>
      <c r="Y14" s="553">
        <v>361025.658</v>
      </c>
      <c r="Z14" s="556"/>
      <c r="AA14" s="556"/>
      <c r="AB14" s="556"/>
      <c r="AC14" s="556"/>
      <c r="AD14" s="556"/>
      <c r="AE14" s="556"/>
      <c r="AF14" s="556"/>
      <c r="AG14" s="556"/>
      <c r="AH14" s="556"/>
      <c r="AI14" s="556"/>
      <c r="AJ14" s="556"/>
      <c r="AK14" s="556"/>
      <c r="AL14" s="8"/>
      <c r="AM14" s="401">
        <v>4.2194000000000002E-2</v>
      </c>
      <c r="AN14" s="543">
        <f t="shared" si="7"/>
        <v>30375.934004021801</v>
      </c>
      <c r="AO14" s="543">
        <f t="shared" si="7"/>
        <v>30375.606464658005</v>
      </c>
      <c r="AP14" s="543">
        <f t="shared" si="7"/>
        <v>30375.606464658005</v>
      </c>
      <c r="AQ14" s="543">
        <f t="shared" si="7"/>
        <v>30370.165674940003</v>
      </c>
      <c r="AR14" s="543">
        <f t="shared" si="7"/>
        <v>30351.477732931202</v>
      </c>
      <c r="AS14" s="543">
        <f t="shared" si="7"/>
        <v>30341.824416615804</v>
      </c>
      <c r="AT14" s="543">
        <f t="shared" si="7"/>
        <v>30341.824416615804</v>
      </c>
      <c r="AU14" s="543">
        <f t="shared" si="7"/>
        <v>30341.824416615804</v>
      </c>
      <c r="AV14" s="543">
        <f t="shared" si="7"/>
        <v>30341.824416615804</v>
      </c>
      <c r="AW14" s="543">
        <f t="shared" si="7"/>
        <v>30299.380771595403</v>
      </c>
      <c r="AX14" s="543">
        <f t="shared" si="8"/>
        <v>30281.6845489238</v>
      </c>
      <c r="AY14" s="543">
        <f t="shared" si="8"/>
        <v>30280.874799650403</v>
      </c>
      <c r="AZ14" s="545">
        <f t="shared" si="8"/>
        <v>30264.637447187</v>
      </c>
      <c r="BA14" s="545">
        <f t="shared" si="8"/>
        <v>30110.013162888605</v>
      </c>
      <c r="BB14" s="545">
        <f t="shared" si="8"/>
        <v>30010.315863235803</v>
      </c>
      <c r="BC14" s="545">
        <f t="shared" si="8"/>
        <v>29136.6066292822</v>
      </c>
      <c r="BD14" s="545">
        <f t="shared" si="8"/>
        <v>27607.569588107799</v>
      </c>
      <c r="BE14" s="545">
        <f t="shared" si="8"/>
        <v>26201.8132124242</v>
      </c>
      <c r="BF14" s="545">
        <f t="shared" si="8"/>
        <v>25722.257406689801</v>
      </c>
      <c r="BG14" s="545">
        <f t="shared" si="8"/>
        <v>24511.8138333846</v>
      </c>
      <c r="BH14" s="545">
        <f t="shared" si="9"/>
        <v>23409.0297995992</v>
      </c>
      <c r="BI14" s="545">
        <f t="shared" si="9"/>
        <v>19337.1750572774</v>
      </c>
      <c r="BJ14" s="545">
        <f t="shared" si="9"/>
        <v>15993.702514199002</v>
      </c>
      <c r="BK14" s="545">
        <f t="shared" si="9"/>
        <v>15233.116613652001</v>
      </c>
      <c r="BL14" s="547">
        <f t="shared" si="9"/>
        <v>0</v>
      </c>
      <c r="BM14" s="547">
        <f t="shared" si="9"/>
        <v>0</v>
      </c>
      <c r="BN14" s="547">
        <f t="shared" si="9"/>
        <v>0</v>
      </c>
      <c r="BO14" s="547">
        <f t="shared" si="9"/>
        <v>0</v>
      </c>
      <c r="BP14" s="547">
        <f t="shared" si="9"/>
        <v>0</v>
      </c>
      <c r="BQ14" s="547">
        <f t="shared" si="9"/>
        <v>0</v>
      </c>
      <c r="BR14" s="547">
        <f t="shared" si="10"/>
        <v>0</v>
      </c>
      <c r="BS14" s="547">
        <f t="shared" si="10"/>
        <v>0</v>
      </c>
      <c r="BT14" s="547">
        <f t="shared" si="10"/>
        <v>0</v>
      </c>
      <c r="BU14" s="547">
        <f t="shared" si="10"/>
        <v>0</v>
      </c>
      <c r="BV14" s="547">
        <f t="shared" si="10"/>
        <v>0</v>
      </c>
      <c r="BW14" s="547">
        <f t="shared" si="10"/>
        <v>0</v>
      </c>
      <c r="BX14" s="31">
        <f t="shared" si="10"/>
        <v>0</v>
      </c>
    </row>
    <row r="15" spans="1:76" x14ac:dyDescent="0.25">
      <c r="A15" t="s">
        <v>30</v>
      </c>
      <c r="B15" s="550">
        <v>1662.7181</v>
      </c>
      <c r="C15" s="550">
        <v>1662.7043000000001</v>
      </c>
      <c r="D15" s="550">
        <v>1662.7043000000001</v>
      </c>
      <c r="E15" s="550">
        <v>1662.4763</v>
      </c>
      <c r="F15" s="550">
        <v>1661.6929</v>
      </c>
      <c r="G15" s="550">
        <v>1661.2882</v>
      </c>
      <c r="H15" s="550">
        <v>1661.2882</v>
      </c>
      <c r="I15" s="550">
        <v>1661.2882</v>
      </c>
      <c r="J15" s="550">
        <v>1661.2882</v>
      </c>
      <c r="K15" s="550">
        <v>1659.509</v>
      </c>
      <c r="L15" s="550">
        <v>1658.7672</v>
      </c>
      <c r="M15" s="550">
        <v>1658.7333000000001</v>
      </c>
      <c r="N15" s="553">
        <v>1657.0894000000001</v>
      </c>
      <c r="O15" s="553">
        <v>1656.1438000000001</v>
      </c>
      <c r="P15" s="553">
        <v>1656.1438000000001</v>
      </c>
      <c r="Q15" s="553">
        <v>1493.2340999999999</v>
      </c>
      <c r="R15" s="553">
        <v>1397.9382000000001</v>
      </c>
      <c r="S15" s="553">
        <v>1287.6307999999999</v>
      </c>
      <c r="T15" s="553">
        <v>1160.8126</v>
      </c>
      <c r="U15" s="553">
        <v>1160.8126</v>
      </c>
      <c r="V15" s="553">
        <v>1119.6368</v>
      </c>
      <c r="W15" s="553">
        <v>983.17539999999997</v>
      </c>
      <c r="X15" s="553">
        <v>867.44380000000001</v>
      </c>
      <c r="Y15" s="553">
        <v>741.55</v>
      </c>
      <c r="Z15" s="556"/>
      <c r="AA15" s="556"/>
      <c r="AB15" s="556"/>
      <c r="AC15" s="556"/>
      <c r="AD15" s="556"/>
      <c r="AE15" s="556"/>
      <c r="AF15" s="556"/>
      <c r="AG15" s="556"/>
      <c r="AH15" s="556"/>
      <c r="AI15" s="556"/>
      <c r="AJ15" s="556"/>
      <c r="AK15" s="556"/>
      <c r="AL15" s="8"/>
      <c r="AM15" s="401">
        <v>4.5669000000000001E-2</v>
      </c>
      <c r="AN15" s="543">
        <f t="shared" si="7"/>
        <v>75.934672908899998</v>
      </c>
      <c r="AO15" s="543">
        <f t="shared" si="7"/>
        <v>75.934042676700003</v>
      </c>
      <c r="AP15" s="543">
        <f t="shared" si="7"/>
        <v>75.934042676700003</v>
      </c>
      <c r="AQ15" s="543">
        <f t="shared" si="7"/>
        <v>75.923630144699999</v>
      </c>
      <c r="AR15" s="543">
        <f t="shared" si="7"/>
        <v>75.887853050100006</v>
      </c>
      <c r="AS15" s="543">
        <f t="shared" si="7"/>
        <v>75.869370805800003</v>
      </c>
      <c r="AT15" s="543">
        <f t="shared" si="7"/>
        <v>75.869370805800003</v>
      </c>
      <c r="AU15" s="543">
        <f t="shared" si="7"/>
        <v>75.869370805800003</v>
      </c>
      <c r="AV15" s="543">
        <f t="shared" si="7"/>
        <v>75.869370805800003</v>
      </c>
      <c r="AW15" s="543">
        <f t="shared" si="7"/>
        <v>75.788116521000006</v>
      </c>
      <c r="AX15" s="543">
        <f t="shared" si="8"/>
        <v>75.754239256800005</v>
      </c>
      <c r="AY15" s="543">
        <f t="shared" si="8"/>
        <v>75.752691077700007</v>
      </c>
      <c r="AZ15" s="545">
        <f t="shared" si="8"/>
        <v>75.677615808600009</v>
      </c>
      <c r="BA15" s="545">
        <f t="shared" si="8"/>
        <v>75.634431202200005</v>
      </c>
      <c r="BB15" s="545">
        <f t="shared" si="8"/>
        <v>75.634431202200005</v>
      </c>
      <c r="BC15" s="545">
        <f t="shared" si="8"/>
        <v>68.194508112899996</v>
      </c>
      <c r="BD15" s="545">
        <f t="shared" si="8"/>
        <v>63.842439655800007</v>
      </c>
      <c r="BE15" s="545">
        <f t="shared" si="8"/>
        <v>58.804811005199994</v>
      </c>
      <c r="BF15" s="545">
        <f t="shared" si="8"/>
        <v>53.013150629400002</v>
      </c>
      <c r="BG15" s="545">
        <f t="shared" si="8"/>
        <v>53.013150629400002</v>
      </c>
      <c r="BH15" s="545">
        <f t="shared" si="9"/>
        <v>51.132693019199998</v>
      </c>
      <c r="BI15" s="545">
        <f t="shared" si="9"/>
        <v>44.9006373426</v>
      </c>
      <c r="BJ15" s="545">
        <f t="shared" si="9"/>
        <v>39.615290902200002</v>
      </c>
      <c r="BK15" s="545">
        <f t="shared" si="9"/>
        <v>33.865846949999998</v>
      </c>
      <c r="BL15" s="547">
        <f t="shared" si="9"/>
        <v>0</v>
      </c>
      <c r="BM15" s="547">
        <f t="shared" si="9"/>
        <v>0</v>
      </c>
      <c r="BN15" s="547">
        <f t="shared" si="9"/>
        <v>0</v>
      </c>
      <c r="BO15" s="547">
        <f t="shared" si="9"/>
        <v>0</v>
      </c>
      <c r="BP15" s="547">
        <f t="shared" si="9"/>
        <v>0</v>
      </c>
      <c r="BQ15" s="547">
        <f t="shared" si="9"/>
        <v>0</v>
      </c>
      <c r="BR15" s="547">
        <f t="shared" si="10"/>
        <v>0</v>
      </c>
      <c r="BS15" s="547">
        <f t="shared" si="10"/>
        <v>0</v>
      </c>
      <c r="BT15" s="547">
        <f t="shared" si="10"/>
        <v>0</v>
      </c>
      <c r="BU15" s="547">
        <f t="shared" si="10"/>
        <v>0</v>
      </c>
      <c r="BV15" s="547">
        <f t="shared" si="10"/>
        <v>0</v>
      </c>
      <c r="BW15" s="547">
        <f t="shared" si="10"/>
        <v>0</v>
      </c>
      <c r="BX15" s="31">
        <f t="shared" si="10"/>
        <v>0</v>
      </c>
    </row>
    <row r="16" spans="1:76" x14ac:dyDescent="0.25">
      <c r="A16" t="s">
        <v>31</v>
      </c>
      <c r="B16" s="550">
        <v>398.51769999999999</v>
      </c>
      <c r="C16" s="550">
        <v>398.51420000000002</v>
      </c>
      <c r="D16" s="550">
        <v>398.51420000000002</v>
      </c>
      <c r="E16" s="550">
        <v>398.4572</v>
      </c>
      <c r="F16" s="550">
        <v>398.26139999999998</v>
      </c>
      <c r="G16" s="550">
        <v>398.16019999999997</v>
      </c>
      <c r="H16" s="550">
        <v>398.16019999999997</v>
      </c>
      <c r="I16" s="550">
        <v>398.16019999999997</v>
      </c>
      <c r="J16" s="550">
        <v>398.16019999999997</v>
      </c>
      <c r="K16" s="550">
        <v>397.71539999999999</v>
      </c>
      <c r="L16" s="550">
        <v>397.53</v>
      </c>
      <c r="M16" s="550">
        <v>397.5215</v>
      </c>
      <c r="N16" s="553">
        <v>396.3</v>
      </c>
      <c r="O16" s="553">
        <v>396.06360000000001</v>
      </c>
      <c r="P16" s="553">
        <v>396.06360000000001</v>
      </c>
      <c r="Q16" s="553">
        <v>378.57920000000001</v>
      </c>
      <c r="R16" s="553">
        <v>365.04919999999998</v>
      </c>
      <c r="S16" s="553">
        <v>358.06029999999998</v>
      </c>
      <c r="T16" s="553">
        <v>358.06029999999998</v>
      </c>
      <c r="U16" s="553">
        <v>358.06029999999998</v>
      </c>
      <c r="V16" s="553">
        <v>358.06029999999998</v>
      </c>
      <c r="W16" s="553">
        <v>303.7054</v>
      </c>
      <c r="X16" s="553">
        <v>263.46899999999999</v>
      </c>
      <c r="Y16" s="553">
        <v>262.8827</v>
      </c>
      <c r="Z16" s="556"/>
      <c r="AA16" s="556"/>
      <c r="AB16" s="556"/>
      <c r="AC16" s="556"/>
      <c r="AD16" s="556"/>
      <c r="AE16" s="556"/>
      <c r="AF16" s="556"/>
      <c r="AG16" s="556"/>
      <c r="AH16" s="556"/>
      <c r="AI16" s="556"/>
      <c r="AJ16" s="556"/>
      <c r="AK16" s="556"/>
      <c r="AL16" s="8"/>
      <c r="AM16" s="401">
        <v>3.4497E-2</v>
      </c>
      <c r="AN16" s="543">
        <f t="shared" si="7"/>
        <v>13.7476650969</v>
      </c>
      <c r="AO16" s="543">
        <f t="shared" si="7"/>
        <v>13.747544357400001</v>
      </c>
      <c r="AP16" s="543">
        <f t="shared" si="7"/>
        <v>13.747544357400001</v>
      </c>
      <c r="AQ16" s="543">
        <f t="shared" si="7"/>
        <v>13.745578028400001</v>
      </c>
      <c r="AR16" s="543">
        <f t="shared" si="7"/>
        <v>13.7388235158</v>
      </c>
      <c r="AS16" s="543">
        <f t="shared" si="7"/>
        <v>13.735332419399999</v>
      </c>
      <c r="AT16" s="543">
        <f t="shared" si="7"/>
        <v>13.735332419399999</v>
      </c>
      <c r="AU16" s="543">
        <f t="shared" si="7"/>
        <v>13.735332419399999</v>
      </c>
      <c r="AV16" s="543">
        <f t="shared" si="7"/>
        <v>13.735332419399999</v>
      </c>
      <c r="AW16" s="543">
        <f t="shared" si="7"/>
        <v>13.719988153799999</v>
      </c>
      <c r="AX16" s="543">
        <f t="shared" si="8"/>
        <v>13.713592409999999</v>
      </c>
      <c r="AY16" s="543">
        <f t="shared" si="8"/>
        <v>13.7132991855</v>
      </c>
      <c r="AZ16" s="545">
        <f t="shared" si="8"/>
        <v>13.671161100000001</v>
      </c>
      <c r="BA16" s="545">
        <f t="shared" si="8"/>
        <v>13.6630060092</v>
      </c>
      <c r="BB16" s="545">
        <f t="shared" si="8"/>
        <v>13.6630060092</v>
      </c>
      <c r="BC16" s="545">
        <f t="shared" si="8"/>
        <v>13.0598466624</v>
      </c>
      <c r="BD16" s="545">
        <f t="shared" si="8"/>
        <v>12.5931022524</v>
      </c>
      <c r="BE16" s="545">
        <f t="shared" si="8"/>
        <v>12.352006169099999</v>
      </c>
      <c r="BF16" s="545">
        <f t="shared" si="8"/>
        <v>12.352006169099999</v>
      </c>
      <c r="BG16" s="545">
        <f t="shared" si="8"/>
        <v>12.352006169099999</v>
      </c>
      <c r="BH16" s="545">
        <f t="shared" si="9"/>
        <v>12.352006169099999</v>
      </c>
      <c r="BI16" s="545">
        <f t="shared" si="9"/>
        <v>10.476925183800001</v>
      </c>
      <c r="BJ16" s="545">
        <f t="shared" si="9"/>
        <v>9.0888900929999998</v>
      </c>
      <c r="BK16" s="545">
        <f t="shared" si="9"/>
        <v>9.0686645019000007</v>
      </c>
      <c r="BL16" s="547">
        <f t="shared" si="9"/>
        <v>0</v>
      </c>
      <c r="BM16" s="547">
        <f t="shared" si="9"/>
        <v>0</v>
      </c>
      <c r="BN16" s="547">
        <f t="shared" si="9"/>
        <v>0</v>
      </c>
      <c r="BO16" s="547">
        <f t="shared" si="9"/>
        <v>0</v>
      </c>
      <c r="BP16" s="547">
        <f t="shared" si="9"/>
        <v>0</v>
      </c>
      <c r="BQ16" s="547">
        <f t="shared" si="9"/>
        <v>0</v>
      </c>
      <c r="BR16" s="547">
        <f t="shared" si="10"/>
        <v>0</v>
      </c>
      <c r="BS16" s="547">
        <f t="shared" si="10"/>
        <v>0</v>
      </c>
      <c r="BT16" s="547">
        <f t="shared" si="10"/>
        <v>0</v>
      </c>
      <c r="BU16" s="547">
        <f t="shared" si="10"/>
        <v>0</v>
      </c>
      <c r="BV16" s="547">
        <f t="shared" si="10"/>
        <v>0</v>
      </c>
      <c r="BW16" s="547">
        <f t="shared" si="10"/>
        <v>0</v>
      </c>
      <c r="BX16" s="31">
        <f t="shared" si="10"/>
        <v>0</v>
      </c>
    </row>
    <row r="17" spans="1:76" x14ac:dyDescent="0.25">
      <c r="A17" t="s">
        <v>32</v>
      </c>
      <c r="B17" s="550">
        <v>1950.6845000000001</v>
      </c>
      <c r="C17" s="550">
        <v>1950.6639</v>
      </c>
      <c r="D17" s="550">
        <v>1950.6639</v>
      </c>
      <c r="E17" s="550">
        <v>1950.3217999999999</v>
      </c>
      <c r="F17" s="550">
        <v>1949.1467</v>
      </c>
      <c r="G17" s="550">
        <v>1948.5397</v>
      </c>
      <c r="H17" s="550">
        <v>1948.5397</v>
      </c>
      <c r="I17" s="550">
        <v>1948.5397</v>
      </c>
      <c r="J17" s="550">
        <v>1948.5397</v>
      </c>
      <c r="K17" s="550">
        <v>1945.8708999999999</v>
      </c>
      <c r="L17" s="550">
        <v>1944.7582</v>
      </c>
      <c r="M17" s="550">
        <v>1944.7073</v>
      </c>
      <c r="N17" s="553">
        <v>1942.48</v>
      </c>
      <c r="O17" s="553">
        <v>1941.0616</v>
      </c>
      <c r="P17" s="553">
        <v>1941.0616</v>
      </c>
      <c r="Q17" s="553">
        <v>1862.7058999999999</v>
      </c>
      <c r="R17" s="553">
        <v>1781.5257999999999</v>
      </c>
      <c r="S17" s="553">
        <v>1739.5920000000001</v>
      </c>
      <c r="T17" s="553">
        <v>1739.5920000000001</v>
      </c>
      <c r="U17" s="553">
        <v>1726.0468000000001</v>
      </c>
      <c r="V17" s="553">
        <v>1657.8515</v>
      </c>
      <c r="W17" s="553">
        <v>1361.8081</v>
      </c>
      <c r="X17" s="553">
        <v>1259.8978</v>
      </c>
      <c r="Y17" s="553">
        <v>1215.2044000000001</v>
      </c>
      <c r="Z17" s="556"/>
      <c r="AA17" s="556"/>
      <c r="AB17" s="556"/>
      <c r="AC17" s="556"/>
      <c r="AD17" s="556"/>
      <c r="AE17" s="556"/>
      <c r="AF17" s="556"/>
      <c r="AG17" s="556"/>
      <c r="AH17" s="556"/>
      <c r="AI17" s="556"/>
      <c r="AJ17" s="556"/>
      <c r="AK17" s="556"/>
      <c r="AL17" s="8"/>
      <c r="AM17" s="401">
        <v>3.4497E-2</v>
      </c>
      <c r="AN17" s="543">
        <f t="shared" si="7"/>
        <v>67.292763196500005</v>
      </c>
      <c r="AO17" s="543">
        <f t="shared" si="7"/>
        <v>67.2920525583</v>
      </c>
      <c r="AP17" s="543">
        <f t="shared" si="7"/>
        <v>67.2920525583</v>
      </c>
      <c r="AQ17" s="543">
        <f t="shared" si="7"/>
        <v>67.280251134599993</v>
      </c>
      <c r="AR17" s="543">
        <f t="shared" si="7"/>
        <v>67.239713709900002</v>
      </c>
      <c r="AS17" s="543">
        <f t="shared" si="7"/>
        <v>67.218774030900008</v>
      </c>
      <c r="AT17" s="543">
        <f t="shared" si="7"/>
        <v>67.218774030900008</v>
      </c>
      <c r="AU17" s="543">
        <f t="shared" si="7"/>
        <v>67.218774030900008</v>
      </c>
      <c r="AV17" s="543">
        <f t="shared" si="7"/>
        <v>67.218774030900008</v>
      </c>
      <c r="AW17" s="543">
        <f t="shared" si="7"/>
        <v>67.126708437299996</v>
      </c>
      <c r="AX17" s="543">
        <f t="shared" si="8"/>
        <v>67.088323625399994</v>
      </c>
      <c r="AY17" s="543">
        <f t="shared" si="8"/>
        <v>67.086567728100007</v>
      </c>
      <c r="AZ17" s="545">
        <f t="shared" si="8"/>
        <v>67.009732560000003</v>
      </c>
      <c r="BA17" s="545">
        <f t="shared" si="8"/>
        <v>66.960802015200002</v>
      </c>
      <c r="BB17" s="545">
        <f t="shared" si="8"/>
        <v>66.960802015200002</v>
      </c>
      <c r="BC17" s="545">
        <f t="shared" si="8"/>
        <v>64.25776543229999</v>
      </c>
      <c r="BD17" s="545">
        <f t="shared" si="8"/>
        <v>61.457295522599999</v>
      </c>
      <c r="BE17" s="545">
        <f t="shared" si="8"/>
        <v>60.010705224000006</v>
      </c>
      <c r="BF17" s="545">
        <f t="shared" si="8"/>
        <v>60.010705224000006</v>
      </c>
      <c r="BG17" s="545">
        <f t="shared" si="8"/>
        <v>59.543436459600002</v>
      </c>
      <c r="BH17" s="545">
        <f t="shared" si="9"/>
        <v>57.190903195499999</v>
      </c>
      <c r="BI17" s="545">
        <f t="shared" si="9"/>
        <v>46.978294025700002</v>
      </c>
      <c r="BJ17" s="545">
        <f t="shared" si="9"/>
        <v>43.462694406600001</v>
      </c>
      <c r="BK17" s="545">
        <f t="shared" si="9"/>
        <v>41.920906186800003</v>
      </c>
      <c r="BL17" s="547">
        <f t="shared" si="9"/>
        <v>0</v>
      </c>
      <c r="BM17" s="547">
        <f t="shared" si="9"/>
        <v>0</v>
      </c>
      <c r="BN17" s="547">
        <f t="shared" si="9"/>
        <v>0</v>
      </c>
      <c r="BO17" s="547">
        <f t="shared" si="9"/>
        <v>0</v>
      </c>
      <c r="BP17" s="547">
        <f t="shared" si="9"/>
        <v>0</v>
      </c>
      <c r="BQ17" s="547">
        <f t="shared" si="9"/>
        <v>0</v>
      </c>
      <c r="BR17" s="547">
        <f t="shared" si="10"/>
        <v>0</v>
      </c>
      <c r="BS17" s="547">
        <f t="shared" si="10"/>
        <v>0</v>
      </c>
      <c r="BT17" s="547">
        <f t="shared" si="10"/>
        <v>0</v>
      </c>
      <c r="BU17" s="547">
        <f t="shared" si="10"/>
        <v>0</v>
      </c>
      <c r="BV17" s="547">
        <f t="shared" si="10"/>
        <v>0</v>
      </c>
      <c r="BW17" s="547">
        <f t="shared" si="10"/>
        <v>0</v>
      </c>
      <c r="BX17" s="31">
        <f t="shared" si="10"/>
        <v>0</v>
      </c>
    </row>
    <row r="18" spans="1:76" x14ac:dyDescent="0.25">
      <c r="A18" t="s">
        <v>33</v>
      </c>
      <c r="B18" s="551">
        <f t="shared" ref="B18:AK18" si="11">SUM(B12:B17)</f>
        <v>1649548.1546</v>
      </c>
      <c r="C18" s="551">
        <f t="shared" si="11"/>
        <v>1649530.9918000002</v>
      </c>
      <c r="D18" s="551">
        <f t="shared" si="11"/>
        <v>1649530.9918000002</v>
      </c>
      <c r="E18" s="551">
        <f t="shared" si="11"/>
        <v>1649245.9001</v>
      </c>
      <c r="F18" s="551">
        <f t="shared" si="11"/>
        <v>1648266.6711999997</v>
      </c>
      <c r="G18" s="551">
        <f t="shared" si="11"/>
        <v>1647760.8475000001</v>
      </c>
      <c r="H18" s="551">
        <f t="shared" si="11"/>
        <v>1647760.8475000001</v>
      </c>
      <c r="I18" s="551">
        <f t="shared" si="11"/>
        <v>1647760.8475000001</v>
      </c>
      <c r="J18" s="551">
        <f t="shared" si="11"/>
        <v>1647760.8475000001</v>
      </c>
      <c r="K18" s="551">
        <f t="shared" si="11"/>
        <v>1645536.8444000003</v>
      </c>
      <c r="L18" s="551">
        <f t="shared" si="11"/>
        <v>1644609.5806</v>
      </c>
      <c r="M18" s="551">
        <f t="shared" si="11"/>
        <v>1644567.1506000001</v>
      </c>
      <c r="N18" s="554">
        <f t="shared" si="11"/>
        <v>1643374.3861999998</v>
      </c>
      <c r="O18" s="554">
        <f t="shared" si="11"/>
        <v>1632307.2985</v>
      </c>
      <c r="P18" s="554">
        <f t="shared" si="11"/>
        <v>1626065.5609999998</v>
      </c>
      <c r="Q18" s="554">
        <f t="shared" si="11"/>
        <v>1575410.9445</v>
      </c>
      <c r="R18" s="554">
        <f t="shared" si="11"/>
        <v>1491489.9134999998</v>
      </c>
      <c r="S18" s="554">
        <f t="shared" si="11"/>
        <v>1428027.3108999999</v>
      </c>
      <c r="T18" s="554">
        <f t="shared" si="11"/>
        <v>1402603.1606999999</v>
      </c>
      <c r="U18" s="554">
        <f t="shared" si="11"/>
        <v>1352660.6913999999</v>
      </c>
      <c r="V18" s="554">
        <f t="shared" si="11"/>
        <v>1304219.6546</v>
      </c>
      <c r="W18" s="554">
        <f t="shared" si="11"/>
        <v>1088195.1017000002</v>
      </c>
      <c r="X18" s="554">
        <f t="shared" si="11"/>
        <v>929019.02150000015</v>
      </c>
      <c r="Y18" s="554">
        <f t="shared" si="11"/>
        <v>890419.77850000013</v>
      </c>
      <c r="Z18" s="556">
        <f t="shared" si="11"/>
        <v>0</v>
      </c>
      <c r="AA18" s="556">
        <f t="shared" si="11"/>
        <v>0</v>
      </c>
      <c r="AB18" s="556">
        <f t="shared" si="11"/>
        <v>0</v>
      </c>
      <c r="AC18" s="556">
        <f t="shared" si="11"/>
        <v>0</v>
      </c>
      <c r="AD18" s="556">
        <f t="shared" si="11"/>
        <v>0</v>
      </c>
      <c r="AE18" s="556">
        <f t="shared" si="11"/>
        <v>0</v>
      </c>
      <c r="AF18" s="556">
        <f t="shared" si="11"/>
        <v>0</v>
      </c>
      <c r="AG18" s="556">
        <f t="shared" si="11"/>
        <v>0</v>
      </c>
      <c r="AH18" s="556">
        <f t="shared" si="11"/>
        <v>0</v>
      </c>
      <c r="AI18" s="556">
        <f t="shared" si="11"/>
        <v>0</v>
      </c>
      <c r="AJ18" s="556">
        <f t="shared" si="11"/>
        <v>0</v>
      </c>
      <c r="AK18" s="556">
        <f t="shared" si="11"/>
        <v>0</v>
      </c>
      <c r="AL18" s="8"/>
      <c r="AN18" s="543">
        <f t="shared" ref="AN18:BP18" si="12">SUM(AN12:AN17)</f>
        <v>79504.562567120694</v>
      </c>
      <c r="AO18" s="543">
        <f t="shared" si="12"/>
        <v>79503.7399554234</v>
      </c>
      <c r="AP18" s="543">
        <f t="shared" si="12"/>
        <v>79503.7399554234</v>
      </c>
      <c r="AQ18" s="543">
        <f t="shared" si="12"/>
        <v>79490.075520238301</v>
      </c>
      <c r="AR18" s="543">
        <f t="shared" si="12"/>
        <v>79443.141116205195</v>
      </c>
      <c r="AS18" s="543">
        <f t="shared" si="12"/>
        <v>79418.897007267296</v>
      </c>
      <c r="AT18" s="543">
        <f t="shared" si="12"/>
        <v>79418.897007267296</v>
      </c>
      <c r="AU18" s="543">
        <f t="shared" si="12"/>
        <v>79418.897007267296</v>
      </c>
      <c r="AV18" s="543">
        <f t="shared" si="12"/>
        <v>79418.897007267296</v>
      </c>
      <c r="AW18" s="543">
        <f t="shared" si="12"/>
        <v>79312.300622356881</v>
      </c>
      <c r="AX18" s="543">
        <f t="shared" si="12"/>
        <v>79267.856902670406</v>
      </c>
      <c r="AY18" s="543">
        <f t="shared" si="12"/>
        <v>79265.823234036099</v>
      </c>
      <c r="AZ18" s="545">
        <f t="shared" si="12"/>
        <v>79206.849421353603</v>
      </c>
      <c r="BA18" s="545">
        <f t="shared" si="12"/>
        <v>78662.655771793594</v>
      </c>
      <c r="BB18" s="545">
        <f t="shared" si="12"/>
        <v>78355.739563099778</v>
      </c>
      <c r="BC18" s="545">
        <f t="shared" si="12"/>
        <v>75900.659215847787</v>
      </c>
      <c r="BD18" s="545">
        <f t="shared" si="12"/>
        <v>71860.648313797792</v>
      </c>
      <c r="BE18" s="545">
        <f t="shared" si="12"/>
        <v>68861.768781601102</v>
      </c>
      <c r="BF18" s="545">
        <f t="shared" si="12"/>
        <v>67635.312897900512</v>
      </c>
      <c r="BG18" s="545">
        <f t="shared" si="12"/>
        <v>65290.900965734902</v>
      </c>
      <c r="BH18" s="545">
        <f t="shared" si="12"/>
        <v>63000.5030653836</v>
      </c>
      <c r="BI18" s="545">
        <f t="shared" si="12"/>
        <v>52621.061753505703</v>
      </c>
      <c r="BJ18" s="545">
        <f t="shared" si="12"/>
        <v>45008.722309360193</v>
      </c>
      <c r="BK18" s="545">
        <f t="shared" si="12"/>
        <v>43153.114473309302</v>
      </c>
      <c r="BL18" s="547">
        <f t="shared" si="12"/>
        <v>0</v>
      </c>
      <c r="BM18" s="548">
        <f t="shared" si="12"/>
        <v>0</v>
      </c>
      <c r="BN18" s="548">
        <f t="shared" si="12"/>
        <v>0</v>
      </c>
      <c r="BO18" s="548">
        <f t="shared" si="12"/>
        <v>0</v>
      </c>
      <c r="BP18" s="548">
        <f t="shared" si="12"/>
        <v>0</v>
      </c>
      <c r="BQ18" s="548">
        <f t="shared" ref="BQ18:BX18" si="13">SUM(BQ12:BQ17)</f>
        <v>0</v>
      </c>
      <c r="BR18" s="548">
        <f t="shared" si="13"/>
        <v>0</v>
      </c>
      <c r="BS18" s="548">
        <f t="shared" si="13"/>
        <v>0</v>
      </c>
      <c r="BT18" s="548">
        <f t="shared" si="13"/>
        <v>0</v>
      </c>
      <c r="BU18" s="548">
        <f t="shared" si="13"/>
        <v>0</v>
      </c>
      <c r="BV18" s="548">
        <f t="shared" si="13"/>
        <v>0</v>
      </c>
      <c r="BW18" s="548">
        <f t="shared" si="13"/>
        <v>0</v>
      </c>
      <c r="BX18" s="32">
        <f t="shared" si="13"/>
        <v>0</v>
      </c>
    </row>
    <row r="19" spans="1:76" ht="15.75" x14ac:dyDescent="0.25">
      <c r="A19" s="2">
        <v>2022</v>
      </c>
      <c r="B19" s="549"/>
      <c r="C19" s="549"/>
      <c r="D19" s="549"/>
      <c r="E19" s="549"/>
      <c r="F19" s="549"/>
      <c r="G19" s="549"/>
      <c r="H19" s="549"/>
      <c r="I19" s="549"/>
      <c r="J19" s="549"/>
      <c r="K19" s="549"/>
      <c r="L19" s="549"/>
      <c r="M19" s="549"/>
      <c r="N19" s="552"/>
      <c r="O19" s="552"/>
      <c r="P19" s="552"/>
      <c r="Q19" s="552"/>
      <c r="R19" s="552"/>
      <c r="S19" s="552"/>
      <c r="T19" s="552"/>
      <c r="U19" s="552"/>
      <c r="V19" s="552"/>
      <c r="W19" s="552"/>
      <c r="X19" s="552"/>
      <c r="Y19" s="552"/>
      <c r="Z19" s="555"/>
      <c r="AA19" s="555"/>
      <c r="AB19" s="555"/>
      <c r="AC19" s="555"/>
      <c r="AD19" s="555"/>
      <c r="AE19" s="555"/>
      <c r="AF19" s="555"/>
      <c r="AG19" s="555"/>
      <c r="AH19" s="555"/>
      <c r="AI19" s="555"/>
      <c r="AJ19" s="555"/>
      <c r="AK19" s="555"/>
      <c r="AN19" s="543"/>
      <c r="AO19" s="543"/>
      <c r="AP19" s="543"/>
      <c r="AQ19" s="543"/>
      <c r="AR19" s="543"/>
      <c r="AS19" s="543"/>
      <c r="AT19" s="543"/>
      <c r="AU19" s="543"/>
      <c r="AV19" s="543"/>
      <c r="AW19" s="543"/>
      <c r="AX19" s="543"/>
      <c r="AY19" s="543"/>
      <c r="AZ19" s="545"/>
      <c r="BA19" s="545"/>
      <c r="BB19" s="545"/>
      <c r="BC19" s="545"/>
      <c r="BD19" s="545"/>
      <c r="BE19" s="545"/>
      <c r="BF19" s="545"/>
      <c r="BG19" s="545"/>
      <c r="BH19" s="545"/>
      <c r="BI19" s="545"/>
      <c r="BJ19" s="545"/>
      <c r="BK19" s="545"/>
      <c r="BL19" s="547"/>
      <c r="BM19" s="547"/>
      <c r="BN19" s="547"/>
      <c r="BO19" s="547"/>
      <c r="BP19" s="547"/>
      <c r="BQ19" s="547"/>
      <c r="BR19" s="547"/>
      <c r="BS19" s="547"/>
      <c r="BT19" s="547"/>
      <c r="BU19" s="547"/>
      <c r="BV19" s="547"/>
      <c r="BW19" s="547"/>
      <c r="BX19" s="31"/>
    </row>
    <row r="20" spans="1:76" x14ac:dyDescent="0.25">
      <c r="A20" t="s">
        <v>27</v>
      </c>
      <c r="B20" s="551">
        <v>868226.56510000001</v>
      </c>
      <c r="C20" s="551">
        <v>864468.07809999993</v>
      </c>
      <c r="D20" s="551">
        <v>855309.66139999998</v>
      </c>
      <c r="E20" s="551">
        <v>847815.41020000004</v>
      </c>
      <c r="F20" s="551">
        <v>845443.10219999996</v>
      </c>
      <c r="G20" s="551">
        <v>835388.47400000005</v>
      </c>
      <c r="H20" s="551">
        <v>824328.69549999991</v>
      </c>
      <c r="I20" s="551">
        <v>815387.48009999993</v>
      </c>
      <c r="J20" s="551">
        <v>804337.25530000008</v>
      </c>
      <c r="K20" s="551">
        <v>796712.62309999997</v>
      </c>
      <c r="L20" s="551">
        <v>784941.63089999999</v>
      </c>
      <c r="M20" s="551">
        <v>774243.5077999999</v>
      </c>
      <c r="N20" s="553">
        <v>774243.50780000002</v>
      </c>
      <c r="O20" s="553">
        <v>774243.50780000002</v>
      </c>
      <c r="P20" s="553">
        <v>774220.60470000003</v>
      </c>
      <c r="Q20" s="553">
        <v>773869.61970000004</v>
      </c>
      <c r="R20" s="553">
        <v>773564.04929999996</v>
      </c>
      <c r="S20" s="553">
        <v>773564.04929999996</v>
      </c>
      <c r="T20" s="553">
        <v>773564.04929999996</v>
      </c>
      <c r="U20" s="553">
        <v>773564.04929999996</v>
      </c>
      <c r="V20" s="553">
        <v>773544.47400000005</v>
      </c>
      <c r="W20" s="553">
        <v>772711.34950000001</v>
      </c>
      <c r="X20" s="553">
        <v>772516.1838</v>
      </c>
      <c r="Y20" s="553">
        <v>772211.59219999996</v>
      </c>
      <c r="Z20" s="556"/>
      <c r="AA20" s="556"/>
      <c r="AB20" s="556"/>
      <c r="AC20" s="556"/>
      <c r="AD20" s="556"/>
      <c r="AE20" s="556"/>
      <c r="AF20" s="556"/>
      <c r="AG20" s="556"/>
      <c r="AH20" s="556"/>
      <c r="AI20" s="556"/>
      <c r="AJ20" s="556"/>
      <c r="AK20" s="556"/>
      <c r="AL20" s="8"/>
      <c r="AM20" s="401">
        <v>5.4607999999999997E-2</v>
      </c>
      <c r="AN20" s="543">
        <f t="shared" ref="AN20:AW25" si="14">B20*$AM20</f>
        <v>47412.116266980796</v>
      </c>
      <c r="AO20" s="543">
        <f t="shared" si="14"/>
        <v>47206.872808884793</v>
      </c>
      <c r="AP20" s="543">
        <f t="shared" si="14"/>
        <v>46706.749989731194</v>
      </c>
      <c r="AQ20" s="543">
        <f t="shared" si="14"/>
        <v>46297.503920201598</v>
      </c>
      <c r="AR20" s="543">
        <f t="shared" si="14"/>
        <v>46167.956924937593</v>
      </c>
      <c r="AS20" s="543">
        <f t="shared" si="14"/>
        <v>45618.893788191999</v>
      </c>
      <c r="AT20" s="543">
        <f t="shared" si="14"/>
        <v>45014.941403863995</v>
      </c>
      <c r="AU20" s="543">
        <f t="shared" si="14"/>
        <v>44526.679513300791</v>
      </c>
      <c r="AV20" s="543">
        <f t="shared" si="14"/>
        <v>43923.248837422405</v>
      </c>
      <c r="AW20" s="543">
        <f t="shared" si="14"/>
        <v>43506.882922244797</v>
      </c>
      <c r="AX20" s="543">
        <f t="shared" ref="AX20:BG25" si="15">L20*$AM20</f>
        <v>42864.0925801872</v>
      </c>
      <c r="AY20" s="543">
        <f t="shared" si="15"/>
        <v>42279.889473942392</v>
      </c>
      <c r="AZ20" s="545">
        <f t="shared" si="15"/>
        <v>42279.889473942399</v>
      </c>
      <c r="BA20" s="545">
        <f t="shared" si="15"/>
        <v>42279.889473942399</v>
      </c>
      <c r="BB20" s="545">
        <f t="shared" si="15"/>
        <v>42278.638781457601</v>
      </c>
      <c r="BC20" s="545">
        <f t="shared" si="15"/>
        <v>42259.472192577603</v>
      </c>
      <c r="BD20" s="545">
        <f t="shared" si="15"/>
        <v>42242.785604174394</v>
      </c>
      <c r="BE20" s="545">
        <f t="shared" si="15"/>
        <v>42242.785604174394</v>
      </c>
      <c r="BF20" s="545">
        <f t="shared" si="15"/>
        <v>42242.785604174394</v>
      </c>
      <c r="BG20" s="545">
        <f t="shared" si="15"/>
        <v>42242.785604174394</v>
      </c>
      <c r="BH20" s="545">
        <f t="shared" ref="BH20:BQ25" si="16">V20*$AM20</f>
        <v>42241.716636192003</v>
      </c>
      <c r="BI20" s="545">
        <f t="shared" si="16"/>
        <v>42196.221373495995</v>
      </c>
      <c r="BJ20" s="545">
        <f t="shared" si="16"/>
        <v>42185.563764950399</v>
      </c>
      <c r="BK20" s="545">
        <f t="shared" si="16"/>
        <v>42168.930626857597</v>
      </c>
      <c r="BL20" s="547">
        <f t="shared" si="16"/>
        <v>0</v>
      </c>
      <c r="BM20" s="547">
        <f t="shared" si="16"/>
        <v>0</v>
      </c>
      <c r="BN20" s="547">
        <f t="shared" si="16"/>
        <v>0</v>
      </c>
      <c r="BO20" s="547">
        <f t="shared" si="16"/>
        <v>0</v>
      </c>
      <c r="BP20" s="547">
        <f t="shared" si="16"/>
        <v>0</v>
      </c>
      <c r="BQ20" s="547">
        <f t="shared" si="16"/>
        <v>0</v>
      </c>
      <c r="BR20" s="547">
        <f t="shared" ref="BR20:BX25" si="17">AF20*$AM20</f>
        <v>0</v>
      </c>
      <c r="BS20" s="547">
        <f t="shared" si="17"/>
        <v>0</v>
      </c>
      <c r="BT20" s="547">
        <f t="shared" si="17"/>
        <v>0</v>
      </c>
      <c r="BU20" s="547">
        <f t="shared" si="17"/>
        <v>0</v>
      </c>
      <c r="BV20" s="547">
        <f t="shared" si="17"/>
        <v>0</v>
      </c>
      <c r="BW20" s="547">
        <f t="shared" si="17"/>
        <v>0</v>
      </c>
      <c r="BX20" s="31">
        <f t="shared" si="17"/>
        <v>0</v>
      </c>
    </row>
    <row r="21" spans="1:76" x14ac:dyDescent="0.25">
      <c r="A21" t="s">
        <v>28</v>
      </c>
      <c r="B21" s="551">
        <v>138300.74060000002</v>
      </c>
      <c r="C21" s="551">
        <v>137866.9375</v>
      </c>
      <c r="D21" s="551">
        <v>136310.88440000001</v>
      </c>
      <c r="E21" s="551">
        <v>135128.9325</v>
      </c>
      <c r="F21" s="551">
        <v>134856.45000000001</v>
      </c>
      <c r="G21" s="551">
        <v>133136.89660000001</v>
      </c>
      <c r="H21" s="551">
        <v>131282.636</v>
      </c>
      <c r="I21" s="551">
        <v>129889.29430000001</v>
      </c>
      <c r="J21" s="551">
        <v>128006.86480000001</v>
      </c>
      <c r="K21" s="551">
        <v>126729.42090000001</v>
      </c>
      <c r="L21" s="551">
        <v>124885.34419999999</v>
      </c>
      <c r="M21" s="551">
        <v>122965.5365</v>
      </c>
      <c r="N21" s="553">
        <v>122965.5365</v>
      </c>
      <c r="O21" s="553">
        <v>122965.5365</v>
      </c>
      <c r="P21" s="553">
        <v>122961.43799999999</v>
      </c>
      <c r="Q21" s="553">
        <v>122898.6293</v>
      </c>
      <c r="R21" s="553">
        <v>122843.9476</v>
      </c>
      <c r="S21" s="553">
        <v>122843.9476</v>
      </c>
      <c r="T21" s="553">
        <v>122843.9476</v>
      </c>
      <c r="U21" s="553">
        <v>122843.9476</v>
      </c>
      <c r="V21" s="553">
        <v>122840.4446</v>
      </c>
      <c r="W21" s="553">
        <v>122691.3573</v>
      </c>
      <c r="X21" s="553">
        <v>122656.43240000001</v>
      </c>
      <c r="Y21" s="553">
        <v>122601.9259</v>
      </c>
      <c r="Z21" s="556"/>
      <c r="AA21" s="556"/>
      <c r="AB21" s="556"/>
      <c r="AC21" s="556"/>
      <c r="AD21" s="556"/>
      <c r="AE21" s="556"/>
      <c r="AF21" s="556"/>
      <c r="AG21" s="556"/>
      <c r="AH21" s="556"/>
      <c r="AI21" s="556"/>
      <c r="AJ21" s="556"/>
      <c r="AK21" s="556"/>
      <c r="AL21" s="8"/>
      <c r="AM21" s="401">
        <v>4.2194000000000002E-2</v>
      </c>
      <c r="AN21" s="543">
        <f t="shared" si="14"/>
        <v>5835.4614488764009</v>
      </c>
      <c r="AO21" s="543">
        <f t="shared" si="14"/>
        <v>5817.1575608749999</v>
      </c>
      <c r="AP21" s="543">
        <f t="shared" si="14"/>
        <v>5751.5014563736004</v>
      </c>
      <c r="AQ21" s="543">
        <f t="shared" si="14"/>
        <v>5701.630177905</v>
      </c>
      <c r="AR21" s="543">
        <f t="shared" si="14"/>
        <v>5690.1330513000012</v>
      </c>
      <c r="AS21" s="543">
        <f t="shared" si="14"/>
        <v>5617.578215140401</v>
      </c>
      <c r="AT21" s="543">
        <f t="shared" si="14"/>
        <v>5539.3395433840005</v>
      </c>
      <c r="AU21" s="543">
        <f t="shared" si="14"/>
        <v>5480.5488836942004</v>
      </c>
      <c r="AV21" s="543">
        <f t="shared" si="14"/>
        <v>5401.1216533712004</v>
      </c>
      <c r="AW21" s="543">
        <f t="shared" si="14"/>
        <v>5347.2211854546003</v>
      </c>
      <c r="AX21" s="543">
        <f t="shared" si="15"/>
        <v>5269.4122131747999</v>
      </c>
      <c r="AY21" s="543">
        <f t="shared" si="15"/>
        <v>5188.407847081</v>
      </c>
      <c r="AZ21" s="545">
        <f t="shared" si="15"/>
        <v>5188.407847081</v>
      </c>
      <c r="BA21" s="545">
        <f t="shared" si="15"/>
        <v>5188.407847081</v>
      </c>
      <c r="BB21" s="545">
        <f t="shared" si="15"/>
        <v>5188.2349149720003</v>
      </c>
      <c r="BC21" s="545">
        <f t="shared" si="15"/>
        <v>5185.5847646842003</v>
      </c>
      <c r="BD21" s="545">
        <f t="shared" si="15"/>
        <v>5183.2775250344002</v>
      </c>
      <c r="BE21" s="545">
        <f t="shared" si="15"/>
        <v>5183.2775250344002</v>
      </c>
      <c r="BF21" s="545">
        <f t="shared" si="15"/>
        <v>5183.2775250344002</v>
      </c>
      <c r="BG21" s="545">
        <f t="shared" si="15"/>
        <v>5183.2775250344002</v>
      </c>
      <c r="BH21" s="545">
        <f t="shared" si="16"/>
        <v>5183.1297194524004</v>
      </c>
      <c r="BI21" s="545">
        <f t="shared" si="16"/>
        <v>5176.8391299162004</v>
      </c>
      <c r="BJ21" s="545">
        <f t="shared" si="16"/>
        <v>5175.3655086856006</v>
      </c>
      <c r="BK21" s="545">
        <f t="shared" si="16"/>
        <v>5173.0656614246</v>
      </c>
      <c r="BL21" s="547">
        <f t="shared" si="16"/>
        <v>0</v>
      </c>
      <c r="BM21" s="547">
        <f t="shared" si="16"/>
        <v>0</v>
      </c>
      <c r="BN21" s="547">
        <f t="shared" si="16"/>
        <v>0</v>
      </c>
      <c r="BO21" s="547">
        <f t="shared" si="16"/>
        <v>0</v>
      </c>
      <c r="BP21" s="547">
        <f t="shared" si="16"/>
        <v>0</v>
      </c>
      <c r="BQ21" s="547">
        <f t="shared" si="16"/>
        <v>0</v>
      </c>
      <c r="BR21" s="547">
        <f t="shared" si="17"/>
        <v>0</v>
      </c>
      <c r="BS21" s="547">
        <f t="shared" si="17"/>
        <v>0</v>
      </c>
      <c r="BT21" s="547">
        <f t="shared" si="17"/>
        <v>0</v>
      </c>
      <c r="BU21" s="547">
        <f t="shared" si="17"/>
        <v>0</v>
      </c>
      <c r="BV21" s="547">
        <f t="shared" si="17"/>
        <v>0</v>
      </c>
      <c r="BW21" s="547">
        <f t="shared" si="17"/>
        <v>0</v>
      </c>
      <c r="BX21" s="31">
        <f t="shared" si="17"/>
        <v>0</v>
      </c>
    </row>
    <row r="22" spans="1:76" x14ac:dyDescent="0.25">
      <c r="A22" t="s">
        <v>29</v>
      </c>
      <c r="B22" s="551">
        <v>914414.99719999987</v>
      </c>
      <c r="C22" s="551">
        <v>912604.09049999993</v>
      </c>
      <c r="D22" s="551">
        <v>905184.82459999993</v>
      </c>
      <c r="E22" s="551">
        <v>898276.7620000001</v>
      </c>
      <c r="F22" s="551">
        <v>896012.15839999996</v>
      </c>
      <c r="G22" s="551">
        <v>887126.40690000006</v>
      </c>
      <c r="H22" s="551">
        <v>879923.57939999993</v>
      </c>
      <c r="I22" s="551">
        <v>874205.17899999989</v>
      </c>
      <c r="J22" s="551">
        <v>865108.20440000005</v>
      </c>
      <c r="K22" s="551">
        <v>859694.05159999989</v>
      </c>
      <c r="L22" s="551">
        <v>850631.73709999991</v>
      </c>
      <c r="M22" s="551">
        <v>842626.22879999992</v>
      </c>
      <c r="N22" s="553">
        <v>842626.22880000004</v>
      </c>
      <c r="O22" s="553">
        <v>842626.22880000004</v>
      </c>
      <c r="P22" s="553">
        <v>842603.84050000005</v>
      </c>
      <c r="Q22" s="553">
        <v>842260.74450000003</v>
      </c>
      <c r="R22" s="553">
        <v>841962.04240000003</v>
      </c>
      <c r="S22" s="553">
        <v>841962.04240000003</v>
      </c>
      <c r="T22" s="553">
        <v>841962.04240000003</v>
      </c>
      <c r="U22" s="553">
        <v>841962.04240000003</v>
      </c>
      <c r="V22" s="553">
        <v>841942.90700000001</v>
      </c>
      <c r="W22" s="553">
        <v>841128.5085</v>
      </c>
      <c r="X22" s="553">
        <v>840937.72950000002</v>
      </c>
      <c r="Y22" s="553">
        <v>840639.9841</v>
      </c>
      <c r="Z22" s="556"/>
      <c r="AA22" s="556"/>
      <c r="AB22" s="556"/>
      <c r="AC22" s="556"/>
      <c r="AD22" s="556"/>
      <c r="AE22" s="556"/>
      <c r="AF22" s="556"/>
      <c r="AG22" s="556"/>
      <c r="AH22" s="556"/>
      <c r="AI22" s="556"/>
      <c r="AJ22" s="556"/>
      <c r="AK22" s="556"/>
      <c r="AL22" s="8"/>
      <c r="AM22" s="401">
        <v>4.2194000000000002E-2</v>
      </c>
      <c r="AN22" s="543">
        <f t="shared" si="14"/>
        <v>38582.826391856797</v>
      </c>
      <c r="AO22" s="543">
        <f t="shared" si="14"/>
        <v>38506.416994557003</v>
      </c>
      <c r="AP22" s="543">
        <f t="shared" si="14"/>
        <v>38193.368489172397</v>
      </c>
      <c r="AQ22" s="543">
        <f t="shared" si="14"/>
        <v>37901.889695828009</v>
      </c>
      <c r="AR22" s="543">
        <f t="shared" si="14"/>
        <v>37806.337011529598</v>
      </c>
      <c r="AS22" s="543">
        <f t="shared" si="14"/>
        <v>37431.411612738608</v>
      </c>
      <c r="AT22" s="543">
        <f t="shared" si="14"/>
        <v>37127.495509203596</v>
      </c>
      <c r="AU22" s="543">
        <f t="shared" si="14"/>
        <v>36886.213322725998</v>
      </c>
      <c r="AV22" s="543">
        <f t="shared" si="14"/>
        <v>36502.375576453604</v>
      </c>
      <c r="AW22" s="543">
        <f t="shared" si="14"/>
        <v>36273.930813210398</v>
      </c>
      <c r="AX22" s="543">
        <f t="shared" si="15"/>
        <v>35891.555515197397</v>
      </c>
      <c r="AY22" s="543">
        <f t="shared" si="15"/>
        <v>35553.771097987199</v>
      </c>
      <c r="AZ22" s="545">
        <f t="shared" si="15"/>
        <v>35553.771097987206</v>
      </c>
      <c r="BA22" s="545">
        <f t="shared" si="15"/>
        <v>35553.771097987206</v>
      </c>
      <c r="BB22" s="545">
        <f t="shared" si="15"/>
        <v>35552.826446057006</v>
      </c>
      <c r="BC22" s="545">
        <f t="shared" si="15"/>
        <v>35538.349853433007</v>
      </c>
      <c r="BD22" s="545">
        <f t="shared" si="15"/>
        <v>35525.746417025606</v>
      </c>
      <c r="BE22" s="545">
        <f t="shared" si="15"/>
        <v>35525.746417025606</v>
      </c>
      <c r="BF22" s="545">
        <f t="shared" si="15"/>
        <v>35525.746417025606</v>
      </c>
      <c r="BG22" s="545">
        <f t="shared" si="15"/>
        <v>35525.746417025606</v>
      </c>
      <c r="BH22" s="545">
        <f t="shared" si="16"/>
        <v>35524.939017958</v>
      </c>
      <c r="BI22" s="545">
        <f t="shared" si="16"/>
        <v>35490.576287649004</v>
      </c>
      <c r="BJ22" s="545">
        <f t="shared" si="16"/>
        <v>35482.526558523001</v>
      </c>
      <c r="BK22" s="545">
        <f t="shared" si="16"/>
        <v>35469.963489115406</v>
      </c>
      <c r="BL22" s="547">
        <f t="shared" si="16"/>
        <v>0</v>
      </c>
      <c r="BM22" s="547">
        <f t="shared" si="16"/>
        <v>0</v>
      </c>
      <c r="BN22" s="547">
        <f t="shared" si="16"/>
        <v>0</v>
      </c>
      <c r="BO22" s="547">
        <f t="shared" si="16"/>
        <v>0</v>
      </c>
      <c r="BP22" s="547">
        <f t="shared" si="16"/>
        <v>0</v>
      </c>
      <c r="BQ22" s="547">
        <f t="shared" si="16"/>
        <v>0</v>
      </c>
      <c r="BR22" s="547">
        <f t="shared" si="17"/>
        <v>0</v>
      </c>
      <c r="BS22" s="547">
        <f t="shared" si="17"/>
        <v>0</v>
      </c>
      <c r="BT22" s="547">
        <f t="shared" si="17"/>
        <v>0</v>
      </c>
      <c r="BU22" s="547">
        <f t="shared" si="17"/>
        <v>0</v>
      </c>
      <c r="BV22" s="547">
        <f t="shared" si="17"/>
        <v>0</v>
      </c>
      <c r="BW22" s="547">
        <f t="shared" si="17"/>
        <v>0</v>
      </c>
      <c r="BX22" s="31">
        <f t="shared" si="17"/>
        <v>0</v>
      </c>
    </row>
    <row r="23" spans="1:76" x14ac:dyDescent="0.25">
      <c r="A23" t="s">
        <v>30</v>
      </c>
      <c r="B23" s="551">
        <v>1288.7989</v>
      </c>
      <c r="C23" s="551">
        <v>1288.7989</v>
      </c>
      <c r="D23" s="551">
        <v>1265.2871</v>
      </c>
      <c r="E23" s="551">
        <v>1245.5203000000001</v>
      </c>
      <c r="F23" s="551">
        <v>1232.8798999999999</v>
      </c>
      <c r="G23" s="551">
        <v>1209.3311000000001</v>
      </c>
      <c r="H23" s="551">
        <v>1176.8020000000001</v>
      </c>
      <c r="I23" s="551">
        <v>1171.7049999999999</v>
      </c>
      <c r="J23" s="551">
        <v>1147.1166000000001</v>
      </c>
      <c r="K23" s="551">
        <v>1124.6020000000001</v>
      </c>
      <c r="L23" s="551">
        <v>1100.2511</v>
      </c>
      <c r="M23" s="551">
        <v>1077.7820999999999</v>
      </c>
      <c r="N23" s="553">
        <v>1077.7820999999999</v>
      </c>
      <c r="O23" s="553">
        <v>1077.7820999999999</v>
      </c>
      <c r="P23" s="553">
        <v>1077.7425000000001</v>
      </c>
      <c r="Q23" s="553">
        <v>1077.1357</v>
      </c>
      <c r="R23" s="553">
        <v>1076.6072999999999</v>
      </c>
      <c r="S23" s="553">
        <v>1076.6072999999999</v>
      </c>
      <c r="T23" s="553">
        <v>1076.6072999999999</v>
      </c>
      <c r="U23" s="553">
        <v>1076.6072999999999</v>
      </c>
      <c r="V23" s="553">
        <v>1076.5735</v>
      </c>
      <c r="W23" s="553">
        <v>1075.133</v>
      </c>
      <c r="X23" s="553">
        <v>1074.7955999999999</v>
      </c>
      <c r="Y23" s="553">
        <v>1074.269</v>
      </c>
      <c r="Z23" s="556"/>
      <c r="AA23" s="556"/>
      <c r="AB23" s="556"/>
      <c r="AC23" s="556"/>
      <c r="AD23" s="556"/>
      <c r="AE23" s="556"/>
      <c r="AF23" s="556"/>
      <c r="AG23" s="556"/>
      <c r="AH23" s="556"/>
      <c r="AI23" s="556"/>
      <c r="AJ23" s="556"/>
      <c r="AK23" s="556"/>
      <c r="AL23" s="8"/>
      <c r="AM23" s="401">
        <v>4.5669000000000001E-2</v>
      </c>
      <c r="AN23" s="543">
        <f t="shared" si="14"/>
        <v>58.858156964100004</v>
      </c>
      <c r="AO23" s="543">
        <f t="shared" si="14"/>
        <v>58.858156964100004</v>
      </c>
      <c r="AP23" s="543">
        <f t="shared" si="14"/>
        <v>57.784396569900004</v>
      </c>
      <c r="AQ23" s="543">
        <f t="shared" si="14"/>
        <v>56.881666580700006</v>
      </c>
      <c r="AR23" s="543">
        <f t="shared" si="14"/>
        <v>56.304392153099997</v>
      </c>
      <c r="AS23" s="543">
        <f t="shared" si="14"/>
        <v>55.228942005900009</v>
      </c>
      <c r="AT23" s="543">
        <f t="shared" si="14"/>
        <v>53.743370538000008</v>
      </c>
      <c r="AU23" s="543">
        <f t="shared" si="14"/>
        <v>53.510595644999995</v>
      </c>
      <c r="AV23" s="543">
        <f t="shared" si="14"/>
        <v>52.387668005400002</v>
      </c>
      <c r="AW23" s="543">
        <f t="shared" si="14"/>
        <v>51.359448738000005</v>
      </c>
      <c r="AX23" s="543">
        <f t="shared" si="15"/>
        <v>50.2473674859</v>
      </c>
      <c r="AY23" s="543">
        <f t="shared" si="15"/>
        <v>49.221230724899996</v>
      </c>
      <c r="AZ23" s="545">
        <f t="shared" si="15"/>
        <v>49.221230724899996</v>
      </c>
      <c r="BA23" s="545">
        <f t="shared" si="15"/>
        <v>49.221230724899996</v>
      </c>
      <c r="BB23" s="545">
        <f t="shared" si="15"/>
        <v>49.219422232500001</v>
      </c>
      <c r="BC23" s="545">
        <f t="shared" si="15"/>
        <v>49.191710283300004</v>
      </c>
      <c r="BD23" s="545">
        <f t="shared" si="15"/>
        <v>49.167578783699994</v>
      </c>
      <c r="BE23" s="545">
        <f t="shared" si="15"/>
        <v>49.167578783699994</v>
      </c>
      <c r="BF23" s="545">
        <f t="shared" si="15"/>
        <v>49.167578783699994</v>
      </c>
      <c r="BG23" s="545">
        <f t="shared" si="15"/>
        <v>49.167578783699994</v>
      </c>
      <c r="BH23" s="545">
        <f t="shared" si="16"/>
        <v>49.166035171499999</v>
      </c>
      <c r="BI23" s="545">
        <f t="shared" si="16"/>
        <v>49.100248977</v>
      </c>
      <c r="BJ23" s="545">
        <f t="shared" si="16"/>
        <v>49.0848402564</v>
      </c>
      <c r="BK23" s="545">
        <f t="shared" si="16"/>
        <v>49.060790961000002</v>
      </c>
      <c r="BL23" s="547">
        <f t="shared" si="16"/>
        <v>0</v>
      </c>
      <c r="BM23" s="547">
        <f t="shared" si="16"/>
        <v>0</v>
      </c>
      <c r="BN23" s="547">
        <f t="shared" si="16"/>
        <v>0</v>
      </c>
      <c r="BO23" s="547">
        <f t="shared" si="16"/>
        <v>0</v>
      </c>
      <c r="BP23" s="547">
        <f t="shared" si="16"/>
        <v>0</v>
      </c>
      <c r="BQ23" s="547">
        <f t="shared" si="16"/>
        <v>0</v>
      </c>
      <c r="BR23" s="547">
        <f t="shared" si="17"/>
        <v>0</v>
      </c>
      <c r="BS23" s="547">
        <f t="shared" si="17"/>
        <v>0</v>
      </c>
      <c r="BT23" s="547">
        <f t="shared" si="17"/>
        <v>0</v>
      </c>
      <c r="BU23" s="547">
        <f t="shared" si="17"/>
        <v>0</v>
      </c>
      <c r="BV23" s="547">
        <f t="shared" si="17"/>
        <v>0</v>
      </c>
      <c r="BW23" s="547">
        <f t="shared" si="17"/>
        <v>0</v>
      </c>
      <c r="BX23" s="31">
        <f t="shared" si="17"/>
        <v>0</v>
      </c>
    </row>
    <row r="24" spans="1:76" x14ac:dyDescent="0.25">
      <c r="A24" t="s">
        <v>31</v>
      </c>
      <c r="B24" s="551">
        <v>519.28390000000002</v>
      </c>
      <c r="C24" s="551">
        <v>519.28390000000002</v>
      </c>
      <c r="D24" s="551">
        <v>505.88760000000002</v>
      </c>
      <c r="E24" s="551">
        <v>503.80219999999997</v>
      </c>
      <c r="F24" s="551">
        <v>503.49829999999997</v>
      </c>
      <c r="G24" s="551">
        <v>500.4674</v>
      </c>
      <c r="H24" s="551">
        <v>499.09799999999996</v>
      </c>
      <c r="I24" s="551">
        <v>497.82370000000003</v>
      </c>
      <c r="J24" s="551">
        <v>494.53289999999993</v>
      </c>
      <c r="K24" s="551">
        <v>492.81089999999995</v>
      </c>
      <c r="L24" s="551">
        <v>489.57939999999996</v>
      </c>
      <c r="M24" s="551">
        <v>486.8184</v>
      </c>
      <c r="N24" s="553">
        <v>486.8184</v>
      </c>
      <c r="O24" s="553">
        <v>486.8184</v>
      </c>
      <c r="P24" s="553">
        <v>486.80849999999998</v>
      </c>
      <c r="Q24" s="553">
        <v>486.65679999999998</v>
      </c>
      <c r="R24" s="553">
        <v>486.5247</v>
      </c>
      <c r="S24" s="553">
        <v>486.5247</v>
      </c>
      <c r="T24" s="553">
        <v>486.5247</v>
      </c>
      <c r="U24" s="553">
        <v>486.5247</v>
      </c>
      <c r="V24" s="553">
        <v>486.51620000000003</v>
      </c>
      <c r="W24" s="553">
        <v>486.15609999999998</v>
      </c>
      <c r="X24" s="553">
        <v>486.07170000000002</v>
      </c>
      <c r="Y24" s="553">
        <v>485.94009999999997</v>
      </c>
      <c r="Z24" s="556"/>
      <c r="AA24" s="556"/>
      <c r="AB24" s="556"/>
      <c r="AC24" s="556"/>
      <c r="AD24" s="556"/>
      <c r="AE24" s="556"/>
      <c r="AF24" s="556"/>
      <c r="AG24" s="556"/>
      <c r="AH24" s="556"/>
      <c r="AI24" s="556"/>
      <c r="AJ24" s="556"/>
      <c r="AK24" s="556"/>
      <c r="AL24" s="8"/>
      <c r="AM24" s="401">
        <v>3.4497E-2</v>
      </c>
      <c r="AN24" s="543">
        <f t="shared" si="14"/>
        <v>17.913736698299999</v>
      </c>
      <c r="AO24" s="543">
        <f t="shared" si="14"/>
        <v>17.913736698299999</v>
      </c>
      <c r="AP24" s="543">
        <f t="shared" si="14"/>
        <v>17.451604537200001</v>
      </c>
      <c r="AQ24" s="543">
        <f t="shared" si="14"/>
        <v>17.3796644934</v>
      </c>
      <c r="AR24" s="543">
        <f t="shared" si="14"/>
        <v>17.369180855099998</v>
      </c>
      <c r="AS24" s="543">
        <f t="shared" si="14"/>
        <v>17.2646238978</v>
      </c>
      <c r="AT24" s="543">
        <f t="shared" si="14"/>
        <v>17.217383706</v>
      </c>
      <c r="AU24" s="543">
        <f t="shared" si="14"/>
        <v>17.1734241789</v>
      </c>
      <c r="AV24" s="543">
        <f t="shared" si="14"/>
        <v>17.059901451299996</v>
      </c>
      <c r="AW24" s="543">
        <f t="shared" si="14"/>
        <v>17.000497617299999</v>
      </c>
      <c r="AX24" s="543">
        <f t="shared" si="15"/>
        <v>16.889020561799999</v>
      </c>
      <c r="AY24" s="543">
        <f t="shared" si="15"/>
        <v>16.793774344799999</v>
      </c>
      <c r="AZ24" s="545">
        <f t="shared" si="15"/>
        <v>16.793774344799999</v>
      </c>
      <c r="BA24" s="545">
        <f t="shared" si="15"/>
        <v>16.793774344799999</v>
      </c>
      <c r="BB24" s="545">
        <f t="shared" si="15"/>
        <v>16.793432824499998</v>
      </c>
      <c r="BC24" s="545">
        <f t="shared" si="15"/>
        <v>16.788199629599998</v>
      </c>
      <c r="BD24" s="545">
        <f t="shared" si="15"/>
        <v>16.7836425759</v>
      </c>
      <c r="BE24" s="545">
        <f t="shared" si="15"/>
        <v>16.7836425759</v>
      </c>
      <c r="BF24" s="545">
        <f t="shared" si="15"/>
        <v>16.7836425759</v>
      </c>
      <c r="BG24" s="545">
        <f t="shared" si="15"/>
        <v>16.7836425759</v>
      </c>
      <c r="BH24" s="545">
        <f t="shared" si="16"/>
        <v>16.783349351400002</v>
      </c>
      <c r="BI24" s="545">
        <f t="shared" si="16"/>
        <v>16.770926981700001</v>
      </c>
      <c r="BJ24" s="545">
        <f t="shared" si="16"/>
        <v>16.768015434900001</v>
      </c>
      <c r="BK24" s="545">
        <f t="shared" si="16"/>
        <v>16.7634756297</v>
      </c>
      <c r="BL24" s="547">
        <f t="shared" si="16"/>
        <v>0</v>
      </c>
      <c r="BM24" s="547">
        <f t="shared" si="16"/>
        <v>0</v>
      </c>
      <c r="BN24" s="547">
        <f t="shared" si="16"/>
        <v>0</v>
      </c>
      <c r="BO24" s="547">
        <f t="shared" si="16"/>
        <v>0</v>
      </c>
      <c r="BP24" s="547">
        <f t="shared" si="16"/>
        <v>0</v>
      </c>
      <c r="BQ24" s="547">
        <f t="shared" si="16"/>
        <v>0</v>
      </c>
      <c r="BR24" s="547">
        <f t="shared" si="17"/>
        <v>0</v>
      </c>
      <c r="BS24" s="547">
        <f t="shared" si="17"/>
        <v>0</v>
      </c>
      <c r="BT24" s="547">
        <f t="shared" si="17"/>
        <v>0</v>
      </c>
      <c r="BU24" s="547">
        <f t="shared" si="17"/>
        <v>0</v>
      </c>
      <c r="BV24" s="547">
        <f t="shared" si="17"/>
        <v>0</v>
      </c>
      <c r="BW24" s="547">
        <f t="shared" si="17"/>
        <v>0</v>
      </c>
      <c r="BX24" s="31">
        <f t="shared" si="17"/>
        <v>0</v>
      </c>
    </row>
    <row r="25" spans="1:76" x14ac:dyDescent="0.25">
      <c r="A25" t="s">
        <v>32</v>
      </c>
      <c r="B25" s="551">
        <v>1999.8714000000002</v>
      </c>
      <c r="C25" s="551">
        <v>1977.0214000000003</v>
      </c>
      <c r="D25" s="551">
        <v>1965.1938</v>
      </c>
      <c r="E25" s="551">
        <v>1952.6811</v>
      </c>
      <c r="F25" s="551">
        <v>1939.4329000000002</v>
      </c>
      <c r="G25" s="551">
        <v>1921.2473</v>
      </c>
      <c r="H25" s="551">
        <v>1878.7560000000001</v>
      </c>
      <c r="I25" s="551">
        <v>1871.1105</v>
      </c>
      <c r="J25" s="551">
        <v>1851.3655000000001</v>
      </c>
      <c r="K25" s="551">
        <v>1841.0336</v>
      </c>
      <c r="L25" s="551">
        <v>1810.2197000000001</v>
      </c>
      <c r="M25" s="551">
        <v>1793.6537000000001</v>
      </c>
      <c r="N25" s="553">
        <v>1793.6537000000001</v>
      </c>
      <c r="O25" s="553">
        <v>1793.6537000000001</v>
      </c>
      <c r="P25" s="553">
        <v>1793.5943</v>
      </c>
      <c r="Q25" s="553">
        <v>1792.684</v>
      </c>
      <c r="R25" s="553">
        <v>1791.8915</v>
      </c>
      <c r="S25" s="553">
        <v>1791.8915</v>
      </c>
      <c r="T25" s="553">
        <v>1791.8915</v>
      </c>
      <c r="U25" s="553">
        <v>1791.8915</v>
      </c>
      <c r="V25" s="553">
        <v>1791.8407</v>
      </c>
      <c r="W25" s="553">
        <v>1789.68</v>
      </c>
      <c r="X25" s="553">
        <v>1789.1739</v>
      </c>
      <c r="Y25" s="553">
        <v>1788.3839</v>
      </c>
      <c r="Z25" s="556"/>
      <c r="AA25" s="556"/>
      <c r="AB25" s="556"/>
      <c r="AC25" s="556"/>
      <c r="AD25" s="556"/>
      <c r="AE25" s="556"/>
      <c r="AF25" s="556"/>
      <c r="AG25" s="556"/>
      <c r="AH25" s="556"/>
      <c r="AI25" s="556"/>
      <c r="AJ25" s="556"/>
      <c r="AK25" s="556"/>
      <c r="AL25" s="8"/>
      <c r="AM25" s="401">
        <v>3.4497E-2</v>
      </c>
      <c r="AN25" s="543">
        <f t="shared" si="14"/>
        <v>68.989563685800007</v>
      </c>
      <c r="AO25" s="543">
        <f t="shared" si="14"/>
        <v>68.201307235800016</v>
      </c>
      <c r="AP25" s="543">
        <f t="shared" si="14"/>
        <v>67.793290518600003</v>
      </c>
      <c r="AQ25" s="543">
        <f t="shared" si="14"/>
        <v>67.361639906700006</v>
      </c>
      <c r="AR25" s="543">
        <f t="shared" si="14"/>
        <v>66.904616751300011</v>
      </c>
      <c r="AS25" s="543">
        <f t="shared" si="14"/>
        <v>66.277268108100003</v>
      </c>
      <c r="AT25" s="543">
        <f t="shared" si="14"/>
        <v>64.811445731999996</v>
      </c>
      <c r="AU25" s="543">
        <f t="shared" si="14"/>
        <v>64.547698918500004</v>
      </c>
      <c r="AV25" s="543">
        <f t="shared" si="14"/>
        <v>63.866555653500001</v>
      </c>
      <c r="AW25" s="543">
        <f t="shared" si="14"/>
        <v>63.510136099199997</v>
      </c>
      <c r="AX25" s="543">
        <f t="shared" si="15"/>
        <v>62.447148990900004</v>
      </c>
      <c r="AY25" s="543">
        <f t="shared" si="15"/>
        <v>61.875671688899999</v>
      </c>
      <c r="AZ25" s="545">
        <f t="shared" si="15"/>
        <v>61.875671688899999</v>
      </c>
      <c r="BA25" s="545">
        <f t="shared" si="15"/>
        <v>61.875671688899999</v>
      </c>
      <c r="BB25" s="545">
        <f t="shared" si="15"/>
        <v>61.8736225671</v>
      </c>
      <c r="BC25" s="545">
        <f t="shared" si="15"/>
        <v>61.842219948</v>
      </c>
      <c r="BD25" s="545">
        <f t="shared" si="15"/>
        <v>61.814881075499997</v>
      </c>
      <c r="BE25" s="545">
        <f t="shared" si="15"/>
        <v>61.814881075499997</v>
      </c>
      <c r="BF25" s="545">
        <f t="shared" si="15"/>
        <v>61.814881075499997</v>
      </c>
      <c r="BG25" s="545">
        <f t="shared" si="15"/>
        <v>61.814881075499997</v>
      </c>
      <c r="BH25" s="545">
        <f t="shared" si="16"/>
        <v>61.813128627899999</v>
      </c>
      <c r="BI25" s="545">
        <f t="shared" si="16"/>
        <v>61.738590960000003</v>
      </c>
      <c r="BJ25" s="545">
        <f t="shared" si="16"/>
        <v>61.721132028299998</v>
      </c>
      <c r="BK25" s="545">
        <f t="shared" si="16"/>
        <v>61.693879398299998</v>
      </c>
      <c r="BL25" s="547">
        <f t="shared" si="16"/>
        <v>0</v>
      </c>
      <c r="BM25" s="547">
        <f t="shared" si="16"/>
        <v>0</v>
      </c>
      <c r="BN25" s="547">
        <f t="shared" si="16"/>
        <v>0</v>
      </c>
      <c r="BO25" s="547">
        <f t="shared" si="16"/>
        <v>0</v>
      </c>
      <c r="BP25" s="547">
        <f t="shared" si="16"/>
        <v>0</v>
      </c>
      <c r="BQ25" s="547">
        <f t="shared" si="16"/>
        <v>0</v>
      </c>
      <c r="BR25" s="547">
        <f t="shared" si="17"/>
        <v>0</v>
      </c>
      <c r="BS25" s="547">
        <f t="shared" si="17"/>
        <v>0</v>
      </c>
      <c r="BT25" s="547">
        <f t="shared" si="17"/>
        <v>0</v>
      </c>
      <c r="BU25" s="547">
        <f t="shared" si="17"/>
        <v>0</v>
      </c>
      <c r="BV25" s="547">
        <f t="shared" si="17"/>
        <v>0</v>
      </c>
      <c r="BW25" s="547">
        <f t="shared" si="17"/>
        <v>0</v>
      </c>
      <c r="BX25" s="31">
        <f t="shared" si="17"/>
        <v>0</v>
      </c>
    </row>
    <row r="26" spans="1:76" x14ac:dyDescent="0.25">
      <c r="A26" t="s">
        <v>33</v>
      </c>
      <c r="B26" s="551">
        <f t="shared" ref="B26:M26" si="18">SUM(B20:B25)</f>
        <v>1924750.2571</v>
      </c>
      <c r="C26" s="551">
        <f t="shared" si="18"/>
        <v>1918724.2102999999</v>
      </c>
      <c r="D26" s="551">
        <f t="shared" si="18"/>
        <v>1900541.7389</v>
      </c>
      <c r="E26" s="551">
        <f t="shared" si="18"/>
        <v>1884923.1083</v>
      </c>
      <c r="F26" s="551">
        <f t="shared" si="18"/>
        <v>1879987.5216999999</v>
      </c>
      <c r="G26" s="551">
        <f t="shared" si="18"/>
        <v>1859282.8233</v>
      </c>
      <c r="H26" s="551">
        <f t="shared" si="18"/>
        <v>1839089.5668999997</v>
      </c>
      <c r="I26" s="551">
        <f t="shared" si="18"/>
        <v>1823022.5926000001</v>
      </c>
      <c r="J26" s="551">
        <f t="shared" si="18"/>
        <v>1800945.3395000002</v>
      </c>
      <c r="K26" s="551">
        <f t="shared" si="18"/>
        <v>1786594.5420999997</v>
      </c>
      <c r="L26" s="551">
        <f t="shared" si="18"/>
        <v>1763858.7623999999</v>
      </c>
      <c r="M26" s="551">
        <f t="shared" si="18"/>
        <v>1743193.5272999997</v>
      </c>
      <c r="N26" s="554">
        <f>SUM(N20:N25)</f>
        <v>1743193.5273</v>
      </c>
      <c r="O26" s="554">
        <f t="shared" ref="O26:AK26" si="19">SUM(O20:O25)</f>
        <v>1743193.5273</v>
      </c>
      <c r="P26" s="554">
        <f t="shared" si="19"/>
        <v>1743144.0285</v>
      </c>
      <c r="Q26" s="554">
        <f t="shared" si="19"/>
        <v>1742385.47</v>
      </c>
      <c r="R26" s="554">
        <f t="shared" si="19"/>
        <v>1741725.0627999997</v>
      </c>
      <c r="S26" s="554">
        <f t="shared" si="19"/>
        <v>1741725.0627999997</v>
      </c>
      <c r="T26" s="554">
        <f t="shared" si="19"/>
        <v>1741725.0627999997</v>
      </c>
      <c r="U26" s="554">
        <f t="shared" si="19"/>
        <v>1741725.0627999997</v>
      </c>
      <c r="V26" s="554">
        <f t="shared" si="19"/>
        <v>1741682.7560000001</v>
      </c>
      <c r="W26" s="554">
        <f t="shared" si="19"/>
        <v>1739882.1843999999</v>
      </c>
      <c r="X26" s="554">
        <f t="shared" si="19"/>
        <v>1739460.3869</v>
      </c>
      <c r="Y26" s="554">
        <f t="shared" si="19"/>
        <v>1738802.0952000001</v>
      </c>
      <c r="Z26" s="556">
        <f t="shared" si="19"/>
        <v>0</v>
      </c>
      <c r="AA26" s="556">
        <f t="shared" si="19"/>
        <v>0</v>
      </c>
      <c r="AB26" s="556">
        <f t="shared" si="19"/>
        <v>0</v>
      </c>
      <c r="AC26" s="556">
        <f t="shared" si="19"/>
        <v>0</v>
      </c>
      <c r="AD26" s="556">
        <f t="shared" si="19"/>
        <v>0</v>
      </c>
      <c r="AE26" s="556">
        <f t="shared" si="19"/>
        <v>0</v>
      </c>
      <c r="AF26" s="556">
        <f t="shared" si="19"/>
        <v>0</v>
      </c>
      <c r="AG26" s="556">
        <f t="shared" si="19"/>
        <v>0</v>
      </c>
      <c r="AH26" s="556">
        <f t="shared" si="19"/>
        <v>0</v>
      </c>
      <c r="AI26" s="556">
        <f t="shared" si="19"/>
        <v>0</v>
      </c>
      <c r="AJ26" s="556">
        <f t="shared" si="19"/>
        <v>0</v>
      </c>
      <c r="AK26" s="556">
        <f t="shared" si="19"/>
        <v>0</v>
      </c>
      <c r="AL26" s="8"/>
      <c r="AN26" s="543">
        <f t="shared" ref="AN26:BP26" si="20">SUM(AN20:AN25)</f>
        <v>91976.165565062183</v>
      </c>
      <c r="AO26" s="543">
        <f t="shared" si="20"/>
        <v>91675.420565214983</v>
      </c>
      <c r="AP26" s="543">
        <f t="shared" si="20"/>
        <v>90794.649226902897</v>
      </c>
      <c r="AQ26" s="543">
        <f t="shared" si="20"/>
        <v>90042.646764915407</v>
      </c>
      <c r="AR26" s="543">
        <f t="shared" si="20"/>
        <v>89805.005177526691</v>
      </c>
      <c r="AS26" s="543">
        <f t="shared" si="20"/>
        <v>88806.654450082802</v>
      </c>
      <c r="AT26" s="543">
        <f t="shared" si="20"/>
        <v>87817.548656427593</v>
      </c>
      <c r="AU26" s="543">
        <f t="shared" si="20"/>
        <v>87028.673438463375</v>
      </c>
      <c r="AV26" s="543">
        <f t="shared" si="20"/>
        <v>85960.0601923574</v>
      </c>
      <c r="AW26" s="543">
        <f t="shared" si="20"/>
        <v>85259.905003364285</v>
      </c>
      <c r="AX26" s="543">
        <f t="shared" si="20"/>
        <v>84154.643845597995</v>
      </c>
      <c r="AY26" s="543">
        <f t="shared" si="20"/>
        <v>83149.959095769183</v>
      </c>
      <c r="AZ26" s="545">
        <f t="shared" si="20"/>
        <v>83149.959095769213</v>
      </c>
      <c r="BA26" s="545">
        <f t="shared" si="20"/>
        <v>83149.959095769213</v>
      </c>
      <c r="BB26" s="545">
        <f t="shared" si="20"/>
        <v>83147.586620110713</v>
      </c>
      <c r="BC26" s="545">
        <f t="shared" si="20"/>
        <v>83111.228940555709</v>
      </c>
      <c r="BD26" s="545">
        <f t="shared" si="20"/>
        <v>83079.575648669503</v>
      </c>
      <c r="BE26" s="545">
        <f t="shared" si="20"/>
        <v>83079.575648669503</v>
      </c>
      <c r="BF26" s="545">
        <f t="shared" si="20"/>
        <v>83079.575648669503</v>
      </c>
      <c r="BG26" s="545">
        <f t="shared" si="20"/>
        <v>83079.575648669503</v>
      </c>
      <c r="BH26" s="545">
        <f t="shared" si="20"/>
        <v>83077.547886753207</v>
      </c>
      <c r="BI26" s="545">
        <f t="shared" si="20"/>
        <v>82991.246557979903</v>
      </c>
      <c r="BJ26" s="545">
        <f t="shared" si="20"/>
        <v>82971.029819878589</v>
      </c>
      <c r="BK26" s="545">
        <f t="shared" si="20"/>
        <v>82939.477923386599</v>
      </c>
      <c r="BL26" s="547">
        <f t="shared" si="20"/>
        <v>0</v>
      </c>
      <c r="BM26" s="548">
        <f t="shared" si="20"/>
        <v>0</v>
      </c>
      <c r="BN26" s="548">
        <f t="shared" si="20"/>
        <v>0</v>
      </c>
      <c r="BO26" s="548">
        <f t="shared" si="20"/>
        <v>0</v>
      </c>
      <c r="BP26" s="548">
        <f t="shared" si="20"/>
        <v>0</v>
      </c>
      <c r="BQ26" s="548">
        <f t="shared" ref="BQ26:BX26" si="21">SUM(BQ20:BQ25)</f>
        <v>0</v>
      </c>
      <c r="BR26" s="548">
        <f t="shared" si="21"/>
        <v>0</v>
      </c>
      <c r="BS26" s="548">
        <f t="shared" si="21"/>
        <v>0</v>
      </c>
      <c r="BT26" s="548">
        <f t="shared" si="21"/>
        <v>0</v>
      </c>
      <c r="BU26" s="548">
        <f t="shared" si="21"/>
        <v>0</v>
      </c>
      <c r="BV26" s="548">
        <f t="shared" si="21"/>
        <v>0</v>
      </c>
      <c r="BW26" s="548">
        <f t="shared" si="21"/>
        <v>0</v>
      </c>
      <c r="BX26" s="32">
        <f t="shared" si="21"/>
        <v>0</v>
      </c>
    </row>
    <row r="27" spans="1:76" ht="15.75" x14ac:dyDescent="0.25">
      <c r="A27" s="2">
        <v>2023</v>
      </c>
      <c r="B27" s="549"/>
      <c r="C27" s="549"/>
      <c r="D27" s="549"/>
      <c r="E27" s="549"/>
      <c r="F27" s="549"/>
      <c r="G27" s="549"/>
      <c r="H27" s="549"/>
      <c r="I27" s="549"/>
      <c r="J27" s="549"/>
      <c r="K27" s="549"/>
      <c r="L27" s="549"/>
      <c r="M27" s="549"/>
      <c r="N27" s="552"/>
      <c r="O27" s="552"/>
      <c r="P27" s="552"/>
      <c r="Q27" s="552"/>
      <c r="R27" s="552"/>
      <c r="S27" s="552"/>
      <c r="T27" s="552"/>
      <c r="U27" s="552"/>
      <c r="V27" s="552"/>
      <c r="W27" s="552"/>
      <c r="X27" s="552"/>
      <c r="Y27" s="552"/>
      <c r="Z27" s="555"/>
      <c r="AA27" s="555"/>
      <c r="AB27" s="555"/>
      <c r="AC27" s="555"/>
      <c r="AD27" s="555"/>
      <c r="AE27" s="555"/>
      <c r="AF27" s="555"/>
      <c r="AG27" s="555"/>
      <c r="AH27" s="555"/>
      <c r="AI27" s="555"/>
      <c r="AJ27" s="555"/>
      <c r="AK27" s="555"/>
      <c r="AN27" s="543"/>
      <c r="AO27" s="543"/>
      <c r="AP27" s="543"/>
      <c r="AQ27" s="543"/>
      <c r="AR27" s="543"/>
      <c r="AS27" s="543"/>
      <c r="AT27" s="543"/>
      <c r="AU27" s="543"/>
      <c r="AV27" s="543"/>
      <c r="AW27" s="543"/>
      <c r="AX27" s="543"/>
      <c r="AY27" s="543"/>
      <c r="AZ27" s="545"/>
      <c r="BA27" s="545"/>
      <c r="BB27" s="545"/>
      <c r="BC27" s="545"/>
      <c r="BD27" s="545"/>
      <c r="BE27" s="545"/>
      <c r="BF27" s="545"/>
      <c r="BG27" s="545"/>
      <c r="BH27" s="545"/>
      <c r="BI27" s="545"/>
      <c r="BJ27" s="545"/>
      <c r="BK27" s="545"/>
      <c r="BL27" s="547"/>
      <c r="BM27" s="547"/>
      <c r="BN27" s="547"/>
      <c r="BO27" s="547"/>
      <c r="BP27" s="547"/>
      <c r="BQ27" s="547"/>
      <c r="BR27" s="547"/>
      <c r="BS27" s="547"/>
      <c r="BT27" s="547"/>
      <c r="BU27" s="547"/>
      <c r="BV27" s="547"/>
      <c r="BW27" s="547"/>
      <c r="BX27" s="31"/>
    </row>
    <row r="28" spans="1:76" x14ac:dyDescent="0.25">
      <c r="A28" t="s">
        <v>27</v>
      </c>
      <c r="B28" s="551">
        <v>1881404.9342879774</v>
      </c>
      <c r="C28" s="551">
        <v>2134802.9856007164</v>
      </c>
      <c r="D28" s="551">
        <v>1899396.8013161528</v>
      </c>
      <c r="E28" s="551">
        <v>1985973.9573399262</v>
      </c>
      <c r="F28" s="551">
        <v>1685717.7390736728</v>
      </c>
      <c r="G28" s="551">
        <v>1600873.1942510114</v>
      </c>
      <c r="H28" s="551">
        <v>1617562.2224865532</v>
      </c>
      <c r="I28" s="551">
        <v>1743212.0839303574</v>
      </c>
      <c r="J28" s="551">
        <v>2193924.0309456354</v>
      </c>
      <c r="K28" s="551">
        <v>2303074.3607292958</v>
      </c>
      <c r="L28" s="551">
        <v>2374399.6419172315</v>
      </c>
      <c r="M28" s="551">
        <v>1866370.753408026</v>
      </c>
      <c r="N28" s="554">
        <v>863921.71563464112</v>
      </c>
      <c r="O28" s="554">
        <v>1117319.7669473805</v>
      </c>
      <c r="P28" s="554">
        <v>881913.58266281674</v>
      </c>
      <c r="Q28" s="554">
        <v>968490.73868659011</v>
      </c>
      <c r="R28" s="554">
        <v>668234.52042033651</v>
      </c>
      <c r="S28" s="554">
        <v>583389.97559767519</v>
      </c>
      <c r="T28" s="554">
        <v>600079.00383321696</v>
      </c>
      <c r="U28" s="554">
        <v>725728.86527702119</v>
      </c>
      <c r="V28" s="554">
        <v>1176440.8122922992</v>
      </c>
      <c r="W28" s="554">
        <v>1285591.1420759598</v>
      </c>
      <c r="X28" s="554">
        <v>1356916.4232638951</v>
      </c>
      <c r="Y28" s="554">
        <v>848887.5347546899</v>
      </c>
      <c r="Z28" s="556"/>
      <c r="AA28" s="556"/>
      <c r="AB28" s="556"/>
      <c r="AC28" s="556"/>
      <c r="AD28" s="556"/>
      <c r="AE28" s="556"/>
      <c r="AF28" s="556"/>
      <c r="AG28" s="556"/>
      <c r="AH28" s="556"/>
      <c r="AI28" s="556"/>
      <c r="AJ28" s="556"/>
      <c r="AK28" s="556"/>
      <c r="AL28" s="8"/>
      <c r="AM28" s="401">
        <v>5.4607999999999997E-2</v>
      </c>
      <c r="AN28" s="543">
        <f t="shared" ref="AN28:AW33" si="22">B28*$AM28</f>
        <v>102739.76065159787</v>
      </c>
      <c r="AO28" s="543">
        <f t="shared" si="22"/>
        <v>116577.32143768392</v>
      </c>
      <c r="AP28" s="543">
        <f t="shared" si="22"/>
        <v>103722.26052627247</v>
      </c>
      <c r="AQ28" s="543">
        <f t="shared" si="22"/>
        <v>108450.06586241868</v>
      </c>
      <c r="AR28" s="543">
        <f t="shared" si="22"/>
        <v>92053.67429533512</v>
      </c>
      <c r="AS28" s="543">
        <f t="shared" si="22"/>
        <v>87420.483391659218</v>
      </c>
      <c r="AT28" s="543">
        <f t="shared" si="22"/>
        <v>88331.837845545699</v>
      </c>
      <c r="AU28" s="543">
        <f t="shared" si="22"/>
        <v>95193.325479268955</v>
      </c>
      <c r="AV28" s="543">
        <f t="shared" si="22"/>
        <v>119805.80348187925</v>
      </c>
      <c r="AW28" s="543">
        <f t="shared" si="22"/>
        <v>125766.28469070538</v>
      </c>
      <c r="AX28" s="543">
        <f t="shared" ref="AX28:BG33" si="23">L28*$AM28</f>
        <v>129661.21564581616</v>
      </c>
      <c r="AY28" s="543">
        <f t="shared" si="23"/>
        <v>101918.77410210547</v>
      </c>
      <c r="AZ28" s="545">
        <f t="shared" si="23"/>
        <v>47177.037047376478</v>
      </c>
      <c r="BA28" s="545">
        <f t="shared" si="23"/>
        <v>61014.597833462554</v>
      </c>
      <c r="BB28" s="545">
        <f t="shared" si="23"/>
        <v>48159.536922051091</v>
      </c>
      <c r="BC28" s="545">
        <f t="shared" si="23"/>
        <v>52887.342258197306</v>
      </c>
      <c r="BD28" s="545">
        <f t="shared" si="23"/>
        <v>36490.950691113736</v>
      </c>
      <c r="BE28" s="545">
        <f t="shared" si="23"/>
        <v>31857.759787437844</v>
      </c>
      <c r="BF28" s="545">
        <f t="shared" si="23"/>
        <v>32769.114241324307</v>
      </c>
      <c r="BG28" s="545">
        <f t="shared" si="23"/>
        <v>39630.601875047571</v>
      </c>
      <c r="BH28" s="545">
        <f t="shared" ref="BH28:BQ33" si="24">V28*$AM28</f>
        <v>64243.079877657874</v>
      </c>
      <c r="BI28" s="545">
        <f t="shared" si="24"/>
        <v>70203.561086484013</v>
      </c>
      <c r="BJ28" s="545">
        <f t="shared" si="24"/>
        <v>74098.492041594785</v>
      </c>
      <c r="BK28" s="545">
        <f t="shared" si="24"/>
        <v>46356.050497884105</v>
      </c>
      <c r="BL28" s="547">
        <f t="shared" si="24"/>
        <v>0</v>
      </c>
      <c r="BM28" s="547">
        <f t="shared" si="24"/>
        <v>0</v>
      </c>
      <c r="BN28" s="547">
        <f t="shared" si="24"/>
        <v>0</v>
      </c>
      <c r="BO28" s="547">
        <f t="shared" si="24"/>
        <v>0</v>
      </c>
      <c r="BP28" s="547">
        <f t="shared" si="24"/>
        <v>0</v>
      </c>
      <c r="BQ28" s="547">
        <f t="shared" si="24"/>
        <v>0</v>
      </c>
      <c r="BR28" s="547">
        <f t="shared" ref="BR28:BX33" si="25">AF28*$AM28</f>
        <v>0</v>
      </c>
      <c r="BS28" s="547">
        <f t="shared" si="25"/>
        <v>0</v>
      </c>
      <c r="BT28" s="547">
        <f t="shared" si="25"/>
        <v>0</v>
      </c>
      <c r="BU28" s="547">
        <f t="shared" si="25"/>
        <v>0</v>
      </c>
      <c r="BV28" s="547">
        <f t="shared" si="25"/>
        <v>0</v>
      </c>
      <c r="BW28" s="547">
        <f t="shared" si="25"/>
        <v>0</v>
      </c>
      <c r="BX28" s="31">
        <f t="shared" si="25"/>
        <v>0</v>
      </c>
    </row>
    <row r="29" spans="1:76" x14ac:dyDescent="0.25">
      <c r="A29" t="s">
        <v>28</v>
      </c>
      <c r="B29" s="551">
        <v>322903.23079132917</v>
      </c>
      <c r="C29" s="551">
        <v>368176.32901938778</v>
      </c>
      <c r="D29" s="551">
        <v>326870.60450240778</v>
      </c>
      <c r="E29" s="551">
        <v>342233.28797629196</v>
      </c>
      <c r="F29" s="551">
        <v>289057.72476477968</v>
      </c>
      <c r="G29" s="551">
        <v>274251.74385497248</v>
      </c>
      <c r="H29" s="551">
        <v>277146.05463447631</v>
      </c>
      <c r="I29" s="551">
        <v>298937.00275244238</v>
      </c>
      <c r="J29" s="551">
        <v>379320.8554756153</v>
      </c>
      <c r="K29" s="551">
        <v>396558.02066584909</v>
      </c>
      <c r="L29" s="551">
        <v>408463.31189977523</v>
      </c>
      <c r="M29" s="551">
        <v>320295.91350672033</v>
      </c>
      <c r="N29" s="554">
        <v>141604.8558717843</v>
      </c>
      <c r="O29" s="554">
        <v>186877.95409984287</v>
      </c>
      <c r="P29" s="554">
        <v>145572.22958286287</v>
      </c>
      <c r="Q29" s="554">
        <v>160934.91305674706</v>
      </c>
      <c r="R29" s="554">
        <v>107759.34984523478</v>
      </c>
      <c r="S29" s="554">
        <v>92953.36893542757</v>
      </c>
      <c r="T29" s="554">
        <v>95847.679714931379</v>
      </c>
      <c r="U29" s="554">
        <v>117638.62783289747</v>
      </c>
      <c r="V29" s="554">
        <v>198022.4805560704</v>
      </c>
      <c r="W29" s="554">
        <v>215259.64574630416</v>
      </c>
      <c r="X29" s="554">
        <v>227164.93698023033</v>
      </c>
      <c r="Y29" s="554">
        <v>138997.53858717546</v>
      </c>
      <c r="Z29" s="556"/>
      <c r="AA29" s="556"/>
      <c r="AB29" s="556"/>
      <c r="AC29" s="556"/>
      <c r="AD29" s="556"/>
      <c r="AE29" s="556"/>
      <c r="AF29" s="556"/>
      <c r="AG29" s="556"/>
      <c r="AH29" s="556"/>
      <c r="AI29" s="556"/>
      <c r="AJ29" s="556"/>
      <c r="AK29" s="556"/>
      <c r="AL29" s="8"/>
      <c r="AM29" s="401">
        <v>4.2194000000000002E-2</v>
      </c>
      <c r="AN29" s="543">
        <f t="shared" si="22"/>
        <v>13624.578920009344</v>
      </c>
      <c r="AO29" s="543">
        <f t="shared" si="22"/>
        <v>15534.832026644048</v>
      </c>
      <c r="AP29" s="543">
        <f t="shared" si="22"/>
        <v>13791.978286374595</v>
      </c>
      <c r="AQ29" s="543">
        <f t="shared" si="22"/>
        <v>14440.191352871663</v>
      </c>
      <c r="AR29" s="543">
        <f t="shared" si="22"/>
        <v>12196.501638725114</v>
      </c>
      <c r="AS29" s="543">
        <f t="shared" si="22"/>
        <v>11571.778080216709</v>
      </c>
      <c r="AT29" s="543">
        <f t="shared" si="22"/>
        <v>11693.900629247095</v>
      </c>
      <c r="AU29" s="543">
        <f t="shared" si="22"/>
        <v>12613.347894136554</v>
      </c>
      <c r="AV29" s="543">
        <f t="shared" si="22"/>
        <v>16005.064175938112</v>
      </c>
      <c r="AW29" s="543">
        <f t="shared" si="22"/>
        <v>16732.369123974837</v>
      </c>
      <c r="AX29" s="543">
        <f t="shared" si="23"/>
        <v>17234.700982299117</v>
      </c>
      <c r="AY29" s="543">
        <f t="shared" si="23"/>
        <v>13514.565774502558</v>
      </c>
      <c r="AZ29" s="545">
        <f t="shared" si="23"/>
        <v>5974.8752886540669</v>
      </c>
      <c r="BA29" s="545">
        <f t="shared" si="23"/>
        <v>7885.1283952887707</v>
      </c>
      <c r="BB29" s="545">
        <f t="shared" si="23"/>
        <v>6142.274655019316</v>
      </c>
      <c r="BC29" s="545">
        <f t="shared" si="23"/>
        <v>6790.487721516386</v>
      </c>
      <c r="BD29" s="545">
        <f t="shared" si="23"/>
        <v>4546.7980073698363</v>
      </c>
      <c r="BE29" s="545">
        <f t="shared" si="23"/>
        <v>3922.0744488614309</v>
      </c>
      <c r="BF29" s="545">
        <f t="shared" si="23"/>
        <v>4044.196997891815</v>
      </c>
      <c r="BG29" s="545">
        <f t="shared" si="23"/>
        <v>4963.6442627812767</v>
      </c>
      <c r="BH29" s="545">
        <f t="shared" si="24"/>
        <v>8355.3605445828343</v>
      </c>
      <c r="BI29" s="545">
        <f t="shared" si="24"/>
        <v>9082.6654926195588</v>
      </c>
      <c r="BJ29" s="545">
        <f t="shared" si="24"/>
        <v>9584.9973509438387</v>
      </c>
      <c r="BK29" s="545">
        <f t="shared" si="24"/>
        <v>5864.8621431472811</v>
      </c>
      <c r="BL29" s="547">
        <f t="shared" si="24"/>
        <v>0</v>
      </c>
      <c r="BM29" s="547">
        <f t="shared" si="24"/>
        <v>0</v>
      </c>
      <c r="BN29" s="547">
        <f t="shared" si="24"/>
        <v>0</v>
      </c>
      <c r="BO29" s="547">
        <f t="shared" si="24"/>
        <v>0</v>
      </c>
      <c r="BP29" s="547">
        <f t="shared" si="24"/>
        <v>0</v>
      </c>
      <c r="BQ29" s="547">
        <f t="shared" si="24"/>
        <v>0</v>
      </c>
      <c r="BR29" s="547">
        <f t="shared" si="25"/>
        <v>0</v>
      </c>
      <c r="BS29" s="547">
        <f t="shared" si="25"/>
        <v>0</v>
      </c>
      <c r="BT29" s="547">
        <f t="shared" si="25"/>
        <v>0</v>
      </c>
      <c r="BU29" s="547">
        <f t="shared" si="25"/>
        <v>0</v>
      </c>
      <c r="BV29" s="547">
        <f t="shared" si="25"/>
        <v>0</v>
      </c>
      <c r="BW29" s="547">
        <f t="shared" si="25"/>
        <v>0</v>
      </c>
      <c r="BX29" s="31">
        <f t="shared" si="25"/>
        <v>0</v>
      </c>
    </row>
    <row r="30" spans="1:76" x14ac:dyDescent="0.25">
      <c r="A30" t="s">
        <v>29</v>
      </c>
      <c r="B30" s="551">
        <v>2050973.9598390213</v>
      </c>
      <c r="C30" s="551">
        <v>2310356.1285376679</v>
      </c>
      <c r="D30" s="551">
        <v>2062675.487852755</v>
      </c>
      <c r="E30" s="551">
        <v>2152238.5063316571</v>
      </c>
      <c r="F30" s="551">
        <v>1840704.8047794669</v>
      </c>
      <c r="G30" s="551">
        <v>1750710.8985555889</v>
      </c>
      <c r="H30" s="551">
        <v>1768573.7568089513</v>
      </c>
      <c r="I30" s="551">
        <v>1903061.2555924556</v>
      </c>
      <c r="J30" s="551">
        <v>2365684.6724148551</v>
      </c>
      <c r="K30" s="551">
        <v>2497606.8187541291</v>
      </c>
      <c r="L30" s="551">
        <v>2578090.6620220882</v>
      </c>
      <c r="M30" s="551">
        <v>2034882.3433456142</v>
      </c>
      <c r="N30" s="554">
        <v>1005098.9789049258</v>
      </c>
      <c r="O30" s="554">
        <v>1264481.1476035723</v>
      </c>
      <c r="P30" s="554">
        <v>1016800.5069186596</v>
      </c>
      <c r="Q30" s="554">
        <v>1106363.5253975615</v>
      </c>
      <c r="R30" s="554">
        <v>794829.82384537149</v>
      </c>
      <c r="S30" s="554">
        <v>704835.91762149357</v>
      </c>
      <c r="T30" s="554">
        <v>722698.77587485581</v>
      </c>
      <c r="U30" s="554">
        <v>857186.27465836005</v>
      </c>
      <c r="V30" s="554">
        <v>1319809.6914807598</v>
      </c>
      <c r="W30" s="554">
        <v>1451731.8378200338</v>
      </c>
      <c r="X30" s="554">
        <v>1532215.6810879926</v>
      </c>
      <c r="Y30" s="554">
        <v>989007.36241151881</v>
      </c>
      <c r="Z30" s="556"/>
      <c r="AA30" s="556"/>
      <c r="AB30" s="556"/>
      <c r="AC30" s="556"/>
      <c r="AD30" s="556"/>
      <c r="AE30" s="556"/>
      <c r="AF30" s="556"/>
      <c r="AG30" s="556"/>
      <c r="AH30" s="556"/>
      <c r="AI30" s="556"/>
      <c r="AJ30" s="556"/>
      <c r="AK30" s="556"/>
      <c r="AL30" s="8"/>
      <c r="AM30" s="401">
        <v>4.2194000000000002E-2</v>
      </c>
      <c r="AN30" s="543">
        <f t="shared" si="22"/>
        <v>86538.795261447667</v>
      </c>
      <c r="AO30" s="543">
        <f t="shared" si="22"/>
        <v>97483.166487518363</v>
      </c>
      <c r="AP30" s="543">
        <f t="shared" si="22"/>
        <v>87032.529534459143</v>
      </c>
      <c r="AQ30" s="543">
        <f t="shared" si="22"/>
        <v>90811.551536157946</v>
      </c>
      <c r="AR30" s="543">
        <f t="shared" si="22"/>
        <v>77666.69853286483</v>
      </c>
      <c r="AS30" s="543">
        <f t="shared" si="22"/>
        <v>73869.495653654521</v>
      </c>
      <c r="AT30" s="543">
        <f t="shared" si="22"/>
        <v>74623.201094796896</v>
      </c>
      <c r="AU30" s="543">
        <f t="shared" si="22"/>
        <v>80297.766618468071</v>
      </c>
      <c r="AV30" s="543">
        <f t="shared" si="22"/>
        <v>99817.699067872396</v>
      </c>
      <c r="AW30" s="543">
        <f t="shared" si="22"/>
        <v>105384.02211051172</v>
      </c>
      <c r="AX30" s="543">
        <f t="shared" si="23"/>
        <v>108779.95739335999</v>
      </c>
      <c r="AY30" s="543">
        <f t="shared" si="23"/>
        <v>85859.825595124843</v>
      </c>
      <c r="AZ30" s="545">
        <f t="shared" si="23"/>
        <v>42409.14631591444</v>
      </c>
      <c r="BA30" s="545">
        <f t="shared" si="23"/>
        <v>53353.517541985137</v>
      </c>
      <c r="BB30" s="545">
        <f t="shared" si="23"/>
        <v>42902.880588925924</v>
      </c>
      <c r="BC30" s="545">
        <f t="shared" si="23"/>
        <v>46681.902590624712</v>
      </c>
      <c r="BD30" s="545">
        <f t="shared" si="23"/>
        <v>33537.049587331603</v>
      </c>
      <c r="BE30" s="545">
        <f t="shared" si="23"/>
        <v>29739.846708121302</v>
      </c>
      <c r="BF30" s="545">
        <f t="shared" si="23"/>
        <v>30493.552149263669</v>
      </c>
      <c r="BG30" s="545">
        <f t="shared" si="23"/>
        <v>36168.117672934844</v>
      </c>
      <c r="BH30" s="545">
        <f t="shared" si="24"/>
        <v>55688.050122339184</v>
      </c>
      <c r="BI30" s="545">
        <f t="shared" si="24"/>
        <v>61254.373164978511</v>
      </c>
      <c r="BJ30" s="545">
        <f t="shared" si="24"/>
        <v>64650.308447826763</v>
      </c>
      <c r="BK30" s="545">
        <f t="shared" si="24"/>
        <v>41730.176649591624</v>
      </c>
      <c r="BL30" s="547">
        <f t="shared" si="24"/>
        <v>0</v>
      </c>
      <c r="BM30" s="547">
        <f t="shared" si="24"/>
        <v>0</v>
      </c>
      <c r="BN30" s="547">
        <f t="shared" si="24"/>
        <v>0</v>
      </c>
      <c r="BO30" s="547">
        <f t="shared" si="24"/>
        <v>0</v>
      </c>
      <c r="BP30" s="547">
        <f t="shared" si="24"/>
        <v>0</v>
      </c>
      <c r="BQ30" s="547">
        <f t="shared" si="24"/>
        <v>0</v>
      </c>
      <c r="BR30" s="547">
        <f t="shared" si="25"/>
        <v>0</v>
      </c>
      <c r="BS30" s="547">
        <f t="shared" si="25"/>
        <v>0</v>
      </c>
      <c r="BT30" s="547">
        <f t="shared" si="25"/>
        <v>0</v>
      </c>
      <c r="BU30" s="547">
        <f t="shared" si="25"/>
        <v>0</v>
      </c>
      <c r="BV30" s="547">
        <f t="shared" si="25"/>
        <v>0</v>
      </c>
      <c r="BW30" s="547">
        <f t="shared" si="25"/>
        <v>0</v>
      </c>
      <c r="BX30" s="31">
        <f t="shared" si="25"/>
        <v>0</v>
      </c>
    </row>
    <row r="31" spans="1:76" x14ac:dyDescent="0.25">
      <c r="A31" t="s">
        <v>30</v>
      </c>
      <c r="B31" s="551">
        <v>2900.5545095848352</v>
      </c>
      <c r="C31" s="551">
        <v>3394.3111729254792</v>
      </c>
      <c r="D31" s="551">
        <v>3018.1741031054266</v>
      </c>
      <c r="E31" s="551">
        <v>3175.3002843026261</v>
      </c>
      <c r="F31" s="551">
        <v>2641.7138317727254</v>
      </c>
      <c r="G31" s="551">
        <v>2515.0663436740133</v>
      </c>
      <c r="H31" s="551">
        <v>2537.9993026486563</v>
      </c>
      <c r="I31" s="551">
        <v>2710.6590331609273</v>
      </c>
      <c r="J31" s="551">
        <v>3573.3041825622313</v>
      </c>
      <c r="K31" s="551">
        <v>3537.7067607449535</v>
      </c>
      <c r="L31" s="551">
        <v>3584.7942223635882</v>
      </c>
      <c r="M31" s="551">
        <v>2879.8955324130529</v>
      </c>
      <c r="N31" s="554">
        <v>971.59280863175809</v>
      </c>
      <c r="O31" s="554">
        <v>1465.3494719724022</v>
      </c>
      <c r="P31" s="554">
        <v>1089.2124021523496</v>
      </c>
      <c r="Q31" s="554">
        <v>1246.3385833495493</v>
      </c>
      <c r="R31" s="554">
        <v>712.7521308196483</v>
      </c>
      <c r="S31" s="554">
        <v>586.10464272093634</v>
      </c>
      <c r="T31" s="554">
        <v>609.03760169557916</v>
      </c>
      <c r="U31" s="554">
        <v>781.69733220785008</v>
      </c>
      <c r="V31" s="554">
        <v>1644.3424816091544</v>
      </c>
      <c r="W31" s="554">
        <v>1608.7450597918764</v>
      </c>
      <c r="X31" s="554">
        <v>1655.8325214105112</v>
      </c>
      <c r="Y31" s="554">
        <v>950.93383145997609</v>
      </c>
      <c r="Z31" s="556"/>
      <c r="AA31" s="556"/>
      <c r="AB31" s="556"/>
      <c r="AC31" s="556"/>
      <c r="AD31" s="556"/>
      <c r="AE31" s="556"/>
      <c r="AF31" s="556"/>
      <c r="AG31" s="556"/>
      <c r="AH31" s="556"/>
      <c r="AI31" s="556"/>
      <c r="AJ31" s="556"/>
      <c r="AK31" s="556"/>
      <c r="AL31" s="8"/>
      <c r="AM31" s="401">
        <v>4.5669000000000001E-2</v>
      </c>
      <c r="AN31" s="543">
        <f t="shared" si="22"/>
        <v>132.46542389822983</v>
      </c>
      <c r="AO31" s="543">
        <f t="shared" si="22"/>
        <v>155.01479695633373</v>
      </c>
      <c r="AP31" s="543">
        <f t="shared" si="22"/>
        <v>137.83699311472174</v>
      </c>
      <c r="AQ31" s="543">
        <f t="shared" si="22"/>
        <v>145.01278868381664</v>
      </c>
      <c r="AR31" s="543">
        <f t="shared" si="22"/>
        <v>120.64442898322859</v>
      </c>
      <c r="AS31" s="543">
        <f t="shared" si="22"/>
        <v>114.86056484924852</v>
      </c>
      <c r="AT31" s="543">
        <f t="shared" si="22"/>
        <v>115.90789015266149</v>
      </c>
      <c r="AU31" s="543">
        <f t="shared" si="22"/>
        <v>123.79308738542639</v>
      </c>
      <c r="AV31" s="543">
        <f t="shared" si="22"/>
        <v>163.18922871343455</v>
      </c>
      <c r="AW31" s="543">
        <f t="shared" si="22"/>
        <v>161.56353005646127</v>
      </c>
      <c r="AX31" s="543">
        <f t="shared" si="23"/>
        <v>163.71396734112272</v>
      </c>
      <c r="AY31" s="543">
        <f t="shared" si="23"/>
        <v>131.52194906977172</v>
      </c>
      <c r="AZ31" s="545">
        <f t="shared" si="23"/>
        <v>44.371671977403764</v>
      </c>
      <c r="BA31" s="545">
        <f t="shared" si="23"/>
        <v>66.921045035507632</v>
      </c>
      <c r="BB31" s="545">
        <f t="shared" si="23"/>
        <v>49.743241193895656</v>
      </c>
      <c r="BC31" s="545">
        <f t="shared" si="23"/>
        <v>56.919036762990565</v>
      </c>
      <c r="BD31" s="545">
        <f t="shared" si="23"/>
        <v>32.550677062402521</v>
      </c>
      <c r="BE31" s="545">
        <f t="shared" si="23"/>
        <v>26.766812928422443</v>
      </c>
      <c r="BF31" s="545">
        <f t="shared" si="23"/>
        <v>27.814138231835404</v>
      </c>
      <c r="BG31" s="545">
        <f t="shared" si="23"/>
        <v>35.69933546460031</v>
      </c>
      <c r="BH31" s="545">
        <f t="shared" si="24"/>
        <v>75.09547679260848</v>
      </c>
      <c r="BI31" s="545">
        <f t="shared" si="24"/>
        <v>73.46977813563521</v>
      </c>
      <c r="BJ31" s="545">
        <f t="shared" si="24"/>
        <v>75.620215420296631</v>
      </c>
      <c r="BK31" s="545">
        <f t="shared" si="24"/>
        <v>43.42819714894565</v>
      </c>
      <c r="BL31" s="547">
        <f t="shared" si="24"/>
        <v>0</v>
      </c>
      <c r="BM31" s="547">
        <f t="shared" si="24"/>
        <v>0</v>
      </c>
      <c r="BN31" s="547">
        <f t="shared" si="24"/>
        <v>0</v>
      </c>
      <c r="BO31" s="547">
        <f t="shared" si="24"/>
        <v>0</v>
      </c>
      <c r="BP31" s="547">
        <f t="shared" si="24"/>
        <v>0</v>
      </c>
      <c r="BQ31" s="547">
        <f t="shared" si="24"/>
        <v>0</v>
      </c>
      <c r="BR31" s="547">
        <f t="shared" si="25"/>
        <v>0</v>
      </c>
      <c r="BS31" s="547">
        <f t="shared" si="25"/>
        <v>0</v>
      </c>
      <c r="BT31" s="547">
        <f t="shared" si="25"/>
        <v>0</v>
      </c>
      <c r="BU31" s="547">
        <f t="shared" si="25"/>
        <v>0</v>
      </c>
      <c r="BV31" s="547">
        <f t="shared" si="25"/>
        <v>0</v>
      </c>
      <c r="BW31" s="547">
        <f t="shared" si="25"/>
        <v>0</v>
      </c>
      <c r="BX31" s="31">
        <f t="shared" si="25"/>
        <v>0</v>
      </c>
    </row>
    <row r="32" spans="1:76" x14ac:dyDescent="0.25">
      <c r="A32" t="s">
        <v>31</v>
      </c>
      <c r="B32" s="551">
        <v>649.50829712256473</v>
      </c>
      <c r="C32" s="551">
        <v>777.31051377876815</v>
      </c>
      <c r="D32" s="551">
        <v>698.26885889159075</v>
      </c>
      <c r="E32" s="551">
        <v>736.37136474992963</v>
      </c>
      <c r="F32" s="551">
        <v>609.67955166430761</v>
      </c>
      <c r="G32" s="551">
        <v>585.47876477394186</v>
      </c>
      <c r="H32" s="551">
        <v>589.28792616556871</v>
      </c>
      <c r="I32" s="551">
        <v>617.96668410880864</v>
      </c>
      <c r="J32" s="551">
        <v>837.79295674840432</v>
      </c>
      <c r="K32" s="551">
        <v>773.49777912444461</v>
      </c>
      <c r="L32" s="551">
        <v>765.29929218879249</v>
      </c>
      <c r="M32" s="551">
        <v>646.07684380159276</v>
      </c>
      <c r="N32" s="554">
        <v>162.12426019115168</v>
      </c>
      <c r="O32" s="554">
        <v>289.92647684735516</v>
      </c>
      <c r="P32" s="554">
        <v>210.8848219601777</v>
      </c>
      <c r="Q32" s="554">
        <v>248.98732781851658</v>
      </c>
      <c r="R32" s="554">
        <v>122.29551473289453</v>
      </c>
      <c r="S32" s="554">
        <v>98.09472784252884</v>
      </c>
      <c r="T32" s="554">
        <v>101.90388923415566</v>
      </c>
      <c r="U32" s="554">
        <v>130.58264717739556</v>
      </c>
      <c r="V32" s="554">
        <v>350.40891981699127</v>
      </c>
      <c r="W32" s="554">
        <v>286.11374219303161</v>
      </c>
      <c r="X32" s="554">
        <v>277.91525525737944</v>
      </c>
      <c r="Y32" s="554">
        <v>158.69280687017974</v>
      </c>
      <c r="Z32" s="556"/>
      <c r="AA32" s="556"/>
      <c r="AB32" s="556"/>
      <c r="AC32" s="556"/>
      <c r="AD32" s="556"/>
      <c r="AE32" s="556"/>
      <c r="AF32" s="556"/>
      <c r="AG32" s="556"/>
      <c r="AH32" s="556"/>
      <c r="AI32" s="556"/>
      <c r="AJ32" s="556"/>
      <c r="AK32" s="556"/>
      <c r="AL32" s="8"/>
      <c r="AM32" s="401">
        <v>3.4497E-2</v>
      </c>
      <c r="AN32" s="543">
        <f t="shared" si="22"/>
        <v>22.406087725837114</v>
      </c>
      <c r="AO32" s="543">
        <f t="shared" si="22"/>
        <v>26.814880793826166</v>
      </c>
      <c r="AP32" s="543">
        <f t="shared" si="22"/>
        <v>24.088180825183205</v>
      </c>
      <c r="AQ32" s="543">
        <f t="shared" si="22"/>
        <v>25.402602969778322</v>
      </c>
      <c r="AR32" s="543">
        <f t="shared" si="22"/>
        <v>21.032115493763619</v>
      </c>
      <c r="AS32" s="543">
        <f t="shared" si="22"/>
        <v>20.197260948406672</v>
      </c>
      <c r="AT32" s="543">
        <f t="shared" si="22"/>
        <v>20.328665588933625</v>
      </c>
      <c r="AU32" s="543">
        <f t="shared" si="22"/>
        <v>21.317996701701571</v>
      </c>
      <c r="AV32" s="543">
        <f t="shared" si="22"/>
        <v>28.901343628949704</v>
      </c>
      <c r="AW32" s="543">
        <f t="shared" si="22"/>
        <v>26.683352886455964</v>
      </c>
      <c r="AX32" s="543">
        <f t="shared" si="23"/>
        <v>26.400529682636776</v>
      </c>
      <c r="AY32" s="543">
        <f t="shared" si="23"/>
        <v>22.287712880623545</v>
      </c>
      <c r="AZ32" s="545">
        <f t="shared" si="23"/>
        <v>5.5928006038141591</v>
      </c>
      <c r="BA32" s="545">
        <f t="shared" si="23"/>
        <v>10.00159367180321</v>
      </c>
      <c r="BB32" s="545">
        <f t="shared" si="23"/>
        <v>7.2748937031602505</v>
      </c>
      <c r="BC32" s="545">
        <f t="shared" si="23"/>
        <v>8.5893158477553655</v>
      </c>
      <c r="BD32" s="545">
        <f t="shared" si="23"/>
        <v>4.2188283717406625</v>
      </c>
      <c r="BE32" s="545">
        <f t="shared" si="23"/>
        <v>3.3839738263837176</v>
      </c>
      <c r="BF32" s="545">
        <f t="shared" si="23"/>
        <v>3.5153784669106676</v>
      </c>
      <c r="BG32" s="545">
        <f t="shared" si="23"/>
        <v>4.5047095796786145</v>
      </c>
      <c r="BH32" s="545">
        <f t="shared" si="24"/>
        <v>12.088056506926748</v>
      </c>
      <c r="BI32" s="545">
        <f t="shared" si="24"/>
        <v>9.8700657644330114</v>
      </c>
      <c r="BJ32" s="545">
        <f t="shared" si="24"/>
        <v>9.5872425606138183</v>
      </c>
      <c r="BK32" s="545">
        <f t="shared" si="24"/>
        <v>5.4744257586005904</v>
      </c>
      <c r="BL32" s="547">
        <f t="shared" si="24"/>
        <v>0</v>
      </c>
      <c r="BM32" s="547">
        <f t="shared" si="24"/>
        <v>0</v>
      </c>
      <c r="BN32" s="547">
        <f t="shared" si="24"/>
        <v>0</v>
      </c>
      <c r="BO32" s="547">
        <f t="shared" si="24"/>
        <v>0</v>
      </c>
      <c r="BP32" s="547">
        <f t="shared" si="24"/>
        <v>0</v>
      </c>
      <c r="BQ32" s="547">
        <f t="shared" si="24"/>
        <v>0</v>
      </c>
      <c r="BR32" s="547">
        <f t="shared" si="25"/>
        <v>0</v>
      </c>
      <c r="BS32" s="547">
        <f t="shared" si="25"/>
        <v>0</v>
      </c>
      <c r="BT32" s="547">
        <f t="shared" si="25"/>
        <v>0</v>
      </c>
      <c r="BU32" s="547">
        <f t="shared" si="25"/>
        <v>0</v>
      </c>
      <c r="BV32" s="547">
        <f t="shared" si="25"/>
        <v>0</v>
      </c>
      <c r="BW32" s="547">
        <f t="shared" si="25"/>
        <v>0</v>
      </c>
      <c r="BX32" s="31">
        <f t="shared" si="25"/>
        <v>0</v>
      </c>
    </row>
    <row r="33" spans="1:76" x14ac:dyDescent="0.25">
      <c r="A33" t="s">
        <v>32</v>
      </c>
      <c r="B33" s="551">
        <v>4309.7278609216719</v>
      </c>
      <c r="C33" s="551">
        <v>5075.7971457112581</v>
      </c>
      <c r="D33" s="551">
        <v>4593.3691901488055</v>
      </c>
      <c r="E33" s="551">
        <v>4822.9732562965619</v>
      </c>
      <c r="F33" s="551">
        <v>4058.1742257880705</v>
      </c>
      <c r="G33" s="551">
        <v>3909.0638782556157</v>
      </c>
      <c r="H33" s="551">
        <v>3932.8996571189891</v>
      </c>
      <c r="I33" s="551">
        <v>4112.3566194608575</v>
      </c>
      <c r="J33" s="551">
        <v>5431.6652126065637</v>
      </c>
      <c r="K33" s="551">
        <v>5072.2453679332557</v>
      </c>
      <c r="L33" s="551">
        <v>5032.7166385024439</v>
      </c>
      <c r="M33" s="551">
        <v>4288.2555854968323</v>
      </c>
      <c r="N33" s="554">
        <v>1382.6481057828107</v>
      </c>
      <c r="O33" s="554">
        <v>2148.7173905723967</v>
      </c>
      <c r="P33" s="554">
        <v>1666.2894350099441</v>
      </c>
      <c r="Q33" s="554">
        <v>1895.8935011577009</v>
      </c>
      <c r="R33" s="554">
        <v>1131.0944706492098</v>
      </c>
      <c r="S33" s="554">
        <v>981.98412311675463</v>
      </c>
      <c r="T33" s="554">
        <v>1005.819901980128</v>
      </c>
      <c r="U33" s="554">
        <v>1185.2768643219965</v>
      </c>
      <c r="V33" s="554">
        <v>2504.5854574677032</v>
      </c>
      <c r="W33" s="554">
        <v>2145.1656127943947</v>
      </c>
      <c r="X33" s="554">
        <v>2105.6368833635829</v>
      </c>
      <c r="Y33" s="554">
        <v>1361.1758303579716</v>
      </c>
      <c r="Z33" s="556"/>
      <c r="AA33" s="556"/>
      <c r="AB33" s="556"/>
      <c r="AC33" s="556"/>
      <c r="AD33" s="556"/>
      <c r="AE33" s="556"/>
      <c r="AF33" s="556"/>
      <c r="AG33" s="556"/>
      <c r="AH33" s="556"/>
      <c r="AI33" s="556"/>
      <c r="AJ33" s="556"/>
      <c r="AK33" s="556"/>
      <c r="AL33" s="8"/>
      <c r="AM33" s="401">
        <v>3.4497E-2</v>
      </c>
      <c r="AN33" s="543">
        <f t="shared" si="22"/>
        <v>148.67268201821491</v>
      </c>
      <c r="AO33" s="543">
        <f t="shared" si="22"/>
        <v>175.09977413560128</v>
      </c>
      <c r="AP33" s="543">
        <f t="shared" si="22"/>
        <v>158.45745695256335</v>
      </c>
      <c r="AQ33" s="543">
        <f t="shared" si="22"/>
        <v>166.3781084224625</v>
      </c>
      <c r="AR33" s="543">
        <f t="shared" si="22"/>
        <v>139.99483626701107</v>
      </c>
      <c r="AS33" s="543">
        <f t="shared" si="22"/>
        <v>134.85097660818397</v>
      </c>
      <c r="AT33" s="543">
        <f t="shared" si="22"/>
        <v>135.67323947163376</v>
      </c>
      <c r="AU33" s="543">
        <f t="shared" si="22"/>
        <v>141.86396630154121</v>
      </c>
      <c r="AV33" s="543">
        <f t="shared" si="22"/>
        <v>187.37615483928863</v>
      </c>
      <c r="AW33" s="543">
        <f t="shared" si="22"/>
        <v>174.97724845759353</v>
      </c>
      <c r="AX33" s="543">
        <f t="shared" si="23"/>
        <v>173.61362587841882</v>
      </c>
      <c r="AY33" s="543">
        <f t="shared" si="23"/>
        <v>147.93195293288423</v>
      </c>
      <c r="AZ33" s="545">
        <f t="shared" si="23"/>
        <v>47.697211705189623</v>
      </c>
      <c r="BA33" s="545">
        <f t="shared" si="23"/>
        <v>74.124303822575968</v>
      </c>
      <c r="BB33" s="545">
        <f t="shared" si="23"/>
        <v>57.481986639538043</v>
      </c>
      <c r="BC33" s="545">
        <f t="shared" si="23"/>
        <v>65.402638109437206</v>
      </c>
      <c r="BD33" s="545">
        <f t="shared" si="23"/>
        <v>39.01936595398579</v>
      </c>
      <c r="BE33" s="545">
        <f t="shared" si="23"/>
        <v>33.875506295158686</v>
      </c>
      <c r="BF33" s="545">
        <f t="shared" si="23"/>
        <v>34.697769158608473</v>
      </c>
      <c r="BG33" s="545">
        <f t="shared" si="23"/>
        <v>40.888495988515913</v>
      </c>
      <c r="BH33" s="545">
        <f t="shared" si="24"/>
        <v>86.400684526263362</v>
      </c>
      <c r="BI33" s="545">
        <f t="shared" si="24"/>
        <v>74.001778144568235</v>
      </c>
      <c r="BJ33" s="545">
        <f t="shared" si="24"/>
        <v>72.638155565393518</v>
      </c>
      <c r="BK33" s="545">
        <f t="shared" si="24"/>
        <v>46.956482619858946</v>
      </c>
      <c r="BL33" s="547">
        <f t="shared" si="24"/>
        <v>0</v>
      </c>
      <c r="BM33" s="547">
        <f t="shared" si="24"/>
        <v>0</v>
      </c>
      <c r="BN33" s="547">
        <f t="shared" si="24"/>
        <v>0</v>
      </c>
      <c r="BO33" s="547">
        <f t="shared" si="24"/>
        <v>0</v>
      </c>
      <c r="BP33" s="547">
        <f t="shared" si="24"/>
        <v>0</v>
      </c>
      <c r="BQ33" s="547">
        <f t="shared" si="24"/>
        <v>0</v>
      </c>
      <c r="BR33" s="547">
        <f t="shared" si="25"/>
        <v>0</v>
      </c>
      <c r="BS33" s="547">
        <f t="shared" si="25"/>
        <v>0</v>
      </c>
      <c r="BT33" s="547">
        <f t="shared" si="25"/>
        <v>0</v>
      </c>
      <c r="BU33" s="547">
        <f t="shared" si="25"/>
        <v>0</v>
      </c>
      <c r="BV33" s="547">
        <f t="shared" si="25"/>
        <v>0</v>
      </c>
      <c r="BW33" s="547">
        <f t="shared" si="25"/>
        <v>0</v>
      </c>
      <c r="BX33" s="31">
        <f t="shared" si="25"/>
        <v>0</v>
      </c>
    </row>
    <row r="34" spans="1:76" x14ac:dyDescent="0.25">
      <c r="A34" t="s">
        <v>33</v>
      </c>
      <c r="B34" s="551">
        <f t="shared" ref="B34:AK34" si="26">SUM(B28:B33)</f>
        <v>4263141.9155859584</v>
      </c>
      <c r="C34" s="551">
        <f t="shared" si="26"/>
        <v>4822582.8619901873</v>
      </c>
      <c r="D34" s="551">
        <f t="shared" si="26"/>
        <v>4297252.7058234615</v>
      </c>
      <c r="E34" s="551">
        <f t="shared" si="26"/>
        <v>4489180.396553224</v>
      </c>
      <c r="F34" s="551">
        <f t="shared" si="26"/>
        <v>3822789.8362271446</v>
      </c>
      <c r="G34" s="551">
        <f t="shared" si="26"/>
        <v>3632845.4456482758</v>
      </c>
      <c r="H34" s="551">
        <f t="shared" si="26"/>
        <v>3670342.2208159138</v>
      </c>
      <c r="I34" s="551">
        <f t="shared" si="26"/>
        <v>3952651.3246119861</v>
      </c>
      <c r="J34" s="551">
        <f t="shared" si="26"/>
        <v>4948772.3211880233</v>
      </c>
      <c r="K34" s="551">
        <f t="shared" si="26"/>
        <v>5206622.6500570755</v>
      </c>
      <c r="L34" s="551">
        <f t="shared" si="26"/>
        <v>5370336.4259921499</v>
      </c>
      <c r="M34" s="551">
        <f t="shared" si="26"/>
        <v>4229363.2382220728</v>
      </c>
      <c r="N34" s="554">
        <f t="shared" si="26"/>
        <v>2013141.9155859568</v>
      </c>
      <c r="O34" s="554">
        <f t="shared" si="26"/>
        <v>2572582.8619901878</v>
      </c>
      <c r="P34" s="554">
        <f t="shared" si="26"/>
        <v>2047252.7058234615</v>
      </c>
      <c r="Q34" s="554">
        <f t="shared" si="26"/>
        <v>2239180.3965532244</v>
      </c>
      <c r="R34" s="554">
        <f t="shared" si="26"/>
        <v>1572789.8362271446</v>
      </c>
      <c r="S34" s="554">
        <f t="shared" si="26"/>
        <v>1382845.4456482767</v>
      </c>
      <c r="T34" s="554">
        <f t="shared" si="26"/>
        <v>1420342.2208159142</v>
      </c>
      <c r="U34" s="554">
        <f t="shared" si="26"/>
        <v>1702651.3246119858</v>
      </c>
      <c r="V34" s="554">
        <f t="shared" si="26"/>
        <v>2698772.3211880228</v>
      </c>
      <c r="W34" s="554">
        <f t="shared" si="26"/>
        <v>2956622.6500570774</v>
      </c>
      <c r="X34" s="554">
        <f t="shared" si="26"/>
        <v>3120336.4259921499</v>
      </c>
      <c r="Y34" s="554">
        <f t="shared" si="26"/>
        <v>1979363.2382220724</v>
      </c>
      <c r="Z34" s="556">
        <f t="shared" si="26"/>
        <v>0</v>
      </c>
      <c r="AA34" s="556">
        <f t="shared" si="26"/>
        <v>0</v>
      </c>
      <c r="AB34" s="556">
        <f t="shared" si="26"/>
        <v>0</v>
      </c>
      <c r="AC34" s="556">
        <f t="shared" si="26"/>
        <v>0</v>
      </c>
      <c r="AD34" s="556">
        <f t="shared" si="26"/>
        <v>0</v>
      </c>
      <c r="AE34" s="556">
        <f t="shared" si="26"/>
        <v>0</v>
      </c>
      <c r="AF34" s="556">
        <f t="shared" si="26"/>
        <v>0</v>
      </c>
      <c r="AG34" s="556">
        <f t="shared" si="26"/>
        <v>0</v>
      </c>
      <c r="AH34" s="556">
        <f t="shared" si="26"/>
        <v>0</v>
      </c>
      <c r="AI34" s="556">
        <f t="shared" si="26"/>
        <v>0</v>
      </c>
      <c r="AJ34" s="556">
        <f t="shared" si="26"/>
        <v>0</v>
      </c>
      <c r="AK34" s="556">
        <f t="shared" si="26"/>
        <v>0</v>
      </c>
      <c r="AL34" s="8"/>
      <c r="AN34" s="543">
        <f t="shared" ref="AN34:BP34" si="27">SUM(AN28:AN33)</f>
        <v>203206.67902669715</v>
      </c>
      <c r="AO34" s="543">
        <f t="shared" si="27"/>
        <v>229952.24940373207</v>
      </c>
      <c r="AP34" s="543">
        <f t="shared" si="27"/>
        <v>204867.15097799868</v>
      </c>
      <c r="AQ34" s="543">
        <f t="shared" si="27"/>
        <v>214038.60225152437</v>
      </c>
      <c r="AR34" s="543">
        <f t="shared" si="27"/>
        <v>182198.54584766901</v>
      </c>
      <c r="AS34" s="543">
        <f t="shared" si="27"/>
        <v>173131.66592793626</v>
      </c>
      <c r="AT34" s="543">
        <f t="shared" si="27"/>
        <v>174920.84936480288</v>
      </c>
      <c r="AU34" s="543">
        <f t="shared" si="27"/>
        <v>188391.41504226223</v>
      </c>
      <c r="AV34" s="543">
        <f t="shared" si="27"/>
        <v>236008.03345287143</v>
      </c>
      <c r="AW34" s="543">
        <f t="shared" si="27"/>
        <v>248245.90005659245</v>
      </c>
      <c r="AX34" s="543">
        <f t="shared" si="27"/>
        <v>256039.60214437742</v>
      </c>
      <c r="AY34" s="543">
        <f t="shared" si="27"/>
        <v>201594.90708661612</v>
      </c>
      <c r="AZ34" s="545">
        <f t="shared" si="27"/>
        <v>95658.720336231403</v>
      </c>
      <c r="BA34" s="545">
        <f t="shared" si="27"/>
        <v>122404.29071326635</v>
      </c>
      <c r="BB34" s="545">
        <f t="shared" si="27"/>
        <v>97319.192287532918</v>
      </c>
      <c r="BC34" s="545">
        <f t="shared" si="27"/>
        <v>106490.64356105859</v>
      </c>
      <c r="BD34" s="545">
        <f t="shared" si="27"/>
        <v>74650.587157203292</v>
      </c>
      <c r="BE34" s="545">
        <f t="shared" si="27"/>
        <v>65583.707237470531</v>
      </c>
      <c r="BF34" s="545">
        <f t="shared" si="27"/>
        <v>67372.890674337148</v>
      </c>
      <c r="BG34" s="545">
        <f t="shared" si="27"/>
        <v>80843.456351796485</v>
      </c>
      <c r="BH34" s="545">
        <f t="shared" si="27"/>
        <v>128460.07476240568</v>
      </c>
      <c r="BI34" s="545">
        <f t="shared" si="27"/>
        <v>140697.9413661267</v>
      </c>
      <c r="BJ34" s="545">
        <f t="shared" si="27"/>
        <v>148491.64345391167</v>
      </c>
      <c r="BK34" s="545">
        <f t="shared" si="27"/>
        <v>94046.948396150401</v>
      </c>
      <c r="BL34" s="547">
        <f t="shared" si="27"/>
        <v>0</v>
      </c>
      <c r="BM34" s="548">
        <f t="shared" si="27"/>
        <v>0</v>
      </c>
      <c r="BN34" s="548">
        <f t="shared" si="27"/>
        <v>0</v>
      </c>
      <c r="BO34" s="548">
        <f t="shared" si="27"/>
        <v>0</v>
      </c>
      <c r="BP34" s="548">
        <f t="shared" si="27"/>
        <v>0</v>
      </c>
      <c r="BQ34" s="548">
        <f t="shared" ref="BQ34:BX34" si="28">SUM(BQ28:BQ33)</f>
        <v>0</v>
      </c>
      <c r="BR34" s="548">
        <f t="shared" si="28"/>
        <v>0</v>
      </c>
      <c r="BS34" s="548">
        <f t="shared" si="28"/>
        <v>0</v>
      </c>
      <c r="BT34" s="548">
        <f t="shared" si="28"/>
        <v>0</v>
      </c>
      <c r="BU34" s="548">
        <f t="shared" si="28"/>
        <v>0</v>
      </c>
      <c r="BV34" s="548">
        <f t="shared" si="28"/>
        <v>0</v>
      </c>
      <c r="BW34" s="548">
        <f t="shared" si="28"/>
        <v>0</v>
      </c>
      <c r="BX34" s="32">
        <f t="shared" si="28"/>
        <v>0</v>
      </c>
    </row>
    <row r="35" spans="1:76" ht="15.75" x14ac:dyDescent="0.25">
      <c r="A35" s="2">
        <v>2024</v>
      </c>
      <c r="B35" s="549"/>
      <c r="C35" s="549"/>
      <c r="D35" s="549"/>
      <c r="E35" s="549"/>
      <c r="F35" s="549"/>
      <c r="G35" s="549"/>
      <c r="H35" s="549"/>
      <c r="I35" s="549"/>
      <c r="J35" s="549"/>
      <c r="K35" s="549"/>
      <c r="L35" s="549"/>
      <c r="M35" s="549"/>
      <c r="N35" s="552"/>
      <c r="O35" s="552"/>
      <c r="P35" s="552"/>
      <c r="Q35" s="552"/>
      <c r="R35" s="552"/>
      <c r="S35" s="552"/>
      <c r="T35" s="552"/>
      <c r="U35" s="552"/>
      <c r="V35" s="552"/>
      <c r="W35" s="552"/>
      <c r="X35" s="552"/>
      <c r="Y35" s="552"/>
      <c r="Z35" s="555"/>
      <c r="AA35" s="555"/>
      <c r="AB35" s="555"/>
      <c r="AC35" s="555"/>
      <c r="AD35" s="555"/>
      <c r="AE35" s="555"/>
      <c r="AF35" s="555"/>
      <c r="AG35" s="555"/>
      <c r="AH35" s="555"/>
      <c r="AI35" s="555"/>
      <c r="AJ35" s="555"/>
      <c r="AK35" s="555"/>
      <c r="AN35" s="543"/>
      <c r="AO35" s="543"/>
      <c r="AP35" s="543"/>
      <c r="AQ35" s="543"/>
      <c r="AR35" s="543"/>
      <c r="AS35" s="543"/>
      <c r="AT35" s="543"/>
      <c r="AU35" s="543"/>
      <c r="AV35" s="543"/>
      <c r="AW35" s="543"/>
      <c r="AX35" s="543"/>
      <c r="AY35" s="543"/>
      <c r="AZ35" s="545"/>
      <c r="BA35" s="545"/>
      <c r="BB35" s="545"/>
      <c r="BC35" s="545"/>
      <c r="BD35" s="545"/>
      <c r="BE35" s="545"/>
      <c r="BF35" s="545"/>
      <c r="BG35" s="545"/>
      <c r="BH35" s="545"/>
      <c r="BI35" s="545"/>
      <c r="BJ35" s="545"/>
      <c r="BK35" s="545"/>
      <c r="BL35" s="547"/>
      <c r="BM35" s="547"/>
      <c r="BN35" s="547"/>
      <c r="BO35" s="547"/>
      <c r="BP35" s="547"/>
      <c r="BQ35" s="547"/>
      <c r="BR35" s="547"/>
      <c r="BS35" s="547"/>
      <c r="BT35" s="547"/>
      <c r="BU35" s="547"/>
      <c r="BV35" s="547"/>
      <c r="BW35" s="547"/>
      <c r="BX35" s="31"/>
    </row>
    <row r="36" spans="1:76" x14ac:dyDescent="0.25">
      <c r="A36" t="s">
        <v>27</v>
      </c>
      <c r="B36" s="551">
        <v>0</v>
      </c>
      <c r="C36" s="551">
        <v>0</v>
      </c>
      <c r="D36" s="551">
        <v>0</v>
      </c>
      <c r="E36" s="551">
        <v>0</v>
      </c>
      <c r="F36" s="551">
        <v>0</v>
      </c>
      <c r="G36" s="551">
        <v>0</v>
      </c>
      <c r="H36" s="551">
        <v>0</v>
      </c>
      <c r="I36" s="551">
        <v>0</v>
      </c>
      <c r="J36" s="551">
        <v>0</v>
      </c>
      <c r="K36" s="551">
        <v>0</v>
      </c>
      <c r="L36" s="551">
        <v>0</v>
      </c>
      <c r="M36" s="551">
        <v>0</v>
      </c>
      <c r="N36" s="554">
        <v>1866370.753408026</v>
      </c>
      <c r="O36" s="554">
        <v>1633325.9131647795</v>
      </c>
      <c r="P36" s="554">
        <v>2089409.3111342695</v>
      </c>
      <c r="Q36" s="554">
        <v>1792220.5467351256</v>
      </c>
      <c r="R36" s="554">
        <v>1930314.4603203242</v>
      </c>
      <c r="S36" s="554">
        <v>1468769.5481293844</v>
      </c>
      <c r="T36" s="554">
        <v>1375324.2346843495</v>
      </c>
      <c r="U36" s="554">
        <v>1390672.9338953895</v>
      </c>
      <c r="V36" s="554">
        <v>1506231.6052566525</v>
      </c>
      <c r="W36" s="554">
        <v>2293571.5858299248</v>
      </c>
      <c r="X36" s="554">
        <v>2109579.3043813962</v>
      </c>
      <c r="Y36" s="554">
        <v>2097145.5164723643</v>
      </c>
      <c r="Z36" s="556"/>
      <c r="AA36" s="556"/>
      <c r="AB36" s="556"/>
      <c r="AC36" s="556"/>
      <c r="AD36" s="556"/>
      <c r="AE36" s="556"/>
      <c r="AF36" s="556"/>
      <c r="AG36" s="556"/>
      <c r="AH36" s="556"/>
      <c r="AI36" s="556"/>
      <c r="AJ36" s="556"/>
      <c r="AK36" s="556"/>
      <c r="AL36" s="8"/>
      <c r="AM36" s="401">
        <v>5.4607999999999997E-2</v>
      </c>
      <c r="AN36" s="543">
        <f t="shared" ref="AN36:AW41" si="29">B36*$AM36</f>
        <v>0</v>
      </c>
      <c r="AO36" s="543">
        <f t="shared" si="29"/>
        <v>0</v>
      </c>
      <c r="AP36" s="543">
        <f t="shared" si="29"/>
        <v>0</v>
      </c>
      <c r="AQ36" s="543">
        <f t="shared" si="29"/>
        <v>0</v>
      </c>
      <c r="AR36" s="543">
        <f t="shared" si="29"/>
        <v>0</v>
      </c>
      <c r="AS36" s="543">
        <f t="shared" si="29"/>
        <v>0</v>
      </c>
      <c r="AT36" s="543">
        <f t="shared" si="29"/>
        <v>0</v>
      </c>
      <c r="AU36" s="543">
        <f t="shared" si="29"/>
        <v>0</v>
      </c>
      <c r="AV36" s="543">
        <f t="shared" si="29"/>
        <v>0</v>
      </c>
      <c r="AW36" s="543">
        <f t="shared" si="29"/>
        <v>0</v>
      </c>
      <c r="AX36" s="543">
        <f t="shared" ref="AX36:BG41" si="30">L36*$AM36</f>
        <v>0</v>
      </c>
      <c r="AY36" s="543">
        <f t="shared" si="30"/>
        <v>0</v>
      </c>
      <c r="AZ36" s="545">
        <f t="shared" si="30"/>
        <v>101918.77410210547</v>
      </c>
      <c r="BA36" s="545">
        <f t="shared" si="30"/>
        <v>89192.661466102276</v>
      </c>
      <c r="BB36" s="545">
        <f t="shared" si="30"/>
        <v>114098.46366242018</v>
      </c>
      <c r="BC36" s="545">
        <f t="shared" si="30"/>
        <v>97869.579616111732</v>
      </c>
      <c r="BD36" s="545">
        <f t="shared" si="30"/>
        <v>105410.61204917225</v>
      </c>
      <c r="BE36" s="545">
        <f t="shared" si="30"/>
        <v>80206.567484249419</v>
      </c>
      <c r="BF36" s="545">
        <f t="shared" si="30"/>
        <v>75103.705807642953</v>
      </c>
      <c r="BG36" s="545">
        <f t="shared" si="30"/>
        <v>75941.867574159434</v>
      </c>
      <c r="BH36" s="545">
        <f t="shared" ref="BH36:BQ41" si="31">V36*$AM36</f>
        <v>82252.295499855274</v>
      </c>
      <c r="BI36" s="545">
        <f t="shared" si="31"/>
        <v>125247.35715900053</v>
      </c>
      <c r="BJ36" s="545">
        <f t="shared" si="31"/>
        <v>115199.90665365927</v>
      </c>
      <c r="BK36" s="545">
        <f t="shared" si="31"/>
        <v>114520.92236352287</v>
      </c>
      <c r="BL36" s="547">
        <f t="shared" si="31"/>
        <v>0</v>
      </c>
      <c r="BM36" s="547">
        <f t="shared" si="31"/>
        <v>0</v>
      </c>
      <c r="BN36" s="547">
        <f t="shared" si="31"/>
        <v>0</v>
      </c>
      <c r="BO36" s="547">
        <f t="shared" si="31"/>
        <v>0</v>
      </c>
      <c r="BP36" s="547">
        <f t="shared" si="31"/>
        <v>0</v>
      </c>
      <c r="BQ36" s="547">
        <f t="shared" si="31"/>
        <v>0</v>
      </c>
      <c r="BR36" s="547">
        <f t="shared" ref="BR36:BX41" si="32">AF36*$AM36</f>
        <v>0</v>
      </c>
      <c r="BS36" s="547">
        <f t="shared" si="32"/>
        <v>0</v>
      </c>
      <c r="BT36" s="547">
        <f t="shared" si="32"/>
        <v>0</v>
      </c>
      <c r="BU36" s="547">
        <f t="shared" si="32"/>
        <v>0</v>
      </c>
      <c r="BV36" s="547">
        <f t="shared" si="32"/>
        <v>0</v>
      </c>
      <c r="BW36" s="547">
        <f t="shared" si="32"/>
        <v>0</v>
      </c>
      <c r="BX36" s="31">
        <f t="shared" si="32"/>
        <v>0</v>
      </c>
    </row>
    <row r="37" spans="1:76" x14ac:dyDescent="0.25">
      <c r="A37" t="s">
        <v>28</v>
      </c>
      <c r="B37" s="551">
        <v>0</v>
      </c>
      <c r="C37" s="551">
        <v>0</v>
      </c>
      <c r="D37" s="551">
        <v>0</v>
      </c>
      <c r="E37" s="551">
        <v>0</v>
      </c>
      <c r="F37" s="551">
        <v>0</v>
      </c>
      <c r="G37" s="551">
        <v>0</v>
      </c>
      <c r="H37" s="551">
        <v>0</v>
      </c>
      <c r="I37" s="551">
        <v>0</v>
      </c>
      <c r="J37" s="551">
        <v>0</v>
      </c>
      <c r="K37" s="551">
        <v>0</v>
      </c>
      <c r="L37" s="551">
        <v>0</v>
      </c>
      <c r="M37" s="551">
        <v>0</v>
      </c>
      <c r="N37" s="554">
        <v>320295.91350672033</v>
      </c>
      <c r="O37" s="554">
        <v>282480.2106842848</v>
      </c>
      <c r="P37" s="554">
        <v>363816.23514043912</v>
      </c>
      <c r="Q37" s="554">
        <v>311227.87105304375</v>
      </c>
      <c r="R37" s="554">
        <v>335797.34921781049</v>
      </c>
      <c r="S37" s="554">
        <v>253743.62073415317</v>
      </c>
      <c r="T37" s="554">
        <v>237271.52472328179</v>
      </c>
      <c r="U37" s="554">
        <v>239961.02087938698</v>
      </c>
      <c r="V37" s="554">
        <v>260209.94218258059</v>
      </c>
      <c r="W37" s="554">
        <v>400543.29652789788</v>
      </c>
      <c r="X37" s="554">
        <v>366494.75782876671</v>
      </c>
      <c r="Y37" s="554">
        <v>363819.86130229564</v>
      </c>
      <c r="Z37" s="556"/>
      <c r="AA37" s="556"/>
      <c r="AB37" s="556"/>
      <c r="AC37" s="556"/>
      <c r="AD37" s="556"/>
      <c r="AE37" s="556"/>
      <c r="AF37" s="556"/>
      <c r="AG37" s="556"/>
      <c r="AH37" s="556"/>
      <c r="AI37" s="556"/>
      <c r="AJ37" s="556"/>
      <c r="AK37" s="556"/>
      <c r="AL37" s="8"/>
      <c r="AM37" s="401">
        <v>4.2194000000000002E-2</v>
      </c>
      <c r="AN37" s="543">
        <f t="shared" si="29"/>
        <v>0</v>
      </c>
      <c r="AO37" s="543">
        <f t="shared" si="29"/>
        <v>0</v>
      </c>
      <c r="AP37" s="543">
        <f t="shared" si="29"/>
        <v>0</v>
      </c>
      <c r="AQ37" s="543">
        <f t="shared" si="29"/>
        <v>0</v>
      </c>
      <c r="AR37" s="543">
        <f t="shared" si="29"/>
        <v>0</v>
      </c>
      <c r="AS37" s="543">
        <f t="shared" si="29"/>
        <v>0</v>
      </c>
      <c r="AT37" s="543">
        <f t="shared" si="29"/>
        <v>0</v>
      </c>
      <c r="AU37" s="543">
        <f t="shared" si="29"/>
        <v>0</v>
      </c>
      <c r="AV37" s="543">
        <f t="shared" si="29"/>
        <v>0</v>
      </c>
      <c r="AW37" s="543">
        <f t="shared" si="29"/>
        <v>0</v>
      </c>
      <c r="AX37" s="543">
        <f t="shared" si="30"/>
        <v>0</v>
      </c>
      <c r="AY37" s="543">
        <f t="shared" si="30"/>
        <v>0</v>
      </c>
      <c r="AZ37" s="545">
        <f t="shared" si="30"/>
        <v>13514.565774502558</v>
      </c>
      <c r="BA37" s="545">
        <f t="shared" si="30"/>
        <v>11918.970009612714</v>
      </c>
      <c r="BB37" s="545">
        <f t="shared" si="30"/>
        <v>15350.86222551569</v>
      </c>
      <c r="BC37" s="545">
        <f t="shared" si="30"/>
        <v>13131.948791212129</v>
      </c>
      <c r="BD37" s="545">
        <f t="shared" si="30"/>
        <v>14168.633352896297</v>
      </c>
      <c r="BE37" s="545">
        <f t="shared" si="30"/>
        <v>10706.45833325686</v>
      </c>
      <c r="BF37" s="545">
        <f t="shared" si="30"/>
        <v>10011.434714174153</v>
      </c>
      <c r="BG37" s="545">
        <f t="shared" si="30"/>
        <v>10124.915314984855</v>
      </c>
      <c r="BH37" s="545">
        <f t="shared" si="31"/>
        <v>10979.298300451806</v>
      </c>
      <c r="BI37" s="545">
        <f t="shared" si="31"/>
        <v>16900.523853698123</v>
      </c>
      <c r="BJ37" s="545">
        <f t="shared" si="31"/>
        <v>15463.879811826984</v>
      </c>
      <c r="BK37" s="545">
        <f t="shared" si="31"/>
        <v>15351.015227789063</v>
      </c>
      <c r="BL37" s="547">
        <f t="shared" si="31"/>
        <v>0</v>
      </c>
      <c r="BM37" s="547">
        <f t="shared" si="31"/>
        <v>0</v>
      </c>
      <c r="BN37" s="547">
        <f t="shared" si="31"/>
        <v>0</v>
      </c>
      <c r="BO37" s="547">
        <f t="shared" si="31"/>
        <v>0</v>
      </c>
      <c r="BP37" s="547">
        <f t="shared" si="31"/>
        <v>0</v>
      </c>
      <c r="BQ37" s="547">
        <f t="shared" si="31"/>
        <v>0</v>
      </c>
      <c r="BR37" s="547">
        <f t="shared" si="32"/>
        <v>0</v>
      </c>
      <c r="BS37" s="547">
        <f t="shared" si="32"/>
        <v>0</v>
      </c>
      <c r="BT37" s="547">
        <f t="shared" si="32"/>
        <v>0</v>
      </c>
      <c r="BU37" s="547">
        <f t="shared" si="32"/>
        <v>0</v>
      </c>
      <c r="BV37" s="547">
        <f t="shared" si="32"/>
        <v>0</v>
      </c>
      <c r="BW37" s="547">
        <f t="shared" si="32"/>
        <v>0</v>
      </c>
      <c r="BX37" s="31">
        <f t="shared" si="32"/>
        <v>0</v>
      </c>
    </row>
    <row r="38" spans="1:76" x14ac:dyDescent="0.25">
      <c r="A38" t="s">
        <v>29</v>
      </c>
      <c r="B38" s="551">
        <v>0</v>
      </c>
      <c r="C38" s="551">
        <v>0</v>
      </c>
      <c r="D38" s="551">
        <v>0</v>
      </c>
      <c r="E38" s="551">
        <v>0</v>
      </c>
      <c r="F38" s="551">
        <v>0</v>
      </c>
      <c r="G38" s="551">
        <v>0</v>
      </c>
      <c r="H38" s="551">
        <v>0</v>
      </c>
      <c r="I38" s="551">
        <v>0</v>
      </c>
      <c r="J38" s="551">
        <v>0</v>
      </c>
      <c r="K38" s="551">
        <v>0</v>
      </c>
      <c r="L38" s="551">
        <v>0</v>
      </c>
      <c r="M38" s="551">
        <v>0</v>
      </c>
      <c r="N38" s="554">
        <v>2034882.3433456142</v>
      </c>
      <c r="O38" s="554">
        <v>1779941.0061210389</v>
      </c>
      <c r="P38" s="554">
        <v>2248129.7345189233</v>
      </c>
      <c r="Q38" s="554">
        <v>1939386.6796313799</v>
      </c>
      <c r="R38" s="554">
        <v>2081659.7958406964</v>
      </c>
      <c r="S38" s="554">
        <v>1605578.7228014623</v>
      </c>
      <c r="T38" s="554">
        <v>1507935.7160389815</v>
      </c>
      <c r="U38" s="554">
        <v>1524117.4998392672</v>
      </c>
      <c r="V38" s="554">
        <v>1645948.373615934</v>
      </c>
      <c r="W38" s="554">
        <v>2454877.9950329857</v>
      </c>
      <c r="X38" s="554">
        <v>2277027.6728690346</v>
      </c>
      <c r="Y38" s="554">
        <v>2268344.5663944338</v>
      </c>
      <c r="Z38" s="556"/>
      <c r="AA38" s="556"/>
      <c r="AB38" s="556"/>
      <c r="AC38" s="556"/>
      <c r="AD38" s="556"/>
      <c r="AE38" s="556"/>
      <c r="AF38" s="556"/>
      <c r="AG38" s="556"/>
      <c r="AH38" s="556"/>
      <c r="AI38" s="556"/>
      <c r="AJ38" s="556"/>
      <c r="AK38" s="556"/>
      <c r="AL38" s="8"/>
      <c r="AM38" s="401">
        <v>4.2194000000000002E-2</v>
      </c>
      <c r="AN38" s="543">
        <f t="shared" si="29"/>
        <v>0</v>
      </c>
      <c r="AO38" s="543">
        <f t="shared" si="29"/>
        <v>0</v>
      </c>
      <c r="AP38" s="543">
        <f t="shared" si="29"/>
        <v>0</v>
      </c>
      <c r="AQ38" s="543">
        <f t="shared" si="29"/>
        <v>0</v>
      </c>
      <c r="AR38" s="543">
        <f t="shared" si="29"/>
        <v>0</v>
      </c>
      <c r="AS38" s="543">
        <f t="shared" si="29"/>
        <v>0</v>
      </c>
      <c r="AT38" s="543">
        <f t="shared" si="29"/>
        <v>0</v>
      </c>
      <c r="AU38" s="543">
        <f t="shared" si="29"/>
        <v>0</v>
      </c>
      <c r="AV38" s="543">
        <f t="shared" si="29"/>
        <v>0</v>
      </c>
      <c r="AW38" s="543">
        <f t="shared" si="29"/>
        <v>0</v>
      </c>
      <c r="AX38" s="543">
        <f t="shared" si="30"/>
        <v>0</v>
      </c>
      <c r="AY38" s="543">
        <f t="shared" si="30"/>
        <v>0</v>
      </c>
      <c r="AZ38" s="545">
        <f t="shared" si="30"/>
        <v>85859.825595124843</v>
      </c>
      <c r="BA38" s="545">
        <f t="shared" si="30"/>
        <v>75102.830812271117</v>
      </c>
      <c r="BB38" s="545">
        <f t="shared" si="30"/>
        <v>94857.586018291462</v>
      </c>
      <c r="BC38" s="545">
        <f t="shared" si="30"/>
        <v>81830.481560366447</v>
      </c>
      <c r="BD38" s="545">
        <f t="shared" si="30"/>
        <v>87833.553425702354</v>
      </c>
      <c r="BE38" s="545">
        <f t="shared" si="30"/>
        <v>67745.788629884904</v>
      </c>
      <c r="BF38" s="545">
        <f t="shared" si="30"/>
        <v>63625.839602548789</v>
      </c>
      <c r="BG38" s="545">
        <f t="shared" si="30"/>
        <v>64308.613788218048</v>
      </c>
      <c r="BH38" s="545">
        <f t="shared" si="31"/>
        <v>69449.14567635073</v>
      </c>
      <c r="BI38" s="545">
        <f t="shared" si="31"/>
        <v>103581.1221224218</v>
      </c>
      <c r="BJ38" s="545">
        <f t="shared" si="31"/>
        <v>96076.905629036046</v>
      </c>
      <c r="BK38" s="545">
        <f t="shared" si="31"/>
        <v>95710.530634446754</v>
      </c>
      <c r="BL38" s="547">
        <f t="shared" si="31"/>
        <v>0</v>
      </c>
      <c r="BM38" s="547">
        <f t="shared" si="31"/>
        <v>0</v>
      </c>
      <c r="BN38" s="547">
        <f t="shared" si="31"/>
        <v>0</v>
      </c>
      <c r="BO38" s="547">
        <f t="shared" si="31"/>
        <v>0</v>
      </c>
      <c r="BP38" s="547">
        <f t="shared" si="31"/>
        <v>0</v>
      </c>
      <c r="BQ38" s="547">
        <f t="shared" si="31"/>
        <v>0</v>
      </c>
      <c r="BR38" s="547">
        <f t="shared" si="32"/>
        <v>0</v>
      </c>
      <c r="BS38" s="547">
        <f t="shared" si="32"/>
        <v>0</v>
      </c>
      <c r="BT38" s="547">
        <f t="shared" si="32"/>
        <v>0</v>
      </c>
      <c r="BU38" s="547">
        <f t="shared" si="32"/>
        <v>0</v>
      </c>
      <c r="BV38" s="547">
        <f t="shared" si="32"/>
        <v>0</v>
      </c>
      <c r="BW38" s="547">
        <f t="shared" si="32"/>
        <v>0</v>
      </c>
      <c r="BX38" s="31">
        <f t="shared" si="32"/>
        <v>0</v>
      </c>
    </row>
    <row r="39" spans="1:76" x14ac:dyDescent="0.25">
      <c r="A39" t="s">
        <v>30</v>
      </c>
      <c r="B39" s="551">
        <v>0</v>
      </c>
      <c r="C39" s="551">
        <v>0</v>
      </c>
      <c r="D39" s="551">
        <v>0</v>
      </c>
      <c r="E39" s="551">
        <v>0</v>
      </c>
      <c r="F39" s="551">
        <v>0</v>
      </c>
      <c r="G39" s="551">
        <v>0</v>
      </c>
      <c r="H39" s="551">
        <v>0</v>
      </c>
      <c r="I39" s="551">
        <v>0</v>
      </c>
      <c r="J39" s="551">
        <v>0</v>
      </c>
      <c r="K39" s="551">
        <v>0</v>
      </c>
      <c r="L39" s="551">
        <v>0</v>
      </c>
      <c r="M39" s="551">
        <v>0</v>
      </c>
      <c r="N39" s="554">
        <v>2879.8955324130529</v>
      </c>
      <c r="O39" s="554">
        <v>2690.7203987885014</v>
      </c>
      <c r="P39" s="554">
        <v>3563.0081614167439</v>
      </c>
      <c r="Q39" s="554">
        <v>3039.6926531607805</v>
      </c>
      <c r="R39" s="554">
        <v>3297.4872714427411</v>
      </c>
      <c r="S39" s="554">
        <v>2442.8581287148718</v>
      </c>
      <c r="T39" s="554">
        <v>2285.2540173169764</v>
      </c>
      <c r="U39" s="554">
        <v>2309.3754942238302</v>
      </c>
      <c r="V39" s="554">
        <v>2490.9834457707907</v>
      </c>
      <c r="W39" s="554">
        <v>3988.3104969992355</v>
      </c>
      <c r="X39" s="554">
        <v>3500.8590220595033</v>
      </c>
      <c r="Y39" s="554">
        <v>3426.9076698314875</v>
      </c>
      <c r="Z39" s="556"/>
      <c r="AA39" s="556"/>
      <c r="AB39" s="556"/>
      <c r="AC39" s="556"/>
      <c r="AD39" s="556"/>
      <c r="AE39" s="556"/>
      <c r="AF39" s="556"/>
      <c r="AG39" s="556"/>
      <c r="AH39" s="556"/>
      <c r="AI39" s="556"/>
      <c r="AJ39" s="556"/>
      <c r="AK39" s="556"/>
      <c r="AL39" s="8"/>
      <c r="AM39" s="401">
        <v>4.5669000000000001E-2</v>
      </c>
      <c r="AN39" s="543">
        <f t="shared" si="29"/>
        <v>0</v>
      </c>
      <c r="AO39" s="543">
        <f t="shared" si="29"/>
        <v>0</v>
      </c>
      <c r="AP39" s="543">
        <f t="shared" si="29"/>
        <v>0</v>
      </c>
      <c r="AQ39" s="543">
        <f t="shared" si="29"/>
        <v>0</v>
      </c>
      <c r="AR39" s="543">
        <f t="shared" si="29"/>
        <v>0</v>
      </c>
      <c r="AS39" s="543">
        <f t="shared" si="29"/>
        <v>0</v>
      </c>
      <c r="AT39" s="543">
        <f t="shared" si="29"/>
        <v>0</v>
      </c>
      <c r="AU39" s="543">
        <f t="shared" si="29"/>
        <v>0</v>
      </c>
      <c r="AV39" s="543">
        <f t="shared" si="29"/>
        <v>0</v>
      </c>
      <c r="AW39" s="543">
        <f t="shared" si="29"/>
        <v>0</v>
      </c>
      <c r="AX39" s="543">
        <f t="shared" si="30"/>
        <v>0</v>
      </c>
      <c r="AY39" s="543">
        <f t="shared" si="30"/>
        <v>0</v>
      </c>
      <c r="AZ39" s="545">
        <f t="shared" si="30"/>
        <v>131.52194906977172</v>
      </c>
      <c r="BA39" s="545">
        <f t="shared" si="30"/>
        <v>122.88250989227207</v>
      </c>
      <c r="BB39" s="545">
        <f t="shared" si="30"/>
        <v>162.71901972374127</v>
      </c>
      <c r="BC39" s="545">
        <f t="shared" si="30"/>
        <v>138.8197237771997</v>
      </c>
      <c r="BD39" s="545">
        <f t="shared" si="30"/>
        <v>150.59294619951854</v>
      </c>
      <c r="BE39" s="545">
        <f t="shared" si="30"/>
        <v>111.56288788027948</v>
      </c>
      <c r="BF39" s="545">
        <f t="shared" si="30"/>
        <v>104.365265716849</v>
      </c>
      <c r="BG39" s="545">
        <f t="shared" si="30"/>
        <v>105.4668694457081</v>
      </c>
      <c r="BH39" s="545">
        <f t="shared" si="31"/>
        <v>113.76072298490624</v>
      </c>
      <c r="BI39" s="545">
        <f t="shared" si="31"/>
        <v>182.1421520874581</v>
      </c>
      <c r="BJ39" s="545">
        <f t="shared" si="31"/>
        <v>159.88073067843547</v>
      </c>
      <c r="BK39" s="545">
        <f t="shared" si="31"/>
        <v>156.50344637353422</v>
      </c>
      <c r="BL39" s="547">
        <f t="shared" si="31"/>
        <v>0</v>
      </c>
      <c r="BM39" s="547">
        <f t="shared" si="31"/>
        <v>0</v>
      </c>
      <c r="BN39" s="547">
        <f t="shared" si="31"/>
        <v>0</v>
      </c>
      <c r="BO39" s="547">
        <f t="shared" si="31"/>
        <v>0</v>
      </c>
      <c r="BP39" s="547">
        <f t="shared" si="31"/>
        <v>0</v>
      </c>
      <c r="BQ39" s="547">
        <f t="shared" si="31"/>
        <v>0</v>
      </c>
      <c r="BR39" s="547">
        <f t="shared" si="32"/>
        <v>0</v>
      </c>
      <c r="BS39" s="547">
        <f t="shared" si="32"/>
        <v>0</v>
      </c>
      <c r="BT39" s="547">
        <f t="shared" si="32"/>
        <v>0</v>
      </c>
      <c r="BU39" s="547">
        <f t="shared" si="32"/>
        <v>0</v>
      </c>
      <c r="BV39" s="547">
        <f t="shared" si="32"/>
        <v>0</v>
      </c>
      <c r="BW39" s="547">
        <f t="shared" si="32"/>
        <v>0</v>
      </c>
      <c r="BX39" s="31">
        <f t="shared" si="32"/>
        <v>0</v>
      </c>
    </row>
    <row r="40" spans="1:76" x14ac:dyDescent="0.25">
      <c r="A40" t="s">
        <v>31</v>
      </c>
      <c r="B40" s="551">
        <v>0</v>
      </c>
      <c r="C40" s="551">
        <v>0</v>
      </c>
      <c r="D40" s="551">
        <v>0</v>
      </c>
      <c r="E40" s="551">
        <v>0</v>
      </c>
      <c r="F40" s="551">
        <v>0</v>
      </c>
      <c r="G40" s="551">
        <v>0</v>
      </c>
      <c r="H40" s="551">
        <v>0</v>
      </c>
      <c r="I40" s="551">
        <v>0</v>
      </c>
      <c r="J40" s="551">
        <v>0</v>
      </c>
      <c r="K40" s="551">
        <v>0</v>
      </c>
      <c r="L40" s="551">
        <v>0</v>
      </c>
      <c r="M40" s="551">
        <v>0</v>
      </c>
      <c r="N40" s="554">
        <v>646.07684380159276</v>
      </c>
      <c r="O40" s="554">
        <v>631.35406762378193</v>
      </c>
      <c r="P40" s="554">
        <v>853.49342139688633</v>
      </c>
      <c r="Q40" s="554">
        <v>730.41270152770744</v>
      </c>
      <c r="R40" s="554">
        <v>794.63529150294539</v>
      </c>
      <c r="S40" s="554">
        <v>583.34512666366004</v>
      </c>
      <c r="T40" s="554">
        <v>547.98188276857127</v>
      </c>
      <c r="U40" s="554">
        <v>552.94175200448763</v>
      </c>
      <c r="V40" s="554">
        <v>590.2840629812921</v>
      </c>
      <c r="W40" s="554">
        <v>969.67441261382123</v>
      </c>
      <c r="X40" s="554">
        <v>814.89999107024278</v>
      </c>
      <c r="Y40" s="554">
        <v>784.72749773054443</v>
      </c>
      <c r="Z40" s="556"/>
      <c r="AA40" s="556"/>
      <c r="AB40" s="556"/>
      <c r="AC40" s="556"/>
      <c r="AD40" s="556"/>
      <c r="AE40" s="556"/>
      <c r="AF40" s="556"/>
      <c r="AG40" s="556"/>
      <c r="AH40" s="556"/>
      <c r="AI40" s="556"/>
      <c r="AJ40" s="556"/>
      <c r="AK40" s="556"/>
      <c r="AL40" s="8"/>
      <c r="AM40" s="401">
        <v>3.4497E-2</v>
      </c>
      <c r="AN40" s="543">
        <f t="shared" si="29"/>
        <v>0</v>
      </c>
      <c r="AO40" s="543">
        <f t="shared" si="29"/>
        <v>0</v>
      </c>
      <c r="AP40" s="543">
        <f t="shared" si="29"/>
        <v>0</v>
      </c>
      <c r="AQ40" s="543">
        <f t="shared" si="29"/>
        <v>0</v>
      </c>
      <c r="AR40" s="543">
        <f t="shared" si="29"/>
        <v>0</v>
      </c>
      <c r="AS40" s="543">
        <f t="shared" si="29"/>
        <v>0</v>
      </c>
      <c r="AT40" s="543">
        <f t="shared" si="29"/>
        <v>0</v>
      </c>
      <c r="AU40" s="543">
        <f t="shared" si="29"/>
        <v>0</v>
      </c>
      <c r="AV40" s="543">
        <f t="shared" si="29"/>
        <v>0</v>
      </c>
      <c r="AW40" s="543">
        <f t="shared" si="29"/>
        <v>0</v>
      </c>
      <c r="AX40" s="543">
        <f t="shared" si="30"/>
        <v>0</v>
      </c>
      <c r="AY40" s="543">
        <f t="shared" si="30"/>
        <v>0</v>
      </c>
      <c r="AZ40" s="545">
        <f t="shared" si="30"/>
        <v>22.287712880623545</v>
      </c>
      <c r="BA40" s="545">
        <f t="shared" si="30"/>
        <v>21.779821270817607</v>
      </c>
      <c r="BB40" s="545">
        <f t="shared" si="30"/>
        <v>29.442962557928389</v>
      </c>
      <c r="BC40" s="545">
        <f t="shared" si="30"/>
        <v>25.197046964601324</v>
      </c>
      <c r="BD40" s="545">
        <f t="shared" si="30"/>
        <v>27.412533650977107</v>
      </c>
      <c r="BE40" s="545">
        <f t="shared" si="30"/>
        <v>20.123656834516279</v>
      </c>
      <c r="BF40" s="545">
        <f t="shared" si="30"/>
        <v>18.903731009867403</v>
      </c>
      <c r="BG40" s="545">
        <f t="shared" si="30"/>
        <v>19.074831618898809</v>
      </c>
      <c r="BH40" s="545">
        <f t="shared" si="31"/>
        <v>20.363029320665632</v>
      </c>
      <c r="BI40" s="545">
        <f t="shared" si="31"/>
        <v>33.450858211938993</v>
      </c>
      <c r="BJ40" s="545">
        <f t="shared" si="31"/>
        <v>28.111604991950166</v>
      </c>
      <c r="BK40" s="545">
        <f t="shared" si="31"/>
        <v>27.07074448921059</v>
      </c>
      <c r="BL40" s="547">
        <f t="shared" si="31"/>
        <v>0</v>
      </c>
      <c r="BM40" s="547">
        <f t="shared" si="31"/>
        <v>0</v>
      </c>
      <c r="BN40" s="547">
        <f t="shared" si="31"/>
        <v>0</v>
      </c>
      <c r="BO40" s="547">
        <f t="shared" si="31"/>
        <v>0</v>
      </c>
      <c r="BP40" s="547">
        <f t="shared" si="31"/>
        <v>0</v>
      </c>
      <c r="BQ40" s="547">
        <f t="shared" si="31"/>
        <v>0</v>
      </c>
      <c r="BR40" s="547">
        <f t="shared" si="32"/>
        <v>0</v>
      </c>
      <c r="BS40" s="547">
        <f t="shared" si="32"/>
        <v>0</v>
      </c>
      <c r="BT40" s="547">
        <f t="shared" si="32"/>
        <v>0</v>
      </c>
      <c r="BU40" s="547">
        <f t="shared" si="32"/>
        <v>0</v>
      </c>
      <c r="BV40" s="547">
        <f t="shared" si="32"/>
        <v>0</v>
      </c>
      <c r="BW40" s="547">
        <f t="shared" si="32"/>
        <v>0</v>
      </c>
      <c r="BX40" s="31">
        <f t="shared" si="32"/>
        <v>0</v>
      </c>
    </row>
    <row r="41" spans="1:76" x14ac:dyDescent="0.25">
      <c r="A41" t="s">
        <v>32</v>
      </c>
      <c r="B41" s="551">
        <v>0</v>
      </c>
      <c r="C41" s="551">
        <v>0</v>
      </c>
      <c r="D41" s="551">
        <v>0</v>
      </c>
      <c r="E41" s="551">
        <v>0</v>
      </c>
      <c r="F41" s="551">
        <v>0</v>
      </c>
      <c r="G41" s="551">
        <v>0</v>
      </c>
      <c r="H41" s="551">
        <v>0</v>
      </c>
      <c r="I41" s="551">
        <v>0</v>
      </c>
      <c r="J41" s="551">
        <v>0</v>
      </c>
      <c r="K41" s="551">
        <v>0</v>
      </c>
      <c r="L41" s="551">
        <v>0</v>
      </c>
      <c r="M41" s="551">
        <v>0</v>
      </c>
      <c r="N41" s="554">
        <v>4288.2555854968323</v>
      </c>
      <c r="O41" s="554">
        <v>4026.5715139931444</v>
      </c>
      <c r="P41" s="554">
        <v>5359.8313284040451</v>
      </c>
      <c r="Q41" s="554">
        <v>4616.228579053095</v>
      </c>
      <c r="R41" s="554">
        <v>5002.3711772747502</v>
      </c>
      <c r="S41" s="554">
        <v>3731.1823309555393</v>
      </c>
      <c r="T41" s="554">
        <v>3516.6476832380476</v>
      </c>
      <c r="U41" s="554">
        <v>3546.9834064197667</v>
      </c>
      <c r="V41" s="554">
        <v>3775.3777359627593</v>
      </c>
      <c r="W41" s="554">
        <v>6053.3653865071683</v>
      </c>
      <c r="X41" s="554">
        <v>5139.1099513037898</v>
      </c>
      <c r="Y41" s="554">
        <v>4963.4530712987198</v>
      </c>
      <c r="Z41" s="556"/>
      <c r="AA41" s="556"/>
      <c r="AB41" s="556"/>
      <c r="AC41" s="556"/>
      <c r="AD41" s="556"/>
      <c r="AE41" s="556"/>
      <c r="AF41" s="556"/>
      <c r="AG41" s="556"/>
      <c r="AH41" s="556"/>
      <c r="AI41" s="556"/>
      <c r="AJ41" s="556"/>
      <c r="AK41" s="556"/>
      <c r="AL41" s="8"/>
      <c r="AM41" s="401">
        <v>3.4497E-2</v>
      </c>
      <c r="AN41" s="543">
        <f t="shared" si="29"/>
        <v>0</v>
      </c>
      <c r="AO41" s="543">
        <f t="shared" si="29"/>
        <v>0</v>
      </c>
      <c r="AP41" s="543">
        <f t="shared" si="29"/>
        <v>0</v>
      </c>
      <c r="AQ41" s="543">
        <f t="shared" si="29"/>
        <v>0</v>
      </c>
      <c r="AR41" s="543">
        <f t="shared" si="29"/>
        <v>0</v>
      </c>
      <c r="AS41" s="543">
        <f t="shared" si="29"/>
        <v>0</v>
      </c>
      <c r="AT41" s="543">
        <f t="shared" si="29"/>
        <v>0</v>
      </c>
      <c r="AU41" s="543">
        <f t="shared" si="29"/>
        <v>0</v>
      </c>
      <c r="AV41" s="543">
        <f t="shared" si="29"/>
        <v>0</v>
      </c>
      <c r="AW41" s="543">
        <f t="shared" si="29"/>
        <v>0</v>
      </c>
      <c r="AX41" s="543">
        <f t="shared" si="30"/>
        <v>0</v>
      </c>
      <c r="AY41" s="543">
        <f t="shared" si="30"/>
        <v>0</v>
      </c>
      <c r="AZ41" s="545">
        <f t="shared" si="30"/>
        <v>147.93195293288423</v>
      </c>
      <c r="BA41" s="545">
        <f t="shared" si="30"/>
        <v>138.90463751822151</v>
      </c>
      <c r="BB41" s="545">
        <f t="shared" si="30"/>
        <v>184.89810133595435</v>
      </c>
      <c r="BC41" s="545">
        <f t="shared" si="30"/>
        <v>159.24603729159463</v>
      </c>
      <c r="BD41" s="545">
        <f t="shared" si="30"/>
        <v>172.56679850244706</v>
      </c>
      <c r="BE41" s="545">
        <f t="shared" si="30"/>
        <v>128.71459687097325</v>
      </c>
      <c r="BF41" s="545">
        <f t="shared" si="30"/>
        <v>121.31379512866293</v>
      </c>
      <c r="BG41" s="545">
        <f t="shared" si="30"/>
        <v>122.36028657126269</v>
      </c>
      <c r="BH41" s="545">
        <f t="shared" si="31"/>
        <v>130.23920575750731</v>
      </c>
      <c r="BI41" s="545">
        <f t="shared" si="31"/>
        <v>208.82294573833778</v>
      </c>
      <c r="BJ41" s="545">
        <f t="shared" si="31"/>
        <v>177.28387599012683</v>
      </c>
      <c r="BK41" s="545">
        <f t="shared" si="31"/>
        <v>171.22424060059194</v>
      </c>
      <c r="BL41" s="547">
        <f t="shared" si="31"/>
        <v>0</v>
      </c>
      <c r="BM41" s="547">
        <f t="shared" si="31"/>
        <v>0</v>
      </c>
      <c r="BN41" s="547">
        <f t="shared" si="31"/>
        <v>0</v>
      </c>
      <c r="BO41" s="547">
        <f t="shared" si="31"/>
        <v>0</v>
      </c>
      <c r="BP41" s="547">
        <f t="shared" si="31"/>
        <v>0</v>
      </c>
      <c r="BQ41" s="547">
        <f t="shared" si="31"/>
        <v>0</v>
      </c>
      <c r="BR41" s="547">
        <f t="shared" si="32"/>
        <v>0</v>
      </c>
      <c r="BS41" s="547">
        <f t="shared" si="32"/>
        <v>0</v>
      </c>
      <c r="BT41" s="547">
        <f t="shared" si="32"/>
        <v>0</v>
      </c>
      <c r="BU41" s="547">
        <f t="shared" si="32"/>
        <v>0</v>
      </c>
      <c r="BV41" s="547">
        <f t="shared" si="32"/>
        <v>0</v>
      </c>
      <c r="BW41" s="547">
        <f t="shared" si="32"/>
        <v>0</v>
      </c>
      <c r="BX41" s="31">
        <f t="shared" si="32"/>
        <v>0</v>
      </c>
    </row>
    <row r="42" spans="1:76" x14ac:dyDescent="0.25">
      <c r="A42" t="s">
        <v>33</v>
      </c>
      <c r="B42" s="551">
        <f t="shared" ref="B42:AK42" si="33">SUM(B36:B41)</f>
        <v>0</v>
      </c>
      <c r="C42" s="551">
        <f t="shared" si="33"/>
        <v>0</v>
      </c>
      <c r="D42" s="551">
        <f t="shared" si="33"/>
        <v>0</v>
      </c>
      <c r="E42" s="551">
        <f t="shared" si="33"/>
        <v>0</v>
      </c>
      <c r="F42" s="551">
        <f t="shared" si="33"/>
        <v>0</v>
      </c>
      <c r="G42" s="551">
        <f t="shared" si="33"/>
        <v>0</v>
      </c>
      <c r="H42" s="551">
        <f t="shared" si="33"/>
        <v>0</v>
      </c>
      <c r="I42" s="551">
        <f t="shared" si="33"/>
        <v>0</v>
      </c>
      <c r="J42" s="551">
        <f t="shared" si="33"/>
        <v>0</v>
      </c>
      <c r="K42" s="551">
        <f t="shared" si="33"/>
        <v>0</v>
      </c>
      <c r="L42" s="551">
        <f t="shared" si="33"/>
        <v>0</v>
      </c>
      <c r="M42" s="551">
        <f t="shared" si="33"/>
        <v>0</v>
      </c>
      <c r="N42" s="554">
        <f t="shared" si="33"/>
        <v>4229363.2382220728</v>
      </c>
      <c r="O42" s="554">
        <f t="shared" si="33"/>
        <v>3703095.7759505087</v>
      </c>
      <c r="P42" s="554">
        <f t="shared" si="33"/>
        <v>4711131.61370485</v>
      </c>
      <c r="Q42" s="554">
        <f t="shared" si="33"/>
        <v>4051221.431353291</v>
      </c>
      <c r="R42" s="554">
        <f t="shared" si="33"/>
        <v>4356866.0991190514</v>
      </c>
      <c r="S42" s="554">
        <f t="shared" si="33"/>
        <v>3334849.2772513339</v>
      </c>
      <c r="T42" s="554">
        <f t="shared" si="33"/>
        <v>3126881.3590299366</v>
      </c>
      <c r="U42" s="554">
        <f t="shared" si="33"/>
        <v>3161160.755266692</v>
      </c>
      <c r="V42" s="554">
        <f t="shared" si="33"/>
        <v>3419246.5662998813</v>
      </c>
      <c r="W42" s="554">
        <f t="shared" si="33"/>
        <v>5160004.2276869286</v>
      </c>
      <c r="X42" s="554">
        <f t="shared" si="33"/>
        <v>4762556.60404363</v>
      </c>
      <c r="Y42" s="554">
        <f t="shared" si="33"/>
        <v>4738485.0324079543</v>
      </c>
      <c r="Z42" s="556">
        <f t="shared" si="33"/>
        <v>0</v>
      </c>
      <c r="AA42" s="556">
        <f t="shared" si="33"/>
        <v>0</v>
      </c>
      <c r="AB42" s="556">
        <f t="shared" si="33"/>
        <v>0</v>
      </c>
      <c r="AC42" s="556">
        <f t="shared" si="33"/>
        <v>0</v>
      </c>
      <c r="AD42" s="556">
        <f t="shared" si="33"/>
        <v>0</v>
      </c>
      <c r="AE42" s="556">
        <f t="shared" si="33"/>
        <v>0</v>
      </c>
      <c r="AF42" s="556">
        <f t="shared" si="33"/>
        <v>0</v>
      </c>
      <c r="AG42" s="556">
        <f t="shared" si="33"/>
        <v>0</v>
      </c>
      <c r="AH42" s="556">
        <f t="shared" si="33"/>
        <v>0</v>
      </c>
      <c r="AI42" s="556">
        <f t="shared" si="33"/>
        <v>0</v>
      </c>
      <c r="AJ42" s="556">
        <f t="shared" si="33"/>
        <v>0</v>
      </c>
      <c r="AK42" s="556">
        <f t="shared" si="33"/>
        <v>0</v>
      </c>
      <c r="AL42" s="8"/>
      <c r="AN42" s="543">
        <f>SUM(AN36:AN41)</f>
        <v>0</v>
      </c>
      <c r="AO42" s="543">
        <f t="shared" ref="AO42:BK42" si="34">SUM(AO36:AO41)</f>
        <v>0</v>
      </c>
      <c r="AP42" s="543">
        <f t="shared" si="34"/>
        <v>0</v>
      </c>
      <c r="AQ42" s="543">
        <f t="shared" si="34"/>
        <v>0</v>
      </c>
      <c r="AR42" s="543">
        <f t="shared" si="34"/>
        <v>0</v>
      </c>
      <c r="AS42" s="543">
        <f t="shared" si="34"/>
        <v>0</v>
      </c>
      <c r="AT42" s="543">
        <f t="shared" si="34"/>
        <v>0</v>
      </c>
      <c r="AU42" s="543">
        <f t="shared" si="34"/>
        <v>0</v>
      </c>
      <c r="AV42" s="543">
        <f t="shared" si="34"/>
        <v>0</v>
      </c>
      <c r="AW42" s="543">
        <f t="shared" si="34"/>
        <v>0</v>
      </c>
      <c r="AX42" s="543">
        <f t="shared" si="34"/>
        <v>0</v>
      </c>
      <c r="AY42" s="543">
        <f t="shared" si="34"/>
        <v>0</v>
      </c>
      <c r="AZ42" s="545">
        <f t="shared" si="34"/>
        <v>201594.90708661612</v>
      </c>
      <c r="BA42" s="545">
        <f t="shared" si="34"/>
        <v>176498.02925666745</v>
      </c>
      <c r="BB42" s="545">
        <f t="shared" si="34"/>
        <v>224683.97198984495</v>
      </c>
      <c r="BC42" s="545">
        <f t="shared" si="34"/>
        <v>193155.27277572372</v>
      </c>
      <c r="BD42" s="545">
        <f t="shared" si="34"/>
        <v>207763.37110612387</v>
      </c>
      <c r="BE42" s="545">
        <f t="shared" si="34"/>
        <v>158919.21558897695</v>
      </c>
      <c r="BF42" s="545">
        <f t="shared" si="34"/>
        <v>148985.56291622127</v>
      </c>
      <c r="BG42" s="545">
        <f t="shared" si="34"/>
        <v>150622.2986649982</v>
      </c>
      <c r="BH42" s="545">
        <f t="shared" si="34"/>
        <v>162945.1024347209</v>
      </c>
      <c r="BI42" s="545">
        <f t="shared" si="34"/>
        <v>246153.4190911582</v>
      </c>
      <c r="BJ42" s="545">
        <f t="shared" si="34"/>
        <v>227105.96830618283</v>
      </c>
      <c r="BK42" s="545">
        <f t="shared" si="34"/>
        <v>225937.26665722203</v>
      </c>
      <c r="BL42" s="547">
        <f t="shared" ref="BL42" si="35">Z42*$AM42</f>
        <v>0</v>
      </c>
      <c r="BM42" s="548">
        <f t="shared" ref="BM42:BP42" si="36">SUM(BM36:BM41)</f>
        <v>0</v>
      </c>
      <c r="BN42" s="548">
        <f t="shared" si="36"/>
        <v>0</v>
      </c>
      <c r="BO42" s="548">
        <f t="shared" si="36"/>
        <v>0</v>
      </c>
      <c r="BP42" s="548">
        <f t="shared" si="36"/>
        <v>0</v>
      </c>
      <c r="BQ42" s="548">
        <f t="shared" ref="BQ42:BX42" si="37">SUM(BQ36:BQ41)</f>
        <v>0</v>
      </c>
      <c r="BR42" s="548">
        <f t="shared" si="37"/>
        <v>0</v>
      </c>
      <c r="BS42" s="548">
        <f t="shared" si="37"/>
        <v>0</v>
      </c>
      <c r="BT42" s="548">
        <f t="shared" si="37"/>
        <v>0</v>
      </c>
      <c r="BU42" s="548">
        <f t="shared" si="37"/>
        <v>0</v>
      </c>
      <c r="BV42" s="548">
        <f t="shared" si="37"/>
        <v>0</v>
      </c>
      <c r="BW42" s="548">
        <f t="shared" si="37"/>
        <v>0</v>
      </c>
      <c r="BX42" s="32">
        <f t="shared" si="37"/>
        <v>0</v>
      </c>
    </row>
    <row r="43" spans="1:76" ht="15.75" x14ac:dyDescent="0.25">
      <c r="A43" s="2"/>
      <c r="B43" s="551"/>
      <c r="C43" s="551"/>
      <c r="D43" s="551"/>
      <c r="E43" s="551"/>
      <c r="F43" s="551"/>
      <c r="G43" s="551"/>
      <c r="H43" s="551"/>
      <c r="I43" s="551"/>
      <c r="J43" s="551"/>
      <c r="K43" s="551"/>
      <c r="L43" s="551"/>
      <c r="M43" s="551"/>
      <c r="N43" s="554"/>
      <c r="O43" s="554"/>
      <c r="P43" s="554"/>
      <c r="Q43" s="554"/>
      <c r="R43" s="554"/>
      <c r="S43" s="554"/>
      <c r="T43" s="554"/>
      <c r="U43" s="554"/>
      <c r="V43" s="554"/>
      <c r="W43" s="554"/>
      <c r="X43" s="554"/>
      <c r="Y43" s="554"/>
      <c r="Z43" s="556"/>
      <c r="AA43" s="556"/>
      <c r="AB43" s="556"/>
      <c r="AC43" s="556"/>
      <c r="AD43" s="556"/>
      <c r="AE43" s="556"/>
      <c r="AF43" s="556"/>
      <c r="AG43" s="556"/>
      <c r="AH43" s="556"/>
      <c r="AI43" s="556"/>
      <c r="AJ43" s="556"/>
      <c r="AK43" s="556"/>
      <c r="AL43" s="8"/>
      <c r="AN43" s="543"/>
      <c r="AO43" s="543"/>
      <c r="AP43" s="543"/>
      <c r="AQ43" s="543"/>
      <c r="AR43" s="543"/>
      <c r="AS43" s="543"/>
      <c r="AT43" s="543"/>
      <c r="AU43" s="543"/>
      <c r="AV43" s="543"/>
      <c r="AW43" s="543"/>
      <c r="AX43" s="543"/>
      <c r="AY43" s="543"/>
      <c r="AZ43" s="545"/>
      <c r="BA43" s="545"/>
      <c r="BB43" s="545"/>
      <c r="BC43" s="545"/>
      <c r="BD43" s="545"/>
      <c r="BE43" s="545"/>
      <c r="BF43" s="545"/>
      <c r="BG43" s="545"/>
      <c r="BH43" s="545"/>
      <c r="BI43" s="545"/>
      <c r="BJ43" s="545"/>
      <c r="BK43" s="545"/>
      <c r="BL43" s="547"/>
      <c r="BM43" s="547"/>
      <c r="BN43" s="547"/>
      <c r="BO43" s="547"/>
      <c r="BP43" s="547"/>
      <c r="BQ43" s="547"/>
      <c r="BR43" s="547"/>
      <c r="BS43" s="547"/>
      <c r="BT43" s="547"/>
      <c r="BU43" s="547"/>
      <c r="BV43" s="547"/>
      <c r="BW43" s="547"/>
      <c r="BX43" s="31"/>
    </row>
    <row r="44" spans="1:76" hidden="1" x14ac:dyDescent="0.25">
      <c r="B44" s="550"/>
      <c r="C44" s="550"/>
      <c r="D44" s="550"/>
      <c r="E44" s="550"/>
      <c r="F44" s="550"/>
      <c r="G44" s="550"/>
      <c r="H44" s="550"/>
      <c r="I44" s="550"/>
      <c r="J44" s="550"/>
      <c r="K44" s="550"/>
      <c r="L44" s="550"/>
      <c r="M44" s="550"/>
      <c r="N44" s="553"/>
      <c r="O44" s="553"/>
      <c r="P44" s="553"/>
      <c r="Q44" s="553"/>
      <c r="R44" s="553"/>
      <c r="S44" s="553"/>
      <c r="T44" s="553"/>
      <c r="U44" s="553"/>
      <c r="V44" s="553"/>
      <c r="W44" s="553"/>
      <c r="X44" s="553"/>
      <c r="Y44" s="553"/>
      <c r="Z44" s="556"/>
      <c r="AA44" s="556"/>
      <c r="AB44" s="556"/>
      <c r="AC44" s="556"/>
      <c r="AD44" s="556"/>
      <c r="AE44" s="556"/>
      <c r="AF44" s="556"/>
      <c r="AG44" s="556"/>
      <c r="AH44" s="556"/>
      <c r="AI44" s="556"/>
      <c r="AJ44" s="556"/>
      <c r="AK44" s="556"/>
      <c r="AL44" s="8"/>
      <c r="AM44" s="401"/>
      <c r="AN44" s="543"/>
      <c r="AO44" s="543"/>
      <c r="AP44" s="543"/>
      <c r="AQ44" s="543"/>
      <c r="AR44" s="543"/>
      <c r="AS44" s="543"/>
      <c r="AT44" s="543"/>
      <c r="AU44" s="543"/>
      <c r="AV44" s="543"/>
      <c r="AW44" s="543"/>
      <c r="AX44" s="543"/>
      <c r="AY44" s="543"/>
      <c r="AZ44" s="545"/>
      <c r="BA44" s="545"/>
      <c r="BB44" s="545"/>
      <c r="BC44" s="545"/>
      <c r="BD44" s="545"/>
      <c r="BE44" s="545"/>
      <c r="BF44" s="545"/>
      <c r="BG44" s="545"/>
      <c r="BH44" s="545"/>
      <c r="BI44" s="545"/>
      <c r="BJ44" s="545"/>
      <c r="BK44" s="545"/>
      <c r="BL44" s="547"/>
      <c r="BM44" s="547"/>
      <c r="BN44" s="547"/>
      <c r="BO44" s="547"/>
      <c r="BP44" s="547"/>
      <c r="BQ44" s="547"/>
      <c r="BR44" s="547"/>
      <c r="BS44" s="547"/>
      <c r="BT44" s="547"/>
      <c r="BU44" s="547"/>
      <c r="BV44" s="547"/>
      <c r="BW44" s="547"/>
      <c r="BX44" s="31"/>
    </row>
    <row r="45" spans="1:76" hidden="1" x14ac:dyDescent="0.25">
      <c r="B45" s="550"/>
      <c r="C45" s="550"/>
      <c r="D45" s="550"/>
      <c r="E45" s="550"/>
      <c r="F45" s="550"/>
      <c r="G45" s="550"/>
      <c r="H45" s="550"/>
      <c r="I45" s="550"/>
      <c r="J45" s="550"/>
      <c r="K45" s="550"/>
      <c r="L45" s="550"/>
      <c r="M45" s="550"/>
      <c r="N45" s="553"/>
      <c r="O45" s="553"/>
      <c r="P45" s="553"/>
      <c r="Q45" s="553"/>
      <c r="R45" s="553"/>
      <c r="S45" s="553"/>
      <c r="T45" s="553"/>
      <c r="U45" s="553"/>
      <c r="V45" s="553"/>
      <c r="W45" s="553"/>
      <c r="X45" s="553"/>
      <c r="Y45" s="553"/>
      <c r="Z45" s="556"/>
      <c r="AA45" s="556"/>
      <c r="AB45" s="556"/>
      <c r="AC45" s="556"/>
      <c r="AD45" s="556"/>
      <c r="AE45" s="556"/>
      <c r="AF45" s="556"/>
      <c r="AG45" s="556"/>
      <c r="AH45" s="556"/>
      <c r="AI45" s="556"/>
      <c r="AJ45" s="556"/>
      <c r="AK45" s="556"/>
      <c r="AL45" s="8"/>
      <c r="AM45" s="401"/>
      <c r="AN45" s="543"/>
      <c r="AO45" s="543"/>
      <c r="AP45" s="543"/>
      <c r="AQ45" s="543"/>
      <c r="AR45" s="543"/>
      <c r="AS45" s="543"/>
      <c r="AT45" s="543"/>
      <c r="AU45" s="543"/>
      <c r="AV45" s="543"/>
      <c r="AW45" s="543"/>
      <c r="AX45" s="543"/>
      <c r="AY45" s="543"/>
      <c r="AZ45" s="545"/>
      <c r="BA45" s="545"/>
      <c r="BB45" s="545"/>
      <c r="BC45" s="545"/>
      <c r="BD45" s="545"/>
      <c r="BE45" s="545"/>
      <c r="BF45" s="545"/>
      <c r="BG45" s="545"/>
      <c r="BH45" s="545"/>
      <c r="BI45" s="545"/>
      <c r="BJ45" s="545"/>
      <c r="BK45" s="545"/>
      <c r="BL45" s="547"/>
      <c r="BM45" s="547"/>
      <c r="BN45" s="547"/>
      <c r="BO45" s="547"/>
      <c r="BP45" s="547"/>
      <c r="BQ45" s="547"/>
      <c r="BR45" s="547"/>
      <c r="BS45" s="547"/>
      <c r="BT45" s="547"/>
      <c r="BU45" s="547"/>
      <c r="BV45" s="547"/>
      <c r="BW45" s="547"/>
      <c r="BX45" s="31"/>
    </row>
    <row r="46" spans="1:76" hidden="1" x14ac:dyDescent="0.25">
      <c r="B46" s="550"/>
      <c r="C46" s="550"/>
      <c r="D46" s="550"/>
      <c r="E46" s="550"/>
      <c r="F46" s="550"/>
      <c r="G46" s="550"/>
      <c r="H46" s="550"/>
      <c r="I46" s="550"/>
      <c r="J46" s="550"/>
      <c r="K46" s="550"/>
      <c r="L46" s="550"/>
      <c r="M46" s="550"/>
      <c r="N46" s="553"/>
      <c r="O46" s="553"/>
      <c r="P46" s="553"/>
      <c r="Q46" s="553"/>
      <c r="R46" s="553"/>
      <c r="S46" s="553"/>
      <c r="T46" s="553"/>
      <c r="U46" s="553"/>
      <c r="V46" s="553"/>
      <c r="W46" s="553"/>
      <c r="X46" s="553"/>
      <c r="Y46" s="553"/>
      <c r="Z46" s="556"/>
      <c r="AA46" s="556"/>
      <c r="AB46" s="556"/>
      <c r="AC46" s="556"/>
      <c r="AD46" s="556"/>
      <c r="AE46" s="556"/>
      <c r="AF46" s="556"/>
      <c r="AG46" s="556"/>
      <c r="AH46" s="556"/>
      <c r="AI46" s="556"/>
      <c r="AJ46" s="556"/>
      <c r="AK46" s="556"/>
      <c r="AL46" s="8"/>
      <c r="AM46" s="401"/>
      <c r="AN46" s="543"/>
      <c r="AO46" s="543"/>
      <c r="AP46" s="543"/>
      <c r="AQ46" s="543"/>
      <c r="AR46" s="543"/>
      <c r="AS46" s="543"/>
      <c r="AT46" s="543"/>
      <c r="AU46" s="543"/>
      <c r="AV46" s="543"/>
      <c r="AW46" s="543"/>
      <c r="AX46" s="543"/>
      <c r="AY46" s="543"/>
      <c r="AZ46" s="545"/>
      <c r="BA46" s="545"/>
      <c r="BB46" s="545"/>
      <c r="BC46" s="545"/>
      <c r="BD46" s="545"/>
      <c r="BE46" s="545"/>
      <c r="BF46" s="545"/>
      <c r="BG46" s="545"/>
      <c r="BH46" s="545"/>
      <c r="BI46" s="545"/>
      <c r="BJ46" s="545"/>
      <c r="BK46" s="545"/>
      <c r="BL46" s="547"/>
      <c r="BM46" s="547"/>
      <c r="BN46" s="547"/>
      <c r="BO46" s="547"/>
      <c r="BP46" s="547"/>
      <c r="BQ46" s="547"/>
      <c r="BR46" s="547"/>
      <c r="BS46" s="547"/>
      <c r="BT46" s="547"/>
      <c r="BU46" s="547"/>
      <c r="BV46" s="547"/>
      <c r="BW46" s="547"/>
      <c r="BX46" s="31"/>
    </row>
    <row r="47" spans="1:76" hidden="1" x14ac:dyDescent="0.25">
      <c r="B47" s="550"/>
      <c r="C47" s="550"/>
      <c r="D47" s="550"/>
      <c r="E47" s="550"/>
      <c r="F47" s="550"/>
      <c r="G47" s="550"/>
      <c r="H47" s="550"/>
      <c r="I47" s="550"/>
      <c r="J47" s="550"/>
      <c r="K47" s="550"/>
      <c r="L47" s="550"/>
      <c r="M47" s="550"/>
      <c r="N47" s="553"/>
      <c r="O47" s="553"/>
      <c r="P47" s="553"/>
      <c r="Q47" s="553"/>
      <c r="R47" s="553"/>
      <c r="S47" s="553"/>
      <c r="T47" s="553"/>
      <c r="U47" s="553"/>
      <c r="V47" s="553"/>
      <c r="W47" s="553"/>
      <c r="X47" s="553"/>
      <c r="Y47" s="553"/>
      <c r="Z47" s="556"/>
      <c r="AA47" s="556"/>
      <c r="AB47" s="556"/>
      <c r="AC47" s="556"/>
      <c r="AD47" s="556"/>
      <c r="AE47" s="556"/>
      <c r="AF47" s="556"/>
      <c r="AG47" s="556"/>
      <c r="AH47" s="556"/>
      <c r="AI47" s="556"/>
      <c r="AJ47" s="556"/>
      <c r="AK47" s="556"/>
      <c r="AL47" s="8"/>
      <c r="AM47" s="401"/>
      <c r="AN47" s="543"/>
      <c r="AO47" s="543"/>
      <c r="AP47" s="543"/>
      <c r="AQ47" s="543"/>
      <c r="AR47" s="543"/>
      <c r="AS47" s="543"/>
      <c r="AT47" s="543"/>
      <c r="AU47" s="543"/>
      <c r="AV47" s="543"/>
      <c r="AW47" s="543"/>
      <c r="AX47" s="543"/>
      <c r="AY47" s="543"/>
      <c r="AZ47" s="545"/>
      <c r="BA47" s="545"/>
      <c r="BB47" s="545"/>
      <c r="BC47" s="545"/>
      <c r="BD47" s="545"/>
      <c r="BE47" s="545"/>
      <c r="BF47" s="545"/>
      <c r="BG47" s="545"/>
      <c r="BH47" s="545"/>
      <c r="BI47" s="545"/>
      <c r="BJ47" s="545"/>
      <c r="BK47" s="545"/>
      <c r="BL47" s="547"/>
      <c r="BM47" s="547"/>
      <c r="BN47" s="547"/>
      <c r="BO47" s="547"/>
      <c r="BP47" s="547"/>
      <c r="BQ47" s="547"/>
      <c r="BR47" s="547"/>
      <c r="BS47" s="547"/>
      <c r="BT47" s="547"/>
      <c r="BU47" s="547"/>
      <c r="BV47" s="547"/>
      <c r="BW47" s="547"/>
      <c r="BX47" s="31"/>
    </row>
    <row r="48" spans="1:76" hidden="1" x14ac:dyDescent="0.25">
      <c r="B48" s="550"/>
      <c r="C48" s="550"/>
      <c r="D48" s="550"/>
      <c r="E48" s="550"/>
      <c r="F48" s="550"/>
      <c r="G48" s="550"/>
      <c r="H48" s="550"/>
      <c r="I48" s="550"/>
      <c r="J48" s="550"/>
      <c r="K48" s="550"/>
      <c r="L48" s="550"/>
      <c r="M48" s="550"/>
      <c r="N48" s="553"/>
      <c r="O48" s="553"/>
      <c r="P48" s="553"/>
      <c r="Q48" s="553"/>
      <c r="R48" s="553"/>
      <c r="S48" s="553"/>
      <c r="T48" s="553"/>
      <c r="U48" s="553"/>
      <c r="V48" s="553"/>
      <c r="W48" s="553"/>
      <c r="X48" s="553"/>
      <c r="Y48" s="553"/>
      <c r="Z48" s="556"/>
      <c r="AA48" s="556"/>
      <c r="AB48" s="556"/>
      <c r="AC48" s="556"/>
      <c r="AD48" s="556"/>
      <c r="AE48" s="556"/>
      <c r="AF48" s="556"/>
      <c r="AG48" s="556"/>
      <c r="AH48" s="556"/>
      <c r="AI48" s="556"/>
      <c r="AJ48" s="556"/>
      <c r="AK48" s="556"/>
      <c r="AL48" s="8"/>
      <c r="AM48" s="401"/>
      <c r="AN48" s="543"/>
      <c r="AO48" s="543"/>
      <c r="AP48" s="543"/>
      <c r="AQ48" s="543"/>
      <c r="AR48" s="543"/>
      <c r="AS48" s="543"/>
      <c r="AT48" s="543"/>
      <c r="AU48" s="543"/>
      <c r="AV48" s="543"/>
      <c r="AW48" s="543"/>
      <c r="AX48" s="543"/>
      <c r="AY48" s="543"/>
      <c r="AZ48" s="545"/>
      <c r="BA48" s="545"/>
      <c r="BB48" s="545"/>
      <c r="BC48" s="545"/>
      <c r="BD48" s="545"/>
      <c r="BE48" s="545"/>
      <c r="BF48" s="545"/>
      <c r="BG48" s="545"/>
      <c r="BH48" s="545"/>
      <c r="BI48" s="545"/>
      <c r="BJ48" s="545"/>
      <c r="BK48" s="545"/>
      <c r="BL48" s="547"/>
      <c r="BM48" s="547"/>
      <c r="BN48" s="547"/>
      <c r="BO48" s="547"/>
      <c r="BP48" s="547"/>
      <c r="BQ48" s="547"/>
      <c r="BR48" s="547"/>
      <c r="BS48" s="547"/>
      <c r="BT48" s="547"/>
      <c r="BU48" s="547"/>
      <c r="BV48" s="547"/>
      <c r="BW48" s="547"/>
      <c r="BX48" s="31"/>
    </row>
    <row r="49" spans="1:78" hidden="1" x14ac:dyDescent="0.25">
      <c r="B49" s="550"/>
      <c r="C49" s="550"/>
      <c r="D49" s="550"/>
      <c r="E49" s="550"/>
      <c r="F49" s="550"/>
      <c r="G49" s="550"/>
      <c r="H49" s="550"/>
      <c r="I49" s="550"/>
      <c r="J49" s="550"/>
      <c r="K49" s="550"/>
      <c r="L49" s="550"/>
      <c r="M49" s="550"/>
      <c r="N49" s="553"/>
      <c r="O49" s="553"/>
      <c r="P49" s="553"/>
      <c r="Q49" s="553"/>
      <c r="R49" s="553"/>
      <c r="S49" s="553"/>
      <c r="T49" s="553"/>
      <c r="U49" s="553"/>
      <c r="V49" s="553"/>
      <c r="W49" s="553"/>
      <c r="X49" s="553"/>
      <c r="Y49" s="553"/>
      <c r="Z49" s="556"/>
      <c r="AA49" s="556"/>
      <c r="AB49" s="556"/>
      <c r="AC49" s="556"/>
      <c r="AD49" s="556"/>
      <c r="AE49" s="556"/>
      <c r="AF49" s="556"/>
      <c r="AG49" s="556"/>
      <c r="AH49" s="556"/>
      <c r="AI49" s="556"/>
      <c r="AJ49" s="556"/>
      <c r="AK49" s="556"/>
      <c r="AL49" s="8"/>
      <c r="AM49" s="401"/>
      <c r="AN49" s="543"/>
      <c r="AO49" s="543"/>
      <c r="AP49" s="543"/>
      <c r="AQ49" s="543"/>
      <c r="AR49" s="543"/>
      <c r="AS49" s="543"/>
      <c r="AT49" s="543"/>
      <c r="AU49" s="543"/>
      <c r="AV49" s="543"/>
      <c r="AW49" s="543"/>
      <c r="AX49" s="543"/>
      <c r="AY49" s="543"/>
      <c r="AZ49" s="545"/>
      <c r="BA49" s="545"/>
      <c r="BB49" s="545"/>
      <c r="BC49" s="545"/>
      <c r="BD49" s="545"/>
      <c r="BE49" s="545"/>
      <c r="BF49" s="545"/>
      <c r="BG49" s="545"/>
      <c r="BH49" s="545"/>
      <c r="BI49" s="545"/>
      <c r="BJ49" s="545"/>
      <c r="BK49" s="545"/>
      <c r="BL49" s="547"/>
      <c r="BM49" s="547"/>
      <c r="BN49" s="547"/>
      <c r="BO49" s="547"/>
      <c r="BP49" s="547"/>
      <c r="BQ49" s="547"/>
      <c r="BR49" s="547"/>
      <c r="BS49" s="547"/>
      <c r="BT49" s="547"/>
      <c r="BU49" s="547"/>
      <c r="BV49" s="547"/>
      <c r="BW49" s="547"/>
      <c r="BX49" s="31"/>
    </row>
    <row r="50" spans="1:78" hidden="1" x14ac:dyDescent="0.25">
      <c r="B50" s="551"/>
      <c r="C50" s="551"/>
      <c r="D50" s="551"/>
      <c r="E50" s="551"/>
      <c r="F50" s="551"/>
      <c r="G50" s="551"/>
      <c r="H50" s="551"/>
      <c r="I50" s="551"/>
      <c r="J50" s="551"/>
      <c r="K50" s="551"/>
      <c r="L50" s="551"/>
      <c r="M50" s="551"/>
      <c r="N50" s="554"/>
      <c r="O50" s="554"/>
      <c r="P50" s="554"/>
      <c r="Q50" s="554"/>
      <c r="R50" s="554"/>
      <c r="S50" s="554"/>
      <c r="T50" s="554"/>
      <c r="U50" s="554"/>
      <c r="V50" s="554"/>
      <c r="W50" s="554"/>
      <c r="X50" s="554"/>
      <c r="Y50" s="554"/>
      <c r="Z50" s="556"/>
      <c r="AA50" s="556"/>
      <c r="AB50" s="556"/>
      <c r="AC50" s="556"/>
      <c r="AD50" s="556"/>
      <c r="AE50" s="556"/>
      <c r="AF50" s="556"/>
      <c r="AG50" s="556"/>
      <c r="AH50" s="556"/>
      <c r="AI50" s="556"/>
      <c r="AJ50" s="556"/>
      <c r="AK50" s="556"/>
      <c r="AL50" s="8"/>
      <c r="AN50" s="544"/>
      <c r="AO50" s="544"/>
      <c r="AP50" s="544"/>
      <c r="AQ50" s="544"/>
      <c r="AR50" s="544"/>
      <c r="AS50" s="544"/>
      <c r="AT50" s="544"/>
      <c r="AU50" s="544"/>
      <c r="AV50" s="544"/>
      <c r="AW50" s="544"/>
      <c r="AX50" s="544"/>
      <c r="AY50" s="544"/>
      <c r="AZ50" s="546"/>
      <c r="BA50" s="546"/>
      <c r="BB50" s="546"/>
      <c r="BC50" s="546"/>
      <c r="BD50" s="546"/>
      <c r="BE50" s="546"/>
      <c r="BF50" s="546"/>
      <c r="BG50" s="546"/>
      <c r="BH50" s="546"/>
      <c r="BI50" s="546"/>
      <c r="BJ50" s="546"/>
      <c r="BK50" s="546"/>
      <c r="BL50" s="548"/>
      <c r="BM50" s="548"/>
      <c r="BN50" s="548"/>
      <c r="BO50" s="548"/>
      <c r="BP50" s="548"/>
      <c r="BQ50" s="548"/>
      <c r="BR50" s="548"/>
      <c r="BS50" s="548"/>
      <c r="BT50" s="548"/>
      <c r="BU50" s="548"/>
      <c r="BV50" s="548"/>
      <c r="BW50" s="548"/>
      <c r="BX50" s="32"/>
    </row>
    <row r="51" spans="1:78" ht="15.75" hidden="1" x14ac:dyDescent="0.25">
      <c r="A51" s="2"/>
      <c r="B51" s="549"/>
      <c r="C51" s="549"/>
      <c r="D51" s="549"/>
      <c r="E51" s="549"/>
      <c r="F51" s="549"/>
      <c r="G51" s="549"/>
      <c r="H51" s="549"/>
      <c r="I51" s="549"/>
      <c r="J51" s="549"/>
      <c r="K51" s="549"/>
      <c r="L51" s="549"/>
      <c r="M51" s="549"/>
      <c r="N51" s="552"/>
      <c r="O51" s="552"/>
      <c r="P51" s="552"/>
      <c r="Q51" s="552"/>
      <c r="R51" s="552"/>
      <c r="S51" s="552"/>
      <c r="T51" s="552"/>
      <c r="U51" s="552"/>
      <c r="V51" s="552"/>
      <c r="W51" s="552"/>
      <c r="X51" s="552"/>
      <c r="Y51" s="552"/>
      <c r="Z51" s="555"/>
      <c r="AA51" s="555"/>
      <c r="AB51" s="555"/>
      <c r="AC51" s="555"/>
      <c r="AD51" s="555"/>
      <c r="AE51" s="555"/>
      <c r="AF51" s="555"/>
      <c r="AG51" s="555"/>
      <c r="AH51" s="555"/>
      <c r="AI51" s="555"/>
      <c r="AJ51" s="555"/>
      <c r="AK51" s="555"/>
      <c r="AN51" s="543"/>
      <c r="AO51" s="543"/>
      <c r="AP51" s="543"/>
      <c r="AQ51" s="543"/>
      <c r="AR51" s="543"/>
      <c r="AS51" s="543"/>
      <c r="AT51" s="543"/>
      <c r="AU51" s="543"/>
      <c r="AV51" s="543"/>
      <c r="AW51" s="543"/>
      <c r="AX51" s="543"/>
      <c r="AY51" s="543"/>
      <c r="AZ51" s="545"/>
      <c r="BA51" s="545"/>
      <c r="BB51" s="545"/>
      <c r="BC51" s="545"/>
      <c r="BD51" s="545"/>
      <c r="BE51" s="545"/>
      <c r="BF51" s="545"/>
      <c r="BG51" s="545"/>
      <c r="BH51" s="545"/>
      <c r="BI51" s="545"/>
      <c r="BJ51" s="545"/>
      <c r="BK51" s="545"/>
      <c r="BL51" s="547"/>
      <c r="BM51" s="547"/>
      <c r="BN51" s="547"/>
      <c r="BO51" s="547"/>
      <c r="BP51" s="547"/>
      <c r="BQ51" s="547"/>
      <c r="BR51" s="547"/>
      <c r="BS51" s="547"/>
      <c r="BT51" s="547"/>
      <c r="BU51" s="547"/>
      <c r="BV51" s="547"/>
      <c r="BW51" s="547"/>
      <c r="BX51" s="31"/>
    </row>
    <row r="52" spans="1:78" hidden="1" x14ac:dyDescent="0.25">
      <c r="B52" s="550"/>
      <c r="C52" s="550"/>
      <c r="D52" s="550"/>
      <c r="E52" s="550"/>
      <c r="F52" s="550"/>
      <c r="G52" s="550"/>
      <c r="H52" s="550"/>
      <c r="I52" s="550"/>
      <c r="J52" s="550"/>
      <c r="K52" s="550"/>
      <c r="L52" s="550"/>
      <c r="M52" s="550"/>
      <c r="N52" s="553"/>
      <c r="O52" s="553"/>
      <c r="P52" s="553"/>
      <c r="Q52" s="553"/>
      <c r="R52" s="553"/>
      <c r="S52" s="553"/>
      <c r="T52" s="553"/>
      <c r="U52" s="553"/>
      <c r="V52" s="553"/>
      <c r="W52" s="553"/>
      <c r="X52" s="553"/>
      <c r="Y52" s="553"/>
      <c r="Z52" s="557"/>
      <c r="AA52" s="557"/>
      <c r="AB52" s="557"/>
      <c r="AC52" s="557"/>
      <c r="AD52" s="557"/>
      <c r="AE52" s="557"/>
      <c r="AF52" s="557"/>
      <c r="AG52" s="557"/>
      <c r="AH52" s="557"/>
      <c r="AI52" s="557"/>
      <c r="AJ52" s="557"/>
      <c r="AK52" s="557"/>
      <c r="AL52" s="556"/>
      <c r="AM52" s="401"/>
      <c r="AN52" s="543"/>
      <c r="AO52" s="543"/>
      <c r="AP52" s="543"/>
      <c r="AQ52" s="543"/>
      <c r="AR52" s="543"/>
      <c r="AS52" s="543"/>
      <c r="AT52" s="543"/>
      <c r="AU52" s="543"/>
      <c r="AV52" s="543"/>
      <c r="AW52" s="543"/>
      <c r="AX52" s="543"/>
      <c r="AY52" s="543"/>
      <c r="AZ52" s="545"/>
      <c r="BA52" s="545"/>
      <c r="BB52" s="545"/>
      <c r="BC52" s="545"/>
      <c r="BD52" s="545"/>
      <c r="BE52" s="545"/>
      <c r="BF52" s="545"/>
      <c r="BG52" s="545"/>
      <c r="BH52" s="545"/>
      <c r="BI52" s="545"/>
      <c r="BJ52" s="545"/>
      <c r="BK52" s="545"/>
      <c r="BL52" s="547"/>
      <c r="BM52" s="547"/>
      <c r="BN52" s="547"/>
      <c r="BO52" s="547"/>
      <c r="BP52" s="547"/>
      <c r="BQ52" s="547"/>
      <c r="BR52" s="547"/>
      <c r="BS52" s="547"/>
      <c r="BT52" s="547"/>
      <c r="BU52" s="547"/>
      <c r="BV52" s="547"/>
      <c r="BW52" s="547"/>
      <c r="BX52" s="31"/>
    </row>
    <row r="53" spans="1:78" hidden="1" x14ac:dyDescent="0.25">
      <c r="B53" s="550"/>
      <c r="C53" s="550"/>
      <c r="D53" s="550"/>
      <c r="E53" s="550"/>
      <c r="F53" s="550"/>
      <c r="G53" s="550"/>
      <c r="H53" s="550"/>
      <c r="I53" s="550"/>
      <c r="J53" s="550"/>
      <c r="K53" s="550"/>
      <c r="L53" s="550"/>
      <c r="M53" s="550"/>
      <c r="N53" s="553"/>
      <c r="O53" s="553"/>
      <c r="P53" s="553"/>
      <c r="Q53" s="553"/>
      <c r="R53" s="553"/>
      <c r="S53" s="553"/>
      <c r="T53" s="553"/>
      <c r="U53" s="553"/>
      <c r="V53" s="553"/>
      <c r="W53" s="553"/>
      <c r="X53" s="553"/>
      <c r="Y53" s="553"/>
      <c r="Z53" s="557"/>
      <c r="AA53" s="557"/>
      <c r="AB53" s="557"/>
      <c r="AC53" s="557"/>
      <c r="AD53" s="557"/>
      <c r="AE53" s="557"/>
      <c r="AF53" s="557"/>
      <c r="AG53" s="557"/>
      <c r="AH53" s="557"/>
      <c r="AI53" s="557"/>
      <c r="AJ53" s="557"/>
      <c r="AK53" s="557"/>
      <c r="AL53" s="556"/>
      <c r="AM53" s="401"/>
      <c r="AN53" s="543"/>
      <c r="AO53" s="543"/>
      <c r="AP53" s="543"/>
      <c r="AQ53" s="543"/>
      <c r="AR53" s="543"/>
      <c r="AS53" s="543"/>
      <c r="AT53" s="543"/>
      <c r="AU53" s="543"/>
      <c r="AV53" s="543"/>
      <c r="AW53" s="543"/>
      <c r="AX53" s="543"/>
      <c r="AY53" s="543"/>
      <c r="AZ53" s="545"/>
      <c r="BA53" s="545"/>
      <c r="BB53" s="545"/>
      <c r="BC53" s="545"/>
      <c r="BD53" s="545"/>
      <c r="BE53" s="545"/>
      <c r="BF53" s="545"/>
      <c r="BG53" s="545"/>
      <c r="BH53" s="545"/>
      <c r="BI53" s="545"/>
      <c r="BJ53" s="545"/>
      <c r="BK53" s="545"/>
      <c r="BL53" s="547"/>
      <c r="BM53" s="547"/>
      <c r="BN53" s="547"/>
      <c r="BO53" s="547"/>
      <c r="BP53" s="547"/>
      <c r="BQ53" s="547"/>
      <c r="BR53" s="547"/>
      <c r="BS53" s="547"/>
      <c r="BT53" s="547"/>
      <c r="BU53" s="547"/>
      <c r="BV53" s="547"/>
      <c r="BW53" s="547"/>
      <c r="BX53" s="31"/>
    </row>
    <row r="54" spans="1:78" hidden="1" x14ac:dyDescent="0.25">
      <c r="B54" s="550"/>
      <c r="C54" s="550"/>
      <c r="D54" s="550"/>
      <c r="E54" s="550"/>
      <c r="F54" s="550"/>
      <c r="G54" s="550"/>
      <c r="H54" s="550"/>
      <c r="I54" s="550"/>
      <c r="J54" s="550"/>
      <c r="K54" s="550"/>
      <c r="L54" s="550"/>
      <c r="M54" s="550"/>
      <c r="N54" s="553"/>
      <c r="O54" s="553"/>
      <c r="P54" s="553"/>
      <c r="Q54" s="553"/>
      <c r="R54" s="553"/>
      <c r="S54" s="553"/>
      <c r="T54" s="553"/>
      <c r="U54" s="553"/>
      <c r="V54" s="553"/>
      <c r="W54" s="553"/>
      <c r="X54" s="553"/>
      <c r="Y54" s="553"/>
      <c r="Z54" s="557"/>
      <c r="AA54" s="557"/>
      <c r="AB54" s="557"/>
      <c r="AC54" s="557"/>
      <c r="AD54" s="557"/>
      <c r="AE54" s="557"/>
      <c r="AF54" s="557"/>
      <c r="AG54" s="557"/>
      <c r="AH54" s="557"/>
      <c r="AI54" s="557"/>
      <c r="AJ54" s="557"/>
      <c r="AK54" s="557"/>
      <c r="AL54" s="556"/>
      <c r="AM54" s="401"/>
      <c r="AN54" s="543"/>
      <c r="AO54" s="543"/>
      <c r="AP54" s="543"/>
      <c r="AQ54" s="543"/>
      <c r="AR54" s="543"/>
      <c r="AS54" s="543"/>
      <c r="AT54" s="543"/>
      <c r="AU54" s="543"/>
      <c r="AV54" s="543"/>
      <c r="AW54" s="543"/>
      <c r="AX54" s="543"/>
      <c r="AY54" s="543"/>
      <c r="AZ54" s="545"/>
      <c r="BA54" s="545"/>
      <c r="BB54" s="545"/>
      <c r="BC54" s="545"/>
      <c r="BD54" s="545"/>
      <c r="BE54" s="545"/>
      <c r="BF54" s="545"/>
      <c r="BG54" s="545"/>
      <c r="BH54" s="545"/>
      <c r="BI54" s="545"/>
      <c r="BJ54" s="545"/>
      <c r="BK54" s="545"/>
      <c r="BL54" s="547"/>
      <c r="BM54" s="547"/>
      <c r="BN54" s="547"/>
      <c r="BO54" s="547"/>
      <c r="BP54" s="547"/>
      <c r="BQ54" s="547"/>
      <c r="BR54" s="547"/>
      <c r="BS54" s="547"/>
      <c r="BT54" s="547"/>
      <c r="BU54" s="547"/>
      <c r="BV54" s="547"/>
      <c r="BW54" s="547"/>
      <c r="BX54" s="31"/>
    </row>
    <row r="55" spans="1:78" hidden="1" x14ac:dyDescent="0.25">
      <c r="B55" s="550"/>
      <c r="C55" s="550"/>
      <c r="D55" s="550"/>
      <c r="E55" s="550"/>
      <c r="F55" s="550"/>
      <c r="G55" s="550"/>
      <c r="H55" s="550"/>
      <c r="I55" s="550"/>
      <c r="J55" s="550"/>
      <c r="K55" s="550"/>
      <c r="L55" s="550"/>
      <c r="M55" s="550"/>
      <c r="N55" s="553"/>
      <c r="O55" s="553"/>
      <c r="P55" s="553"/>
      <c r="Q55" s="553"/>
      <c r="R55" s="553"/>
      <c r="S55" s="553"/>
      <c r="T55" s="553"/>
      <c r="U55" s="553"/>
      <c r="V55" s="553"/>
      <c r="W55" s="553"/>
      <c r="X55" s="553"/>
      <c r="Y55" s="553"/>
      <c r="Z55" s="557"/>
      <c r="AA55" s="557"/>
      <c r="AB55" s="557"/>
      <c r="AC55" s="557"/>
      <c r="AD55" s="557"/>
      <c r="AE55" s="557"/>
      <c r="AF55" s="557"/>
      <c r="AG55" s="557"/>
      <c r="AH55" s="557"/>
      <c r="AI55" s="557"/>
      <c r="AJ55" s="557"/>
      <c r="AK55" s="557"/>
      <c r="AL55" s="556"/>
      <c r="AM55" s="401"/>
      <c r="AN55" s="543"/>
      <c r="AO55" s="543"/>
      <c r="AP55" s="543"/>
      <c r="AQ55" s="543"/>
      <c r="AR55" s="543"/>
      <c r="AS55" s="543"/>
      <c r="AT55" s="543"/>
      <c r="AU55" s="543"/>
      <c r="AV55" s="543"/>
      <c r="AW55" s="543"/>
      <c r="AX55" s="543"/>
      <c r="AY55" s="543"/>
      <c r="AZ55" s="545"/>
      <c r="BA55" s="545"/>
      <c r="BB55" s="545"/>
      <c r="BC55" s="545"/>
      <c r="BD55" s="545"/>
      <c r="BE55" s="545"/>
      <c r="BF55" s="545"/>
      <c r="BG55" s="545"/>
      <c r="BH55" s="545"/>
      <c r="BI55" s="545"/>
      <c r="BJ55" s="545"/>
      <c r="BK55" s="545"/>
      <c r="BL55" s="547"/>
      <c r="BM55" s="547"/>
      <c r="BN55" s="547"/>
      <c r="BO55" s="547"/>
      <c r="BP55" s="547"/>
      <c r="BQ55" s="547"/>
      <c r="BR55" s="547"/>
      <c r="BS55" s="547"/>
      <c r="BT55" s="547"/>
      <c r="BU55" s="547"/>
      <c r="BV55" s="547"/>
      <c r="BW55" s="547"/>
      <c r="BX55" s="31"/>
    </row>
    <row r="56" spans="1:78" hidden="1" x14ac:dyDescent="0.25">
      <c r="B56" s="550"/>
      <c r="C56" s="550"/>
      <c r="D56" s="550"/>
      <c r="E56" s="550"/>
      <c r="F56" s="550"/>
      <c r="G56" s="550"/>
      <c r="H56" s="550"/>
      <c r="I56" s="550"/>
      <c r="J56" s="550"/>
      <c r="K56" s="550"/>
      <c r="L56" s="550"/>
      <c r="M56" s="550"/>
      <c r="N56" s="553"/>
      <c r="O56" s="553"/>
      <c r="P56" s="553"/>
      <c r="Q56" s="553"/>
      <c r="R56" s="553"/>
      <c r="S56" s="553"/>
      <c r="T56" s="553"/>
      <c r="U56" s="553"/>
      <c r="V56" s="553"/>
      <c r="W56" s="553"/>
      <c r="X56" s="553"/>
      <c r="Y56" s="553"/>
      <c r="Z56" s="557"/>
      <c r="AA56" s="557"/>
      <c r="AB56" s="557"/>
      <c r="AC56" s="557"/>
      <c r="AD56" s="557"/>
      <c r="AE56" s="557"/>
      <c r="AF56" s="557"/>
      <c r="AG56" s="557"/>
      <c r="AH56" s="557"/>
      <c r="AI56" s="557"/>
      <c r="AJ56" s="557"/>
      <c r="AK56" s="557"/>
      <c r="AL56" s="556"/>
      <c r="AM56" s="401"/>
      <c r="AN56" s="543"/>
      <c r="AO56" s="543"/>
      <c r="AP56" s="543"/>
      <c r="AQ56" s="543"/>
      <c r="AR56" s="543"/>
      <c r="AS56" s="543"/>
      <c r="AT56" s="543"/>
      <c r="AU56" s="543"/>
      <c r="AV56" s="543"/>
      <c r="AW56" s="543"/>
      <c r="AX56" s="543"/>
      <c r="AY56" s="543"/>
      <c r="AZ56" s="545"/>
      <c r="BA56" s="545"/>
      <c r="BB56" s="545"/>
      <c r="BC56" s="545"/>
      <c r="BD56" s="545"/>
      <c r="BE56" s="545"/>
      <c r="BF56" s="545"/>
      <c r="BG56" s="545"/>
      <c r="BH56" s="545"/>
      <c r="BI56" s="545"/>
      <c r="BJ56" s="545"/>
      <c r="BK56" s="545"/>
      <c r="BL56" s="547"/>
      <c r="BM56" s="547"/>
      <c r="BN56" s="547"/>
      <c r="BO56" s="547"/>
      <c r="BP56" s="547"/>
      <c r="BQ56" s="547"/>
      <c r="BR56" s="547"/>
      <c r="BS56" s="547"/>
      <c r="BT56" s="547"/>
      <c r="BU56" s="547"/>
      <c r="BV56" s="547"/>
      <c r="BW56" s="547"/>
      <c r="BX56" s="31"/>
    </row>
    <row r="57" spans="1:78" hidden="1" x14ac:dyDescent="0.25">
      <c r="B57" s="550"/>
      <c r="C57" s="550"/>
      <c r="D57" s="550"/>
      <c r="E57" s="550"/>
      <c r="F57" s="550"/>
      <c r="G57" s="550"/>
      <c r="H57" s="550"/>
      <c r="I57" s="550"/>
      <c r="J57" s="550"/>
      <c r="K57" s="550"/>
      <c r="L57" s="550"/>
      <c r="M57" s="550"/>
      <c r="N57" s="553"/>
      <c r="O57" s="553"/>
      <c r="P57" s="553"/>
      <c r="Q57" s="553"/>
      <c r="R57" s="553"/>
      <c r="S57" s="553"/>
      <c r="T57" s="553"/>
      <c r="U57" s="553"/>
      <c r="V57" s="553"/>
      <c r="W57" s="553"/>
      <c r="X57" s="553"/>
      <c r="Y57" s="553"/>
      <c r="Z57" s="557"/>
      <c r="AA57" s="557"/>
      <c r="AB57" s="557"/>
      <c r="AC57" s="557"/>
      <c r="AD57" s="557"/>
      <c r="AE57" s="557"/>
      <c r="AF57" s="557"/>
      <c r="AG57" s="557"/>
      <c r="AH57" s="557"/>
      <c r="AI57" s="557"/>
      <c r="AJ57" s="557"/>
      <c r="AK57" s="557"/>
      <c r="AL57" s="556"/>
      <c r="AM57" s="401"/>
      <c r="AN57" s="543"/>
      <c r="AO57" s="543"/>
      <c r="AP57" s="543"/>
      <c r="AQ57" s="543"/>
      <c r="AR57" s="543"/>
      <c r="AS57" s="543"/>
      <c r="AT57" s="543"/>
      <c r="AU57" s="543"/>
      <c r="AV57" s="543"/>
      <c r="AW57" s="543"/>
      <c r="AX57" s="543"/>
      <c r="AY57" s="543"/>
      <c r="AZ57" s="545"/>
      <c r="BA57" s="545"/>
      <c r="BB57" s="545"/>
      <c r="BC57" s="545"/>
      <c r="BD57" s="545"/>
      <c r="BE57" s="545"/>
      <c r="BF57" s="545"/>
      <c r="BG57" s="545"/>
      <c r="BH57" s="545"/>
      <c r="BI57" s="545"/>
      <c r="BJ57" s="545"/>
      <c r="BK57" s="545"/>
      <c r="BL57" s="547"/>
      <c r="BM57" s="547"/>
      <c r="BN57" s="547"/>
      <c r="BO57" s="547"/>
      <c r="BP57" s="547"/>
      <c r="BQ57" s="547"/>
      <c r="BR57" s="547"/>
      <c r="BS57" s="547"/>
      <c r="BT57" s="547"/>
      <c r="BU57" s="547"/>
      <c r="BV57" s="547"/>
      <c r="BW57" s="547"/>
      <c r="BX57" s="31"/>
    </row>
    <row r="58" spans="1:78" hidden="1" x14ac:dyDescent="0.25">
      <c r="B58" s="551"/>
      <c r="C58" s="551"/>
      <c r="D58" s="551"/>
      <c r="E58" s="551"/>
      <c r="F58" s="551"/>
      <c r="G58" s="551"/>
      <c r="H58" s="551"/>
      <c r="I58" s="551"/>
      <c r="J58" s="551"/>
      <c r="K58" s="551"/>
      <c r="L58" s="551"/>
      <c r="M58" s="551"/>
      <c r="N58" s="554"/>
      <c r="O58" s="554"/>
      <c r="P58" s="554"/>
      <c r="Q58" s="554"/>
      <c r="R58" s="554"/>
      <c r="S58" s="554"/>
      <c r="T58" s="554"/>
      <c r="U58" s="554"/>
      <c r="V58" s="554"/>
      <c r="W58" s="554"/>
      <c r="X58" s="554"/>
      <c r="Y58" s="554"/>
      <c r="Z58" s="556"/>
      <c r="AA58" s="556"/>
      <c r="AB58" s="556"/>
      <c r="AC58" s="556"/>
      <c r="AD58" s="556"/>
      <c r="AE58" s="556"/>
      <c r="AF58" s="556"/>
      <c r="AG58" s="556"/>
      <c r="AH58" s="556"/>
      <c r="AI58" s="556"/>
      <c r="AJ58" s="556"/>
      <c r="AK58" s="556"/>
      <c r="AL58" s="8"/>
      <c r="AN58" s="544"/>
      <c r="AO58" s="544"/>
      <c r="AP58" s="544"/>
      <c r="AQ58" s="544"/>
      <c r="AR58" s="544"/>
      <c r="AS58" s="544"/>
      <c r="AT58" s="544"/>
      <c r="AU58" s="544"/>
      <c r="AV58" s="544"/>
      <c r="AW58" s="544"/>
      <c r="AX58" s="544"/>
      <c r="AY58" s="544"/>
      <c r="AZ58" s="546"/>
      <c r="BA58" s="546"/>
      <c r="BB58" s="546"/>
      <c r="BC58" s="546"/>
      <c r="BD58" s="546"/>
      <c r="BE58" s="546"/>
      <c r="BF58" s="546"/>
      <c r="BG58" s="546"/>
      <c r="BH58" s="546"/>
      <c r="BI58" s="546"/>
      <c r="BJ58" s="546"/>
      <c r="BK58" s="546"/>
      <c r="BL58" s="548"/>
      <c r="BM58" s="548"/>
      <c r="BN58" s="548"/>
      <c r="BO58" s="548"/>
      <c r="BP58" s="548"/>
      <c r="BQ58" s="548"/>
      <c r="BR58" s="548"/>
      <c r="BS58" s="548"/>
      <c r="BT58" s="548"/>
      <c r="BU58" s="548"/>
      <c r="BV58" s="548"/>
      <c r="BW58" s="548"/>
      <c r="BX58" s="32"/>
    </row>
    <row r="59" spans="1:78" ht="15.75" hidden="1" x14ac:dyDescent="0.25">
      <c r="A59" s="2"/>
      <c r="B59" s="549"/>
      <c r="C59" s="549"/>
      <c r="D59" s="549"/>
      <c r="E59" s="549"/>
      <c r="F59" s="549"/>
      <c r="G59" s="549"/>
      <c r="H59" s="549"/>
      <c r="I59" s="549"/>
      <c r="J59" s="549"/>
      <c r="K59" s="549"/>
      <c r="L59" s="549"/>
      <c r="M59" s="549"/>
      <c r="N59" s="552"/>
      <c r="O59" s="552"/>
      <c r="P59" s="552"/>
      <c r="Q59" s="552"/>
      <c r="R59" s="552"/>
      <c r="S59" s="552"/>
      <c r="T59" s="552"/>
      <c r="U59" s="552"/>
      <c r="V59" s="552"/>
      <c r="W59" s="552"/>
      <c r="X59" s="552"/>
      <c r="Y59" s="552"/>
      <c r="Z59" s="555"/>
      <c r="AA59" s="555"/>
      <c r="AB59" s="555"/>
      <c r="AC59" s="555"/>
      <c r="AD59" s="555"/>
      <c r="AE59" s="555"/>
      <c r="AF59" s="555"/>
      <c r="AG59" s="555"/>
      <c r="AH59" s="555"/>
      <c r="AI59" s="555"/>
      <c r="AJ59" s="555"/>
      <c r="AK59" s="555"/>
      <c r="AN59" s="543"/>
      <c r="AO59" s="543"/>
      <c r="AP59" s="543"/>
      <c r="AQ59" s="543"/>
      <c r="AR59" s="543"/>
      <c r="AS59" s="543"/>
      <c r="AT59" s="543"/>
      <c r="AU59" s="543"/>
      <c r="AV59" s="543"/>
      <c r="AW59" s="543"/>
      <c r="AX59" s="543"/>
      <c r="AY59" s="543"/>
      <c r="AZ59" s="545"/>
      <c r="BA59" s="545"/>
      <c r="BB59" s="545"/>
      <c r="BC59" s="545"/>
      <c r="BD59" s="545"/>
      <c r="BE59" s="545"/>
      <c r="BF59" s="545"/>
      <c r="BG59" s="545"/>
      <c r="BH59" s="545"/>
      <c r="BI59" s="545"/>
      <c r="BJ59" s="545"/>
      <c r="BK59" s="545"/>
      <c r="BL59" s="547"/>
      <c r="BM59" s="547"/>
      <c r="BN59" s="547"/>
      <c r="BO59" s="547"/>
      <c r="BP59" s="547"/>
      <c r="BQ59" s="547"/>
      <c r="BR59" s="547"/>
      <c r="BS59" s="547"/>
      <c r="BT59" s="547"/>
      <c r="BU59" s="547"/>
      <c r="BV59" s="547"/>
      <c r="BW59" s="547"/>
      <c r="BX59" s="31"/>
    </row>
    <row r="60" spans="1:78" hidden="1" x14ac:dyDescent="0.25">
      <c r="B60" s="559"/>
      <c r="C60" s="559"/>
      <c r="D60" s="559"/>
      <c r="E60" s="559"/>
      <c r="F60" s="559"/>
      <c r="G60" s="559"/>
      <c r="H60" s="559"/>
      <c r="I60" s="559"/>
      <c r="J60" s="559"/>
      <c r="K60" s="559"/>
      <c r="L60" s="559"/>
      <c r="M60" s="559"/>
      <c r="N60" s="553"/>
      <c r="O60" s="553"/>
      <c r="P60" s="553"/>
      <c r="Q60" s="553"/>
      <c r="R60" s="553"/>
      <c r="S60" s="553"/>
      <c r="T60" s="553"/>
      <c r="U60" s="553"/>
      <c r="V60" s="553"/>
      <c r="W60" s="553"/>
      <c r="X60" s="553"/>
      <c r="Y60" s="553"/>
      <c r="Z60" s="556"/>
      <c r="AA60" s="556"/>
      <c r="AB60" s="556"/>
      <c r="AC60" s="556"/>
      <c r="AD60" s="556"/>
      <c r="AE60" s="556"/>
      <c r="AF60" s="556"/>
      <c r="AG60" s="556"/>
      <c r="AH60" s="556"/>
      <c r="AI60" s="556"/>
      <c r="AJ60" s="556"/>
      <c r="AK60" s="556"/>
      <c r="AL60" s="8"/>
      <c r="AM60" s="401"/>
      <c r="AN60" s="543"/>
      <c r="AO60" s="543"/>
      <c r="AP60" s="543"/>
      <c r="AQ60" s="543"/>
      <c r="AR60" s="543"/>
      <c r="AS60" s="543"/>
      <c r="AT60" s="543"/>
      <c r="AU60" s="543"/>
      <c r="AV60" s="543"/>
      <c r="AW60" s="543"/>
      <c r="AX60" s="543"/>
      <c r="AY60" s="543"/>
      <c r="AZ60" s="545"/>
      <c r="BA60" s="545"/>
      <c r="BB60" s="545"/>
      <c r="BC60" s="545"/>
      <c r="BD60" s="545"/>
      <c r="BE60" s="545"/>
      <c r="BF60" s="545"/>
      <c r="BG60" s="545"/>
      <c r="BH60" s="545"/>
      <c r="BI60" s="545"/>
      <c r="BJ60" s="545"/>
      <c r="BK60" s="545"/>
      <c r="BL60" s="547"/>
      <c r="BM60" s="547"/>
      <c r="BN60" s="547"/>
      <c r="BO60" s="547"/>
      <c r="BP60" s="547"/>
      <c r="BQ60" s="547"/>
      <c r="BR60" s="547"/>
      <c r="BS60" s="547"/>
      <c r="BT60" s="547"/>
      <c r="BU60" s="547"/>
      <c r="BV60" s="547"/>
      <c r="BW60" s="547"/>
      <c r="BX60" s="31"/>
    </row>
    <row r="61" spans="1:78" hidden="1" x14ac:dyDescent="0.25">
      <c r="B61" s="559"/>
      <c r="C61" s="559"/>
      <c r="D61" s="559"/>
      <c r="E61" s="559"/>
      <c r="F61" s="559"/>
      <c r="G61" s="559"/>
      <c r="H61" s="559"/>
      <c r="I61" s="559"/>
      <c r="J61" s="559"/>
      <c r="K61" s="559"/>
      <c r="L61" s="559"/>
      <c r="M61" s="559"/>
      <c r="N61" s="553"/>
      <c r="O61" s="553"/>
      <c r="P61" s="553"/>
      <c r="Q61" s="553"/>
      <c r="R61" s="553"/>
      <c r="S61" s="553"/>
      <c r="T61" s="553"/>
      <c r="U61" s="553"/>
      <c r="V61" s="553"/>
      <c r="W61" s="553"/>
      <c r="X61" s="553"/>
      <c r="Y61" s="553"/>
      <c r="Z61" s="556"/>
      <c r="AA61" s="556"/>
      <c r="AB61" s="556"/>
      <c r="AC61" s="556"/>
      <c r="AD61" s="556"/>
      <c r="AE61" s="556"/>
      <c r="AF61" s="556"/>
      <c r="AG61" s="556"/>
      <c r="AH61" s="556"/>
      <c r="AI61" s="556"/>
      <c r="AJ61" s="556"/>
      <c r="AK61" s="556"/>
      <c r="AL61" s="8"/>
      <c r="AM61" s="401"/>
      <c r="AN61" s="543"/>
      <c r="AO61" s="543"/>
      <c r="AP61" s="543"/>
      <c r="AQ61" s="543"/>
      <c r="AR61" s="543"/>
      <c r="AS61" s="543"/>
      <c r="AT61" s="543"/>
      <c r="AU61" s="543"/>
      <c r="AV61" s="543"/>
      <c r="AW61" s="543"/>
      <c r="AX61" s="543"/>
      <c r="AY61" s="543"/>
      <c r="AZ61" s="545"/>
      <c r="BA61" s="545"/>
      <c r="BB61" s="545"/>
      <c r="BC61" s="545"/>
      <c r="BD61" s="545"/>
      <c r="BE61" s="545"/>
      <c r="BF61" s="545"/>
      <c r="BG61" s="545"/>
      <c r="BH61" s="545"/>
      <c r="BI61" s="545"/>
      <c r="BJ61" s="545"/>
      <c r="BK61" s="545"/>
      <c r="BL61" s="547"/>
      <c r="BM61" s="547"/>
      <c r="BN61" s="547"/>
      <c r="BO61" s="547"/>
      <c r="BP61" s="547"/>
      <c r="BQ61" s="547"/>
      <c r="BR61" s="547"/>
      <c r="BS61" s="547"/>
      <c r="BT61" s="547"/>
      <c r="BU61" s="547"/>
      <c r="BV61" s="547"/>
      <c r="BW61" s="547"/>
      <c r="BX61" s="31"/>
    </row>
    <row r="62" spans="1:78" hidden="1" x14ac:dyDescent="0.25">
      <c r="B62" s="559"/>
      <c r="C62" s="559"/>
      <c r="D62" s="559"/>
      <c r="E62" s="559"/>
      <c r="F62" s="559"/>
      <c r="G62" s="559"/>
      <c r="H62" s="559"/>
      <c r="I62" s="559"/>
      <c r="J62" s="559"/>
      <c r="K62" s="559"/>
      <c r="L62" s="559"/>
      <c r="M62" s="559"/>
      <c r="N62" s="553"/>
      <c r="O62" s="553"/>
      <c r="P62" s="553"/>
      <c r="Q62" s="553"/>
      <c r="R62" s="553"/>
      <c r="S62" s="553"/>
      <c r="T62" s="553"/>
      <c r="U62" s="553"/>
      <c r="V62" s="553"/>
      <c r="W62" s="553"/>
      <c r="X62" s="553"/>
      <c r="Y62" s="553"/>
      <c r="Z62" s="556"/>
      <c r="AA62" s="556"/>
      <c r="AB62" s="556"/>
      <c r="AC62" s="556"/>
      <c r="AD62" s="556"/>
      <c r="AE62" s="556"/>
      <c r="AF62" s="556"/>
      <c r="AG62" s="556"/>
      <c r="AH62" s="556"/>
      <c r="AI62" s="556"/>
      <c r="AJ62" s="556"/>
      <c r="AK62" s="556"/>
      <c r="AL62" s="8"/>
      <c r="AM62" s="401"/>
      <c r="AN62" s="543"/>
      <c r="AO62" s="543"/>
      <c r="AP62" s="543"/>
      <c r="AQ62" s="543"/>
      <c r="AR62" s="543"/>
      <c r="AS62" s="543"/>
      <c r="AT62" s="543"/>
      <c r="AU62" s="543"/>
      <c r="AV62" s="543"/>
      <c r="AW62" s="543"/>
      <c r="AX62" s="543"/>
      <c r="AY62" s="543"/>
      <c r="AZ62" s="545"/>
      <c r="BA62" s="545"/>
      <c r="BB62" s="545"/>
      <c r="BC62" s="545"/>
      <c r="BD62" s="545"/>
      <c r="BE62" s="545"/>
      <c r="BF62" s="545"/>
      <c r="BG62" s="545"/>
      <c r="BH62" s="545"/>
      <c r="BI62" s="545"/>
      <c r="BJ62" s="545"/>
      <c r="BK62" s="545"/>
      <c r="BL62" s="547"/>
      <c r="BM62" s="547"/>
      <c r="BN62" s="547"/>
      <c r="BO62" s="547"/>
      <c r="BP62" s="547"/>
      <c r="BQ62" s="547"/>
      <c r="BR62" s="547"/>
      <c r="BS62" s="547"/>
      <c r="BT62" s="547"/>
      <c r="BU62" s="547"/>
      <c r="BV62" s="547"/>
      <c r="BW62" s="547"/>
      <c r="BX62" s="31"/>
    </row>
    <row r="63" spans="1:78" ht="15.75" hidden="1" thickBot="1" x14ac:dyDescent="0.3">
      <c r="B63" s="550"/>
      <c r="C63" s="550"/>
      <c r="D63" s="550"/>
      <c r="E63" s="550"/>
      <c r="F63" s="550"/>
      <c r="G63" s="550"/>
      <c r="H63" s="550"/>
      <c r="I63" s="550"/>
      <c r="J63" s="550"/>
      <c r="K63" s="550"/>
      <c r="L63" s="550"/>
      <c r="M63" s="550"/>
      <c r="N63" s="553"/>
      <c r="O63" s="553"/>
      <c r="P63" s="553"/>
      <c r="Q63" s="553"/>
      <c r="R63" s="553"/>
      <c r="S63" s="553"/>
      <c r="T63" s="553"/>
      <c r="U63" s="553"/>
      <c r="V63" s="553"/>
      <c r="W63" s="553"/>
      <c r="X63" s="553"/>
      <c r="Y63" s="553"/>
      <c r="Z63" s="556"/>
      <c r="AA63" s="556"/>
      <c r="AB63" s="556"/>
      <c r="AC63" s="556"/>
      <c r="AD63" s="556"/>
      <c r="AE63" s="556"/>
      <c r="AF63" s="556"/>
      <c r="AG63" s="556"/>
      <c r="AH63" s="556"/>
      <c r="AI63" s="556"/>
      <c r="AJ63" s="556"/>
      <c r="AK63" s="556"/>
      <c r="AL63" s="8"/>
      <c r="AM63" s="401"/>
      <c r="AN63" s="543"/>
      <c r="AO63" s="543"/>
      <c r="AP63" s="543"/>
      <c r="AQ63" s="543"/>
      <c r="AR63" s="543"/>
      <c r="AS63" s="543"/>
      <c r="AT63" s="543"/>
      <c r="AU63" s="543"/>
      <c r="AV63" s="543"/>
      <c r="AW63" s="543"/>
      <c r="AX63" s="543"/>
      <c r="AY63" s="543"/>
      <c r="AZ63" s="545"/>
      <c r="BA63" s="545"/>
      <c r="BB63" s="545"/>
      <c r="BC63" s="545"/>
      <c r="BD63" s="545"/>
      <c r="BE63" s="545"/>
      <c r="BF63" s="545"/>
      <c r="BG63" s="545"/>
      <c r="BH63" s="545"/>
      <c r="BI63" s="545"/>
      <c r="BJ63" s="545"/>
      <c r="BK63" s="545"/>
      <c r="BL63" s="547"/>
      <c r="BM63" s="547"/>
      <c r="BN63" s="547"/>
      <c r="BO63" s="547"/>
      <c r="BP63" s="547"/>
      <c r="BQ63" s="547"/>
      <c r="BR63" s="547"/>
      <c r="BS63" s="547"/>
      <c r="BT63" s="547"/>
      <c r="BU63" s="547"/>
      <c r="BV63" s="547"/>
      <c r="BW63" s="547"/>
      <c r="BX63" s="31"/>
    </row>
    <row r="64" spans="1:78" hidden="1" x14ac:dyDescent="0.25">
      <c r="B64" s="550"/>
      <c r="C64" s="550"/>
      <c r="D64" s="550"/>
      <c r="E64" s="550"/>
      <c r="F64" s="550"/>
      <c r="G64" s="550"/>
      <c r="H64" s="550"/>
      <c r="I64" s="550"/>
      <c r="J64" s="550"/>
      <c r="K64" s="550"/>
      <c r="L64" s="550"/>
      <c r="M64" s="550"/>
      <c r="N64" s="553"/>
      <c r="O64" s="553"/>
      <c r="P64" s="553"/>
      <c r="Q64" s="553"/>
      <c r="R64" s="553"/>
      <c r="S64" s="553"/>
      <c r="T64" s="553"/>
      <c r="U64" s="553"/>
      <c r="V64" s="553"/>
      <c r="W64" s="553"/>
      <c r="X64" s="553"/>
      <c r="Y64" s="553"/>
      <c r="Z64" s="556"/>
      <c r="AA64" s="556"/>
      <c r="AB64" s="556"/>
      <c r="AC64" s="556"/>
      <c r="AD64" s="556"/>
      <c r="AE64" s="556"/>
      <c r="AF64" s="556"/>
      <c r="AG64" s="556"/>
      <c r="AH64" s="556"/>
      <c r="AI64" s="556"/>
      <c r="AJ64" s="556"/>
      <c r="AK64" s="556"/>
      <c r="AL64" s="8"/>
      <c r="AM64" s="401"/>
      <c r="AN64" s="543"/>
      <c r="AO64" s="543"/>
      <c r="AP64" s="543"/>
      <c r="AQ64" s="543"/>
      <c r="AR64" s="543"/>
      <c r="AS64" s="543"/>
      <c r="AT64" s="543"/>
      <c r="AU64" s="543"/>
      <c r="AV64" s="543"/>
      <c r="AW64" s="543"/>
      <c r="AX64" s="543"/>
      <c r="AY64" s="543"/>
      <c r="AZ64" s="545"/>
      <c r="BA64" s="545"/>
      <c r="BB64" s="545"/>
      <c r="BC64" s="545"/>
      <c r="BD64" s="545"/>
      <c r="BE64" s="545"/>
      <c r="BF64" s="545"/>
      <c r="BG64" s="545"/>
      <c r="BH64" s="545"/>
      <c r="BI64" s="545"/>
      <c r="BJ64" s="545"/>
      <c r="BK64" s="545"/>
      <c r="BL64" s="547"/>
      <c r="BM64" s="547"/>
      <c r="BN64" s="547"/>
      <c r="BO64" s="547"/>
      <c r="BP64" s="547"/>
      <c r="BQ64" s="547"/>
      <c r="BR64" s="547"/>
      <c r="BS64" s="547"/>
      <c r="BT64" s="547"/>
      <c r="BU64" s="547"/>
      <c r="BV64" s="547"/>
      <c r="BW64" s="547"/>
      <c r="BX64" s="31"/>
      <c r="BY64" s="510"/>
      <c r="BZ64" s="511"/>
    </row>
    <row r="65" spans="1:78" hidden="1" x14ac:dyDescent="0.25">
      <c r="B65" s="550"/>
      <c r="C65" s="550"/>
      <c r="D65" s="550"/>
      <c r="E65" s="550"/>
      <c r="F65" s="550"/>
      <c r="G65" s="550"/>
      <c r="H65" s="550"/>
      <c r="I65" s="550"/>
      <c r="J65" s="550"/>
      <c r="K65" s="550"/>
      <c r="L65" s="550"/>
      <c r="M65" s="550"/>
      <c r="N65" s="553"/>
      <c r="O65" s="553"/>
      <c r="P65" s="553"/>
      <c r="Q65" s="553"/>
      <c r="R65" s="553"/>
      <c r="S65" s="553"/>
      <c r="T65" s="553"/>
      <c r="U65" s="553"/>
      <c r="V65" s="553"/>
      <c r="W65" s="553"/>
      <c r="X65" s="553"/>
      <c r="Y65" s="553"/>
      <c r="Z65" s="556"/>
      <c r="AA65" s="556"/>
      <c r="AB65" s="556"/>
      <c r="AC65" s="556"/>
      <c r="AD65" s="556"/>
      <c r="AE65" s="556"/>
      <c r="AF65" s="556"/>
      <c r="AG65" s="556"/>
      <c r="AH65" s="556"/>
      <c r="AI65" s="556"/>
      <c r="AJ65" s="556"/>
      <c r="AK65" s="556"/>
      <c r="AL65" s="8"/>
      <c r="AM65" s="401"/>
      <c r="AN65" s="543"/>
      <c r="AO65" s="543"/>
      <c r="AP65" s="543"/>
      <c r="AQ65" s="543"/>
      <c r="AR65" s="543"/>
      <c r="AS65" s="543"/>
      <c r="AT65" s="543"/>
      <c r="AU65" s="543"/>
      <c r="AV65" s="543"/>
      <c r="AW65" s="543"/>
      <c r="AX65" s="543"/>
      <c r="AY65" s="543"/>
      <c r="AZ65" s="545"/>
      <c r="BA65" s="545"/>
      <c r="BB65" s="545"/>
      <c r="BC65" s="545"/>
      <c r="BD65" s="545"/>
      <c r="BE65" s="545"/>
      <c r="BF65" s="545"/>
      <c r="BG65" s="545"/>
      <c r="BH65" s="545"/>
      <c r="BI65" s="545"/>
      <c r="BJ65" s="545"/>
      <c r="BK65" s="545"/>
      <c r="BL65" s="547"/>
      <c r="BM65" s="547"/>
      <c r="BN65" s="547"/>
      <c r="BO65" s="547"/>
      <c r="BP65" s="547"/>
      <c r="BQ65" s="547"/>
      <c r="BR65" s="547"/>
      <c r="BS65" s="547"/>
      <c r="BT65" s="547"/>
      <c r="BU65" s="547"/>
      <c r="BV65" s="547"/>
      <c r="BW65" s="547"/>
      <c r="BX65" s="31"/>
      <c r="BY65" s="29"/>
      <c r="BZ65" s="512"/>
    </row>
    <row r="66" spans="1:78" hidden="1" x14ac:dyDescent="0.25">
      <c r="B66" s="551"/>
      <c r="C66" s="551"/>
      <c r="D66" s="551"/>
      <c r="E66" s="551"/>
      <c r="F66" s="551"/>
      <c r="G66" s="551"/>
      <c r="H66" s="551"/>
      <c r="I66" s="551"/>
      <c r="J66" s="551"/>
      <c r="K66" s="551"/>
      <c r="L66" s="551"/>
      <c r="M66" s="551"/>
      <c r="N66" s="554"/>
      <c r="O66" s="554"/>
      <c r="P66" s="554"/>
      <c r="Q66" s="554"/>
      <c r="R66" s="554"/>
      <c r="S66" s="554"/>
      <c r="T66" s="554"/>
      <c r="U66" s="554"/>
      <c r="V66" s="554"/>
      <c r="W66" s="554"/>
      <c r="X66" s="554"/>
      <c r="Y66" s="554"/>
      <c r="Z66" s="556"/>
      <c r="AA66" s="556"/>
      <c r="AB66" s="556"/>
      <c r="AC66" s="556"/>
      <c r="AD66" s="556"/>
      <c r="AE66" s="556"/>
      <c r="AF66" s="556"/>
      <c r="AG66" s="556"/>
      <c r="AH66" s="556"/>
      <c r="AI66" s="556"/>
      <c r="AJ66" s="556"/>
      <c r="AK66" s="556"/>
      <c r="AL66" s="8"/>
      <c r="AN66" s="544"/>
      <c r="AO66" s="544"/>
      <c r="AP66" s="544"/>
      <c r="AQ66" s="544"/>
      <c r="AR66" s="544"/>
      <c r="AS66" s="544"/>
      <c r="AT66" s="544"/>
      <c r="AU66" s="544"/>
      <c r="AV66" s="544"/>
      <c r="AW66" s="544"/>
      <c r="AX66" s="544"/>
      <c r="AY66" s="544"/>
      <c r="AZ66" s="546"/>
      <c r="BA66" s="546"/>
      <c r="BB66" s="546"/>
      <c r="BC66" s="546"/>
      <c r="BD66" s="546"/>
      <c r="BE66" s="546"/>
      <c r="BF66" s="546"/>
      <c r="BG66" s="546"/>
      <c r="BH66" s="546"/>
      <c r="BI66" s="546"/>
      <c r="BJ66" s="546"/>
      <c r="BK66" s="546"/>
      <c r="BL66" s="548"/>
      <c r="BM66" s="548"/>
      <c r="BN66" s="548"/>
      <c r="BO66" s="548"/>
      <c r="BP66" s="548"/>
      <c r="BQ66" s="548"/>
      <c r="BR66" s="548"/>
      <c r="BS66" s="548"/>
      <c r="BT66" s="548"/>
      <c r="BU66" s="548"/>
      <c r="BV66" s="548"/>
      <c r="BW66" s="548"/>
      <c r="BX66" s="32"/>
      <c r="BY66" s="29"/>
      <c r="BZ66" s="513"/>
    </row>
    <row r="67" spans="1:78" ht="15.75" hidden="1" x14ac:dyDescent="0.25">
      <c r="A67" s="2"/>
      <c r="B67" s="549"/>
      <c r="C67" s="549"/>
      <c r="D67" s="549"/>
      <c r="E67" s="549"/>
      <c r="F67" s="549"/>
      <c r="G67" s="549"/>
      <c r="H67" s="549"/>
      <c r="I67" s="549"/>
      <c r="J67" s="549"/>
      <c r="K67" s="549"/>
      <c r="L67" s="549"/>
      <c r="M67" s="549"/>
      <c r="N67" s="552"/>
      <c r="O67" s="552"/>
      <c r="P67" s="552"/>
      <c r="Q67" s="552"/>
      <c r="R67" s="552"/>
      <c r="S67" s="552"/>
      <c r="T67" s="552"/>
      <c r="U67" s="552"/>
      <c r="V67" s="552"/>
      <c r="W67" s="552"/>
      <c r="X67" s="552"/>
      <c r="Y67" s="552"/>
      <c r="Z67" s="555"/>
      <c r="AA67" s="555"/>
      <c r="AB67" s="555"/>
      <c r="AC67" s="555"/>
      <c r="AD67" s="555"/>
      <c r="AE67" s="555"/>
      <c r="AF67" s="555"/>
      <c r="AG67" s="555"/>
      <c r="AH67" s="555"/>
      <c r="AI67" s="555"/>
      <c r="AJ67" s="555"/>
      <c r="AK67" s="555"/>
      <c r="AN67" s="543"/>
      <c r="AO67" s="543"/>
      <c r="AP67" s="543"/>
      <c r="AQ67" s="543"/>
      <c r="AR67" s="543"/>
      <c r="AS67" s="543"/>
      <c r="AT67" s="543"/>
      <c r="AU67" s="543"/>
      <c r="AV67" s="543"/>
      <c r="AW67" s="543"/>
      <c r="AX67" s="543"/>
      <c r="AY67" s="543"/>
      <c r="AZ67" s="545"/>
      <c r="BA67" s="545"/>
      <c r="BB67" s="545"/>
      <c r="BC67" s="545"/>
      <c r="BD67" s="545"/>
      <c r="BE67" s="545"/>
      <c r="BF67" s="545"/>
      <c r="BG67" s="545"/>
      <c r="BH67" s="545"/>
      <c r="BI67" s="545"/>
      <c r="BJ67" s="545"/>
      <c r="BK67" s="545"/>
      <c r="BL67" s="547"/>
      <c r="BM67" s="547"/>
      <c r="BN67" s="547"/>
      <c r="BO67" s="547"/>
      <c r="BP67" s="547"/>
      <c r="BQ67" s="547"/>
      <c r="BR67" s="547"/>
      <c r="BS67" s="547"/>
      <c r="BT67" s="547"/>
      <c r="BU67" s="547"/>
      <c r="BV67" s="547"/>
      <c r="BW67" s="547"/>
      <c r="BX67" s="31"/>
      <c r="BY67" s="29"/>
      <c r="BZ67" s="512"/>
    </row>
    <row r="68" spans="1:78" hidden="1" x14ac:dyDescent="0.25">
      <c r="B68" s="551"/>
      <c r="C68" s="551"/>
      <c r="D68" s="551"/>
      <c r="E68" s="551"/>
      <c r="F68" s="551"/>
      <c r="G68" s="551"/>
      <c r="H68" s="551"/>
      <c r="I68" s="551"/>
      <c r="J68" s="551"/>
      <c r="K68" s="551"/>
      <c r="L68" s="551"/>
      <c r="M68" s="551"/>
      <c r="N68" s="553"/>
      <c r="O68" s="553"/>
      <c r="P68" s="553"/>
      <c r="Q68" s="553"/>
      <c r="R68" s="553"/>
      <c r="S68" s="553"/>
      <c r="T68" s="553"/>
      <c r="U68" s="553"/>
      <c r="V68" s="553"/>
      <c r="W68" s="553"/>
      <c r="X68" s="553"/>
      <c r="Y68" s="553"/>
      <c r="Z68" s="556"/>
      <c r="AA68" s="556"/>
      <c r="AB68" s="556"/>
      <c r="AC68" s="556"/>
      <c r="AD68" s="556"/>
      <c r="AE68" s="556"/>
      <c r="AF68" s="556"/>
      <c r="AG68" s="556"/>
      <c r="AH68" s="556"/>
      <c r="AI68" s="556"/>
      <c r="AJ68" s="556"/>
      <c r="AK68" s="556"/>
      <c r="AL68" s="8"/>
      <c r="AM68" s="401"/>
      <c r="AN68" s="543"/>
      <c r="AO68" s="543"/>
      <c r="AP68" s="543"/>
      <c r="AQ68" s="543"/>
      <c r="AR68" s="543"/>
      <c r="AS68" s="543"/>
      <c r="AT68" s="543"/>
      <c r="AU68" s="543"/>
      <c r="AV68" s="543"/>
      <c r="AW68" s="543"/>
      <c r="AX68" s="543"/>
      <c r="AY68" s="543"/>
      <c r="AZ68" s="545"/>
      <c r="BA68" s="545"/>
      <c r="BB68" s="545"/>
      <c r="BC68" s="545"/>
      <c r="BD68" s="545"/>
      <c r="BE68" s="545"/>
      <c r="BF68" s="545"/>
      <c r="BG68" s="545"/>
      <c r="BH68" s="545"/>
      <c r="BI68" s="545"/>
      <c r="BJ68" s="545"/>
      <c r="BK68" s="545"/>
      <c r="BL68" s="547"/>
      <c r="BM68" s="547"/>
      <c r="BN68" s="547"/>
      <c r="BO68" s="547"/>
      <c r="BP68" s="547"/>
      <c r="BQ68" s="547"/>
      <c r="BR68" s="547"/>
      <c r="BS68" s="547"/>
      <c r="BT68" s="547"/>
      <c r="BU68" s="547"/>
      <c r="BV68" s="547"/>
      <c r="BW68" s="547"/>
      <c r="BX68" s="31"/>
      <c r="BY68" s="29"/>
      <c r="BZ68" s="512"/>
    </row>
    <row r="69" spans="1:78" hidden="1" x14ac:dyDescent="0.25">
      <c r="B69" s="551"/>
      <c r="C69" s="551"/>
      <c r="D69" s="551"/>
      <c r="E69" s="551"/>
      <c r="F69" s="551"/>
      <c r="G69" s="551"/>
      <c r="H69" s="551"/>
      <c r="I69" s="551"/>
      <c r="J69" s="551"/>
      <c r="K69" s="551"/>
      <c r="L69" s="551"/>
      <c r="M69" s="551"/>
      <c r="N69" s="553"/>
      <c r="O69" s="553"/>
      <c r="P69" s="553"/>
      <c r="Q69" s="553"/>
      <c r="R69" s="553"/>
      <c r="S69" s="553"/>
      <c r="T69" s="553"/>
      <c r="U69" s="553"/>
      <c r="V69" s="553"/>
      <c r="W69" s="553"/>
      <c r="X69" s="553"/>
      <c r="Y69" s="553"/>
      <c r="Z69" s="556"/>
      <c r="AA69" s="556"/>
      <c r="AB69" s="556"/>
      <c r="AC69" s="556"/>
      <c r="AD69" s="556"/>
      <c r="AE69" s="556"/>
      <c r="AF69" s="556"/>
      <c r="AG69" s="556"/>
      <c r="AH69" s="556"/>
      <c r="AI69" s="556"/>
      <c r="AJ69" s="556"/>
      <c r="AK69" s="556"/>
      <c r="AL69" s="8"/>
      <c r="AM69" s="401"/>
      <c r="AN69" s="543"/>
      <c r="AO69" s="543"/>
      <c r="AP69" s="543"/>
      <c r="AQ69" s="543"/>
      <c r="AR69" s="543"/>
      <c r="AS69" s="543"/>
      <c r="AT69" s="543"/>
      <c r="AU69" s="543"/>
      <c r="AV69" s="543"/>
      <c r="AW69" s="543"/>
      <c r="AX69" s="543"/>
      <c r="AY69" s="543"/>
      <c r="AZ69" s="545"/>
      <c r="BA69" s="545"/>
      <c r="BB69" s="545"/>
      <c r="BC69" s="545"/>
      <c r="BD69" s="545"/>
      <c r="BE69" s="545"/>
      <c r="BF69" s="545"/>
      <c r="BG69" s="545"/>
      <c r="BH69" s="545"/>
      <c r="BI69" s="545"/>
      <c r="BJ69" s="545"/>
      <c r="BK69" s="545"/>
      <c r="BL69" s="547"/>
      <c r="BM69" s="547"/>
      <c r="BN69" s="547"/>
      <c r="BO69" s="547"/>
      <c r="BP69" s="547"/>
      <c r="BQ69" s="547"/>
      <c r="BR69" s="547"/>
      <c r="BS69" s="547"/>
      <c r="BT69" s="547"/>
      <c r="BU69" s="547"/>
      <c r="BV69" s="547"/>
      <c r="BW69" s="547"/>
      <c r="BX69" s="31"/>
      <c r="BY69" s="29"/>
      <c r="BZ69" s="512"/>
    </row>
    <row r="70" spans="1:78" hidden="1" x14ac:dyDescent="0.25">
      <c r="B70" s="551"/>
      <c r="C70" s="551"/>
      <c r="D70" s="551"/>
      <c r="E70" s="551"/>
      <c r="F70" s="551"/>
      <c r="G70" s="551"/>
      <c r="H70" s="551"/>
      <c r="I70" s="551"/>
      <c r="J70" s="551"/>
      <c r="K70" s="551"/>
      <c r="L70" s="551"/>
      <c r="M70" s="551"/>
      <c r="N70" s="553"/>
      <c r="O70" s="553"/>
      <c r="P70" s="553"/>
      <c r="Q70" s="553"/>
      <c r="R70" s="553"/>
      <c r="S70" s="553"/>
      <c r="T70" s="553"/>
      <c r="U70" s="553"/>
      <c r="V70" s="553"/>
      <c r="W70" s="553"/>
      <c r="X70" s="553"/>
      <c r="Y70" s="553"/>
      <c r="Z70" s="556"/>
      <c r="AA70" s="556"/>
      <c r="AB70" s="556"/>
      <c r="AC70" s="556"/>
      <c r="AD70" s="556"/>
      <c r="AE70" s="556"/>
      <c r="AF70" s="556"/>
      <c r="AG70" s="556"/>
      <c r="AH70" s="556"/>
      <c r="AI70" s="556"/>
      <c r="AJ70" s="556"/>
      <c r="AK70" s="556"/>
      <c r="AL70" s="8"/>
      <c r="AM70" s="401"/>
      <c r="AN70" s="543"/>
      <c r="AO70" s="543"/>
      <c r="AP70" s="543"/>
      <c r="AQ70" s="543"/>
      <c r="AR70" s="543"/>
      <c r="AS70" s="543"/>
      <c r="AT70" s="543"/>
      <c r="AU70" s="543"/>
      <c r="AV70" s="543"/>
      <c r="AW70" s="543"/>
      <c r="AX70" s="543"/>
      <c r="AY70" s="543"/>
      <c r="AZ70" s="545"/>
      <c r="BA70" s="545"/>
      <c r="BB70" s="545"/>
      <c r="BC70" s="545"/>
      <c r="BD70" s="545"/>
      <c r="BE70" s="545"/>
      <c r="BF70" s="545"/>
      <c r="BG70" s="545"/>
      <c r="BH70" s="545"/>
      <c r="BI70" s="545"/>
      <c r="BJ70" s="545"/>
      <c r="BK70" s="545"/>
      <c r="BL70" s="547"/>
      <c r="BM70" s="547"/>
      <c r="BN70" s="547"/>
      <c r="BO70" s="547"/>
      <c r="BP70" s="547"/>
      <c r="BQ70" s="547"/>
      <c r="BR70" s="547"/>
      <c r="BS70" s="547"/>
      <c r="BT70" s="547"/>
      <c r="BU70" s="547"/>
      <c r="BV70" s="547"/>
      <c r="BW70" s="547"/>
      <c r="BX70" s="31"/>
      <c r="BY70" s="29"/>
      <c r="BZ70" s="512"/>
    </row>
    <row r="71" spans="1:78" hidden="1" x14ac:dyDescent="0.25">
      <c r="B71" s="551"/>
      <c r="C71" s="551"/>
      <c r="D71" s="551"/>
      <c r="E71" s="551"/>
      <c r="F71" s="551"/>
      <c r="G71" s="551"/>
      <c r="H71" s="551"/>
      <c r="I71" s="551"/>
      <c r="J71" s="551"/>
      <c r="K71" s="551"/>
      <c r="L71" s="551"/>
      <c r="M71" s="551"/>
      <c r="N71" s="553"/>
      <c r="O71" s="553"/>
      <c r="P71" s="553"/>
      <c r="Q71" s="553"/>
      <c r="R71" s="553"/>
      <c r="S71" s="553"/>
      <c r="T71" s="553"/>
      <c r="U71" s="553"/>
      <c r="V71" s="553"/>
      <c r="W71" s="553"/>
      <c r="X71" s="553"/>
      <c r="Y71" s="553"/>
      <c r="Z71" s="556"/>
      <c r="AA71" s="556"/>
      <c r="AB71" s="556"/>
      <c r="AC71" s="556"/>
      <c r="AD71" s="556"/>
      <c r="AE71" s="556"/>
      <c r="AF71" s="556"/>
      <c r="AG71" s="556"/>
      <c r="AH71" s="556"/>
      <c r="AI71" s="556"/>
      <c r="AJ71" s="556"/>
      <c r="AK71" s="556"/>
      <c r="AL71" s="8"/>
      <c r="AM71" s="401"/>
      <c r="AN71" s="543"/>
      <c r="AO71" s="543"/>
      <c r="AP71" s="543"/>
      <c r="AQ71" s="543"/>
      <c r="AR71" s="543"/>
      <c r="AS71" s="543"/>
      <c r="AT71" s="543"/>
      <c r="AU71" s="543"/>
      <c r="AV71" s="543"/>
      <c r="AW71" s="543"/>
      <c r="AX71" s="543"/>
      <c r="AY71" s="543"/>
      <c r="AZ71" s="545"/>
      <c r="BA71" s="545"/>
      <c r="BB71" s="545"/>
      <c r="BC71" s="545"/>
      <c r="BD71" s="545"/>
      <c r="BE71" s="545"/>
      <c r="BF71" s="545"/>
      <c r="BG71" s="545"/>
      <c r="BH71" s="545"/>
      <c r="BI71" s="545"/>
      <c r="BJ71" s="545"/>
      <c r="BK71" s="545"/>
      <c r="BL71" s="547"/>
      <c r="BM71" s="547"/>
      <c r="BN71" s="547"/>
      <c r="BO71" s="547"/>
      <c r="BP71" s="547"/>
      <c r="BQ71" s="547"/>
      <c r="BR71" s="547"/>
      <c r="BS71" s="547"/>
      <c r="BT71" s="547"/>
      <c r="BU71" s="547"/>
      <c r="BV71" s="547"/>
      <c r="BW71" s="547"/>
      <c r="BX71" s="31"/>
      <c r="BY71" s="29"/>
      <c r="BZ71" s="512"/>
    </row>
    <row r="72" spans="1:78" hidden="1" x14ac:dyDescent="0.25">
      <c r="B72" s="551"/>
      <c r="C72" s="551"/>
      <c r="D72" s="551"/>
      <c r="E72" s="551"/>
      <c r="F72" s="551"/>
      <c r="G72" s="551"/>
      <c r="H72" s="551"/>
      <c r="I72" s="551"/>
      <c r="J72" s="551"/>
      <c r="K72" s="551"/>
      <c r="L72" s="551"/>
      <c r="M72" s="551"/>
      <c r="N72" s="553"/>
      <c r="O72" s="553"/>
      <c r="P72" s="553"/>
      <c r="Q72" s="553"/>
      <c r="R72" s="553"/>
      <c r="S72" s="553"/>
      <c r="T72" s="553"/>
      <c r="U72" s="553"/>
      <c r="V72" s="553"/>
      <c r="W72" s="553"/>
      <c r="X72" s="553"/>
      <c r="Y72" s="553"/>
      <c r="Z72" s="556"/>
      <c r="AA72" s="556"/>
      <c r="AB72" s="556"/>
      <c r="AC72" s="556"/>
      <c r="AD72" s="556"/>
      <c r="AE72" s="556"/>
      <c r="AF72" s="556"/>
      <c r="AG72" s="556"/>
      <c r="AH72" s="556"/>
      <c r="AI72" s="556"/>
      <c r="AJ72" s="556"/>
      <c r="AK72" s="556"/>
      <c r="AL72" s="8"/>
      <c r="AM72" s="401"/>
      <c r="AN72" s="543"/>
      <c r="AO72" s="543"/>
      <c r="AP72" s="543"/>
      <c r="AQ72" s="543"/>
      <c r="AR72" s="543"/>
      <c r="AS72" s="543"/>
      <c r="AT72" s="543"/>
      <c r="AU72" s="543"/>
      <c r="AV72" s="543"/>
      <c r="AW72" s="543"/>
      <c r="AX72" s="543"/>
      <c r="AY72" s="543"/>
      <c r="AZ72" s="545"/>
      <c r="BA72" s="545"/>
      <c r="BB72" s="545"/>
      <c r="BC72" s="545"/>
      <c r="BD72" s="545"/>
      <c r="BE72" s="545"/>
      <c r="BF72" s="545"/>
      <c r="BG72" s="545"/>
      <c r="BH72" s="545"/>
      <c r="BI72" s="545"/>
      <c r="BJ72" s="545"/>
      <c r="BK72" s="545"/>
      <c r="BL72" s="547"/>
      <c r="BM72" s="547"/>
      <c r="BN72" s="547"/>
      <c r="BO72" s="547"/>
      <c r="BP72" s="547"/>
      <c r="BQ72" s="547"/>
      <c r="BR72" s="547"/>
      <c r="BS72" s="547"/>
      <c r="BT72" s="547"/>
      <c r="BU72" s="547"/>
      <c r="BV72" s="547"/>
      <c r="BW72" s="547"/>
      <c r="BX72" s="31"/>
      <c r="BY72" s="29"/>
      <c r="BZ72" s="512"/>
    </row>
    <row r="73" spans="1:78" hidden="1" x14ac:dyDescent="0.25">
      <c r="B73" s="551"/>
      <c r="C73" s="551"/>
      <c r="D73" s="551"/>
      <c r="E73" s="551"/>
      <c r="F73" s="551"/>
      <c r="G73" s="551"/>
      <c r="H73" s="551"/>
      <c r="I73" s="551"/>
      <c r="J73" s="551"/>
      <c r="K73" s="551"/>
      <c r="L73" s="551"/>
      <c r="M73" s="551"/>
      <c r="N73" s="553"/>
      <c r="O73" s="553"/>
      <c r="P73" s="553"/>
      <c r="Q73" s="553"/>
      <c r="R73" s="553"/>
      <c r="S73" s="553"/>
      <c r="T73" s="553"/>
      <c r="U73" s="553"/>
      <c r="V73" s="553"/>
      <c r="W73" s="553"/>
      <c r="X73" s="553"/>
      <c r="Y73" s="553"/>
      <c r="Z73" s="556"/>
      <c r="AA73" s="556"/>
      <c r="AB73" s="556"/>
      <c r="AC73" s="556"/>
      <c r="AD73" s="556"/>
      <c r="AE73" s="556"/>
      <c r="AF73" s="556"/>
      <c r="AG73" s="556"/>
      <c r="AH73" s="556"/>
      <c r="AI73" s="556"/>
      <c r="AJ73" s="556"/>
      <c r="AK73" s="556"/>
      <c r="AL73" s="8"/>
      <c r="AM73" s="401"/>
      <c r="AN73" s="543"/>
      <c r="AO73" s="543"/>
      <c r="AP73" s="543"/>
      <c r="AQ73" s="543"/>
      <c r="AR73" s="543"/>
      <c r="AS73" s="543"/>
      <c r="AT73" s="543"/>
      <c r="AU73" s="543"/>
      <c r="AV73" s="543"/>
      <c r="AW73" s="543"/>
      <c r="AX73" s="543"/>
      <c r="AY73" s="543"/>
      <c r="AZ73" s="545"/>
      <c r="BA73" s="545"/>
      <c r="BB73" s="545"/>
      <c r="BC73" s="545"/>
      <c r="BD73" s="545"/>
      <c r="BE73" s="545"/>
      <c r="BF73" s="545"/>
      <c r="BG73" s="545"/>
      <c r="BH73" s="545"/>
      <c r="BI73" s="545"/>
      <c r="BJ73" s="545"/>
      <c r="BK73" s="545"/>
      <c r="BL73" s="547"/>
      <c r="BM73" s="547"/>
      <c r="BN73" s="547"/>
      <c r="BO73" s="547"/>
      <c r="BP73" s="547"/>
      <c r="BQ73" s="547"/>
      <c r="BR73" s="547"/>
      <c r="BS73" s="547"/>
      <c r="BT73" s="547"/>
      <c r="BU73" s="547"/>
      <c r="BV73" s="547"/>
      <c r="BW73" s="547"/>
      <c r="BX73" s="31"/>
      <c r="BY73" s="29"/>
      <c r="BZ73" s="512"/>
    </row>
    <row r="74" spans="1:78" hidden="1" x14ac:dyDescent="0.25">
      <c r="B74" s="551"/>
      <c r="C74" s="551"/>
      <c r="D74" s="551"/>
      <c r="E74" s="551"/>
      <c r="F74" s="551"/>
      <c r="G74" s="551"/>
      <c r="H74" s="551"/>
      <c r="I74" s="551"/>
      <c r="J74" s="551"/>
      <c r="K74" s="551"/>
      <c r="L74" s="551"/>
      <c r="M74" s="551"/>
      <c r="N74" s="554"/>
      <c r="O74" s="554"/>
      <c r="P74" s="554"/>
      <c r="Q74" s="554"/>
      <c r="R74" s="554"/>
      <c r="S74" s="554"/>
      <c r="T74" s="554"/>
      <c r="U74" s="554"/>
      <c r="V74" s="554"/>
      <c r="W74" s="554"/>
      <c r="X74" s="554"/>
      <c r="Y74" s="554"/>
      <c r="Z74" s="556"/>
      <c r="AA74" s="556"/>
      <c r="AB74" s="556"/>
      <c r="AC74" s="556"/>
      <c r="AD74" s="556"/>
      <c r="AE74" s="556"/>
      <c r="AF74" s="556"/>
      <c r="AG74" s="556"/>
      <c r="AH74" s="556"/>
      <c r="AI74" s="556"/>
      <c r="AJ74" s="556"/>
      <c r="AK74" s="556"/>
      <c r="AL74" s="8"/>
      <c r="AN74" s="544"/>
      <c r="AO74" s="544"/>
      <c r="AP74" s="544"/>
      <c r="AQ74" s="544"/>
      <c r="AR74" s="544"/>
      <c r="AS74" s="544"/>
      <c r="AT74" s="544"/>
      <c r="AU74" s="544"/>
      <c r="AV74" s="544"/>
      <c r="AW74" s="544"/>
      <c r="AX74" s="544"/>
      <c r="AY74" s="544"/>
      <c r="AZ74" s="546"/>
      <c r="BA74" s="546"/>
      <c r="BB74" s="546"/>
      <c r="BC74" s="546"/>
      <c r="BD74" s="546"/>
      <c r="BE74" s="546"/>
      <c r="BF74" s="546"/>
      <c r="BG74" s="546"/>
      <c r="BH74" s="546"/>
      <c r="BI74" s="546"/>
      <c r="BJ74" s="546"/>
      <c r="BK74" s="546"/>
      <c r="BL74" s="548"/>
      <c r="BM74" s="548"/>
      <c r="BN74" s="548"/>
      <c r="BO74" s="548"/>
      <c r="BP74" s="548"/>
      <c r="BQ74" s="548"/>
      <c r="BR74" s="548"/>
      <c r="BS74" s="548"/>
      <c r="BT74" s="548"/>
      <c r="BU74" s="548"/>
      <c r="BV74" s="548"/>
      <c r="BW74" s="548"/>
      <c r="BX74" s="32"/>
      <c r="BY74" s="29"/>
      <c r="BZ74" s="513"/>
    </row>
    <row r="75" spans="1:78" ht="15.75" hidden="1" x14ac:dyDescent="0.25">
      <c r="A75" s="2"/>
      <c r="B75" s="549"/>
      <c r="C75" s="549"/>
      <c r="D75" s="549"/>
      <c r="E75" s="549"/>
      <c r="F75" s="549"/>
      <c r="G75" s="549"/>
      <c r="H75" s="549"/>
      <c r="I75" s="549"/>
      <c r="J75" s="549"/>
      <c r="K75" s="549"/>
      <c r="L75" s="549"/>
      <c r="M75" s="549"/>
      <c r="N75" s="552"/>
      <c r="O75" s="552"/>
      <c r="P75" s="552"/>
      <c r="Q75" s="552"/>
      <c r="R75" s="552"/>
      <c r="S75" s="552"/>
      <c r="T75" s="552"/>
      <c r="U75" s="552"/>
      <c r="V75" s="552"/>
      <c r="W75" s="552"/>
      <c r="X75" s="552"/>
      <c r="Y75" s="552"/>
      <c r="Z75" s="555"/>
      <c r="AA75" s="555"/>
      <c r="AB75" s="555"/>
      <c r="AC75" s="555"/>
      <c r="AD75" s="555"/>
      <c r="AE75" s="555"/>
      <c r="AF75" s="555"/>
      <c r="AG75" s="555"/>
      <c r="AH75" s="555"/>
      <c r="AI75" s="555"/>
      <c r="AJ75" s="555"/>
      <c r="AK75" s="555"/>
      <c r="AN75" s="543"/>
      <c r="AO75" s="543"/>
      <c r="AP75" s="543"/>
      <c r="AQ75" s="543"/>
      <c r="AR75" s="543"/>
      <c r="AS75" s="543"/>
      <c r="AT75" s="543"/>
      <c r="AU75" s="543"/>
      <c r="AV75" s="543"/>
      <c r="AW75" s="543"/>
      <c r="AX75" s="543"/>
      <c r="AY75" s="543"/>
      <c r="AZ75" s="545"/>
      <c r="BA75" s="545"/>
      <c r="BB75" s="545"/>
      <c r="BC75" s="545"/>
      <c r="BD75" s="545"/>
      <c r="BE75" s="545"/>
      <c r="BF75" s="545"/>
      <c r="BG75" s="545"/>
      <c r="BH75" s="545"/>
      <c r="BI75" s="545"/>
      <c r="BJ75" s="545"/>
      <c r="BK75" s="545"/>
      <c r="BL75" s="547"/>
      <c r="BM75" s="547"/>
      <c r="BN75" s="547"/>
      <c r="BO75" s="547"/>
      <c r="BP75" s="547"/>
      <c r="BQ75" s="547"/>
      <c r="BR75" s="547"/>
      <c r="BS75" s="547"/>
      <c r="BT75" s="547"/>
      <c r="BU75" s="547"/>
      <c r="BV75" s="547"/>
      <c r="BW75" s="547"/>
      <c r="BX75" s="31"/>
      <c r="BY75" s="29"/>
      <c r="BZ75" s="512"/>
    </row>
    <row r="76" spans="1:78" hidden="1" x14ac:dyDescent="0.25">
      <c r="B76" s="551"/>
      <c r="C76" s="551"/>
      <c r="D76" s="551"/>
      <c r="E76" s="551"/>
      <c r="F76" s="551"/>
      <c r="G76" s="551"/>
      <c r="H76" s="551"/>
      <c r="I76" s="551"/>
      <c r="J76" s="551"/>
      <c r="K76" s="551"/>
      <c r="L76" s="551"/>
      <c r="M76" s="551"/>
      <c r="N76" s="554"/>
      <c r="O76" s="554"/>
      <c r="P76" s="554"/>
      <c r="Q76" s="554"/>
      <c r="R76" s="554"/>
      <c r="S76" s="554"/>
      <c r="T76" s="554"/>
      <c r="U76" s="554"/>
      <c r="V76" s="554"/>
      <c r="W76" s="554"/>
      <c r="X76" s="554"/>
      <c r="Y76" s="554"/>
      <c r="Z76" s="556"/>
      <c r="AA76" s="556"/>
      <c r="AB76" s="556"/>
      <c r="AC76" s="556"/>
      <c r="AD76" s="556"/>
      <c r="AE76" s="556"/>
      <c r="AF76" s="556"/>
      <c r="AG76" s="556"/>
      <c r="AH76" s="556"/>
      <c r="AI76" s="556"/>
      <c r="AJ76" s="556"/>
      <c r="AK76" s="556"/>
      <c r="AL76" s="8"/>
      <c r="AM76" s="401"/>
      <c r="AN76" s="543"/>
      <c r="AO76" s="543"/>
      <c r="AP76" s="543"/>
      <c r="AQ76" s="543"/>
      <c r="AR76" s="543"/>
      <c r="AS76" s="543"/>
      <c r="AT76" s="543"/>
      <c r="AU76" s="543"/>
      <c r="AV76" s="543"/>
      <c r="AW76" s="543"/>
      <c r="AX76" s="543"/>
      <c r="AY76" s="543"/>
      <c r="AZ76" s="545"/>
      <c r="BA76" s="545"/>
      <c r="BB76" s="545"/>
      <c r="BC76" s="545"/>
      <c r="BD76" s="545"/>
      <c r="BE76" s="545"/>
      <c r="BF76" s="545"/>
      <c r="BG76" s="545"/>
      <c r="BH76" s="545"/>
      <c r="BI76" s="545"/>
      <c r="BJ76" s="545"/>
      <c r="BK76" s="545"/>
      <c r="BL76" s="547"/>
      <c r="BM76" s="547"/>
      <c r="BN76" s="547"/>
      <c r="BO76" s="547"/>
      <c r="BP76" s="547"/>
      <c r="BQ76" s="547"/>
      <c r="BR76" s="547"/>
      <c r="BS76" s="547"/>
      <c r="BT76" s="547"/>
      <c r="BU76" s="547"/>
      <c r="BV76" s="547"/>
      <c r="BW76" s="547"/>
      <c r="BX76" s="31"/>
      <c r="BY76" s="29"/>
      <c r="BZ76" s="512"/>
    </row>
    <row r="77" spans="1:78" hidden="1" x14ac:dyDescent="0.25">
      <c r="B77" s="551"/>
      <c r="C77" s="551"/>
      <c r="D77" s="551"/>
      <c r="E77" s="551"/>
      <c r="F77" s="551"/>
      <c r="G77" s="551"/>
      <c r="H77" s="551"/>
      <c r="I77" s="551"/>
      <c r="J77" s="551"/>
      <c r="K77" s="551"/>
      <c r="L77" s="551"/>
      <c r="M77" s="551"/>
      <c r="N77" s="554"/>
      <c r="O77" s="554"/>
      <c r="P77" s="554"/>
      <c r="Q77" s="554"/>
      <c r="R77" s="554"/>
      <c r="S77" s="554"/>
      <c r="T77" s="554"/>
      <c r="U77" s="554"/>
      <c r="V77" s="554"/>
      <c r="W77" s="554"/>
      <c r="X77" s="554"/>
      <c r="Y77" s="554"/>
      <c r="Z77" s="556"/>
      <c r="AA77" s="556"/>
      <c r="AB77" s="556"/>
      <c r="AC77" s="556"/>
      <c r="AD77" s="556"/>
      <c r="AE77" s="556"/>
      <c r="AF77" s="556"/>
      <c r="AG77" s="556"/>
      <c r="AH77" s="556"/>
      <c r="AI77" s="556"/>
      <c r="AJ77" s="556"/>
      <c r="AK77" s="556"/>
      <c r="AL77" s="8"/>
      <c r="AM77" s="401"/>
      <c r="AN77" s="543"/>
      <c r="AO77" s="543"/>
      <c r="AP77" s="543"/>
      <c r="AQ77" s="543"/>
      <c r="AR77" s="543"/>
      <c r="AS77" s="543"/>
      <c r="AT77" s="543"/>
      <c r="AU77" s="543"/>
      <c r="AV77" s="543"/>
      <c r="AW77" s="543"/>
      <c r="AX77" s="543"/>
      <c r="AY77" s="543"/>
      <c r="AZ77" s="545"/>
      <c r="BA77" s="545"/>
      <c r="BB77" s="545"/>
      <c r="BC77" s="545"/>
      <c r="BD77" s="545"/>
      <c r="BE77" s="545"/>
      <c r="BF77" s="545"/>
      <c r="BG77" s="545"/>
      <c r="BH77" s="545"/>
      <c r="BI77" s="545"/>
      <c r="BJ77" s="545"/>
      <c r="BK77" s="545"/>
      <c r="BL77" s="547"/>
      <c r="BM77" s="547"/>
      <c r="BN77" s="547"/>
      <c r="BO77" s="547"/>
      <c r="BP77" s="547"/>
      <c r="BQ77" s="547"/>
      <c r="BR77" s="547"/>
      <c r="BS77" s="547"/>
      <c r="BT77" s="547"/>
      <c r="BU77" s="547"/>
      <c r="BV77" s="547"/>
      <c r="BW77" s="547"/>
      <c r="BX77" s="31"/>
      <c r="BY77" s="29"/>
      <c r="BZ77" s="512"/>
    </row>
    <row r="78" spans="1:78" hidden="1" x14ac:dyDescent="0.25">
      <c r="B78" s="551"/>
      <c r="C78" s="551"/>
      <c r="D78" s="551"/>
      <c r="E78" s="551"/>
      <c r="F78" s="551"/>
      <c r="G78" s="551"/>
      <c r="H78" s="551"/>
      <c r="I78" s="551"/>
      <c r="J78" s="551"/>
      <c r="K78" s="551"/>
      <c r="L78" s="551"/>
      <c r="M78" s="551"/>
      <c r="N78" s="554"/>
      <c r="O78" s="554"/>
      <c r="P78" s="554"/>
      <c r="Q78" s="554"/>
      <c r="R78" s="554"/>
      <c r="S78" s="554"/>
      <c r="T78" s="554"/>
      <c r="U78" s="554"/>
      <c r="V78" s="554"/>
      <c r="W78" s="554"/>
      <c r="X78" s="554"/>
      <c r="Y78" s="554"/>
      <c r="Z78" s="556"/>
      <c r="AA78" s="556"/>
      <c r="AB78" s="556"/>
      <c r="AC78" s="556"/>
      <c r="AD78" s="556"/>
      <c r="AE78" s="556"/>
      <c r="AF78" s="556"/>
      <c r="AG78" s="556"/>
      <c r="AH78" s="556"/>
      <c r="AI78" s="556"/>
      <c r="AJ78" s="556"/>
      <c r="AK78" s="556"/>
      <c r="AL78" s="8"/>
      <c r="AM78" s="401"/>
      <c r="AN78" s="543"/>
      <c r="AO78" s="543"/>
      <c r="AP78" s="543"/>
      <c r="AQ78" s="543"/>
      <c r="AR78" s="543"/>
      <c r="AS78" s="543"/>
      <c r="AT78" s="543"/>
      <c r="AU78" s="543"/>
      <c r="AV78" s="543"/>
      <c r="AW78" s="543"/>
      <c r="AX78" s="543"/>
      <c r="AY78" s="543"/>
      <c r="AZ78" s="545"/>
      <c r="BA78" s="545"/>
      <c r="BB78" s="545"/>
      <c r="BC78" s="545"/>
      <c r="BD78" s="545"/>
      <c r="BE78" s="545"/>
      <c r="BF78" s="545"/>
      <c r="BG78" s="545"/>
      <c r="BH78" s="545"/>
      <c r="BI78" s="545"/>
      <c r="BJ78" s="545"/>
      <c r="BK78" s="545"/>
      <c r="BL78" s="547"/>
      <c r="BM78" s="547"/>
      <c r="BN78" s="547"/>
      <c r="BO78" s="547"/>
      <c r="BP78" s="547"/>
      <c r="BQ78" s="547"/>
      <c r="BR78" s="547"/>
      <c r="BS78" s="547"/>
      <c r="BT78" s="547"/>
      <c r="BU78" s="547"/>
      <c r="BV78" s="547"/>
      <c r="BW78" s="547"/>
      <c r="BX78" s="31"/>
      <c r="BY78" s="29"/>
      <c r="BZ78" s="512"/>
    </row>
    <row r="79" spans="1:78" hidden="1" x14ac:dyDescent="0.25">
      <c r="B79" s="551"/>
      <c r="C79" s="551"/>
      <c r="D79" s="551"/>
      <c r="E79" s="551"/>
      <c r="F79" s="551"/>
      <c r="G79" s="551"/>
      <c r="H79" s="551"/>
      <c r="I79" s="551"/>
      <c r="J79" s="551"/>
      <c r="K79" s="551"/>
      <c r="L79" s="551"/>
      <c r="M79" s="551"/>
      <c r="N79" s="554"/>
      <c r="O79" s="554"/>
      <c r="P79" s="554"/>
      <c r="Q79" s="554"/>
      <c r="R79" s="554"/>
      <c r="S79" s="554"/>
      <c r="T79" s="554"/>
      <c r="U79" s="554"/>
      <c r="V79" s="554"/>
      <c r="W79" s="554"/>
      <c r="X79" s="554"/>
      <c r="Y79" s="554"/>
      <c r="Z79" s="556"/>
      <c r="AA79" s="556"/>
      <c r="AB79" s="556"/>
      <c r="AC79" s="556"/>
      <c r="AD79" s="556"/>
      <c r="AE79" s="556"/>
      <c r="AF79" s="556"/>
      <c r="AG79" s="556"/>
      <c r="AH79" s="556"/>
      <c r="AI79" s="556"/>
      <c r="AJ79" s="556"/>
      <c r="AK79" s="556"/>
      <c r="AL79" s="8"/>
      <c r="AM79" s="401"/>
      <c r="AN79" s="543"/>
      <c r="AO79" s="543"/>
      <c r="AP79" s="543"/>
      <c r="AQ79" s="543"/>
      <c r="AR79" s="543"/>
      <c r="AS79" s="543"/>
      <c r="AT79" s="543"/>
      <c r="AU79" s="543"/>
      <c r="AV79" s="543"/>
      <c r="AW79" s="543"/>
      <c r="AX79" s="543"/>
      <c r="AY79" s="543"/>
      <c r="AZ79" s="545"/>
      <c r="BA79" s="545"/>
      <c r="BB79" s="545"/>
      <c r="BC79" s="545"/>
      <c r="BD79" s="545"/>
      <c r="BE79" s="545"/>
      <c r="BF79" s="545"/>
      <c r="BG79" s="545"/>
      <c r="BH79" s="545"/>
      <c r="BI79" s="545"/>
      <c r="BJ79" s="545"/>
      <c r="BK79" s="545"/>
      <c r="BL79" s="547"/>
      <c r="BM79" s="547"/>
      <c r="BN79" s="547"/>
      <c r="BO79" s="547"/>
      <c r="BP79" s="547"/>
      <c r="BQ79" s="547"/>
      <c r="BR79" s="547"/>
      <c r="BS79" s="547"/>
      <c r="BT79" s="547"/>
      <c r="BU79" s="547"/>
      <c r="BV79" s="547"/>
      <c r="BW79" s="547"/>
      <c r="BX79" s="31"/>
      <c r="BY79" s="29"/>
      <c r="BZ79" s="512"/>
    </row>
    <row r="80" spans="1:78" hidden="1" x14ac:dyDescent="0.25">
      <c r="B80" s="551"/>
      <c r="C80" s="551"/>
      <c r="D80" s="551"/>
      <c r="E80" s="551"/>
      <c r="F80" s="551"/>
      <c r="G80" s="551"/>
      <c r="H80" s="551"/>
      <c r="I80" s="551"/>
      <c r="J80" s="551"/>
      <c r="K80" s="551"/>
      <c r="L80" s="551"/>
      <c r="M80" s="551"/>
      <c r="N80" s="554"/>
      <c r="O80" s="554"/>
      <c r="P80" s="554"/>
      <c r="Q80" s="554"/>
      <c r="R80" s="554"/>
      <c r="S80" s="554"/>
      <c r="T80" s="554"/>
      <c r="U80" s="554"/>
      <c r="V80" s="554"/>
      <c r="W80" s="554"/>
      <c r="X80" s="554"/>
      <c r="Y80" s="554"/>
      <c r="Z80" s="556"/>
      <c r="AA80" s="556"/>
      <c r="AB80" s="556"/>
      <c r="AC80" s="556"/>
      <c r="AD80" s="556"/>
      <c r="AE80" s="556"/>
      <c r="AF80" s="556"/>
      <c r="AG80" s="556"/>
      <c r="AH80" s="556"/>
      <c r="AI80" s="556"/>
      <c r="AJ80" s="556"/>
      <c r="AK80" s="556"/>
      <c r="AL80" s="8"/>
      <c r="AM80" s="401"/>
      <c r="AN80" s="543"/>
      <c r="AO80" s="543"/>
      <c r="AP80" s="543"/>
      <c r="AQ80" s="543"/>
      <c r="AR80" s="543"/>
      <c r="AS80" s="543"/>
      <c r="AT80" s="543"/>
      <c r="AU80" s="543"/>
      <c r="AV80" s="543"/>
      <c r="AW80" s="543"/>
      <c r="AX80" s="543"/>
      <c r="AY80" s="543"/>
      <c r="AZ80" s="545"/>
      <c r="BA80" s="545"/>
      <c r="BB80" s="545"/>
      <c r="BC80" s="545"/>
      <c r="BD80" s="545"/>
      <c r="BE80" s="545"/>
      <c r="BF80" s="545"/>
      <c r="BG80" s="545"/>
      <c r="BH80" s="545"/>
      <c r="BI80" s="545"/>
      <c r="BJ80" s="545"/>
      <c r="BK80" s="545"/>
      <c r="BL80" s="547"/>
      <c r="BM80" s="547"/>
      <c r="BN80" s="547"/>
      <c r="BO80" s="547"/>
      <c r="BP80" s="547"/>
      <c r="BQ80" s="547"/>
      <c r="BR80" s="547"/>
      <c r="BS80" s="547"/>
      <c r="BT80" s="547"/>
      <c r="BU80" s="547"/>
      <c r="BV80" s="547"/>
      <c r="BW80" s="547"/>
      <c r="BX80" s="31"/>
      <c r="BY80" s="29"/>
      <c r="BZ80" s="512"/>
    </row>
    <row r="81" spans="1:78" hidden="1" x14ac:dyDescent="0.25">
      <c r="B81" s="551"/>
      <c r="C81" s="551"/>
      <c r="D81" s="551"/>
      <c r="E81" s="551"/>
      <c r="F81" s="551"/>
      <c r="G81" s="551"/>
      <c r="H81" s="551"/>
      <c r="I81" s="551"/>
      <c r="J81" s="551"/>
      <c r="K81" s="551"/>
      <c r="L81" s="551"/>
      <c r="M81" s="551"/>
      <c r="N81" s="554"/>
      <c r="O81" s="554"/>
      <c r="P81" s="554"/>
      <c r="Q81" s="554"/>
      <c r="R81" s="554"/>
      <c r="S81" s="554"/>
      <c r="T81" s="554"/>
      <c r="U81" s="554"/>
      <c r="V81" s="554"/>
      <c r="W81" s="554"/>
      <c r="X81" s="554"/>
      <c r="Y81" s="554"/>
      <c r="Z81" s="556"/>
      <c r="AA81" s="556"/>
      <c r="AB81" s="556"/>
      <c r="AC81" s="556"/>
      <c r="AD81" s="556"/>
      <c r="AE81" s="556"/>
      <c r="AF81" s="556"/>
      <c r="AG81" s="556"/>
      <c r="AH81" s="556"/>
      <c r="AI81" s="556"/>
      <c r="AJ81" s="556"/>
      <c r="AK81" s="556"/>
      <c r="AL81" s="8"/>
      <c r="AM81" s="401"/>
      <c r="AN81" s="543"/>
      <c r="AO81" s="543"/>
      <c r="AP81" s="543"/>
      <c r="AQ81" s="543"/>
      <c r="AR81" s="543"/>
      <c r="AS81" s="543"/>
      <c r="AT81" s="543"/>
      <c r="AU81" s="543"/>
      <c r="AV81" s="543"/>
      <c r="AW81" s="543"/>
      <c r="AX81" s="543"/>
      <c r="AY81" s="543"/>
      <c r="AZ81" s="545"/>
      <c r="BA81" s="545"/>
      <c r="BB81" s="545"/>
      <c r="BC81" s="545"/>
      <c r="BD81" s="545"/>
      <c r="BE81" s="545"/>
      <c r="BF81" s="545"/>
      <c r="BG81" s="545"/>
      <c r="BH81" s="545"/>
      <c r="BI81" s="545"/>
      <c r="BJ81" s="545"/>
      <c r="BK81" s="545"/>
      <c r="BL81" s="547"/>
      <c r="BM81" s="547"/>
      <c r="BN81" s="547"/>
      <c r="BO81" s="547"/>
      <c r="BP81" s="547"/>
      <c r="BQ81" s="547"/>
      <c r="BR81" s="547"/>
      <c r="BS81" s="547"/>
      <c r="BT81" s="547"/>
      <c r="BU81" s="547"/>
      <c r="BV81" s="547"/>
      <c r="BW81" s="547"/>
      <c r="BX81" s="31"/>
      <c r="BY81" s="29"/>
      <c r="BZ81" s="512"/>
    </row>
    <row r="82" spans="1:78" ht="15.75" hidden="1" thickBot="1" x14ac:dyDescent="0.3">
      <c r="B82" s="551"/>
      <c r="C82" s="551"/>
      <c r="D82" s="551"/>
      <c r="E82" s="551"/>
      <c r="F82" s="551"/>
      <c r="G82" s="551"/>
      <c r="H82" s="551"/>
      <c r="I82" s="551"/>
      <c r="J82" s="551"/>
      <c r="K82" s="551"/>
      <c r="L82" s="551"/>
      <c r="M82" s="551"/>
      <c r="N82" s="554"/>
      <c r="O82" s="554"/>
      <c r="P82" s="554"/>
      <c r="Q82" s="554"/>
      <c r="R82" s="554"/>
      <c r="S82" s="554"/>
      <c r="T82" s="554"/>
      <c r="U82" s="554"/>
      <c r="V82" s="554"/>
      <c r="W82" s="554"/>
      <c r="X82" s="554"/>
      <c r="Y82" s="554"/>
      <c r="Z82" s="556"/>
      <c r="AA82" s="556"/>
      <c r="AB82" s="556"/>
      <c r="AC82" s="556"/>
      <c r="AD82" s="556"/>
      <c r="AE82" s="556"/>
      <c r="AF82" s="556"/>
      <c r="AG82" s="556"/>
      <c r="AH82" s="556"/>
      <c r="AI82" s="556"/>
      <c r="AJ82" s="556"/>
      <c r="AK82" s="556"/>
      <c r="AL82" s="8"/>
      <c r="AN82" s="544"/>
      <c r="AO82" s="544"/>
      <c r="AP82" s="544"/>
      <c r="AQ82" s="544"/>
      <c r="AR82" s="544"/>
      <c r="AS82" s="544"/>
      <c r="AT82" s="544"/>
      <c r="AU82" s="544"/>
      <c r="AV82" s="544"/>
      <c r="AW82" s="544"/>
      <c r="AX82" s="544"/>
      <c r="AY82" s="544"/>
      <c r="AZ82" s="546"/>
      <c r="BA82" s="546"/>
      <c r="BB82" s="546"/>
      <c r="BC82" s="546"/>
      <c r="BD82" s="546"/>
      <c r="BE82" s="546"/>
      <c r="BF82" s="546"/>
      <c r="BG82" s="546"/>
      <c r="BH82" s="546"/>
      <c r="BI82" s="546"/>
      <c r="BJ82" s="546"/>
      <c r="BK82" s="546"/>
      <c r="BL82" s="548"/>
      <c r="BM82" s="548"/>
      <c r="BN82" s="548"/>
      <c r="BO82" s="548"/>
      <c r="BP82" s="548"/>
      <c r="BQ82" s="548"/>
      <c r="BR82" s="548"/>
      <c r="BS82" s="548"/>
      <c r="BT82" s="548"/>
      <c r="BU82" s="548"/>
      <c r="BV82" s="548"/>
      <c r="BW82" s="548"/>
      <c r="BX82" s="32"/>
      <c r="BY82" s="501"/>
      <c r="BZ82" s="514"/>
    </row>
    <row r="83" spans="1:78" x14ac:dyDescent="0.25">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row>
    <row r="84" spans="1:78" x14ac:dyDescent="0.25">
      <c r="B84" s="6">
        <v>44896</v>
      </c>
      <c r="C84" s="6">
        <v>44927</v>
      </c>
      <c r="D84" s="5">
        <v>44958</v>
      </c>
      <c r="E84" s="6">
        <v>44986</v>
      </c>
      <c r="F84" s="6">
        <v>45017</v>
      </c>
      <c r="G84" s="5">
        <v>45047</v>
      </c>
      <c r="H84" s="6">
        <v>45078</v>
      </c>
      <c r="I84" s="6">
        <v>45108</v>
      </c>
      <c r="J84" s="5">
        <v>45139</v>
      </c>
      <c r="K84" s="6">
        <v>45170</v>
      </c>
      <c r="L84" s="6">
        <v>45200</v>
      </c>
      <c r="M84" s="5">
        <v>45231</v>
      </c>
      <c r="N84" s="6">
        <v>45261</v>
      </c>
      <c r="O84" s="6">
        <v>45292</v>
      </c>
      <c r="P84" s="5">
        <v>45323</v>
      </c>
      <c r="Q84" s="6">
        <v>45352</v>
      </c>
      <c r="R84" s="6">
        <v>45383</v>
      </c>
      <c r="S84" s="5">
        <v>45413</v>
      </c>
      <c r="T84" s="6">
        <v>45444</v>
      </c>
      <c r="U84" s="6">
        <v>45474</v>
      </c>
      <c r="V84" s="5">
        <v>45505</v>
      </c>
      <c r="W84" s="6">
        <v>45536</v>
      </c>
      <c r="X84" s="6">
        <v>45566</v>
      </c>
      <c r="Y84" s="5">
        <v>45597</v>
      </c>
      <c r="Z84" s="6">
        <v>45627</v>
      </c>
      <c r="AA84" s="6">
        <v>45658</v>
      </c>
      <c r="AB84" s="5">
        <v>45689</v>
      </c>
      <c r="AC84" s="6">
        <v>45717</v>
      </c>
      <c r="AD84" s="6">
        <v>45748</v>
      </c>
      <c r="AE84" s="5">
        <v>45778</v>
      </c>
      <c r="AF84" s="6">
        <v>45809</v>
      </c>
      <c r="AG84" s="6">
        <v>45839</v>
      </c>
      <c r="AH84" s="5">
        <v>45870</v>
      </c>
      <c r="AI84" s="6">
        <v>45901</v>
      </c>
      <c r="AJ84" s="6">
        <v>45931</v>
      </c>
      <c r="AK84" s="5">
        <v>45962</v>
      </c>
      <c r="AL84" s="6">
        <v>45992</v>
      </c>
      <c r="AM84" s="400"/>
      <c r="AN84" s="6">
        <v>44896</v>
      </c>
      <c r="AO84" s="6">
        <v>44927</v>
      </c>
      <c r="AP84" s="5">
        <v>44958</v>
      </c>
      <c r="AQ84" s="6">
        <v>44986</v>
      </c>
      <c r="AR84" s="6">
        <v>45017</v>
      </c>
      <c r="AS84" s="5">
        <v>45047</v>
      </c>
      <c r="AT84" s="6">
        <v>45078</v>
      </c>
      <c r="AU84" s="6">
        <v>45108</v>
      </c>
      <c r="AV84" s="5">
        <v>45139</v>
      </c>
      <c r="AW84" s="6">
        <v>45170</v>
      </c>
      <c r="AX84" s="6">
        <v>45200</v>
      </c>
      <c r="AY84" s="5">
        <v>45231</v>
      </c>
      <c r="AZ84" s="6">
        <v>45261</v>
      </c>
      <c r="BA84" s="6">
        <v>45292</v>
      </c>
      <c r="BB84" s="5">
        <v>45323</v>
      </c>
      <c r="BC84" s="6">
        <v>45352</v>
      </c>
      <c r="BD84" s="6">
        <v>45383</v>
      </c>
      <c r="BE84" s="5">
        <v>45413</v>
      </c>
      <c r="BF84" s="6">
        <v>45444</v>
      </c>
      <c r="BG84" s="6">
        <v>45474</v>
      </c>
      <c r="BH84" s="5">
        <v>45505</v>
      </c>
      <c r="BI84" s="6">
        <v>45536</v>
      </c>
      <c r="BJ84" s="6">
        <v>45566</v>
      </c>
      <c r="BK84" s="5">
        <v>45597</v>
      </c>
      <c r="BL84" s="6">
        <v>45627</v>
      </c>
      <c r="BM84" s="6">
        <v>45658</v>
      </c>
      <c r="BN84" s="5">
        <v>45689</v>
      </c>
      <c r="BO84" s="6">
        <v>45717</v>
      </c>
      <c r="BP84" s="6">
        <v>45748</v>
      </c>
      <c r="BQ84" s="5">
        <v>45778</v>
      </c>
      <c r="BR84" s="6">
        <v>45809</v>
      </c>
      <c r="BS84" s="6">
        <v>45839</v>
      </c>
      <c r="BT84" s="5">
        <v>45870</v>
      </c>
      <c r="BU84" s="6">
        <v>45901</v>
      </c>
      <c r="BV84" s="6">
        <v>45931</v>
      </c>
      <c r="BW84" s="5">
        <v>45962</v>
      </c>
      <c r="BX84" s="6">
        <v>45992</v>
      </c>
      <c r="BY84" s="26"/>
    </row>
    <row r="85" spans="1:78" x14ac:dyDescent="0.25">
      <c r="A85" t="s">
        <v>144</v>
      </c>
      <c r="B85" s="8">
        <f t="shared" ref="B85:X85" si="38">B42</f>
        <v>0</v>
      </c>
      <c r="C85" s="8">
        <f t="shared" si="38"/>
        <v>0</v>
      </c>
      <c r="D85" s="8">
        <f t="shared" si="38"/>
        <v>0</v>
      </c>
      <c r="E85" s="8">
        <f t="shared" si="38"/>
        <v>0</v>
      </c>
      <c r="F85" s="8">
        <f t="shared" si="38"/>
        <v>0</v>
      </c>
      <c r="G85" s="8">
        <f t="shared" si="38"/>
        <v>0</v>
      </c>
      <c r="H85" s="8">
        <f t="shared" si="38"/>
        <v>0</v>
      </c>
      <c r="I85" s="8">
        <f t="shared" si="38"/>
        <v>0</v>
      </c>
      <c r="J85" s="8">
        <f t="shared" si="38"/>
        <v>0</v>
      </c>
      <c r="K85" s="8">
        <f t="shared" si="38"/>
        <v>0</v>
      </c>
      <c r="L85" s="8">
        <f t="shared" si="38"/>
        <v>0</v>
      </c>
      <c r="M85" s="8">
        <f t="shared" si="38"/>
        <v>0</v>
      </c>
      <c r="N85" s="8">
        <f t="shared" si="38"/>
        <v>4229363.2382220728</v>
      </c>
      <c r="O85" s="8">
        <f t="shared" si="38"/>
        <v>3703095.7759505087</v>
      </c>
      <c r="P85" s="8">
        <f t="shared" si="38"/>
        <v>4711131.61370485</v>
      </c>
      <c r="Q85" s="8">
        <f t="shared" si="38"/>
        <v>4051221.431353291</v>
      </c>
      <c r="R85" s="8">
        <f t="shared" si="38"/>
        <v>4356866.0991190514</v>
      </c>
      <c r="S85" s="8">
        <f t="shared" si="38"/>
        <v>3334849.2772513339</v>
      </c>
      <c r="T85" s="8">
        <f t="shared" si="38"/>
        <v>3126881.3590299366</v>
      </c>
      <c r="U85" s="8">
        <f t="shared" si="38"/>
        <v>3161160.755266692</v>
      </c>
      <c r="V85" s="8">
        <f t="shared" si="38"/>
        <v>3419246.5662998813</v>
      </c>
      <c r="W85" s="8">
        <f t="shared" si="38"/>
        <v>5160004.2276869286</v>
      </c>
      <c r="X85" s="8">
        <f t="shared" si="38"/>
        <v>4762556.60404363</v>
      </c>
      <c r="Y85" s="8">
        <f t="shared" ref="Y85:AL85" si="39">Y42</f>
        <v>4738485.0324079543</v>
      </c>
      <c r="Z85" s="8">
        <f t="shared" si="39"/>
        <v>0</v>
      </c>
      <c r="AA85" s="8">
        <f t="shared" si="39"/>
        <v>0</v>
      </c>
      <c r="AB85" s="8">
        <f t="shared" si="39"/>
        <v>0</v>
      </c>
      <c r="AC85" s="8">
        <f t="shared" si="39"/>
        <v>0</v>
      </c>
      <c r="AD85" s="8">
        <f t="shared" si="39"/>
        <v>0</v>
      </c>
      <c r="AE85" s="8">
        <f t="shared" si="39"/>
        <v>0</v>
      </c>
      <c r="AF85" s="8">
        <f t="shared" si="39"/>
        <v>0</v>
      </c>
      <c r="AG85" s="8">
        <f t="shared" si="39"/>
        <v>0</v>
      </c>
      <c r="AH85" s="8">
        <f t="shared" si="39"/>
        <v>0</v>
      </c>
      <c r="AI85" s="8">
        <f t="shared" si="39"/>
        <v>0</v>
      </c>
      <c r="AJ85" s="8">
        <f t="shared" si="39"/>
        <v>0</v>
      </c>
      <c r="AK85" s="8">
        <f t="shared" si="39"/>
        <v>0</v>
      </c>
      <c r="AL85" s="8">
        <f t="shared" si="39"/>
        <v>0</v>
      </c>
      <c r="AM85" s="8"/>
      <c r="AN85" s="508">
        <f>AN42</f>
        <v>0</v>
      </c>
      <c r="AO85" s="508">
        <f t="shared" ref="AO85:BX85" si="40">AO42</f>
        <v>0</v>
      </c>
      <c r="AP85" s="508">
        <f t="shared" si="40"/>
        <v>0</v>
      </c>
      <c r="AQ85" s="508">
        <f t="shared" si="40"/>
        <v>0</v>
      </c>
      <c r="AR85" s="508">
        <f t="shared" si="40"/>
        <v>0</v>
      </c>
      <c r="AS85" s="508">
        <f t="shared" si="40"/>
        <v>0</v>
      </c>
      <c r="AT85" s="508">
        <f t="shared" si="40"/>
        <v>0</v>
      </c>
      <c r="AU85" s="508">
        <f t="shared" si="40"/>
        <v>0</v>
      </c>
      <c r="AV85" s="508">
        <f t="shared" si="40"/>
        <v>0</v>
      </c>
      <c r="AW85" s="508">
        <f t="shared" si="40"/>
        <v>0</v>
      </c>
      <c r="AX85" s="508">
        <f t="shared" si="40"/>
        <v>0</v>
      </c>
      <c r="AY85" s="508">
        <f t="shared" si="40"/>
        <v>0</v>
      </c>
      <c r="AZ85" s="507">
        <f>AZ42</f>
        <v>201594.90708661612</v>
      </c>
      <c r="BA85" s="507">
        <f t="shared" si="40"/>
        <v>176498.02925666745</v>
      </c>
      <c r="BB85" s="507">
        <f t="shared" si="40"/>
        <v>224683.97198984495</v>
      </c>
      <c r="BC85" s="507">
        <f t="shared" si="40"/>
        <v>193155.27277572372</v>
      </c>
      <c r="BD85" s="507">
        <f t="shared" si="40"/>
        <v>207763.37110612387</v>
      </c>
      <c r="BE85" s="507">
        <f t="shared" si="40"/>
        <v>158919.21558897695</v>
      </c>
      <c r="BF85" s="507">
        <f t="shared" si="40"/>
        <v>148985.56291622127</v>
      </c>
      <c r="BG85" s="507">
        <f t="shared" si="40"/>
        <v>150622.2986649982</v>
      </c>
      <c r="BH85" s="507">
        <f t="shared" si="40"/>
        <v>162945.1024347209</v>
      </c>
      <c r="BI85" s="507">
        <f t="shared" si="40"/>
        <v>246153.4190911582</v>
      </c>
      <c r="BJ85" s="507">
        <f t="shared" si="40"/>
        <v>227105.96830618283</v>
      </c>
      <c r="BK85" s="507">
        <f t="shared" si="40"/>
        <v>225937.26665722203</v>
      </c>
      <c r="BL85" s="506">
        <f t="shared" si="40"/>
        <v>0</v>
      </c>
      <c r="BM85" s="506">
        <f t="shared" si="40"/>
        <v>0</v>
      </c>
      <c r="BN85" s="506">
        <f t="shared" si="40"/>
        <v>0</v>
      </c>
      <c r="BO85" s="506">
        <f t="shared" si="40"/>
        <v>0</v>
      </c>
      <c r="BP85" s="506">
        <f t="shared" si="40"/>
        <v>0</v>
      </c>
      <c r="BQ85" s="506">
        <f t="shared" si="40"/>
        <v>0</v>
      </c>
      <c r="BR85" s="506">
        <f t="shared" si="40"/>
        <v>0</v>
      </c>
      <c r="BS85" s="506">
        <f t="shared" si="40"/>
        <v>0</v>
      </c>
      <c r="BT85" s="506">
        <f t="shared" si="40"/>
        <v>0</v>
      </c>
      <c r="BU85" s="506">
        <f t="shared" si="40"/>
        <v>0</v>
      </c>
      <c r="BV85" s="506">
        <f t="shared" si="40"/>
        <v>0</v>
      </c>
      <c r="BW85" s="506">
        <f t="shared" si="40"/>
        <v>0</v>
      </c>
      <c r="BX85" s="509">
        <f t="shared" si="40"/>
        <v>0</v>
      </c>
    </row>
    <row r="86" spans="1:78" x14ac:dyDescent="0.25">
      <c r="A86" t="s">
        <v>158</v>
      </c>
      <c r="B86" s="23">
        <f t="shared" ref="B86:X86" si="41">B34+B26+B18+B10</f>
        <v>10220178.070085958</v>
      </c>
      <c r="C86" s="23">
        <f t="shared" si="41"/>
        <v>10773575.80689019</v>
      </c>
      <c r="D86" s="23">
        <f t="shared" si="41"/>
        <v>10228926.509123461</v>
      </c>
      <c r="E86" s="23">
        <f t="shared" si="41"/>
        <v>10402067.718153225</v>
      </c>
      <c r="F86" s="23">
        <f t="shared" si="41"/>
        <v>9729762.342327144</v>
      </c>
      <c r="G86" s="23">
        <f t="shared" si="41"/>
        <v>9517535.170048276</v>
      </c>
      <c r="H86" s="23">
        <f t="shared" si="41"/>
        <v>9533890.6349159144</v>
      </c>
      <c r="I86" s="23">
        <f t="shared" si="41"/>
        <v>9799434.6999119855</v>
      </c>
      <c r="J86" s="23">
        <f t="shared" si="41"/>
        <v>10771129.838088024</v>
      </c>
      <c r="K86" s="23">
        <f t="shared" si="41"/>
        <v>11008880.386957075</v>
      </c>
      <c r="L86" s="23">
        <f t="shared" si="41"/>
        <v>11144728.520592149</v>
      </c>
      <c r="M86" s="23">
        <f t="shared" si="41"/>
        <v>9978724.4644220732</v>
      </c>
      <c r="N86" s="23">
        <f t="shared" si="41"/>
        <v>7260127.782685956</v>
      </c>
      <c r="O86" s="23">
        <f t="shared" si="41"/>
        <v>7574673.0022901874</v>
      </c>
      <c r="P86" s="23">
        <f t="shared" si="41"/>
        <v>6789025.0735234609</v>
      </c>
      <c r="Q86" s="23">
        <f t="shared" si="41"/>
        <v>6637835.975953225</v>
      </c>
      <c r="R86" s="23">
        <f t="shared" si="41"/>
        <v>5814192.844527144</v>
      </c>
      <c r="S86" s="23">
        <f t="shared" si="41"/>
        <v>5449862.3908482771</v>
      </c>
      <c r="T86" s="23">
        <f t="shared" si="41"/>
        <v>5367460.574815914</v>
      </c>
      <c r="U86" s="23">
        <f t="shared" si="41"/>
        <v>5490771.5674119852</v>
      </c>
      <c r="V86" s="23">
        <f t="shared" si="41"/>
        <v>6295409.0354880225</v>
      </c>
      <c r="W86" s="23">
        <f t="shared" si="41"/>
        <v>6139057.5689570773</v>
      </c>
      <c r="X86" s="23">
        <f t="shared" si="41"/>
        <v>5968594.9216921497</v>
      </c>
      <c r="Y86" s="23">
        <f t="shared" ref="Y86:AL86" si="42">Y34+Y26+Y18+Y10</f>
        <v>4608585.1119220722</v>
      </c>
      <c r="Z86" s="23">
        <f t="shared" si="42"/>
        <v>0</v>
      </c>
      <c r="AA86" s="23">
        <f t="shared" si="42"/>
        <v>0</v>
      </c>
      <c r="AB86" s="23">
        <f t="shared" si="42"/>
        <v>0</v>
      </c>
      <c r="AC86" s="23">
        <f t="shared" si="42"/>
        <v>0</v>
      </c>
      <c r="AD86" s="23">
        <f t="shared" si="42"/>
        <v>0</v>
      </c>
      <c r="AE86" s="23">
        <f t="shared" si="42"/>
        <v>0</v>
      </c>
      <c r="AF86" s="23">
        <f t="shared" si="42"/>
        <v>0</v>
      </c>
      <c r="AG86" s="23">
        <f t="shared" si="42"/>
        <v>0</v>
      </c>
      <c r="AH86" s="23">
        <f t="shared" si="42"/>
        <v>0</v>
      </c>
      <c r="AI86" s="23">
        <f t="shared" si="42"/>
        <v>0</v>
      </c>
      <c r="AJ86" s="23">
        <f t="shared" si="42"/>
        <v>0</v>
      </c>
      <c r="AK86" s="23">
        <f t="shared" si="42"/>
        <v>0</v>
      </c>
      <c r="AL86" s="23">
        <f t="shared" si="42"/>
        <v>0</v>
      </c>
      <c r="AM86" s="23"/>
      <c r="AN86" s="508">
        <f>AN34+AN26+AN18+AN10</f>
        <v>487918.74573422445</v>
      </c>
      <c r="AO86" s="508">
        <f t="shared" ref="AO86:BX86" si="43">AO34+AO26+AO18+AO10</f>
        <v>514362.74849971489</v>
      </c>
      <c r="AP86" s="508">
        <f t="shared" si="43"/>
        <v>488342.39817644923</v>
      </c>
      <c r="AQ86" s="508">
        <f t="shared" si="43"/>
        <v>496610.01200352708</v>
      </c>
      <c r="AR86" s="508">
        <f t="shared" si="43"/>
        <v>464485.37960824987</v>
      </c>
      <c r="AS86" s="508">
        <f t="shared" si="43"/>
        <v>454343.53982301295</v>
      </c>
      <c r="AT86" s="508">
        <f t="shared" si="43"/>
        <v>455096.41473714547</v>
      </c>
      <c r="AU86" s="508">
        <f t="shared" si="43"/>
        <v>467743.54780878674</v>
      </c>
      <c r="AV86" s="508">
        <f t="shared" si="43"/>
        <v>514178.79094936611</v>
      </c>
      <c r="AW86" s="508">
        <f t="shared" si="43"/>
        <v>525440.61755941878</v>
      </c>
      <c r="AX86" s="508">
        <f t="shared" si="43"/>
        <v>531882.83948723774</v>
      </c>
      <c r="AY86" s="508">
        <f t="shared" si="43"/>
        <v>476223.81213771191</v>
      </c>
      <c r="AZ86" s="507">
        <f t="shared" si="43"/>
        <v>346437.09582917124</v>
      </c>
      <c r="BA86" s="507">
        <f t="shared" si="43"/>
        <v>362080.01428455021</v>
      </c>
      <c r="BB86" s="507">
        <f t="shared" si="43"/>
        <v>324968.09979088069</v>
      </c>
      <c r="BC86" s="507">
        <f t="shared" si="43"/>
        <v>317933.67134666094</v>
      </c>
      <c r="BD86" s="507">
        <f t="shared" si="43"/>
        <v>278485.30260398489</v>
      </c>
      <c r="BE86" s="507">
        <f t="shared" si="43"/>
        <v>261031.87593725516</v>
      </c>
      <c r="BF86" s="507">
        <f t="shared" si="43"/>
        <v>256969.1621451145</v>
      </c>
      <c r="BG86" s="507">
        <f t="shared" si="43"/>
        <v>262781.40596523252</v>
      </c>
      <c r="BH86" s="507">
        <f t="shared" si="43"/>
        <v>301196.02360734454</v>
      </c>
      <c r="BI86" s="507">
        <f t="shared" si="43"/>
        <v>293470.39300242241</v>
      </c>
      <c r="BJ86" s="507">
        <f t="shared" si="43"/>
        <v>285171.26272624644</v>
      </c>
      <c r="BK86" s="507">
        <f t="shared" si="43"/>
        <v>220139.5407928463</v>
      </c>
      <c r="BL86" s="506">
        <f t="shared" si="43"/>
        <v>0</v>
      </c>
      <c r="BM86" s="506">
        <f t="shared" si="43"/>
        <v>0</v>
      </c>
      <c r="BN86" s="506">
        <f t="shared" si="43"/>
        <v>0</v>
      </c>
      <c r="BO86" s="506">
        <f t="shared" si="43"/>
        <v>0</v>
      </c>
      <c r="BP86" s="506">
        <f t="shared" si="43"/>
        <v>0</v>
      </c>
      <c r="BQ86" s="506">
        <f t="shared" si="43"/>
        <v>0</v>
      </c>
      <c r="BR86" s="506">
        <f t="shared" si="43"/>
        <v>0</v>
      </c>
      <c r="BS86" s="506">
        <f t="shared" si="43"/>
        <v>0</v>
      </c>
      <c r="BT86" s="506">
        <f t="shared" si="43"/>
        <v>0</v>
      </c>
      <c r="BU86" s="506">
        <f t="shared" si="43"/>
        <v>0</v>
      </c>
      <c r="BV86" s="506">
        <f t="shared" si="43"/>
        <v>0</v>
      </c>
      <c r="BW86" s="506">
        <f t="shared" si="43"/>
        <v>0</v>
      </c>
      <c r="BX86" s="509">
        <f t="shared" si="43"/>
        <v>0</v>
      </c>
    </row>
    <row r="87" spans="1:78" x14ac:dyDescent="0.25">
      <c r="A87" s="399" t="s">
        <v>159</v>
      </c>
      <c r="B87" s="8">
        <f t="shared" ref="B87:X87" si="44">B42+B34+B26+B18+B10</f>
        <v>10220178.070085958</v>
      </c>
      <c r="C87" s="8">
        <f t="shared" si="44"/>
        <v>10773575.80689019</v>
      </c>
      <c r="D87" s="8">
        <f t="shared" si="44"/>
        <v>10228926.509123461</v>
      </c>
      <c r="E87" s="8">
        <f t="shared" si="44"/>
        <v>10402067.718153225</v>
      </c>
      <c r="F87" s="8">
        <f t="shared" si="44"/>
        <v>9729762.342327144</v>
      </c>
      <c r="G87" s="8">
        <f t="shared" si="44"/>
        <v>9517535.170048276</v>
      </c>
      <c r="H87" s="8">
        <f t="shared" si="44"/>
        <v>9533890.6349159144</v>
      </c>
      <c r="I87" s="8">
        <f t="shared" si="44"/>
        <v>9799434.6999119855</v>
      </c>
      <c r="J87" s="8">
        <f t="shared" si="44"/>
        <v>10771129.838088024</v>
      </c>
      <c r="K87" s="8">
        <f t="shared" si="44"/>
        <v>11008880.386957075</v>
      </c>
      <c r="L87" s="8">
        <f t="shared" si="44"/>
        <v>11144728.520592149</v>
      </c>
      <c r="M87" s="8">
        <f t="shared" si="44"/>
        <v>9978724.4644220732</v>
      </c>
      <c r="N87" s="8">
        <f t="shared" si="44"/>
        <v>11489491.02090803</v>
      </c>
      <c r="O87" s="8">
        <f t="shared" si="44"/>
        <v>11277768.778240697</v>
      </c>
      <c r="P87" s="8">
        <f t="shared" si="44"/>
        <v>11500156.687228311</v>
      </c>
      <c r="Q87" s="8">
        <f t="shared" si="44"/>
        <v>10689057.407306515</v>
      </c>
      <c r="R87" s="8">
        <f t="shared" si="44"/>
        <v>10171058.943646194</v>
      </c>
      <c r="S87" s="8">
        <f t="shared" si="44"/>
        <v>8784711.6680996101</v>
      </c>
      <c r="T87" s="8">
        <f t="shared" si="44"/>
        <v>8494341.9338458516</v>
      </c>
      <c r="U87" s="8">
        <f t="shared" si="44"/>
        <v>8651932.3226786777</v>
      </c>
      <c r="V87" s="8">
        <f t="shared" si="44"/>
        <v>9714655.6017879043</v>
      </c>
      <c r="W87" s="8">
        <f t="shared" si="44"/>
        <v>11299061.796644006</v>
      </c>
      <c r="X87" s="8">
        <f t="shared" si="44"/>
        <v>10731151.525735781</v>
      </c>
      <c r="Y87" s="8">
        <f t="shared" ref="Y87:AL87" si="45">Y42+Y34+Y26+Y18+Y10</f>
        <v>9347070.1443300266</v>
      </c>
      <c r="Z87" s="8">
        <f t="shared" si="45"/>
        <v>0</v>
      </c>
      <c r="AA87" s="8">
        <f t="shared" si="45"/>
        <v>0</v>
      </c>
      <c r="AB87" s="8">
        <f t="shared" si="45"/>
        <v>0</v>
      </c>
      <c r="AC87" s="8">
        <f t="shared" si="45"/>
        <v>0</v>
      </c>
      <c r="AD87" s="8">
        <f t="shared" si="45"/>
        <v>0</v>
      </c>
      <c r="AE87" s="8">
        <f t="shared" si="45"/>
        <v>0</v>
      </c>
      <c r="AF87" s="8">
        <f t="shared" si="45"/>
        <v>0</v>
      </c>
      <c r="AG87" s="8">
        <f t="shared" si="45"/>
        <v>0</v>
      </c>
      <c r="AH87" s="8">
        <f t="shared" si="45"/>
        <v>0</v>
      </c>
      <c r="AI87" s="8">
        <f t="shared" si="45"/>
        <v>0</v>
      </c>
      <c r="AJ87" s="8">
        <f t="shared" si="45"/>
        <v>0</v>
      </c>
      <c r="AK87" s="8">
        <f t="shared" si="45"/>
        <v>0</v>
      </c>
      <c r="AL87" s="8">
        <f t="shared" si="45"/>
        <v>0</v>
      </c>
      <c r="AM87" s="8"/>
      <c r="AN87" s="508">
        <f t="shared" ref="AN87" si="46">AN42+AN34+AN26+AN18+AN10</f>
        <v>487918.74573422445</v>
      </c>
      <c r="AO87" s="508">
        <f t="shared" ref="AO87:BX87" si="47">AO42+AO34+AO26+AO18+AO10</f>
        <v>514362.74849971489</v>
      </c>
      <c r="AP87" s="508">
        <f t="shared" si="47"/>
        <v>488342.39817644923</v>
      </c>
      <c r="AQ87" s="508">
        <f t="shared" si="47"/>
        <v>496610.01200352708</v>
      </c>
      <c r="AR87" s="508">
        <f t="shared" si="47"/>
        <v>464485.37960824987</v>
      </c>
      <c r="AS87" s="508">
        <f t="shared" si="47"/>
        <v>454343.53982301295</v>
      </c>
      <c r="AT87" s="508">
        <f t="shared" si="47"/>
        <v>455096.41473714547</v>
      </c>
      <c r="AU87" s="508">
        <f t="shared" si="47"/>
        <v>467743.54780878674</v>
      </c>
      <c r="AV87" s="508">
        <f t="shared" si="47"/>
        <v>514178.79094936611</v>
      </c>
      <c r="AW87" s="508">
        <f t="shared" si="47"/>
        <v>525440.61755941878</v>
      </c>
      <c r="AX87" s="508">
        <f t="shared" si="47"/>
        <v>531882.83948723774</v>
      </c>
      <c r="AY87" s="508">
        <f t="shared" si="47"/>
        <v>476223.81213771191</v>
      </c>
      <c r="AZ87" s="507">
        <f t="shared" si="47"/>
        <v>548032.00291578739</v>
      </c>
      <c r="BA87" s="507">
        <f t="shared" si="47"/>
        <v>538578.04354121769</v>
      </c>
      <c r="BB87" s="507">
        <f t="shared" si="47"/>
        <v>549652.07178072562</v>
      </c>
      <c r="BC87" s="507">
        <f t="shared" si="47"/>
        <v>511088.94412238454</v>
      </c>
      <c r="BD87" s="507">
        <f t="shared" si="47"/>
        <v>486248.67371010873</v>
      </c>
      <c r="BE87" s="507">
        <f t="shared" si="47"/>
        <v>419951.09152623208</v>
      </c>
      <c r="BF87" s="507">
        <f t="shared" si="47"/>
        <v>405954.72506133578</v>
      </c>
      <c r="BG87" s="507">
        <f t="shared" si="47"/>
        <v>413403.70463023067</v>
      </c>
      <c r="BH87" s="507">
        <f t="shared" si="47"/>
        <v>464141.12604206544</v>
      </c>
      <c r="BI87" s="507">
        <f t="shared" si="47"/>
        <v>539623.81209358061</v>
      </c>
      <c r="BJ87" s="507">
        <f t="shared" si="47"/>
        <v>512277.23103242932</v>
      </c>
      <c r="BK87" s="507">
        <f t="shared" si="47"/>
        <v>446076.80745006836</v>
      </c>
      <c r="BL87" s="506">
        <f t="shared" si="47"/>
        <v>0</v>
      </c>
      <c r="BM87" s="506">
        <f t="shared" si="47"/>
        <v>0</v>
      </c>
      <c r="BN87" s="506">
        <f t="shared" si="47"/>
        <v>0</v>
      </c>
      <c r="BO87" s="506">
        <f t="shared" si="47"/>
        <v>0</v>
      </c>
      <c r="BP87" s="506">
        <f t="shared" si="47"/>
        <v>0</v>
      </c>
      <c r="BQ87" s="506">
        <f t="shared" si="47"/>
        <v>0</v>
      </c>
      <c r="BR87" s="506">
        <f t="shared" si="47"/>
        <v>0</v>
      </c>
      <c r="BS87" s="506">
        <f t="shared" si="47"/>
        <v>0</v>
      </c>
      <c r="BT87" s="506">
        <f t="shared" si="47"/>
        <v>0</v>
      </c>
      <c r="BU87" s="506">
        <f t="shared" si="47"/>
        <v>0</v>
      </c>
      <c r="BV87" s="506">
        <f t="shared" si="47"/>
        <v>0</v>
      </c>
      <c r="BW87" s="506">
        <f t="shared" si="47"/>
        <v>0</v>
      </c>
      <c r="BX87" s="509">
        <f t="shared" si="47"/>
        <v>0</v>
      </c>
    </row>
    <row r="89" spans="1:78" x14ac:dyDescent="0.25">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row>
    <row r="90" spans="1:78" x14ac:dyDescent="0.25">
      <c r="AM90" s="8"/>
      <c r="AN90" s="505"/>
      <c r="AO90" s="505"/>
      <c r="AP90" s="505"/>
      <c r="AQ90" s="505"/>
      <c r="AR90" s="505"/>
      <c r="AS90" s="505"/>
      <c r="AT90" s="505"/>
      <c r="AU90" s="505"/>
      <c r="AV90" s="505"/>
      <c r="AW90" s="505"/>
      <c r="AX90" s="505"/>
      <c r="AY90" s="505"/>
      <c r="AZ90" s="505"/>
      <c r="BA90" s="505"/>
      <c r="BB90" s="505"/>
      <c r="BC90" s="505"/>
      <c r="BD90" s="505"/>
      <c r="BE90" s="505"/>
      <c r="BF90" s="505"/>
      <c r="BG90" s="505"/>
      <c r="BH90" s="505"/>
      <c r="BI90" s="505"/>
      <c r="BJ90" s="505"/>
      <c r="BK90" s="505"/>
      <c r="BL90" s="505"/>
      <c r="BM90" s="505"/>
      <c r="BN90" s="505"/>
      <c r="BO90" s="505"/>
      <c r="BP90" s="505"/>
      <c r="BQ90" s="505"/>
      <c r="BR90" s="505"/>
      <c r="BS90" s="505"/>
      <c r="BT90" s="505"/>
      <c r="BU90" s="505"/>
      <c r="BV90" s="505"/>
      <c r="BW90" s="505"/>
      <c r="BX90" s="505"/>
    </row>
    <row r="91" spans="1:78" x14ac:dyDescent="0.25">
      <c r="AM91" s="8"/>
      <c r="AN91" s="505"/>
      <c r="AO91" s="505"/>
      <c r="AP91" s="505"/>
      <c r="AQ91" s="505"/>
      <c r="AR91" s="505"/>
      <c r="AS91" s="505"/>
      <c r="AT91" s="505"/>
      <c r="AU91" s="505"/>
      <c r="AV91" s="505"/>
      <c r="AW91" s="505"/>
      <c r="AX91" s="505"/>
      <c r="AY91" s="505"/>
      <c r="AZ91" s="505"/>
      <c r="BA91" s="505"/>
      <c r="BB91" s="505"/>
      <c r="BC91" s="505"/>
      <c r="BD91" s="505"/>
      <c r="BE91" s="505"/>
      <c r="BF91" s="505"/>
      <c r="BG91" s="505"/>
      <c r="BH91" s="505"/>
      <c r="BI91" s="505"/>
      <c r="BJ91" s="505"/>
      <c r="BK91" s="505"/>
      <c r="BL91" s="505"/>
      <c r="BM91" s="505"/>
      <c r="BN91" s="505"/>
      <c r="BO91" s="505"/>
      <c r="BP91" s="505"/>
      <c r="BQ91" s="505"/>
      <c r="BR91" s="505"/>
      <c r="BS91" s="505"/>
      <c r="BT91" s="505"/>
      <c r="BU91" s="505"/>
      <c r="BV91" s="505"/>
      <c r="BW91" s="505"/>
      <c r="BX91" s="505"/>
    </row>
    <row r="92" spans="1:78" x14ac:dyDescent="0.25">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row>
  </sheetData>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499984740745262"/>
    <pageSetUpPr fitToPage="1"/>
  </sheetPr>
  <dimension ref="A1:G36"/>
  <sheetViews>
    <sheetView workbookViewId="0">
      <selection activeCell="B28" sqref="B28:F33"/>
    </sheetView>
  </sheetViews>
  <sheetFormatPr defaultRowHeight="15" x14ac:dyDescent="0.25"/>
  <cols>
    <col min="1" max="1" width="22" bestFit="1" customWidth="1"/>
    <col min="2" max="3" width="16.7109375" customWidth="1"/>
    <col min="4" max="4" width="23.7109375" customWidth="1"/>
    <col min="5" max="5" width="20.42578125" customWidth="1"/>
    <col min="6" max="6" width="19.5703125" customWidth="1"/>
    <col min="7" max="7" width="16.28515625" customWidth="1"/>
  </cols>
  <sheetData>
    <row r="1" spans="1:7" x14ac:dyDescent="0.25">
      <c r="G1" s="99"/>
    </row>
    <row r="2" spans="1:7" ht="44.65" customHeight="1" x14ac:dyDescent="0.35">
      <c r="A2" s="579" t="s">
        <v>20</v>
      </c>
      <c r="B2" s="579"/>
      <c r="C2" s="579"/>
      <c r="D2" s="579"/>
      <c r="E2" s="579"/>
      <c r="F2" s="579"/>
      <c r="G2" s="579"/>
    </row>
    <row r="3" spans="1:7" x14ac:dyDescent="0.25">
      <c r="G3" s="99"/>
    </row>
    <row r="4" spans="1:7" ht="15.75" x14ac:dyDescent="0.25">
      <c r="A4" s="100" t="s">
        <v>21</v>
      </c>
    </row>
    <row r="5" spans="1:7" ht="15.75" thickBot="1" x14ac:dyDescent="0.3"/>
    <row r="6" spans="1:7" x14ac:dyDescent="0.25">
      <c r="B6" s="580" t="s">
        <v>22</v>
      </c>
      <c r="C6" s="581"/>
      <c r="D6" s="581"/>
      <c r="E6" s="581"/>
      <c r="F6" s="582"/>
    </row>
    <row r="7" spans="1:7" x14ac:dyDescent="0.25">
      <c r="A7" s="344" t="s">
        <v>23</v>
      </c>
      <c r="B7" s="125" t="s">
        <v>24</v>
      </c>
      <c r="C7" s="126"/>
      <c r="D7" s="127" t="s">
        <v>25</v>
      </c>
      <c r="E7" s="578"/>
      <c r="F7" s="128" t="s">
        <v>26</v>
      </c>
    </row>
    <row r="8" spans="1:7" x14ac:dyDescent="0.25">
      <c r="A8" s="345" t="s">
        <v>27</v>
      </c>
      <c r="B8" s="16" t="e">
        <f>+'2015 RES'!B5+'2015 RES'!G5</f>
        <v>#REF!</v>
      </c>
      <c r="C8" s="153"/>
      <c r="D8" s="20">
        <v>2.9055999999999998E-2</v>
      </c>
      <c r="E8" s="25"/>
      <c r="F8" s="169" t="e">
        <f t="shared" ref="F8:F13" si="0">B8*D8</f>
        <v>#REF!</v>
      </c>
    </row>
    <row r="9" spans="1:7" x14ac:dyDescent="0.25">
      <c r="A9" s="345" t="s">
        <v>28</v>
      </c>
      <c r="B9" s="16" t="e">
        <f>+'2015 RES'!B6+'2015 RES'!G6</f>
        <v>#REF!</v>
      </c>
      <c r="C9" s="153"/>
      <c r="D9" s="20">
        <v>1.6855999999999999E-2</v>
      </c>
      <c r="E9" s="25"/>
      <c r="F9" s="169" t="e">
        <f t="shared" si="0"/>
        <v>#REF!</v>
      </c>
    </row>
    <row r="10" spans="1:7" x14ac:dyDescent="0.25">
      <c r="A10" s="345" t="s">
        <v>29</v>
      </c>
      <c r="B10" s="16" t="e">
        <f>+'2015 RES'!B7+'2015 RES'!G7</f>
        <v>#REF!</v>
      </c>
      <c r="C10" s="153"/>
      <c r="D10" s="20">
        <v>1.6855999999999999E-2</v>
      </c>
      <c r="E10" s="25"/>
      <c r="F10" s="169" t="e">
        <f t="shared" si="0"/>
        <v>#REF!</v>
      </c>
    </row>
    <row r="11" spans="1:7" x14ac:dyDescent="0.25">
      <c r="A11" s="345" t="s">
        <v>30</v>
      </c>
      <c r="B11" s="16" t="e">
        <f>+'2015 RES'!B8+'2015 RES'!G8</f>
        <v>#REF!</v>
      </c>
      <c r="C11" s="153"/>
      <c r="D11" s="20">
        <v>2.4656000000000001E-2</v>
      </c>
      <c r="E11" s="25"/>
      <c r="F11" s="169" t="e">
        <f t="shared" si="0"/>
        <v>#REF!</v>
      </c>
    </row>
    <row r="12" spans="1:7" x14ac:dyDescent="0.25">
      <c r="A12" s="345" t="s">
        <v>31</v>
      </c>
      <c r="B12" s="16" t="e">
        <f>+'2015 RES'!B9+'2015 RES'!G9</f>
        <v>#REF!</v>
      </c>
      <c r="C12" s="153"/>
      <c r="D12" s="20">
        <v>1.3676000000000001E-2</v>
      </c>
      <c r="E12" s="25"/>
      <c r="F12" s="169" t="e">
        <f t="shared" si="0"/>
        <v>#REF!</v>
      </c>
    </row>
    <row r="13" spans="1:7" ht="15.75" thickBot="1" x14ac:dyDescent="0.3">
      <c r="A13" s="345" t="s">
        <v>32</v>
      </c>
      <c r="B13" s="16" t="e">
        <f>+'2015 RES'!B10+'2015 RES'!G10</f>
        <v>#REF!</v>
      </c>
      <c r="C13" s="168"/>
      <c r="D13" s="142">
        <v>1.3676000000000001E-2</v>
      </c>
      <c r="E13" s="167"/>
      <c r="F13" s="166" t="e">
        <f t="shared" si="0"/>
        <v>#REF!</v>
      </c>
    </row>
    <row r="14" spans="1:7" ht="16.5" thickTop="1" thickBot="1" x14ac:dyDescent="0.3">
      <c r="A14" s="345" t="s">
        <v>33</v>
      </c>
      <c r="B14" s="121" t="e">
        <f>SUM(B8:B13)</f>
        <v>#REF!</v>
      </c>
      <c r="C14" s="148"/>
      <c r="D14" s="165"/>
      <c r="E14" s="164"/>
      <c r="F14" s="163" t="e">
        <f>SUM(F8:F13)</f>
        <v>#REF!</v>
      </c>
      <c r="G14" s="32"/>
    </row>
    <row r="15" spans="1:7" x14ac:dyDescent="0.25">
      <c r="F15" s="31" t="e">
        <f>SUM(Sector!#REF!)</f>
        <v>#REF!</v>
      </c>
      <c r="G15" s="31"/>
    </row>
    <row r="16" spans="1:7" ht="15.75" thickBot="1" x14ac:dyDescent="0.3">
      <c r="G16" s="31"/>
    </row>
    <row r="17" spans="1:7" x14ac:dyDescent="0.25">
      <c r="B17" s="580" t="s">
        <v>22</v>
      </c>
      <c r="C17" s="581"/>
      <c r="D17" s="581"/>
      <c r="E17" s="581"/>
      <c r="F17" s="582"/>
      <c r="G17" s="31"/>
    </row>
    <row r="18" spans="1:7" x14ac:dyDescent="0.25">
      <c r="A18" s="344" t="s">
        <v>34</v>
      </c>
      <c r="B18" s="125" t="s">
        <v>24</v>
      </c>
      <c r="C18" s="126" t="s">
        <v>35</v>
      </c>
      <c r="D18" s="127" t="s">
        <v>36</v>
      </c>
      <c r="E18" s="127" t="s">
        <v>37</v>
      </c>
      <c r="F18" s="128" t="s">
        <v>26</v>
      </c>
      <c r="G18" s="31"/>
    </row>
    <row r="19" spans="1:7" x14ac:dyDescent="0.25">
      <c r="A19" s="345" t="s">
        <v>38</v>
      </c>
      <c r="B19" s="16" t="e">
        <f>+'2015 C&amp;I'!B5+'2015 C&amp;I'!G5</f>
        <v>#REF!</v>
      </c>
      <c r="C19" s="19" t="s">
        <v>39</v>
      </c>
      <c r="D19" s="20">
        <v>5.8855999999999999E-2</v>
      </c>
      <c r="E19" s="162" t="s">
        <v>39</v>
      </c>
      <c r="F19" s="129" t="e">
        <f>+B19*D19</f>
        <v>#REF!</v>
      </c>
      <c r="G19" s="31"/>
    </row>
    <row r="20" spans="1:7" x14ac:dyDescent="0.25">
      <c r="A20" s="345" t="s">
        <v>40</v>
      </c>
      <c r="B20" s="16" t="e">
        <f>+'2015 C&amp;I'!B6+'2015 C&amp;I'!G6</f>
        <v>#REF!</v>
      </c>
      <c r="C20" s="19" t="s">
        <v>39</v>
      </c>
      <c r="D20" s="20">
        <v>3.0256000000000002E-2</v>
      </c>
      <c r="E20" s="162" t="s">
        <v>39</v>
      </c>
      <c r="F20" s="129" t="e">
        <f t="shared" ref="F20" si="1">+B20*D20</f>
        <v>#REF!</v>
      </c>
      <c r="G20" s="31"/>
    </row>
    <row r="21" spans="1:7" x14ac:dyDescent="0.25">
      <c r="A21" s="345" t="s">
        <v>41</v>
      </c>
      <c r="B21" s="16" t="e">
        <f>+'2015 C&amp;I'!B7+'2015 C&amp;I'!G7</f>
        <v>#REF!</v>
      </c>
      <c r="C21" s="132" t="e">
        <f>+'2015 C&amp;I'!C7+'2015 C&amp;I'!H7</f>
        <v>#REF!</v>
      </c>
      <c r="D21" s="20">
        <v>1.1856E-2</v>
      </c>
      <c r="E21" s="162">
        <v>10.18</v>
      </c>
      <c r="F21" s="129" t="e">
        <f>(+B21*D21)+(C21*E21)</f>
        <v>#REF!</v>
      </c>
      <c r="G21" s="31"/>
    </row>
    <row r="22" spans="1:7" x14ac:dyDescent="0.25">
      <c r="A22" s="345" t="s">
        <v>42</v>
      </c>
      <c r="B22" s="16" t="e">
        <f>+'2015 C&amp;I'!B8+'2015 C&amp;I'!G8</f>
        <v>#REF!</v>
      </c>
      <c r="C22" s="132" t="e">
        <f>+'2015 C&amp;I'!C8+'2015 C&amp;I'!H8</f>
        <v>#REF!</v>
      </c>
      <c r="D22" s="20">
        <v>5.7559999999999998E-3</v>
      </c>
      <c r="E22" s="162">
        <v>11.19</v>
      </c>
      <c r="F22" s="129" t="e">
        <f t="shared" ref="F22:F26" si="2">(+B22*D22)+(C22*E22)</f>
        <v>#REF!</v>
      </c>
      <c r="G22" s="31"/>
    </row>
    <row r="23" spans="1:7" x14ac:dyDescent="0.25">
      <c r="A23" s="345" t="s">
        <v>43</v>
      </c>
      <c r="B23" s="16" t="e">
        <f>+'2015 C&amp;I'!B9+'2015 C&amp;I'!G9</f>
        <v>#REF!</v>
      </c>
      <c r="C23" s="132" t="e">
        <f>+'2015 C&amp;I'!C9+'2015 C&amp;I'!H9</f>
        <v>#REF!</v>
      </c>
      <c r="D23" s="22">
        <v>2.1059999999999999E-2</v>
      </c>
      <c r="E23" s="162">
        <v>0</v>
      </c>
      <c r="F23" s="129" t="e">
        <f t="shared" si="2"/>
        <v>#REF!</v>
      </c>
      <c r="G23" s="31"/>
    </row>
    <row r="24" spans="1:7" x14ac:dyDescent="0.25">
      <c r="A24" s="345" t="s">
        <v>44</v>
      </c>
      <c r="B24" s="16" t="e">
        <f>+'2015 C&amp;I'!B10+'2015 C&amp;I'!G10</f>
        <v>#REF!</v>
      </c>
      <c r="C24" s="132" t="e">
        <f>+'2015 C&amp;I'!C10+'2015 C&amp;I'!H10</f>
        <v>#REF!</v>
      </c>
      <c r="D24" s="20">
        <v>5.7559999999999998E-3</v>
      </c>
      <c r="E24" s="162">
        <v>10.57</v>
      </c>
      <c r="F24" s="129" t="e">
        <f t="shared" si="2"/>
        <v>#REF!</v>
      </c>
      <c r="G24" s="31"/>
    </row>
    <row r="25" spans="1:7" x14ac:dyDescent="0.25">
      <c r="A25" s="345" t="s">
        <v>45</v>
      </c>
      <c r="B25" s="16" t="e">
        <f>+'2015 C&amp;I'!B11+'2015 C&amp;I'!G11</f>
        <v>#REF!</v>
      </c>
      <c r="C25" s="132" t="e">
        <f>+'2015 C&amp;I'!C11+'2015 C&amp;I'!H11</f>
        <v>#REF!</v>
      </c>
      <c r="D25" s="22">
        <v>4.96E-3</v>
      </c>
      <c r="E25" s="162">
        <v>10.6</v>
      </c>
      <c r="F25" s="129" t="e">
        <f t="shared" si="2"/>
        <v>#REF!</v>
      </c>
      <c r="G25" s="31"/>
    </row>
    <row r="26" spans="1:7" ht="15.75" thickBot="1" x14ac:dyDescent="0.3">
      <c r="A26" s="345" t="s">
        <v>46</v>
      </c>
      <c r="B26" s="114" t="e">
        <f>+'2015 C&amp;I'!B12+'2015 C&amp;I'!G12</f>
        <v>#REF!</v>
      </c>
      <c r="C26" s="141" t="e">
        <f>+'2015 C&amp;I'!C12+'2015 C&amp;I'!H12</f>
        <v>#REF!</v>
      </c>
      <c r="D26" s="142">
        <v>4.9560000000000003E-3</v>
      </c>
      <c r="E26" s="161">
        <v>9.9</v>
      </c>
      <c r="F26" s="144" t="e">
        <f t="shared" si="2"/>
        <v>#REF!</v>
      </c>
      <c r="G26" s="31"/>
    </row>
    <row r="27" spans="1:7" ht="16.5" thickTop="1" thickBot="1" x14ac:dyDescent="0.3">
      <c r="A27" s="345" t="s">
        <v>33</v>
      </c>
      <c r="B27" s="121" t="e">
        <f>SUM(B19:B26)</f>
        <v>#REF!</v>
      </c>
      <c r="C27" s="148" t="e">
        <f>SUM(C21:C26)</f>
        <v>#REF!</v>
      </c>
      <c r="D27" s="149"/>
      <c r="E27" s="150"/>
      <c r="F27" s="123" t="e">
        <f>SUM(F19:F26)</f>
        <v>#REF!</v>
      </c>
      <c r="G27" s="32"/>
    </row>
    <row r="28" spans="1:7" x14ac:dyDescent="0.25">
      <c r="F28" s="31" t="e">
        <f>SUM(Sector!#REF!)</f>
        <v>#REF!</v>
      </c>
    </row>
    <row r="29" spans="1:7" ht="15.75" thickBot="1" x14ac:dyDescent="0.3"/>
    <row r="30" spans="1:7" ht="15.75" thickBot="1" x14ac:dyDescent="0.3">
      <c r="A30" s="342"/>
      <c r="B30" s="342"/>
      <c r="C30" s="342"/>
      <c r="D30" s="342"/>
      <c r="E30" s="342"/>
      <c r="F30" s="368" t="s">
        <v>47</v>
      </c>
      <c r="G30" s="369" t="s">
        <v>48</v>
      </c>
    </row>
    <row r="31" spans="1:7" x14ac:dyDescent="0.25">
      <c r="A31" s="361" t="s">
        <v>49</v>
      </c>
      <c r="B31" s="362"/>
      <c r="C31" s="362"/>
      <c r="D31" s="362"/>
      <c r="E31" s="362"/>
      <c r="F31" s="160"/>
      <c r="G31" s="159"/>
    </row>
    <row r="32" spans="1:7" x14ac:dyDescent="0.25">
      <c r="A32" s="363" t="s">
        <v>50</v>
      </c>
      <c r="B32" s="364">
        <v>1</v>
      </c>
      <c r="C32" s="310"/>
      <c r="D32" s="310"/>
      <c r="E32" s="310"/>
      <c r="F32" s="158" t="e">
        <f>+F14*B32</f>
        <v>#REF!</v>
      </c>
      <c r="G32" s="157" t="e">
        <f>ROUND(F32*(1-(0.014/(1-0.0675))),0)+1</f>
        <v>#REF!</v>
      </c>
    </row>
    <row r="33" spans="1:7" x14ac:dyDescent="0.25">
      <c r="A33" s="363"/>
      <c r="B33" s="364"/>
      <c r="C33" s="310"/>
      <c r="D33" s="310"/>
      <c r="E33" s="310"/>
      <c r="F33" s="158"/>
      <c r="G33" s="158"/>
    </row>
    <row r="34" spans="1:7" x14ac:dyDescent="0.25">
      <c r="A34" s="363" t="s">
        <v>51</v>
      </c>
      <c r="B34" s="364">
        <v>0.32050000000000001</v>
      </c>
      <c r="C34" s="310"/>
      <c r="D34" s="310"/>
      <c r="E34" s="310"/>
      <c r="F34" s="158" t="e">
        <f>+F27*B34</f>
        <v>#REF!</v>
      </c>
      <c r="G34" s="157" t="e">
        <f>ROUND(F34*(1-(0.014/(1-0.0675))),0)+1</f>
        <v>#REF!</v>
      </c>
    </row>
    <row r="35" spans="1:7" ht="15.75" thickBot="1" x14ac:dyDescent="0.3">
      <c r="A35" s="366" t="s">
        <v>52</v>
      </c>
      <c r="B35" s="367">
        <v>0.67949999999999999</v>
      </c>
      <c r="C35" s="357"/>
      <c r="D35" s="357"/>
      <c r="E35" s="357"/>
      <c r="F35" s="156" t="e">
        <f>+F27*B35</f>
        <v>#REF!</v>
      </c>
      <c r="G35" s="155" t="e">
        <f>ROUND(F35*(1-(0.014/(1-0.0675))),0)+1</f>
        <v>#REF!</v>
      </c>
    </row>
    <row r="36" spans="1:7" x14ac:dyDescent="0.25">
      <c r="B36" s="398"/>
      <c r="F36" s="154"/>
    </row>
  </sheetData>
  <mergeCells count="3">
    <mergeCell ref="A2:G2"/>
    <mergeCell ref="B6:F6"/>
    <mergeCell ref="B17:F17"/>
  </mergeCells>
  <pageMargins left="0.7" right="0.7" top="0.75" bottom="0.75" header="0.3" footer="0.3"/>
  <pageSetup scale="66" orientation="portrait" r:id="rId1"/>
  <customProperties>
    <customPr name="EpmWorksheetKeyString_GU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7">
    <tabColor theme="9"/>
  </sheetPr>
  <dimension ref="A1:BX57"/>
  <sheetViews>
    <sheetView zoomScale="80" zoomScaleNormal="80" workbookViewId="0">
      <pane xSplit="1" ySplit="3" topLeftCell="L36" activePane="bottomRight" state="frozen"/>
      <selection pane="topRight" activeCell="DG105" sqref="DG105"/>
      <selection pane="bottomLeft" activeCell="DG105" sqref="DG105"/>
      <selection pane="bottomRight" activeCell="N49" sqref="N49:Y49"/>
    </sheetView>
  </sheetViews>
  <sheetFormatPr defaultRowHeight="15" x14ac:dyDescent="0.25"/>
  <cols>
    <col min="1" max="1" width="44.28515625" customWidth="1"/>
    <col min="2" max="38" width="17.42578125" customWidth="1"/>
    <col min="39" max="39" width="16.28515625" customWidth="1"/>
    <col min="40" max="76" width="17.42578125" customWidth="1"/>
  </cols>
  <sheetData>
    <row r="1" spans="1:76" ht="18.75" x14ac:dyDescent="0.3">
      <c r="A1" s="1" t="s">
        <v>160</v>
      </c>
    </row>
    <row r="3" spans="1:76" ht="15.75" x14ac:dyDescent="0.25">
      <c r="A3" s="2">
        <v>2020</v>
      </c>
      <c r="B3" s="6">
        <v>44896</v>
      </c>
      <c r="C3" s="6">
        <v>44927</v>
      </c>
      <c r="D3" s="5">
        <v>44958</v>
      </c>
      <c r="E3" s="6">
        <v>44986</v>
      </c>
      <c r="F3" s="6">
        <v>45017</v>
      </c>
      <c r="G3" s="5">
        <v>45047</v>
      </c>
      <c r="H3" s="6">
        <v>45078</v>
      </c>
      <c r="I3" s="6">
        <v>45108</v>
      </c>
      <c r="J3" s="5">
        <v>45139</v>
      </c>
      <c r="K3" s="6">
        <v>45170</v>
      </c>
      <c r="L3" s="6">
        <v>45200</v>
      </c>
      <c r="M3" s="5">
        <v>45231</v>
      </c>
      <c r="N3" s="6">
        <v>45261</v>
      </c>
      <c r="O3" s="6">
        <v>45292</v>
      </c>
      <c r="P3" s="5">
        <v>45323</v>
      </c>
      <c r="Q3" s="6">
        <v>45352</v>
      </c>
      <c r="R3" s="6">
        <v>45383</v>
      </c>
      <c r="S3" s="5">
        <v>45413</v>
      </c>
      <c r="T3" s="6">
        <v>45444</v>
      </c>
      <c r="U3" s="6">
        <v>45474</v>
      </c>
      <c r="V3" s="5">
        <v>45505</v>
      </c>
      <c r="W3" s="6">
        <v>45536</v>
      </c>
      <c r="X3" s="6">
        <v>45566</v>
      </c>
      <c r="Y3" s="5">
        <v>45597</v>
      </c>
      <c r="Z3" s="6">
        <v>45627</v>
      </c>
      <c r="AA3" s="6">
        <v>45658</v>
      </c>
      <c r="AB3" s="5">
        <v>45689</v>
      </c>
      <c r="AC3" s="6">
        <v>45717</v>
      </c>
      <c r="AD3" s="6">
        <v>45748</v>
      </c>
      <c r="AE3" s="5">
        <v>45778</v>
      </c>
      <c r="AF3" s="6">
        <v>45809</v>
      </c>
      <c r="AG3" s="6">
        <v>45839</v>
      </c>
      <c r="AH3" s="5">
        <v>45870</v>
      </c>
      <c r="AI3" s="6">
        <v>45901</v>
      </c>
      <c r="AJ3" s="6">
        <v>45931</v>
      </c>
      <c r="AK3" s="5">
        <v>45962</v>
      </c>
      <c r="AL3" s="6">
        <v>45992</v>
      </c>
      <c r="AM3" s="14" t="s">
        <v>162</v>
      </c>
      <c r="AN3" s="6">
        <v>44896</v>
      </c>
      <c r="AO3" s="6">
        <v>44927</v>
      </c>
      <c r="AP3" s="5">
        <v>44958</v>
      </c>
      <c r="AQ3" s="6">
        <v>44986</v>
      </c>
      <c r="AR3" s="6">
        <v>45017</v>
      </c>
      <c r="AS3" s="5">
        <v>45047</v>
      </c>
      <c r="AT3" s="6">
        <v>45078</v>
      </c>
      <c r="AU3" s="6">
        <v>45108</v>
      </c>
      <c r="AV3" s="5">
        <v>45139</v>
      </c>
      <c r="AW3" s="6">
        <v>45170</v>
      </c>
      <c r="AX3" s="6">
        <v>45200</v>
      </c>
      <c r="AY3" s="5">
        <v>45231</v>
      </c>
      <c r="AZ3" s="6">
        <v>45261</v>
      </c>
      <c r="BA3" s="6">
        <v>45292</v>
      </c>
      <c r="BB3" s="5">
        <v>45323</v>
      </c>
      <c r="BC3" s="6">
        <v>45352</v>
      </c>
      <c r="BD3" s="6">
        <v>45383</v>
      </c>
      <c r="BE3" s="5">
        <v>45413</v>
      </c>
      <c r="BF3" s="6">
        <v>45444</v>
      </c>
      <c r="BG3" s="6">
        <v>45474</v>
      </c>
      <c r="BH3" s="5">
        <v>45505</v>
      </c>
      <c r="BI3" s="6">
        <v>45536</v>
      </c>
      <c r="BJ3" s="6">
        <v>45566</v>
      </c>
      <c r="BK3" s="5">
        <v>45597</v>
      </c>
      <c r="BL3" s="6">
        <v>45627</v>
      </c>
      <c r="BM3" s="6">
        <v>45658</v>
      </c>
      <c r="BN3" s="5">
        <v>45689</v>
      </c>
      <c r="BO3" s="6">
        <v>45717</v>
      </c>
      <c r="BP3" s="6">
        <v>45748</v>
      </c>
      <c r="BQ3" s="5">
        <v>45778</v>
      </c>
      <c r="BR3" s="6">
        <v>45809</v>
      </c>
      <c r="BS3" s="6">
        <v>45839</v>
      </c>
      <c r="BT3" s="5">
        <v>45870</v>
      </c>
      <c r="BU3" s="6">
        <v>45901</v>
      </c>
      <c r="BV3" s="6">
        <v>45931</v>
      </c>
      <c r="BW3" s="5">
        <v>45962</v>
      </c>
      <c r="BX3" s="6">
        <v>45992</v>
      </c>
    </row>
    <row r="4" spans="1:76" x14ac:dyDescent="0.25">
      <c r="A4" t="s">
        <v>38</v>
      </c>
      <c r="B4" s="15">
        <v>2311315.8788000001</v>
      </c>
      <c r="C4" s="15">
        <v>2311315.8788000001</v>
      </c>
      <c r="D4" s="15">
        <v>2311315.8788000001</v>
      </c>
      <c r="E4" s="15">
        <v>2311315.8788000001</v>
      </c>
      <c r="F4" s="15">
        <v>2311315.8788000001</v>
      </c>
      <c r="G4" s="15">
        <v>2311315.8788000001</v>
      </c>
      <c r="H4" s="15">
        <v>2311315.8788000001</v>
      </c>
      <c r="I4" s="15">
        <v>2311315.8788000001</v>
      </c>
      <c r="J4" s="15">
        <v>2311315.8788000001</v>
      </c>
      <c r="K4" s="15">
        <v>2311315.8788000001</v>
      </c>
      <c r="L4" s="15">
        <v>2311315.8788000001</v>
      </c>
      <c r="M4" s="15">
        <v>2311315.8788000001</v>
      </c>
      <c r="N4" s="566">
        <v>2004276.2438000001</v>
      </c>
      <c r="O4" s="566">
        <v>1850583.5888</v>
      </c>
      <c r="P4" s="566">
        <v>1799307.8754</v>
      </c>
      <c r="Q4" s="566">
        <v>1593480.5501000001</v>
      </c>
      <c r="R4" s="566">
        <v>1345276.598</v>
      </c>
      <c r="S4" s="566">
        <v>1280813.1793</v>
      </c>
      <c r="T4" s="566">
        <v>1142265.8613</v>
      </c>
      <c r="U4" s="566">
        <v>1062978.8979</v>
      </c>
      <c r="V4" s="566">
        <v>898691.13600000006</v>
      </c>
      <c r="W4" s="566">
        <v>660343.09629999998</v>
      </c>
      <c r="X4" s="566">
        <v>390744.32010000001</v>
      </c>
      <c r="Y4" s="566">
        <v>0</v>
      </c>
      <c r="Z4" s="15"/>
      <c r="AA4" s="15"/>
      <c r="AB4" s="15"/>
      <c r="AC4" s="15"/>
      <c r="AD4" s="15"/>
      <c r="AE4" s="15"/>
      <c r="AF4" s="15"/>
      <c r="AG4" s="15"/>
      <c r="AH4" s="15"/>
      <c r="AI4" s="15"/>
      <c r="AJ4" s="15"/>
      <c r="AK4" s="15"/>
      <c r="AL4" s="8"/>
      <c r="AM4" s="11">
        <v>6.8043000000000006E-2</v>
      </c>
      <c r="AN4" s="40">
        <f t="shared" ref="AN4:BF4" si="0">B4*$AM4</f>
        <v>157268.8663411884</v>
      </c>
      <c r="AO4" s="40">
        <f t="shared" si="0"/>
        <v>157268.8663411884</v>
      </c>
      <c r="AP4" s="40">
        <f t="shared" si="0"/>
        <v>157268.8663411884</v>
      </c>
      <c r="AQ4" s="40">
        <f t="shared" si="0"/>
        <v>157268.8663411884</v>
      </c>
      <c r="AR4" s="40">
        <f t="shared" si="0"/>
        <v>157268.8663411884</v>
      </c>
      <c r="AS4" s="40">
        <f t="shared" si="0"/>
        <v>157268.8663411884</v>
      </c>
      <c r="AT4" s="40">
        <f t="shared" si="0"/>
        <v>157268.8663411884</v>
      </c>
      <c r="AU4" s="40">
        <f t="shared" si="0"/>
        <v>157268.8663411884</v>
      </c>
      <c r="AV4" s="40">
        <f t="shared" si="0"/>
        <v>157268.8663411884</v>
      </c>
      <c r="AW4" s="40">
        <f t="shared" si="0"/>
        <v>157268.8663411884</v>
      </c>
      <c r="AX4" s="40">
        <f t="shared" si="0"/>
        <v>157268.8663411884</v>
      </c>
      <c r="AY4" s="40">
        <f t="shared" si="0"/>
        <v>157268.8663411884</v>
      </c>
      <c r="AZ4" s="40">
        <f t="shared" si="0"/>
        <v>136376.96845688342</v>
      </c>
      <c r="BA4" s="40">
        <f t="shared" si="0"/>
        <v>125919.25913271842</v>
      </c>
      <c r="BB4" s="40">
        <f t="shared" si="0"/>
        <v>122430.30576584222</v>
      </c>
      <c r="BC4" s="40">
        <f t="shared" si="0"/>
        <v>108425.19707045432</v>
      </c>
      <c r="BD4" s="40">
        <f t="shared" si="0"/>
        <v>91536.65555771401</v>
      </c>
      <c r="BE4" s="40">
        <f t="shared" si="0"/>
        <v>87150.371159109898</v>
      </c>
      <c r="BF4" s="40">
        <f t="shared" si="0"/>
        <v>77723.196000435913</v>
      </c>
      <c r="BG4" s="40">
        <f t="shared" ref="BG4:BX4" si="1">U4*$AM4</f>
        <v>72328.273149809698</v>
      </c>
      <c r="BH4" s="40">
        <f t="shared" si="1"/>
        <v>61149.640966848012</v>
      </c>
      <c r="BI4" s="40">
        <f t="shared" si="1"/>
        <v>44931.725301540901</v>
      </c>
      <c r="BJ4" s="40">
        <f t="shared" si="1"/>
        <v>26587.415772564302</v>
      </c>
      <c r="BK4" s="40">
        <f t="shared" si="1"/>
        <v>0</v>
      </c>
      <c r="BL4" s="40">
        <f t="shared" si="1"/>
        <v>0</v>
      </c>
      <c r="BM4" s="40">
        <f t="shared" si="1"/>
        <v>0</v>
      </c>
      <c r="BN4" s="40">
        <f t="shared" si="1"/>
        <v>0</v>
      </c>
      <c r="BO4" s="40">
        <f t="shared" si="1"/>
        <v>0</v>
      </c>
      <c r="BP4" s="40">
        <f t="shared" si="1"/>
        <v>0</v>
      </c>
      <c r="BQ4" s="40">
        <f t="shared" si="1"/>
        <v>0</v>
      </c>
      <c r="BR4" s="40">
        <f t="shared" si="1"/>
        <v>0</v>
      </c>
      <c r="BS4" s="40">
        <f t="shared" si="1"/>
        <v>0</v>
      </c>
      <c r="BT4" s="40">
        <f t="shared" si="1"/>
        <v>0</v>
      </c>
      <c r="BU4" s="40">
        <f t="shared" si="1"/>
        <v>0</v>
      </c>
      <c r="BV4" s="40">
        <f t="shared" si="1"/>
        <v>0</v>
      </c>
      <c r="BW4" s="40">
        <f t="shared" si="1"/>
        <v>0</v>
      </c>
      <c r="BX4" s="40">
        <f t="shared" si="1"/>
        <v>0</v>
      </c>
    </row>
    <row r="5" spans="1:76" x14ac:dyDescent="0.25">
      <c r="A5" t="s">
        <v>40</v>
      </c>
      <c r="B5" s="15">
        <v>244317.44990000001</v>
      </c>
      <c r="C5" s="15">
        <v>244317.44990000001</v>
      </c>
      <c r="D5" s="15">
        <v>244317.44990000001</v>
      </c>
      <c r="E5" s="15">
        <v>244317.44990000001</v>
      </c>
      <c r="F5" s="15">
        <v>244317.44990000001</v>
      </c>
      <c r="G5" s="15">
        <v>244317.44990000001</v>
      </c>
      <c r="H5" s="15">
        <v>244317.44990000001</v>
      </c>
      <c r="I5" s="15">
        <v>244317.44990000001</v>
      </c>
      <c r="J5" s="15">
        <v>244317.44990000001</v>
      </c>
      <c r="K5" s="15">
        <v>244317.44990000001</v>
      </c>
      <c r="L5" s="15">
        <v>244317.44990000001</v>
      </c>
      <c r="M5" s="15">
        <v>244317.44990000001</v>
      </c>
      <c r="N5" s="566">
        <v>152844.56770000001</v>
      </c>
      <c r="O5" s="566">
        <v>146966.39989999999</v>
      </c>
      <c r="P5" s="566">
        <v>144113.43530000001</v>
      </c>
      <c r="Q5" s="566">
        <v>137411.96119999999</v>
      </c>
      <c r="R5" s="566">
        <v>135789.46280000001</v>
      </c>
      <c r="S5" s="566">
        <v>103811.6136</v>
      </c>
      <c r="T5" s="566">
        <v>44281.17</v>
      </c>
      <c r="U5" s="566">
        <v>17035.642</v>
      </c>
      <c r="V5" s="566">
        <v>16008.4552</v>
      </c>
      <c r="W5" s="566">
        <v>9192.2001</v>
      </c>
      <c r="X5" s="566">
        <v>4204.5266000000001</v>
      </c>
      <c r="Y5" s="566">
        <v>0</v>
      </c>
      <c r="Z5" s="15"/>
      <c r="AA5" s="15"/>
      <c r="AB5" s="15"/>
      <c r="AC5" s="15"/>
      <c r="AD5" s="15"/>
      <c r="AE5" s="15"/>
      <c r="AF5" s="15"/>
      <c r="AG5" s="15"/>
      <c r="AH5" s="15"/>
      <c r="AI5" s="15"/>
      <c r="AJ5" s="15"/>
      <c r="AK5" s="15"/>
      <c r="AL5" s="8"/>
      <c r="AM5" s="11">
        <v>5.9887000000000003E-2</v>
      </c>
      <c r="AN5" s="40">
        <f t="shared" ref="AN5:AN11" si="2">B5*$AM5</f>
        <v>14631.4391221613</v>
      </c>
      <c r="AO5" s="40">
        <f t="shared" ref="AO5:AO11" si="3">C5*$AM5</f>
        <v>14631.4391221613</v>
      </c>
      <c r="AP5" s="40">
        <f t="shared" ref="AP5:AP11" si="4">D5*$AM5</f>
        <v>14631.4391221613</v>
      </c>
      <c r="AQ5" s="40">
        <f t="shared" ref="AQ5:AQ11" si="5">E5*$AM5</f>
        <v>14631.4391221613</v>
      </c>
      <c r="AR5" s="40">
        <f t="shared" ref="AR5:AR11" si="6">F5*$AM5</f>
        <v>14631.4391221613</v>
      </c>
      <c r="AS5" s="40">
        <f t="shared" ref="AS5:AS11" si="7">G5*$AM5</f>
        <v>14631.4391221613</v>
      </c>
      <c r="AT5" s="40">
        <f t="shared" ref="AT5:AT11" si="8">H5*$AM5</f>
        <v>14631.4391221613</v>
      </c>
      <c r="AU5" s="40">
        <f t="shared" ref="AU5:AU11" si="9">I5*$AM5</f>
        <v>14631.4391221613</v>
      </c>
      <c r="AV5" s="40">
        <f t="shared" ref="AV5:AV11" si="10">J5*$AM5</f>
        <v>14631.4391221613</v>
      </c>
      <c r="AW5" s="40">
        <f t="shared" ref="AW5:AW11" si="11">K5*$AM5</f>
        <v>14631.4391221613</v>
      </c>
      <c r="AX5" s="40">
        <f t="shared" ref="AX5:AX11" si="12">L5*$AM5</f>
        <v>14631.4391221613</v>
      </c>
      <c r="AY5" s="40">
        <f t="shared" ref="AY5:AY11" si="13">M5*$AM5</f>
        <v>14631.4391221613</v>
      </c>
      <c r="AZ5" s="40">
        <f t="shared" ref="AZ5:AZ11" si="14">N5*$AM5</f>
        <v>9153.4026258499016</v>
      </c>
      <c r="BA5" s="40">
        <f t="shared" ref="BA5:BA11" si="15">O5*$AM5</f>
        <v>8801.3767908113005</v>
      </c>
      <c r="BB5" s="40">
        <f t="shared" ref="BB5:BB11" si="16">P5*$AM5</f>
        <v>8630.5212998111019</v>
      </c>
      <c r="BC5" s="40">
        <f t="shared" ref="BC5:BC11" si="17">Q5*$AM5</f>
        <v>8229.1901203843991</v>
      </c>
      <c r="BD5" s="40">
        <f t="shared" ref="BD5:BD11" si="18">R5*$AM5</f>
        <v>8132.0235587036004</v>
      </c>
      <c r="BE5" s="40">
        <f t="shared" ref="BE5:BE11" si="19">S5*$AM5</f>
        <v>6216.9661036631996</v>
      </c>
      <c r="BF5" s="40">
        <f t="shared" ref="BF5:BF11" si="20">T5*$AM5</f>
        <v>2651.8664277900002</v>
      </c>
      <c r="BG5" s="40">
        <f t="shared" ref="BG5:BG11" si="21">U5*$AM5</f>
        <v>1020.2134924540001</v>
      </c>
      <c r="BH5" s="40">
        <f t="shared" ref="BH5:BQ11" si="22">V5*$AM5</f>
        <v>958.69835656240002</v>
      </c>
      <c r="BI5" s="40">
        <f t="shared" si="22"/>
        <v>550.49328738870008</v>
      </c>
      <c r="BJ5" s="40">
        <f t="shared" si="22"/>
        <v>251.79648449420003</v>
      </c>
      <c r="BK5" s="40">
        <f t="shared" si="22"/>
        <v>0</v>
      </c>
      <c r="BL5" s="40">
        <f t="shared" si="22"/>
        <v>0</v>
      </c>
      <c r="BM5" s="40">
        <f t="shared" si="22"/>
        <v>0</v>
      </c>
      <c r="BN5" s="40">
        <f t="shared" si="22"/>
        <v>0</v>
      </c>
      <c r="BO5" s="40">
        <f t="shared" si="22"/>
        <v>0</v>
      </c>
      <c r="BP5" s="40">
        <f t="shared" si="22"/>
        <v>0</v>
      </c>
      <c r="BQ5" s="40">
        <f t="shared" si="22"/>
        <v>0</v>
      </c>
      <c r="BR5" s="40">
        <f t="shared" ref="BR5:BX11" si="23">AF5*$AM5</f>
        <v>0</v>
      </c>
      <c r="BS5" s="40">
        <f t="shared" si="23"/>
        <v>0</v>
      </c>
      <c r="BT5" s="40">
        <f t="shared" si="23"/>
        <v>0</v>
      </c>
      <c r="BU5" s="40">
        <f t="shared" si="23"/>
        <v>0</v>
      </c>
      <c r="BV5" s="40">
        <f t="shared" si="23"/>
        <v>0</v>
      </c>
      <c r="BW5" s="40">
        <f t="shared" si="23"/>
        <v>0</v>
      </c>
      <c r="BX5" s="40">
        <f t="shared" si="23"/>
        <v>0</v>
      </c>
    </row>
    <row r="6" spans="1:76" x14ac:dyDescent="0.25">
      <c r="A6" t="s">
        <v>41</v>
      </c>
      <c r="B6" s="15">
        <v>3313214.8059999999</v>
      </c>
      <c r="C6" s="15">
        <v>3313214.8059999999</v>
      </c>
      <c r="D6" s="15">
        <v>3313214.8059999999</v>
      </c>
      <c r="E6" s="15">
        <v>3313214.8059999999</v>
      </c>
      <c r="F6" s="15">
        <v>3313214.8059999999</v>
      </c>
      <c r="G6" s="15">
        <v>3313214.8059999999</v>
      </c>
      <c r="H6" s="15">
        <v>3313214.8059999999</v>
      </c>
      <c r="I6" s="15">
        <v>3313214.8059999999</v>
      </c>
      <c r="J6" s="15">
        <v>3313214.8059999999</v>
      </c>
      <c r="K6" s="15">
        <v>3313214.8059999999</v>
      </c>
      <c r="L6" s="15">
        <v>3313214.8059999999</v>
      </c>
      <c r="M6" s="15">
        <v>3313214.8059999999</v>
      </c>
      <c r="N6" s="566">
        <v>2242489.4142</v>
      </c>
      <c r="O6" s="566">
        <v>1843892.6832999999</v>
      </c>
      <c r="P6" s="566">
        <v>1662526.4286</v>
      </c>
      <c r="Q6" s="566">
        <v>1456712.1296000001</v>
      </c>
      <c r="R6" s="566">
        <v>1253438.6396999999</v>
      </c>
      <c r="S6" s="566">
        <v>1186343.9475</v>
      </c>
      <c r="T6" s="566">
        <v>1013274.4497</v>
      </c>
      <c r="U6" s="566">
        <v>903319.16480000003</v>
      </c>
      <c r="V6" s="566">
        <v>713686.42299999995</v>
      </c>
      <c r="W6" s="566">
        <v>535484.99140000006</v>
      </c>
      <c r="X6" s="566">
        <v>219075.88399999999</v>
      </c>
      <c r="Y6" s="566">
        <v>0</v>
      </c>
      <c r="Z6" s="15"/>
      <c r="AA6" s="15"/>
      <c r="AB6" s="15"/>
      <c r="AC6" s="15"/>
      <c r="AD6" s="15"/>
      <c r="AE6" s="15"/>
      <c r="AF6" s="15"/>
      <c r="AG6" s="15"/>
      <c r="AH6" s="15"/>
      <c r="AI6" s="15"/>
      <c r="AJ6" s="15"/>
      <c r="AK6" s="15"/>
      <c r="AL6" s="8"/>
      <c r="AM6" s="11">
        <v>1.1919999999999999E-3</v>
      </c>
      <c r="AN6" s="40">
        <f t="shared" si="2"/>
        <v>3949.3520487519995</v>
      </c>
      <c r="AO6" s="40">
        <f t="shared" si="3"/>
        <v>3949.3520487519995</v>
      </c>
      <c r="AP6" s="40">
        <f t="shared" si="4"/>
        <v>3949.3520487519995</v>
      </c>
      <c r="AQ6" s="40">
        <f t="shared" si="5"/>
        <v>3949.3520487519995</v>
      </c>
      <c r="AR6" s="40">
        <f t="shared" si="6"/>
        <v>3949.3520487519995</v>
      </c>
      <c r="AS6" s="40">
        <f t="shared" si="7"/>
        <v>3949.3520487519995</v>
      </c>
      <c r="AT6" s="40">
        <f t="shared" si="8"/>
        <v>3949.3520487519995</v>
      </c>
      <c r="AU6" s="40">
        <f t="shared" si="9"/>
        <v>3949.3520487519995</v>
      </c>
      <c r="AV6" s="40">
        <f t="shared" si="10"/>
        <v>3949.3520487519995</v>
      </c>
      <c r="AW6" s="40">
        <f t="shared" si="11"/>
        <v>3949.3520487519995</v>
      </c>
      <c r="AX6" s="40">
        <f t="shared" si="12"/>
        <v>3949.3520487519995</v>
      </c>
      <c r="AY6" s="40">
        <f t="shared" si="13"/>
        <v>3949.3520487519995</v>
      </c>
      <c r="AZ6" s="40">
        <f t="shared" si="14"/>
        <v>2673.0473817263996</v>
      </c>
      <c r="BA6" s="40">
        <f t="shared" si="15"/>
        <v>2197.9200784935997</v>
      </c>
      <c r="BB6" s="40">
        <f t="shared" si="16"/>
        <v>1981.7315028911999</v>
      </c>
      <c r="BC6" s="40">
        <f t="shared" si="17"/>
        <v>1736.4008584832</v>
      </c>
      <c r="BD6" s="40">
        <f t="shared" si="18"/>
        <v>1494.0988585223997</v>
      </c>
      <c r="BE6" s="40">
        <f t="shared" si="19"/>
        <v>1414.1219854199999</v>
      </c>
      <c r="BF6" s="40">
        <f t="shared" si="20"/>
        <v>1207.8231440423999</v>
      </c>
      <c r="BG6" s="40">
        <f t="shared" si="21"/>
        <v>1076.7564444416</v>
      </c>
      <c r="BH6" s="40">
        <f t="shared" si="22"/>
        <v>850.71421621599984</v>
      </c>
      <c r="BI6" s="40">
        <f t="shared" si="22"/>
        <v>638.29810974880002</v>
      </c>
      <c r="BJ6" s="40">
        <f t="shared" si="22"/>
        <v>261.13845372799994</v>
      </c>
      <c r="BK6" s="40">
        <f t="shared" si="22"/>
        <v>0</v>
      </c>
      <c r="BL6" s="40">
        <f t="shared" si="22"/>
        <v>0</v>
      </c>
      <c r="BM6" s="40">
        <f t="shared" si="22"/>
        <v>0</v>
      </c>
      <c r="BN6" s="40">
        <f t="shared" si="22"/>
        <v>0</v>
      </c>
      <c r="BO6" s="40">
        <f t="shared" si="22"/>
        <v>0</v>
      </c>
      <c r="BP6" s="40">
        <f t="shared" si="22"/>
        <v>0</v>
      </c>
      <c r="BQ6" s="40">
        <f t="shared" si="22"/>
        <v>0</v>
      </c>
      <c r="BR6" s="40">
        <f t="shared" si="23"/>
        <v>0</v>
      </c>
      <c r="BS6" s="40">
        <f t="shared" si="23"/>
        <v>0</v>
      </c>
      <c r="BT6" s="40">
        <f t="shared" si="23"/>
        <v>0</v>
      </c>
      <c r="BU6" s="40">
        <f t="shared" si="23"/>
        <v>0</v>
      </c>
      <c r="BV6" s="40">
        <f t="shared" si="23"/>
        <v>0</v>
      </c>
      <c r="BW6" s="40">
        <f t="shared" si="23"/>
        <v>0</v>
      </c>
      <c r="BX6" s="40">
        <f t="shared" si="23"/>
        <v>0</v>
      </c>
    </row>
    <row r="7" spans="1:76" x14ac:dyDescent="0.25">
      <c r="A7" t="s">
        <v>42</v>
      </c>
      <c r="B7" s="15">
        <v>324453.97129999998</v>
      </c>
      <c r="C7" s="15">
        <v>324453.97129999998</v>
      </c>
      <c r="D7" s="15">
        <v>324453.97129999998</v>
      </c>
      <c r="E7" s="15">
        <v>324453.97129999998</v>
      </c>
      <c r="F7" s="15">
        <v>324453.97129999998</v>
      </c>
      <c r="G7" s="15">
        <v>324453.97129999998</v>
      </c>
      <c r="H7" s="15">
        <v>324453.97129999998</v>
      </c>
      <c r="I7" s="15">
        <v>324453.97129999998</v>
      </c>
      <c r="J7" s="15">
        <v>324453.97129999998</v>
      </c>
      <c r="K7" s="15">
        <v>324453.97129999998</v>
      </c>
      <c r="L7" s="15">
        <v>324453.97129999998</v>
      </c>
      <c r="M7" s="15">
        <v>324453.97129999998</v>
      </c>
      <c r="N7" s="566">
        <v>228869.94320000001</v>
      </c>
      <c r="O7" s="566">
        <v>208863.89720000001</v>
      </c>
      <c r="P7" s="566">
        <v>186799.01800000001</v>
      </c>
      <c r="Q7" s="566">
        <v>137704.4308</v>
      </c>
      <c r="R7" s="566">
        <v>133100.1103</v>
      </c>
      <c r="S7" s="566">
        <v>85276.831300000005</v>
      </c>
      <c r="T7" s="566">
        <v>60032.207300000002</v>
      </c>
      <c r="U7" s="566">
        <v>58394.273800000003</v>
      </c>
      <c r="V7" s="566">
        <v>57786.422200000001</v>
      </c>
      <c r="W7" s="566">
        <v>51132.707300000002</v>
      </c>
      <c r="X7" s="566">
        <v>34352.7048</v>
      </c>
      <c r="Y7" s="566">
        <v>0</v>
      </c>
      <c r="Z7" s="15"/>
      <c r="AA7" s="15"/>
      <c r="AB7" s="15"/>
      <c r="AC7" s="15"/>
      <c r="AD7" s="15"/>
      <c r="AE7" s="15"/>
      <c r="AF7" s="15"/>
      <c r="AG7" s="15"/>
      <c r="AH7" s="15"/>
      <c r="AI7" s="15"/>
      <c r="AJ7" s="15"/>
      <c r="AK7" s="15"/>
      <c r="AL7" s="8"/>
      <c r="AM7" s="11">
        <v>1.555E-3</v>
      </c>
      <c r="AN7" s="40">
        <f t="shared" si="2"/>
        <v>504.52592537149997</v>
      </c>
      <c r="AO7" s="40">
        <f t="shared" si="3"/>
        <v>504.52592537149997</v>
      </c>
      <c r="AP7" s="40">
        <f t="shared" si="4"/>
        <v>504.52592537149997</v>
      </c>
      <c r="AQ7" s="40">
        <f t="shared" si="5"/>
        <v>504.52592537149997</v>
      </c>
      <c r="AR7" s="40">
        <f t="shared" si="6"/>
        <v>504.52592537149997</v>
      </c>
      <c r="AS7" s="40">
        <f t="shared" si="7"/>
        <v>504.52592537149997</v>
      </c>
      <c r="AT7" s="40">
        <f t="shared" si="8"/>
        <v>504.52592537149997</v>
      </c>
      <c r="AU7" s="40">
        <f t="shared" si="9"/>
        <v>504.52592537149997</v>
      </c>
      <c r="AV7" s="40">
        <f t="shared" si="10"/>
        <v>504.52592537149997</v>
      </c>
      <c r="AW7" s="40">
        <f t="shared" si="11"/>
        <v>504.52592537149997</v>
      </c>
      <c r="AX7" s="40">
        <f t="shared" si="12"/>
        <v>504.52592537149997</v>
      </c>
      <c r="AY7" s="40">
        <f t="shared" si="13"/>
        <v>504.52592537149997</v>
      </c>
      <c r="AZ7" s="40">
        <f t="shared" si="14"/>
        <v>355.89276167600002</v>
      </c>
      <c r="BA7" s="40">
        <f t="shared" si="15"/>
        <v>324.78336014600001</v>
      </c>
      <c r="BB7" s="40">
        <f t="shared" si="16"/>
        <v>290.47247299000003</v>
      </c>
      <c r="BC7" s="40">
        <f t="shared" si="17"/>
        <v>214.13038989399999</v>
      </c>
      <c r="BD7" s="40">
        <f t="shared" si="18"/>
        <v>206.9706715165</v>
      </c>
      <c r="BE7" s="40">
        <f t="shared" si="19"/>
        <v>132.6054726715</v>
      </c>
      <c r="BF7" s="40">
        <f t="shared" si="20"/>
        <v>93.350082351500006</v>
      </c>
      <c r="BG7" s="40">
        <f t="shared" si="21"/>
        <v>90.803095759000001</v>
      </c>
      <c r="BH7" s="40">
        <f t="shared" si="22"/>
        <v>89.857886520999998</v>
      </c>
      <c r="BI7" s="40">
        <f t="shared" si="22"/>
        <v>79.511359851500004</v>
      </c>
      <c r="BJ7" s="40">
        <f t="shared" si="22"/>
        <v>53.418455963999996</v>
      </c>
      <c r="BK7" s="40">
        <f t="shared" si="22"/>
        <v>0</v>
      </c>
      <c r="BL7" s="40">
        <f t="shared" si="22"/>
        <v>0</v>
      </c>
      <c r="BM7" s="40">
        <f t="shared" si="22"/>
        <v>0</v>
      </c>
      <c r="BN7" s="40">
        <f t="shared" si="22"/>
        <v>0</v>
      </c>
      <c r="BO7" s="40">
        <f t="shared" si="22"/>
        <v>0</v>
      </c>
      <c r="BP7" s="40">
        <f t="shared" si="22"/>
        <v>0</v>
      </c>
      <c r="BQ7" s="40">
        <f t="shared" si="22"/>
        <v>0</v>
      </c>
      <c r="BR7" s="40">
        <f t="shared" si="23"/>
        <v>0</v>
      </c>
      <c r="BS7" s="40">
        <f t="shared" si="23"/>
        <v>0</v>
      </c>
      <c r="BT7" s="40">
        <f t="shared" si="23"/>
        <v>0</v>
      </c>
      <c r="BU7" s="40">
        <f t="shared" si="23"/>
        <v>0</v>
      </c>
      <c r="BV7" s="40">
        <f t="shared" si="23"/>
        <v>0</v>
      </c>
      <c r="BW7" s="40">
        <f t="shared" si="23"/>
        <v>0</v>
      </c>
      <c r="BX7" s="40">
        <f t="shared" si="23"/>
        <v>0</v>
      </c>
    </row>
    <row r="8" spans="1:76" x14ac:dyDescent="0.25">
      <c r="A8" t="s">
        <v>43</v>
      </c>
      <c r="B8" s="15">
        <v>4618.5576000000001</v>
      </c>
      <c r="C8" s="15">
        <v>4618.5576000000001</v>
      </c>
      <c r="D8" s="15">
        <v>4618.5576000000001</v>
      </c>
      <c r="E8" s="15">
        <v>4618.5576000000001</v>
      </c>
      <c r="F8" s="15">
        <v>4618.5576000000001</v>
      </c>
      <c r="G8" s="15">
        <v>4618.5576000000001</v>
      </c>
      <c r="H8" s="15">
        <v>4618.5576000000001</v>
      </c>
      <c r="I8" s="15">
        <v>4618.5576000000001</v>
      </c>
      <c r="J8" s="15">
        <v>4618.5576000000001</v>
      </c>
      <c r="K8" s="15">
        <v>4618.5576000000001</v>
      </c>
      <c r="L8" s="15">
        <v>4618.5576000000001</v>
      </c>
      <c r="M8" s="15">
        <v>4618.5576000000001</v>
      </c>
      <c r="N8" s="566">
        <v>4618.5576000000001</v>
      </c>
      <c r="O8" s="566">
        <v>4618.5576000000001</v>
      </c>
      <c r="P8" s="566">
        <v>4618.5576000000001</v>
      </c>
      <c r="Q8" s="566">
        <v>4618.5576000000001</v>
      </c>
      <c r="R8" s="566">
        <v>4618.5576000000001</v>
      </c>
      <c r="S8" s="566">
        <v>4618.5576000000001</v>
      </c>
      <c r="T8" s="566">
        <v>4618.5576000000001</v>
      </c>
      <c r="U8" s="566">
        <v>4618.5576000000001</v>
      </c>
      <c r="V8" s="566">
        <v>4618.5576000000001</v>
      </c>
      <c r="W8" s="566">
        <v>0</v>
      </c>
      <c r="X8" s="566">
        <v>0</v>
      </c>
      <c r="Y8" s="566">
        <v>0</v>
      </c>
      <c r="Z8" s="15"/>
      <c r="AA8" s="15"/>
      <c r="AB8" s="15"/>
      <c r="AC8" s="15"/>
      <c r="AD8" s="15"/>
      <c r="AE8" s="15"/>
      <c r="AF8" s="15"/>
      <c r="AG8" s="15"/>
      <c r="AH8" s="15"/>
      <c r="AI8" s="15"/>
      <c r="AJ8" s="15"/>
      <c r="AK8" s="15"/>
      <c r="AL8" s="8"/>
      <c r="AM8" s="11">
        <v>2.9399999999999999E-2</v>
      </c>
      <c r="AN8" s="40">
        <f t="shared" si="2"/>
        <v>135.78559343999999</v>
      </c>
      <c r="AO8" s="40">
        <f t="shared" si="3"/>
        <v>135.78559343999999</v>
      </c>
      <c r="AP8" s="40">
        <f t="shared" si="4"/>
        <v>135.78559343999999</v>
      </c>
      <c r="AQ8" s="40">
        <f t="shared" si="5"/>
        <v>135.78559343999999</v>
      </c>
      <c r="AR8" s="40">
        <f t="shared" si="6"/>
        <v>135.78559343999999</v>
      </c>
      <c r="AS8" s="40">
        <f t="shared" si="7"/>
        <v>135.78559343999999</v>
      </c>
      <c r="AT8" s="40">
        <f t="shared" si="8"/>
        <v>135.78559343999999</v>
      </c>
      <c r="AU8" s="40">
        <f t="shared" si="9"/>
        <v>135.78559343999999</v>
      </c>
      <c r="AV8" s="40">
        <f t="shared" si="10"/>
        <v>135.78559343999999</v>
      </c>
      <c r="AW8" s="40">
        <f t="shared" si="11"/>
        <v>135.78559343999999</v>
      </c>
      <c r="AX8" s="40">
        <f t="shared" si="12"/>
        <v>135.78559343999999</v>
      </c>
      <c r="AY8" s="40">
        <f t="shared" si="13"/>
        <v>135.78559343999999</v>
      </c>
      <c r="AZ8" s="40">
        <f t="shared" si="14"/>
        <v>135.78559343999999</v>
      </c>
      <c r="BA8" s="40">
        <f t="shared" si="15"/>
        <v>135.78559343999999</v>
      </c>
      <c r="BB8" s="40">
        <f t="shared" si="16"/>
        <v>135.78559343999999</v>
      </c>
      <c r="BC8" s="40">
        <f t="shared" si="17"/>
        <v>135.78559343999999</v>
      </c>
      <c r="BD8" s="40">
        <f t="shared" si="18"/>
        <v>135.78559343999999</v>
      </c>
      <c r="BE8" s="40">
        <f t="shared" si="19"/>
        <v>135.78559343999999</v>
      </c>
      <c r="BF8" s="40">
        <f t="shared" si="20"/>
        <v>135.78559343999999</v>
      </c>
      <c r="BG8" s="40">
        <f t="shared" si="21"/>
        <v>135.78559343999999</v>
      </c>
      <c r="BH8" s="40">
        <f t="shared" si="22"/>
        <v>135.78559343999999</v>
      </c>
      <c r="BI8" s="40">
        <f t="shared" si="22"/>
        <v>0</v>
      </c>
      <c r="BJ8" s="40">
        <f t="shared" si="22"/>
        <v>0</v>
      </c>
      <c r="BK8" s="40">
        <f t="shared" si="22"/>
        <v>0</v>
      </c>
      <c r="BL8" s="40">
        <f t="shared" si="22"/>
        <v>0</v>
      </c>
      <c r="BM8" s="40">
        <f t="shared" si="22"/>
        <v>0</v>
      </c>
      <c r="BN8" s="40">
        <f t="shared" si="22"/>
        <v>0</v>
      </c>
      <c r="BO8" s="40">
        <f t="shared" si="22"/>
        <v>0</v>
      </c>
      <c r="BP8" s="40">
        <f t="shared" si="22"/>
        <v>0</v>
      </c>
      <c r="BQ8" s="40">
        <f t="shared" si="22"/>
        <v>0</v>
      </c>
      <c r="BR8" s="40">
        <f t="shared" si="23"/>
        <v>0</v>
      </c>
      <c r="BS8" s="40">
        <f t="shared" si="23"/>
        <v>0</v>
      </c>
      <c r="BT8" s="40">
        <f t="shared" si="23"/>
        <v>0</v>
      </c>
      <c r="BU8" s="40">
        <f t="shared" si="23"/>
        <v>0</v>
      </c>
      <c r="BV8" s="40">
        <f t="shared" si="23"/>
        <v>0</v>
      </c>
      <c r="BW8" s="40">
        <f t="shared" si="23"/>
        <v>0</v>
      </c>
      <c r="BX8" s="40">
        <f t="shared" si="23"/>
        <v>0</v>
      </c>
    </row>
    <row r="9" spans="1:76" x14ac:dyDescent="0.25">
      <c r="A9" t="s">
        <v>44</v>
      </c>
      <c r="B9" s="15">
        <v>2172.0282000000002</v>
      </c>
      <c r="C9" s="15">
        <v>2172.0282000000002</v>
      </c>
      <c r="D9" s="15">
        <v>2172.0282000000002</v>
      </c>
      <c r="E9" s="15">
        <v>2172.0282000000002</v>
      </c>
      <c r="F9" s="15">
        <v>2172.0282000000002</v>
      </c>
      <c r="G9" s="15">
        <v>2172.0282000000002</v>
      </c>
      <c r="H9" s="15">
        <v>2172.0282000000002</v>
      </c>
      <c r="I9" s="15">
        <v>2172.0282000000002</v>
      </c>
      <c r="J9" s="15">
        <v>2172.0282000000002</v>
      </c>
      <c r="K9" s="15">
        <v>2172.0282000000002</v>
      </c>
      <c r="L9" s="15">
        <v>2172.0282000000002</v>
      </c>
      <c r="M9" s="15">
        <v>2172.0282000000002</v>
      </c>
      <c r="N9" s="566">
        <v>2172.0282000000002</v>
      </c>
      <c r="O9" s="566">
        <v>2172.0282000000002</v>
      </c>
      <c r="P9" s="566">
        <v>2172.0282000000002</v>
      </c>
      <c r="Q9" s="566">
        <v>2172.0282000000002</v>
      </c>
      <c r="R9" s="566">
        <v>2172.0282000000002</v>
      </c>
      <c r="S9" s="566">
        <v>2172.0282000000002</v>
      </c>
      <c r="T9" s="566">
        <v>0</v>
      </c>
      <c r="U9" s="566">
        <v>0</v>
      </c>
      <c r="V9" s="566">
        <v>0</v>
      </c>
      <c r="W9" s="566">
        <v>0</v>
      </c>
      <c r="X9" s="566">
        <v>0</v>
      </c>
      <c r="Y9" s="566">
        <v>0</v>
      </c>
      <c r="Z9" s="15"/>
      <c r="AA9" s="15"/>
      <c r="AB9" s="15"/>
      <c r="AC9" s="15"/>
      <c r="AD9" s="15"/>
      <c r="AE9" s="15"/>
      <c r="AF9" s="15"/>
      <c r="AG9" s="15"/>
      <c r="AH9" s="15"/>
      <c r="AI9" s="15"/>
      <c r="AJ9" s="15"/>
      <c r="AK9" s="15"/>
      <c r="AL9" s="8"/>
      <c r="AM9" s="11">
        <v>1.2019999999999999E-3</v>
      </c>
      <c r="AN9" s="40">
        <f t="shared" si="2"/>
        <v>2.6107778964000001</v>
      </c>
      <c r="AO9" s="40">
        <f t="shared" si="3"/>
        <v>2.6107778964000001</v>
      </c>
      <c r="AP9" s="40">
        <f t="shared" si="4"/>
        <v>2.6107778964000001</v>
      </c>
      <c r="AQ9" s="40">
        <f t="shared" si="5"/>
        <v>2.6107778964000001</v>
      </c>
      <c r="AR9" s="40">
        <f t="shared" si="6"/>
        <v>2.6107778964000001</v>
      </c>
      <c r="AS9" s="40">
        <f t="shared" si="7"/>
        <v>2.6107778964000001</v>
      </c>
      <c r="AT9" s="40">
        <f t="shared" si="8"/>
        <v>2.6107778964000001</v>
      </c>
      <c r="AU9" s="40">
        <f t="shared" si="9"/>
        <v>2.6107778964000001</v>
      </c>
      <c r="AV9" s="40">
        <f t="shared" si="10"/>
        <v>2.6107778964000001</v>
      </c>
      <c r="AW9" s="40">
        <f t="shared" si="11"/>
        <v>2.6107778964000001</v>
      </c>
      <c r="AX9" s="40">
        <f t="shared" si="12"/>
        <v>2.6107778964000001</v>
      </c>
      <c r="AY9" s="40">
        <f t="shared" si="13"/>
        <v>2.6107778964000001</v>
      </c>
      <c r="AZ9" s="40">
        <f t="shared" si="14"/>
        <v>2.6107778964000001</v>
      </c>
      <c r="BA9" s="40">
        <f t="shared" si="15"/>
        <v>2.6107778964000001</v>
      </c>
      <c r="BB9" s="40">
        <f t="shared" si="16"/>
        <v>2.6107778964000001</v>
      </c>
      <c r="BC9" s="40">
        <f t="shared" si="17"/>
        <v>2.6107778964000001</v>
      </c>
      <c r="BD9" s="40">
        <f t="shared" si="18"/>
        <v>2.6107778964000001</v>
      </c>
      <c r="BE9" s="40">
        <f t="shared" si="19"/>
        <v>2.6107778964000001</v>
      </c>
      <c r="BF9" s="40">
        <f t="shared" si="20"/>
        <v>0</v>
      </c>
      <c r="BG9" s="40">
        <f t="shared" si="21"/>
        <v>0</v>
      </c>
      <c r="BH9" s="40">
        <f t="shared" si="22"/>
        <v>0</v>
      </c>
      <c r="BI9" s="40">
        <f t="shared" si="22"/>
        <v>0</v>
      </c>
      <c r="BJ9" s="40">
        <f t="shared" si="22"/>
        <v>0</v>
      </c>
      <c r="BK9" s="40">
        <f t="shared" si="22"/>
        <v>0</v>
      </c>
      <c r="BL9" s="40">
        <f t="shared" si="22"/>
        <v>0</v>
      </c>
      <c r="BM9" s="40">
        <f t="shared" si="22"/>
        <v>0</v>
      </c>
      <c r="BN9" s="40">
        <f t="shared" si="22"/>
        <v>0</v>
      </c>
      <c r="BO9" s="40">
        <f t="shared" si="22"/>
        <v>0</v>
      </c>
      <c r="BP9" s="40">
        <f t="shared" si="22"/>
        <v>0</v>
      </c>
      <c r="BQ9" s="40">
        <f t="shared" si="22"/>
        <v>0</v>
      </c>
      <c r="BR9" s="40">
        <f t="shared" si="23"/>
        <v>0</v>
      </c>
      <c r="BS9" s="40">
        <f t="shared" si="23"/>
        <v>0</v>
      </c>
      <c r="BT9" s="40">
        <f t="shared" si="23"/>
        <v>0</v>
      </c>
      <c r="BU9" s="40">
        <f t="shared" si="23"/>
        <v>0</v>
      </c>
      <c r="BV9" s="40">
        <f t="shared" si="23"/>
        <v>0</v>
      </c>
      <c r="BW9" s="40">
        <f t="shared" si="23"/>
        <v>0</v>
      </c>
      <c r="BX9" s="40">
        <f t="shared" si="23"/>
        <v>0</v>
      </c>
    </row>
    <row r="10" spans="1:76" x14ac:dyDescent="0.25">
      <c r="A10" t="s">
        <v>45</v>
      </c>
      <c r="B10" s="8"/>
      <c r="C10" s="8"/>
      <c r="D10" s="8"/>
      <c r="E10" s="8"/>
      <c r="F10" s="8"/>
      <c r="G10" s="8"/>
      <c r="H10" s="8"/>
      <c r="I10" s="8"/>
      <c r="J10" s="8"/>
      <c r="K10" s="8"/>
      <c r="L10" s="8"/>
      <c r="M10" s="8"/>
      <c r="N10" s="567"/>
      <c r="O10" s="567"/>
      <c r="P10" s="567"/>
      <c r="Q10" s="567"/>
      <c r="R10" s="567"/>
      <c r="S10" s="567"/>
      <c r="T10" s="567"/>
      <c r="U10" s="567"/>
      <c r="V10" s="567"/>
      <c r="W10" s="567"/>
      <c r="X10" s="567"/>
      <c r="Y10" s="567"/>
      <c r="Z10" s="8"/>
      <c r="AA10" s="8"/>
      <c r="AB10" s="8"/>
      <c r="AC10" s="8"/>
      <c r="AD10" s="8"/>
      <c r="AE10" s="8"/>
      <c r="AF10" s="8"/>
      <c r="AG10" s="8"/>
      <c r="AH10" s="8"/>
      <c r="AI10" s="8"/>
      <c r="AJ10" s="8"/>
      <c r="AK10" s="8"/>
      <c r="AL10" s="8"/>
      <c r="AM10" s="11">
        <v>1.201E-3</v>
      </c>
      <c r="AN10" s="40">
        <f t="shared" si="2"/>
        <v>0</v>
      </c>
      <c r="AO10" s="40">
        <f t="shared" si="3"/>
        <v>0</v>
      </c>
      <c r="AP10" s="40">
        <f t="shared" si="4"/>
        <v>0</v>
      </c>
      <c r="AQ10" s="40">
        <f t="shared" si="5"/>
        <v>0</v>
      </c>
      <c r="AR10" s="40">
        <f t="shared" si="6"/>
        <v>0</v>
      </c>
      <c r="AS10" s="40">
        <f t="shared" si="7"/>
        <v>0</v>
      </c>
      <c r="AT10" s="40">
        <f t="shared" si="8"/>
        <v>0</v>
      </c>
      <c r="AU10" s="40">
        <f t="shared" si="9"/>
        <v>0</v>
      </c>
      <c r="AV10" s="40">
        <f t="shared" si="10"/>
        <v>0</v>
      </c>
      <c r="AW10" s="40">
        <f t="shared" si="11"/>
        <v>0</v>
      </c>
      <c r="AX10" s="40">
        <f t="shared" si="12"/>
        <v>0</v>
      </c>
      <c r="AY10" s="40">
        <f t="shared" si="13"/>
        <v>0</v>
      </c>
      <c r="AZ10" s="40">
        <f t="shared" si="14"/>
        <v>0</v>
      </c>
      <c r="BA10" s="40">
        <f t="shared" si="15"/>
        <v>0</v>
      </c>
      <c r="BB10" s="40">
        <f t="shared" si="16"/>
        <v>0</v>
      </c>
      <c r="BC10" s="40">
        <f t="shared" si="17"/>
        <v>0</v>
      </c>
      <c r="BD10" s="40">
        <f t="shared" si="18"/>
        <v>0</v>
      </c>
      <c r="BE10" s="40">
        <f t="shared" si="19"/>
        <v>0</v>
      </c>
      <c r="BF10" s="40">
        <f t="shared" si="20"/>
        <v>0</v>
      </c>
      <c r="BG10" s="40">
        <f t="shared" si="21"/>
        <v>0</v>
      </c>
      <c r="BH10" s="40">
        <f t="shared" si="22"/>
        <v>0</v>
      </c>
      <c r="BI10" s="40">
        <f t="shared" si="22"/>
        <v>0</v>
      </c>
      <c r="BJ10" s="40">
        <f t="shared" si="22"/>
        <v>0</v>
      </c>
      <c r="BK10" s="40">
        <f t="shared" si="22"/>
        <v>0</v>
      </c>
      <c r="BL10" s="40">
        <f t="shared" si="22"/>
        <v>0</v>
      </c>
      <c r="BM10" s="40">
        <f t="shared" si="22"/>
        <v>0</v>
      </c>
      <c r="BN10" s="40">
        <f t="shared" si="22"/>
        <v>0</v>
      </c>
      <c r="BO10" s="40">
        <f t="shared" si="22"/>
        <v>0</v>
      </c>
      <c r="BP10" s="40">
        <f t="shared" si="22"/>
        <v>0</v>
      </c>
      <c r="BQ10" s="40">
        <f t="shared" si="22"/>
        <v>0</v>
      </c>
      <c r="BR10" s="40">
        <f t="shared" si="23"/>
        <v>0</v>
      </c>
      <c r="BS10" s="40">
        <f t="shared" si="23"/>
        <v>0</v>
      </c>
      <c r="BT10" s="40">
        <f t="shared" si="23"/>
        <v>0</v>
      </c>
      <c r="BU10" s="40">
        <f t="shared" si="23"/>
        <v>0</v>
      </c>
      <c r="BV10" s="40">
        <f t="shared" si="23"/>
        <v>0</v>
      </c>
      <c r="BW10" s="40">
        <f t="shared" si="23"/>
        <v>0</v>
      </c>
      <c r="BX10" s="40">
        <f t="shared" si="23"/>
        <v>0</v>
      </c>
    </row>
    <row r="11" spans="1:76" ht="15.75" x14ac:dyDescent="0.25">
      <c r="A11" s="7" t="s">
        <v>46</v>
      </c>
      <c r="B11" s="8"/>
      <c r="C11" s="8"/>
      <c r="D11" s="8"/>
      <c r="E11" s="8"/>
      <c r="F11" s="8"/>
      <c r="G11" s="8"/>
      <c r="H11" s="8"/>
      <c r="I11" s="8"/>
      <c r="J11" s="8"/>
      <c r="K11" s="8"/>
      <c r="L11" s="8"/>
      <c r="M11" s="8"/>
      <c r="N11" s="567"/>
      <c r="O11" s="567"/>
      <c r="P11" s="567"/>
      <c r="Q11" s="567"/>
      <c r="R11" s="567"/>
      <c r="S11" s="567"/>
      <c r="T11" s="567"/>
      <c r="U11" s="567"/>
      <c r="V11" s="567"/>
      <c r="W11" s="567"/>
      <c r="X11" s="567"/>
      <c r="Y11" s="567"/>
      <c r="Z11" s="8"/>
      <c r="AA11" s="8"/>
      <c r="AB11" s="8"/>
      <c r="AC11" s="8"/>
      <c r="AD11" s="8"/>
      <c r="AE11" s="8"/>
      <c r="AF11" s="8"/>
      <c r="AG11" s="8"/>
      <c r="AH11" s="8"/>
      <c r="AI11" s="8"/>
      <c r="AJ11" s="8"/>
      <c r="AK11" s="8"/>
      <c r="AL11" s="8"/>
      <c r="AM11" s="11">
        <v>1.9599999999999999E-3</v>
      </c>
      <c r="AN11" s="40">
        <f t="shared" si="2"/>
        <v>0</v>
      </c>
      <c r="AO11" s="40">
        <f t="shared" si="3"/>
        <v>0</v>
      </c>
      <c r="AP11" s="40">
        <f t="shared" si="4"/>
        <v>0</v>
      </c>
      <c r="AQ11" s="40">
        <f t="shared" si="5"/>
        <v>0</v>
      </c>
      <c r="AR11" s="40">
        <f t="shared" si="6"/>
        <v>0</v>
      </c>
      <c r="AS11" s="40">
        <f t="shared" si="7"/>
        <v>0</v>
      </c>
      <c r="AT11" s="40">
        <f t="shared" si="8"/>
        <v>0</v>
      </c>
      <c r="AU11" s="40">
        <f t="shared" si="9"/>
        <v>0</v>
      </c>
      <c r="AV11" s="40">
        <f t="shared" si="10"/>
        <v>0</v>
      </c>
      <c r="AW11" s="40">
        <f t="shared" si="11"/>
        <v>0</v>
      </c>
      <c r="AX11" s="40">
        <f t="shared" si="12"/>
        <v>0</v>
      </c>
      <c r="AY11" s="40">
        <f t="shared" si="13"/>
        <v>0</v>
      </c>
      <c r="AZ11" s="40">
        <f t="shared" si="14"/>
        <v>0</v>
      </c>
      <c r="BA11" s="40">
        <f t="shared" si="15"/>
        <v>0</v>
      </c>
      <c r="BB11" s="40">
        <f t="shared" si="16"/>
        <v>0</v>
      </c>
      <c r="BC11" s="40">
        <f t="shared" si="17"/>
        <v>0</v>
      </c>
      <c r="BD11" s="40">
        <f t="shared" si="18"/>
        <v>0</v>
      </c>
      <c r="BE11" s="40">
        <f t="shared" si="19"/>
        <v>0</v>
      </c>
      <c r="BF11" s="40">
        <f t="shared" si="20"/>
        <v>0</v>
      </c>
      <c r="BG11" s="40">
        <f t="shared" si="21"/>
        <v>0</v>
      </c>
      <c r="BH11" s="40">
        <f t="shared" si="22"/>
        <v>0</v>
      </c>
      <c r="BI11" s="40">
        <f t="shared" si="22"/>
        <v>0</v>
      </c>
      <c r="BJ11" s="40">
        <f t="shared" si="22"/>
        <v>0</v>
      </c>
      <c r="BK11" s="40">
        <f t="shared" si="22"/>
        <v>0</v>
      </c>
      <c r="BL11" s="40">
        <f t="shared" si="22"/>
        <v>0</v>
      </c>
      <c r="BM11" s="40">
        <f t="shared" si="22"/>
        <v>0</v>
      </c>
      <c r="BN11" s="40">
        <f t="shared" si="22"/>
        <v>0</v>
      </c>
      <c r="BO11" s="40">
        <f t="shared" si="22"/>
        <v>0</v>
      </c>
      <c r="BP11" s="40">
        <f t="shared" si="22"/>
        <v>0</v>
      </c>
      <c r="BQ11" s="40">
        <f t="shared" si="22"/>
        <v>0</v>
      </c>
      <c r="BR11" s="40">
        <f t="shared" si="23"/>
        <v>0</v>
      </c>
      <c r="BS11" s="40">
        <f t="shared" si="23"/>
        <v>0</v>
      </c>
      <c r="BT11" s="40">
        <f t="shared" si="23"/>
        <v>0</v>
      </c>
      <c r="BU11" s="40">
        <f t="shared" si="23"/>
        <v>0</v>
      </c>
      <c r="BV11" s="40">
        <f t="shared" si="23"/>
        <v>0</v>
      </c>
      <c r="BW11" s="40">
        <f t="shared" si="23"/>
        <v>0</v>
      </c>
      <c r="BX11" s="40">
        <f t="shared" si="23"/>
        <v>0</v>
      </c>
    </row>
    <row r="12" spans="1:76" x14ac:dyDescent="0.25">
      <c r="A12" t="s">
        <v>33</v>
      </c>
      <c r="B12" s="8">
        <f t="shared" ref="B12:AL12" si="24">SUM(B4:B11)</f>
        <v>6200092.6918000001</v>
      </c>
      <c r="C12" s="8">
        <f t="shared" si="24"/>
        <v>6200092.6918000001</v>
      </c>
      <c r="D12" s="8">
        <f t="shared" si="24"/>
        <v>6200092.6918000001</v>
      </c>
      <c r="E12" s="8">
        <f t="shared" si="24"/>
        <v>6200092.6918000001</v>
      </c>
      <c r="F12" s="8">
        <f t="shared" si="24"/>
        <v>6200092.6918000001</v>
      </c>
      <c r="G12" s="8">
        <f t="shared" si="24"/>
        <v>6200092.6918000001</v>
      </c>
      <c r="H12" s="8">
        <f t="shared" si="24"/>
        <v>6200092.6918000001</v>
      </c>
      <c r="I12" s="8">
        <f t="shared" si="24"/>
        <v>6200092.6918000001</v>
      </c>
      <c r="J12" s="8">
        <f t="shared" si="24"/>
        <v>6200092.6918000001</v>
      </c>
      <c r="K12" s="8">
        <f t="shared" si="24"/>
        <v>6200092.6918000001</v>
      </c>
      <c r="L12" s="8">
        <f t="shared" si="24"/>
        <v>6200092.6918000001</v>
      </c>
      <c r="M12" s="8">
        <f t="shared" si="24"/>
        <v>6200092.6918000001</v>
      </c>
      <c r="N12" s="567">
        <f t="shared" si="24"/>
        <v>4635270.7546999995</v>
      </c>
      <c r="O12" s="567">
        <f t="shared" si="24"/>
        <v>4057097.1550000003</v>
      </c>
      <c r="P12" s="567">
        <f t="shared" si="24"/>
        <v>3799537.3431000002</v>
      </c>
      <c r="Q12" s="567">
        <f t="shared" si="24"/>
        <v>3332099.6575000002</v>
      </c>
      <c r="R12" s="567">
        <f t="shared" si="24"/>
        <v>2874395.3966000001</v>
      </c>
      <c r="S12" s="567">
        <f t="shared" si="24"/>
        <v>2663036.1575000002</v>
      </c>
      <c r="T12" s="567">
        <f t="shared" si="24"/>
        <v>2264472.2458999995</v>
      </c>
      <c r="U12" s="567">
        <f t="shared" si="24"/>
        <v>2046346.5361000001</v>
      </c>
      <c r="V12" s="567">
        <f t="shared" si="24"/>
        <v>1690790.9939999999</v>
      </c>
      <c r="W12" s="567">
        <f t="shared" si="24"/>
        <v>1256152.9950999999</v>
      </c>
      <c r="X12" s="567">
        <f t="shared" si="24"/>
        <v>648377.43549999991</v>
      </c>
      <c r="Y12" s="567">
        <f t="shared" si="24"/>
        <v>0</v>
      </c>
      <c r="Z12" s="8">
        <f t="shared" si="24"/>
        <v>0</v>
      </c>
      <c r="AA12" s="8">
        <f t="shared" si="24"/>
        <v>0</v>
      </c>
      <c r="AB12" s="8">
        <f t="shared" si="24"/>
        <v>0</v>
      </c>
      <c r="AC12" s="8">
        <f t="shared" si="24"/>
        <v>0</v>
      </c>
      <c r="AD12" s="8">
        <f t="shared" si="24"/>
        <v>0</v>
      </c>
      <c r="AE12" s="8">
        <f t="shared" si="24"/>
        <v>0</v>
      </c>
      <c r="AF12" s="8">
        <f t="shared" si="24"/>
        <v>0</v>
      </c>
      <c r="AG12" s="8">
        <f t="shared" si="24"/>
        <v>0</v>
      </c>
      <c r="AH12" s="8">
        <f t="shared" si="24"/>
        <v>0</v>
      </c>
      <c r="AI12" s="8">
        <f t="shared" si="24"/>
        <v>0</v>
      </c>
      <c r="AJ12" s="8">
        <f t="shared" si="24"/>
        <v>0</v>
      </c>
      <c r="AK12" s="8">
        <f t="shared" si="24"/>
        <v>0</v>
      </c>
      <c r="AL12" s="8">
        <f t="shared" si="24"/>
        <v>0</v>
      </c>
      <c r="AN12" s="40">
        <f t="shared" ref="AN12:BX12" si="25">SUM(AN4:AN11)</f>
        <v>176492.57980880959</v>
      </c>
      <c r="AO12" s="40">
        <f t="shared" si="25"/>
        <v>176492.57980880959</v>
      </c>
      <c r="AP12" s="40">
        <f t="shared" si="25"/>
        <v>176492.57980880959</v>
      </c>
      <c r="AQ12" s="40">
        <f t="shared" si="25"/>
        <v>176492.57980880959</v>
      </c>
      <c r="AR12" s="40">
        <f t="shared" si="25"/>
        <v>176492.57980880959</v>
      </c>
      <c r="AS12" s="40">
        <f t="shared" si="25"/>
        <v>176492.57980880959</v>
      </c>
      <c r="AT12" s="40">
        <f t="shared" si="25"/>
        <v>176492.57980880959</v>
      </c>
      <c r="AU12" s="40">
        <f t="shared" si="25"/>
        <v>176492.57980880959</v>
      </c>
      <c r="AV12" s="40">
        <f t="shared" si="25"/>
        <v>176492.57980880959</v>
      </c>
      <c r="AW12" s="40">
        <f t="shared" si="25"/>
        <v>176492.57980880959</v>
      </c>
      <c r="AX12" s="40">
        <f t="shared" si="25"/>
        <v>176492.57980880959</v>
      </c>
      <c r="AY12" s="40">
        <f t="shared" si="25"/>
        <v>176492.57980880959</v>
      </c>
      <c r="AZ12" s="40">
        <f t="shared" si="25"/>
        <v>148697.70759747212</v>
      </c>
      <c r="BA12" s="40">
        <f t="shared" si="25"/>
        <v>137381.73573350569</v>
      </c>
      <c r="BB12" s="40">
        <f t="shared" si="25"/>
        <v>133471.42741287089</v>
      </c>
      <c r="BC12" s="40">
        <f t="shared" si="25"/>
        <v>118743.31481055233</v>
      </c>
      <c r="BD12" s="40">
        <f t="shared" si="25"/>
        <v>101508.14501779291</v>
      </c>
      <c r="BE12" s="40">
        <f t="shared" si="25"/>
        <v>95052.461092201003</v>
      </c>
      <c r="BF12" s="40">
        <f t="shared" si="25"/>
        <v>81812.021248059813</v>
      </c>
      <c r="BG12" s="40">
        <f t="shared" si="25"/>
        <v>74651.831775904298</v>
      </c>
      <c r="BH12" s="40">
        <f t="shared" si="25"/>
        <v>63184.697019587416</v>
      </c>
      <c r="BI12" s="40">
        <f t="shared" si="25"/>
        <v>46200.028058529904</v>
      </c>
      <c r="BJ12" s="40">
        <f t="shared" si="25"/>
        <v>27153.769166750502</v>
      </c>
      <c r="BK12" s="40">
        <f t="shared" si="25"/>
        <v>0</v>
      </c>
      <c r="BL12" s="40">
        <f t="shared" si="25"/>
        <v>0</v>
      </c>
      <c r="BM12" s="40">
        <f t="shared" si="25"/>
        <v>0</v>
      </c>
      <c r="BN12" s="40">
        <f t="shared" si="25"/>
        <v>0</v>
      </c>
      <c r="BO12" s="40">
        <f t="shared" si="25"/>
        <v>0</v>
      </c>
      <c r="BP12" s="40">
        <f t="shared" si="25"/>
        <v>0</v>
      </c>
      <c r="BQ12" s="40">
        <f t="shared" si="25"/>
        <v>0</v>
      </c>
      <c r="BR12" s="40">
        <f t="shared" si="25"/>
        <v>0</v>
      </c>
      <c r="BS12" s="40">
        <f t="shared" si="25"/>
        <v>0</v>
      </c>
      <c r="BT12" s="40">
        <f t="shared" si="25"/>
        <v>0</v>
      </c>
      <c r="BU12" s="40">
        <f t="shared" si="25"/>
        <v>0</v>
      </c>
      <c r="BV12" s="40">
        <f t="shared" si="25"/>
        <v>0</v>
      </c>
      <c r="BW12" s="40">
        <f t="shared" si="25"/>
        <v>0</v>
      </c>
      <c r="BX12" s="40">
        <f t="shared" si="25"/>
        <v>0</v>
      </c>
    </row>
    <row r="13" spans="1:76" ht="15.75" x14ac:dyDescent="0.25">
      <c r="A13" s="2">
        <v>2021</v>
      </c>
      <c r="N13" s="568"/>
      <c r="O13" s="568"/>
      <c r="P13" s="568"/>
      <c r="Q13" s="568"/>
      <c r="R13" s="568"/>
      <c r="S13" s="568"/>
      <c r="T13" s="568"/>
      <c r="U13" s="568"/>
      <c r="V13" s="568"/>
      <c r="W13" s="568"/>
      <c r="X13" s="568"/>
      <c r="Y13" s="568"/>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row>
    <row r="14" spans="1:76" x14ac:dyDescent="0.25">
      <c r="A14" t="s">
        <v>38</v>
      </c>
      <c r="B14" s="565">
        <v>3646638.6025999999</v>
      </c>
      <c r="C14" s="565">
        <v>3646526.7702000001</v>
      </c>
      <c r="D14" s="565">
        <v>3646303.1055999999</v>
      </c>
      <c r="E14" s="565">
        <v>3646079.4410000001</v>
      </c>
      <c r="F14" s="565">
        <v>3645855.7763999999</v>
      </c>
      <c r="G14" s="565">
        <v>3645743.9441</v>
      </c>
      <c r="H14" s="565">
        <v>3645632.1118000001</v>
      </c>
      <c r="I14" s="565">
        <v>3645296.6148999999</v>
      </c>
      <c r="J14" s="565">
        <v>3644961.1179</v>
      </c>
      <c r="K14" s="565">
        <v>3644737.4533000002</v>
      </c>
      <c r="L14" s="565">
        <v>3644066.4594999999</v>
      </c>
      <c r="M14" s="565">
        <v>3643954.6272</v>
      </c>
      <c r="N14" s="566">
        <v>3675227.5180000002</v>
      </c>
      <c r="O14" s="566">
        <v>3374455.0348</v>
      </c>
      <c r="P14" s="566">
        <v>3234321.9803999998</v>
      </c>
      <c r="Q14" s="566">
        <v>3035962.3347999998</v>
      </c>
      <c r="R14" s="566">
        <v>2751197.7549999999</v>
      </c>
      <c r="S14" s="566">
        <v>2619297.4487999999</v>
      </c>
      <c r="T14" s="566">
        <v>2468515.5575999999</v>
      </c>
      <c r="U14" s="566">
        <v>2009374.4024</v>
      </c>
      <c r="V14" s="566">
        <v>1827326.2</v>
      </c>
      <c r="W14" s="566">
        <v>1584298.9294</v>
      </c>
      <c r="X14" s="566">
        <v>1225345.7990000001</v>
      </c>
      <c r="Y14" s="566">
        <v>1014095.3478</v>
      </c>
      <c r="Z14" s="8"/>
      <c r="AA14" s="8"/>
      <c r="AB14" s="8"/>
      <c r="AC14" s="8"/>
      <c r="AD14" s="8"/>
      <c r="AE14" s="8"/>
      <c r="AF14" s="8"/>
      <c r="AG14" s="8"/>
      <c r="AH14" s="8"/>
      <c r="AI14" s="8"/>
      <c r="AJ14" s="8"/>
      <c r="AK14" s="8"/>
      <c r="AL14" s="8"/>
      <c r="AM14" s="11">
        <v>6.8043000000000006E-2</v>
      </c>
      <c r="AN14" s="40">
        <f t="shared" ref="AN14:BF14" si="26">B14*$AM14</f>
        <v>248128.2304367118</v>
      </c>
      <c r="AO14" s="40">
        <f t="shared" si="26"/>
        <v>248120.62102471862</v>
      </c>
      <c r="AP14" s="40">
        <f t="shared" si="26"/>
        <v>248105.40221434081</v>
      </c>
      <c r="AQ14" s="40">
        <f t="shared" si="26"/>
        <v>248090.18340396302</v>
      </c>
      <c r="AR14" s="40">
        <f t="shared" si="26"/>
        <v>248074.9645935852</v>
      </c>
      <c r="AS14" s="40">
        <f t="shared" si="26"/>
        <v>248067.35518839632</v>
      </c>
      <c r="AT14" s="40">
        <f t="shared" si="26"/>
        <v>248059.74578320741</v>
      </c>
      <c r="AU14" s="40">
        <f t="shared" si="26"/>
        <v>248036.91756764072</v>
      </c>
      <c r="AV14" s="40">
        <f t="shared" si="26"/>
        <v>248014.08934526972</v>
      </c>
      <c r="AW14" s="40">
        <f t="shared" si="26"/>
        <v>247998.87053489193</v>
      </c>
      <c r="AX14" s="40">
        <f t="shared" si="26"/>
        <v>247953.21410375851</v>
      </c>
      <c r="AY14" s="40">
        <f t="shared" si="26"/>
        <v>247945.60469856963</v>
      </c>
      <c r="AZ14" s="40">
        <f t="shared" si="26"/>
        <v>250073.50600727403</v>
      </c>
      <c r="BA14" s="40">
        <f t="shared" si="26"/>
        <v>229608.04393289643</v>
      </c>
      <c r="BB14" s="40">
        <f t="shared" si="26"/>
        <v>220072.97051235719</v>
      </c>
      <c r="BC14" s="40">
        <f t="shared" si="26"/>
        <v>206575.98514679642</v>
      </c>
      <c r="BD14" s="40">
        <f t="shared" si="26"/>
        <v>187199.748843465</v>
      </c>
      <c r="BE14" s="40">
        <f t="shared" si="26"/>
        <v>178224.85630869842</v>
      </c>
      <c r="BF14" s="40">
        <f t="shared" si="26"/>
        <v>167965.20408577682</v>
      </c>
      <c r="BG14" s="40">
        <f t="shared" ref="BG14:BX14" si="27">U14*$AM14</f>
        <v>136723.86246250322</v>
      </c>
      <c r="BH14" s="40">
        <f t="shared" si="27"/>
        <v>124336.75662660001</v>
      </c>
      <c r="BI14" s="40">
        <f t="shared" si="27"/>
        <v>107800.4520531642</v>
      </c>
      <c r="BJ14" s="40">
        <f t="shared" si="27"/>
        <v>83376.204201357017</v>
      </c>
      <c r="BK14" s="40">
        <f t="shared" si="27"/>
        <v>69002.089750355401</v>
      </c>
      <c r="BL14" s="40">
        <f t="shared" si="27"/>
        <v>0</v>
      </c>
      <c r="BM14" s="40">
        <f t="shared" si="27"/>
        <v>0</v>
      </c>
      <c r="BN14" s="40">
        <f t="shared" si="27"/>
        <v>0</v>
      </c>
      <c r="BO14" s="40">
        <f t="shared" si="27"/>
        <v>0</v>
      </c>
      <c r="BP14" s="40">
        <f t="shared" si="27"/>
        <v>0</v>
      </c>
      <c r="BQ14" s="40">
        <f t="shared" si="27"/>
        <v>0</v>
      </c>
      <c r="BR14" s="40">
        <f t="shared" si="27"/>
        <v>0</v>
      </c>
      <c r="BS14" s="40">
        <f t="shared" si="27"/>
        <v>0</v>
      </c>
      <c r="BT14" s="40">
        <f t="shared" si="27"/>
        <v>0</v>
      </c>
      <c r="BU14" s="40">
        <f t="shared" si="27"/>
        <v>0</v>
      </c>
      <c r="BV14" s="40">
        <f t="shared" si="27"/>
        <v>0</v>
      </c>
      <c r="BW14" s="40">
        <f t="shared" si="27"/>
        <v>0</v>
      </c>
      <c r="BX14" s="40">
        <f t="shared" si="27"/>
        <v>0</v>
      </c>
    </row>
    <row r="15" spans="1:76" x14ac:dyDescent="0.25">
      <c r="A15" t="s">
        <v>40</v>
      </c>
      <c r="B15" s="15">
        <v>279972.19439999998</v>
      </c>
      <c r="C15" s="15">
        <v>279972.19439999998</v>
      </c>
      <c r="D15" s="15">
        <v>279972.19439999998</v>
      </c>
      <c r="E15" s="15">
        <v>279972.19439999998</v>
      </c>
      <c r="F15" s="15">
        <v>279860.36210000003</v>
      </c>
      <c r="G15" s="15">
        <v>279860.36210000003</v>
      </c>
      <c r="H15" s="15">
        <v>279860.36210000003</v>
      </c>
      <c r="I15" s="15">
        <v>279860.36210000003</v>
      </c>
      <c r="J15" s="15">
        <v>279860.36210000003</v>
      </c>
      <c r="K15" s="15">
        <v>279860.36210000003</v>
      </c>
      <c r="L15" s="15">
        <v>279860.36210000003</v>
      </c>
      <c r="M15" s="15">
        <v>279860.36210000003</v>
      </c>
      <c r="N15" s="566">
        <v>279860.36210000003</v>
      </c>
      <c r="O15" s="566">
        <v>266493.38919999998</v>
      </c>
      <c r="P15" s="566">
        <v>201128.37220000001</v>
      </c>
      <c r="Q15" s="566">
        <v>196141.00949999999</v>
      </c>
      <c r="R15" s="566">
        <v>131519.19779999999</v>
      </c>
      <c r="S15" s="566">
        <v>102017.1342</v>
      </c>
      <c r="T15" s="566">
        <v>101410.592</v>
      </c>
      <c r="U15" s="566">
        <v>100272.83839999999</v>
      </c>
      <c r="V15" s="566">
        <v>93299.444300000003</v>
      </c>
      <c r="W15" s="566">
        <v>91592.199800000002</v>
      </c>
      <c r="X15" s="566">
        <v>90395.990999999995</v>
      </c>
      <c r="Y15" s="566">
        <v>65719.513600000006</v>
      </c>
      <c r="Z15" s="8"/>
      <c r="AA15" s="8"/>
      <c r="AB15" s="8"/>
      <c r="AC15" s="8"/>
      <c r="AD15" s="8"/>
      <c r="AE15" s="8"/>
      <c r="AF15" s="8"/>
      <c r="AG15" s="8"/>
      <c r="AH15" s="8"/>
      <c r="AI15" s="8"/>
      <c r="AJ15" s="8"/>
      <c r="AK15" s="8"/>
      <c r="AL15" s="8"/>
      <c r="AM15" s="11">
        <v>5.9887000000000003E-2</v>
      </c>
      <c r="AN15" s="40">
        <f t="shared" ref="AN15:AN21" si="28">B15*$AM15</f>
        <v>16766.6948060328</v>
      </c>
      <c r="AO15" s="40">
        <f t="shared" ref="AO15:AO21" si="29">C15*$AM15</f>
        <v>16766.6948060328</v>
      </c>
      <c r="AP15" s="40">
        <f t="shared" ref="AP15:AP21" si="30">D15*$AM15</f>
        <v>16766.6948060328</v>
      </c>
      <c r="AQ15" s="40">
        <f t="shared" ref="AQ15:AQ21" si="31">E15*$AM15</f>
        <v>16766.6948060328</v>
      </c>
      <c r="AR15" s="40">
        <f t="shared" ref="AR15:AR21" si="32">F15*$AM15</f>
        <v>16759.997505082702</v>
      </c>
      <c r="AS15" s="40">
        <f t="shared" ref="AS15:AS21" si="33">G15*$AM15</f>
        <v>16759.997505082702</v>
      </c>
      <c r="AT15" s="40">
        <f t="shared" ref="AT15:AT21" si="34">H15*$AM15</f>
        <v>16759.997505082702</v>
      </c>
      <c r="AU15" s="40">
        <f t="shared" ref="AU15:AU21" si="35">I15*$AM15</f>
        <v>16759.997505082702</v>
      </c>
      <c r="AV15" s="40">
        <f t="shared" ref="AV15:AV21" si="36">J15*$AM15</f>
        <v>16759.997505082702</v>
      </c>
      <c r="AW15" s="40">
        <f t="shared" ref="AW15:AW21" si="37">K15*$AM15</f>
        <v>16759.997505082702</v>
      </c>
      <c r="AX15" s="40">
        <f t="shared" ref="AX15:AX21" si="38">L15*$AM15</f>
        <v>16759.997505082702</v>
      </c>
      <c r="AY15" s="40">
        <f t="shared" ref="AY15:AY21" si="39">M15*$AM15</f>
        <v>16759.997505082702</v>
      </c>
      <c r="AZ15" s="40">
        <f t="shared" ref="AZ15:AZ21" si="40">N15*$AM15</f>
        <v>16759.997505082702</v>
      </c>
      <c r="BA15" s="40">
        <f t="shared" ref="BA15:BA21" si="41">O15*$AM15</f>
        <v>15959.489599020399</v>
      </c>
      <c r="BB15" s="40">
        <f t="shared" ref="BB15:BB21" si="42">P15*$AM15</f>
        <v>12044.974825941401</v>
      </c>
      <c r="BC15" s="40">
        <f t="shared" ref="BC15:BC21" si="43">Q15*$AM15</f>
        <v>11746.296635926499</v>
      </c>
      <c r="BD15" s="40">
        <f t="shared" ref="BD15:BD21" si="44">R15*$AM15</f>
        <v>7876.2901986486004</v>
      </c>
      <c r="BE15" s="40">
        <f t="shared" ref="BE15:BE21" si="45">S15*$AM15</f>
        <v>6109.5001158354007</v>
      </c>
      <c r="BF15" s="40">
        <f t="shared" ref="BF15:BF21" si="46">T15*$AM15</f>
        <v>6073.1761231040009</v>
      </c>
      <c r="BG15" s="40">
        <f t="shared" ref="BG15:BG21" si="47">U15*$AM15</f>
        <v>6005.0394732608002</v>
      </c>
      <c r="BH15" s="40">
        <f t="shared" ref="BH15:BQ21" si="48">V15*$AM15</f>
        <v>5587.4238207941007</v>
      </c>
      <c r="BI15" s="40">
        <f t="shared" si="48"/>
        <v>5485.1820694226008</v>
      </c>
      <c r="BJ15" s="40">
        <f t="shared" si="48"/>
        <v>5413.5447130169996</v>
      </c>
      <c r="BK15" s="40">
        <f t="shared" si="48"/>
        <v>3935.7445109632004</v>
      </c>
      <c r="BL15" s="40">
        <f t="shared" si="48"/>
        <v>0</v>
      </c>
      <c r="BM15" s="40">
        <f t="shared" si="48"/>
        <v>0</v>
      </c>
      <c r="BN15" s="40">
        <f t="shared" si="48"/>
        <v>0</v>
      </c>
      <c r="BO15" s="40">
        <f t="shared" si="48"/>
        <v>0</v>
      </c>
      <c r="BP15" s="40">
        <f t="shared" si="48"/>
        <v>0</v>
      </c>
      <c r="BQ15" s="40">
        <f t="shared" si="48"/>
        <v>0</v>
      </c>
      <c r="BR15" s="40">
        <f t="shared" ref="BR15:BX21" si="49">AF15*$AM15</f>
        <v>0</v>
      </c>
      <c r="BS15" s="40">
        <f t="shared" si="49"/>
        <v>0</v>
      </c>
      <c r="BT15" s="40">
        <f t="shared" si="49"/>
        <v>0</v>
      </c>
      <c r="BU15" s="40">
        <f t="shared" si="49"/>
        <v>0</v>
      </c>
      <c r="BV15" s="40">
        <f t="shared" si="49"/>
        <v>0</v>
      </c>
      <c r="BW15" s="40">
        <f t="shared" si="49"/>
        <v>0</v>
      </c>
      <c r="BX15" s="40">
        <f t="shared" si="49"/>
        <v>0</v>
      </c>
    </row>
    <row r="16" spans="1:76" x14ac:dyDescent="0.25">
      <c r="A16" t="s">
        <v>41</v>
      </c>
      <c r="B16" s="15">
        <v>2794810.0255</v>
      </c>
      <c r="C16" s="15">
        <v>2794698.1932000001</v>
      </c>
      <c r="D16" s="15">
        <v>2794474.5285</v>
      </c>
      <c r="E16" s="15">
        <v>2794362.6962000001</v>
      </c>
      <c r="F16" s="15">
        <v>2794362.6962000001</v>
      </c>
      <c r="G16" s="15">
        <v>2794362.6962000001</v>
      </c>
      <c r="H16" s="15">
        <v>2794362.6962000001</v>
      </c>
      <c r="I16" s="15">
        <v>2794250.8639000002</v>
      </c>
      <c r="J16" s="15">
        <v>2794250.8639000002</v>
      </c>
      <c r="K16" s="15">
        <v>2794139.0315999999</v>
      </c>
      <c r="L16" s="15">
        <v>2794027.1993</v>
      </c>
      <c r="M16" s="15">
        <v>2794027.1993</v>
      </c>
      <c r="N16" s="566">
        <v>2794027.1993</v>
      </c>
      <c r="O16" s="566">
        <v>2637790.7892999998</v>
      </c>
      <c r="P16" s="566">
        <v>2429664.7614000002</v>
      </c>
      <c r="Q16" s="566">
        <v>2327887.4657999999</v>
      </c>
      <c r="R16" s="566">
        <v>2083142.7355</v>
      </c>
      <c r="S16" s="566">
        <v>1879622.4650999999</v>
      </c>
      <c r="T16" s="566">
        <v>1788628.3221</v>
      </c>
      <c r="U16" s="566">
        <v>1553180.3441999999</v>
      </c>
      <c r="V16" s="566">
        <v>1387488.1599000001</v>
      </c>
      <c r="W16" s="566">
        <v>1209983.6676</v>
      </c>
      <c r="X16" s="566">
        <v>1099665.8154</v>
      </c>
      <c r="Y16" s="566">
        <v>630126.92989999999</v>
      </c>
      <c r="Z16" s="8"/>
      <c r="AA16" s="8"/>
      <c r="AB16" s="8"/>
      <c r="AC16" s="8"/>
      <c r="AD16" s="8"/>
      <c r="AE16" s="8"/>
      <c r="AF16" s="8"/>
      <c r="AG16" s="8"/>
      <c r="AH16" s="8"/>
      <c r="AI16" s="8"/>
      <c r="AJ16" s="8"/>
      <c r="AK16" s="8"/>
      <c r="AL16" s="8"/>
      <c r="AM16" s="11">
        <v>1.1919999999999999E-3</v>
      </c>
      <c r="AN16" s="40">
        <f t="shared" si="28"/>
        <v>3331.4135503959997</v>
      </c>
      <c r="AO16" s="40">
        <f t="shared" si="29"/>
        <v>3331.2802462944001</v>
      </c>
      <c r="AP16" s="40">
        <f t="shared" si="30"/>
        <v>3331.0136379719997</v>
      </c>
      <c r="AQ16" s="40">
        <f t="shared" si="31"/>
        <v>3330.8803338704001</v>
      </c>
      <c r="AR16" s="40">
        <f t="shared" si="32"/>
        <v>3330.8803338704001</v>
      </c>
      <c r="AS16" s="40">
        <f t="shared" si="33"/>
        <v>3330.8803338704001</v>
      </c>
      <c r="AT16" s="40">
        <f t="shared" si="34"/>
        <v>3330.8803338704001</v>
      </c>
      <c r="AU16" s="40">
        <f t="shared" si="35"/>
        <v>3330.7470297688001</v>
      </c>
      <c r="AV16" s="40">
        <f t="shared" si="36"/>
        <v>3330.7470297688001</v>
      </c>
      <c r="AW16" s="40">
        <f t="shared" si="37"/>
        <v>3330.6137256671996</v>
      </c>
      <c r="AX16" s="40">
        <f t="shared" si="38"/>
        <v>3330.4804215656</v>
      </c>
      <c r="AY16" s="40">
        <f t="shared" si="39"/>
        <v>3330.4804215656</v>
      </c>
      <c r="AZ16" s="40">
        <f t="shared" si="40"/>
        <v>3330.4804215656</v>
      </c>
      <c r="BA16" s="40">
        <f t="shared" si="41"/>
        <v>3144.2466208455994</v>
      </c>
      <c r="BB16" s="40">
        <f t="shared" si="42"/>
        <v>2896.1603955887999</v>
      </c>
      <c r="BC16" s="40">
        <f t="shared" si="43"/>
        <v>2774.8418592335997</v>
      </c>
      <c r="BD16" s="40">
        <f t="shared" si="44"/>
        <v>2483.1061407159996</v>
      </c>
      <c r="BE16" s="40">
        <f t="shared" si="45"/>
        <v>2240.5099783991996</v>
      </c>
      <c r="BF16" s="40">
        <f t="shared" si="46"/>
        <v>2132.0449599432</v>
      </c>
      <c r="BG16" s="40">
        <f t="shared" si="47"/>
        <v>1851.3909702863998</v>
      </c>
      <c r="BH16" s="40">
        <f t="shared" si="48"/>
        <v>1653.8858866007999</v>
      </c>
      <c r="BI16" s="40">
        <f t="shared" si="48"/>
        <v>1442.3005317791999</v>
      </c>
      <c r="BJ16" s="40">
        <f t="shared" si="48"/>
        <v>1310.8016519567998</v>
      </c>
      <c r="BK16" s="40">
        <f t="shared" si="48"/>
        <v>751.11130044079994</v>
      </c>
      <c r="BL16" s="40">
        <f t="shared" si="48"/>
        <v>0</v>
      </c>
      <c r="BM16" s="40">
        <f t="shared" si="48"/>
        <v>0</v>
      </c>
      <c r="BN16" s="40">
        <f t="shared" si="48"/>
        <v>0</v>
      </c>
      <c r="BO16" s="40">
        <f t="shared" si="48"/>
        <v>0</v>
      </c>
      <c r="BP16" s="40">
        <f t="shared" si="48"/>
        <v>0</v>
      </c>
      <c r="BQ16" s="40">
        <f t="shared" si="48"/>
        <v>0</v>
      </c>
      <c r="BR16" s="40">
        <f t="shared" si="49"/>
        <v>0</v>
      </c>
      <c r="BS16" s="40">
        <f t="shared" si="49"/>
        <v>0</v>
      </c>
      <c r="BT16" s="40">
        <f t="shared" si="49"/>
        <v>0</v>
      </c>
      <c r="BU16" s="40">
        <f t="shared" si="49"/>
        <v>0</v>
      </c>
      <c r="BV16" s="40">
        <f t="shared" si="49"/>
        <v>0</v>
      </c>
      <c r="BW16" s="40">
        <f t="shared" si="49"/>
        <v>0</v>
      </c>
      <c r="BX16" s="40">
        <f t="shared" si="49"/>
        <v>0</v>
      </c>
    </row>
    <row r="17" spans="1:76" x14ac:dyDescent="0.25">
      <c r="A17" t="s">
        <v>42</v>
      </c>
      <c r="B17" s="15">
        <v>178183.1992</v>
      </c>
      <c r="C17" s="15">
        <v>178183.1992</v>
      </c>
      <c r="D17" s="15">
        <v>178183.1992</v>
      </c>
      <c r="E17" s="15">
        <v>178071.36689999999</v>
      </c>
      <c r="F17" s="15">
        <v>178071.36689999999</v>
      </c>
      <c r="G17" s="15">
        <v>178071.36689999999</v>
      </c>
      <c r="H17" s="15">
        <v>178071.36689999999</v>
      </c>
      <c r="I17" s="15">
        <v>178071.36689999999</v>
      </c>
      <c r="J17" s="15">
        <v>178071.36689999999</v>
      </c>
      <c r="K17" s="15">
        <v>178071.36689999999</v>
      </c>
      <c r="L17" s="15">
        <v>178071.36689999999</v>
      </c>
      <c r="M17" s="15">
        <v>178071.36689999999</v>
      </c>
      <c r="N17" s="566">
        <v>178071.36689999999</v>
      </c>
      <c r="O17" s="566">
        <v>177972.60320000001</v>
      </c>
      <c r="P17" s="566">
        <v>177972.60320000001</v>
      </c>
      <c r="Q17" s="566">
        <v>164308.84349999999</v>
      </c>
      <c r="R17" s="566">
        <v>124796.2889</v>
      </c>
      <c r="S17" s="566">
        <v>119459.72289999999</v>
      </c>
      <c r="T17" s="566">
        <v>110769.0451</v>
      </c>
      <c r="U17" s="566">
        <v>79440.913100000005</v>
      </c>
      <c r="V17" s="566">
        <v>79440.913100000005</v>
      </c>
      <c r="W17" s="566">
        <v>61713.957499999997</v>
      </c>
      <c r="X17" s="566">
        <v>61713.957499999997</v>
      </c>
      <c r="Y17" s="566">
        <v>58235.979899999998</v>
      </c>
      <c r="Z17" s="8"/>
      <c r="AA17" s="8"/>
      <c r="AB17" s="8"/>
      <c r="AC17" s="8"/>
      <c r="AD17" s="8"/>
      <c r="AE17" s="8"/>
      <c r="AF17" s="8"/>
      <c r="AG17" s="8"/>
      <c r="AH17" s="8"/>
      <c r="AI17" s="8"/>
      <c r="AJ17" s="8"/>
      <c r="AK17" s="8"/>
      <c r="AL17" s="8"/>
      <c r="AM17" s="11">
        <v>1.555E-3</v>
      </c>
      <c r="AN17" s="40">
        <f t="shared" si="28"/>
        <v>277.07487475599999</v>
      </c>
      <c r="AO17" s="40">
        <f t="shared" si="29"/>
        <v>277.07487475599999</v>
      </c>
      <c r="AP17" s="40">
        <f t="shared" si="30"/>
        <v>277.07487475599999</v>
      </c>
      <c r="AQ17" s="40">
        <f t="shared" si="31"/>
        <v>276.90097552949999</v>
      </c>
      <c r="AR17" s="40">
        <f t="shared" si="32"/>
        <v>276.90097552949999</v>
      </c>
      <c r="AS17" s="40">
        <f t="shared" si="33"/>
        <v>276.90097552949999</v>
      </c>
      <c r="AT17" s="40">
        <f t="shared" si="34"/>
        <v>276.90097552949999</v>
      </c>
      <c r="AU17" s="40">
        <f t="shared" si="35"/>
        <v>276.90097552949999</v>
      </c>
      <c r="AV17" s="40">
        <f t="shared" si="36"/>
        <v>276.90097552949999</v>
      </c>
      <c r="AW17" s="40">
        <f t="shared" si="37"/>
        <v>276.90097552949999</v>
      </c>
      <c r="AX17" s="40">
        <f t="shared" si="38"/>
        <v>276.90097552949999</v>
      </c>
      <c r="AY17" s="40">
        <f t="shared" si="39"/>
        <v>276.90097552949999</v>
      </c>
      <c r="AZ17" s="40">
        <f t="shared" si="40"/>
        <v>276.90097552949999</v>
      </c>
      <c r="BA17" s="40">
        <f t="shared" si="41"/>
        <v>276.747397976</v>
      </c>
      <c r="BB17" s="40">
        <f t="shared" si="42"/>
        <v>276.747397976</v>
      </c>
      <c r="BC17" s="40">
        <f t="shared" si="43"/>
        <v>255.50025164249996</v>
      </c>
      <c r="BD17" s="40">
        <f t="shared" si="44"/>
        <v>194.05822923950001</v>
      </c>
      <c r="BE17" s="40">
        <f t="shared" si="45"/>
        <v>185.75986910949999</v>
      </c>
      <c r="BF17" s="40">
        <f t="shared" si="46"/>
        <v>172.24586513049999</v>
      </c>
      <c r="BG17" s="40">
        <f t="shared" si="47"/>
        <v>123.5306198705</v>
      </c>
      <c r="BH17" s="40">
        <f t="shared" si="48"/>
        <v>123.5306198705</v>
      </c>
      <c r="BI17" s="40">
        <f t="shared" si="48"/>
        <v>95.965203912499987</v>
      </c>
      <c r="BJ17" s="40">
        <f t="shared" si="48"/>
        <v>95.965203912499987</v>
      </c>
      <c r="BK17" s="40">
        <f t="shared" si="48"/>
        <v>90.556948744499991</v>
      </c>
      <c r="BL17" s="40">
        <f t="shared" si="48"/>
        <v>0</v>
      </c>
      <c r="BM17" s="40">
        <f t="shared" si="48"/>
        <v>0</v>
      </c>
      <c r="BN17" s="40">
        <f t="shared" si="48"/>
        <v>0</v>
      </c>
      <c r="BO17" s="40">
        <f t="shared" si="48"/>
        <v>0</v>
      </c>
      <c r="BP17" s="40">
        <f t="shared" si="48"/>
        <v>0</v>
      </c>
      <c r="BQ17" s="40">
        <f t="shared" si="48"/>
        <v>0</v>
      </c>
      <c r="BR17" s="40">
        <f t="shared" si="49"/>
        <v>0</v>
      </c>
      <c r="BS17" s="40">
        <f t="shared" si="49"/>
        <v>0</v>
      </c>
      <c r="BT17" s="40">
        <f t="shared" si="49"/>
        <v>0</v>
      </c>
      <c r="BU17" s="40">
        <f t="shared" si="49"/>
        <v>0</v>
      </c>
      <c r="BV17" s="40">
        <f t="shared" si="49"/>
        <v>0</v>
      </c>
      <c r="BW17" s="40">
        <f t="shared" si="49"/>
        <v>0</v>
      </c>
      <c r="BX17" s="40">
        <f t="shared" si="49"/>
        <v>0</v>
      </c>
    </row>
    <row r="18" spans="1:76" x14ac:dyDescent="0.25">
      <c r="A18" t="s">
        <v>43</v>
      </c>
      <c r="B18" s="565"/>
      <c r="C18" s="565"/>
      <c r="D18" s="565"/>
      <c r="E18" s="565"/>
      <c r="F18" s="565"/>
      <c r="G18" s="565"/>
      <c r="H18" s="565"/>
      <c r="I18" s="565"/>
      <c r="J18" s="565"/>
      <c r="K18" s="565"/>
      <c r="L18" s="565"/>
      <c r="M18" s="565"/>
      <c r="N18" s="567"/>
      <c r="O18" s="567"/>
      <c r="P18" s="567"/>
      <c r="Q18" s="567"/>
      <c r="R18" s="567"/>
      <c r="S18" s="567"/>
      <c r="T18" s="567"/>
      <c r="U18" s="567"/>
      <c r="V18" s="567"/>
      <c r="W18" s="567"/>
      <c r="X18" s="567"/>
      <c r="Y18" s="567"/>
      <c r="Z18" s="8"/>
      <c r="AA18" s="8"/>
      <c r="AB18" s="8"/>
      <c r="AC18" s="8"/>
      <c r="AD18" s="8"/>
      <c r="AE18" s="8"/>
      <c r="AF18" s="8"/>
      <c r="AG18" s="8"/>
      <c r="AH18" s="8"/>
      <c r="AI18" s="8"/>
      <c r="AJ18" s="8"/>
      <c r="AK18" s="8"/>
      <c r="AL18" s="8"/>
      <c r="AM18" s="11">
        <v>2.9399999999999999E-2</v>
      </c>
      <c r="AN18" s="40">
        <f t="shared" si="28"/>
        <v>0</v>
      </c>
      <c r="AO18" s="40">
        <f t="shared" si="29"/>
        <v>0</v>
      </c>
      <c r="AP18" s="40">
        <f t="shared" si="30"/>
        <v>0</v>
      </c>
      <c r="AQ18" s="40">
        <f t="shared" si="31"/>
        <v>0</v>
      </c>
      <c r="AR18" s="40">
        <f t="shared" si="32"/>
        <v>0</v>
      </c>
      <c r="AS18" s="40">
        <f t="shared" si="33"/>
        <v>0</v>
      </c>
      <c r="AT18" s="40">
        <f t="shared" si="34"/>
        <v>0</v>
      </c>
      <c r="AU18" s="40">
        <f t="shared" si="35"/>
        <v>0</v>
      </c>
      <c r="AV18" s="40">
        <f t="shared" si="36"/>
        <v>0</v>
      </c>
      <c r="AW18" s="40">
        <f t="shared" si="37"/>
        <v>0</v>
      </c>
      <c r="AX18" s="40">
        <f t="shared" si="38"/>
        <v>0</v>
      </c>
      <c r="AY18" s="40">
        <f t="shared" si="39"/>
        <v>0</v>
      </c>
      <c r="AZ18" s="40">
        <f t="shared" si="40"/>
        <v>0</v>
      </c>
      <c r="BA18" s="40">
        <f t="shared" si="41"/>
        <v>0</v>
      </c>
      <c r="BB18" s="40">
        <f t="shared" si="42"/>
        <v>0</v>
      </c>
      <c r="BC18" s="40">
        <f t="shared" si="43"/>
        <v>0</v>
      </c>
      <c r="BD18" s="40">
        <f t="shared" si="44"/>
        <v>0</v>
      </c>
      <c r="BE18" s="40">
        <f t="shared" si="45"/>
        <v>0</v>
      </c>
      <c r="BF18" s="40">
        <f t="shared" si="46"/>
        <v>0</v>
      </c>
      <c r="BG18" s="40">
        <f t="shared" si="47"/>
        <v>0</v>
      </c>
      <c r="BH18" s="40">
        <f t="shared" si="48"/>
        <v>0</v>
      </c>
      <c r="BI18" s="40">
        <f t="shared" si="48"/>
        <v>0</v>
      </c>
      <c r="BJ18" s="40">
        <f t="shared" si="48"/>
        <v>0</v>
      </c>
      <c r="BK18" s="40">
        <f t="shared" si="48"/>
        <v>0</v>
      </c>
      <c r="BL18" s="40">
        <f t="shared" si="48"/>
        <v>0</v>
      </c>
      <c r="BM18" s="40">
        <f t="shared" si="48"/>
        <v>0</v>
      </c>
      <c r="BN18" s="40">
        <f t="shared" si="48"/>
        <v>0</v>
      </c>
      <c r="BO18" s="40">
        <f t="shared" si="48"/>
        <v>0</v>
      </c>
      <c r="BP18" s="40">
        <f t="shared" si="48"/>
        <v>0</v>
      </c>
      <c r="BQ18" s="40">
        <f t="shared" si="48"/>
        <v>0</v>
      </c>
      <c r="BR18" s="40">
        <f t="shared" si="49"/>
        <v>0</v>
      </c>
      <c r="BS18" s="40">
        <f t="shared" si="49"/>
        <v>0</v>
      </c>
      <c r="BT18" s="40">
        <f t="shared" si="49"/>
        <v>0</v>
      </c>
      <c r="BU18" s="40">
        <f t="shared" si="49"/>
        <v>0</v>
      </c>
      <c r="BV18" s="40">
        <f t="shared" si="49"/>
        <v>0</v>
      </c>
      <c r="BW18" s="40">
        <f t="shared" si="49"/>
        <v>0</v>
      </c>
      <c r="BX18" s="40">
        <f t="shared" si="49"/>
        <v>0</v>
      </c>
    </row>
    <row r="19" spans="1:76" x14ac:dyDescent="0.25">
      <c r="A19" t="s">
        <v>44</v>
      </c>
      <c r="B19" s="15">
        <v>20386.2893</v>
      </c>
      <c r="C19" s="15">
        <v>20386.2893</v>
      </c>
      <c r="D19" s="15">
        <v>20386.2893</v>
      </c>
      <c r="E19" s="15">
        <v>20386.2893</v>
      </c>
      <c r="F19" s="15">
        <v>20386.2893</v>
      </c>
      <c r="G19" s="15">
        <v>20386.2893</v>
      </c>
      <c r="H19" s="15">
        <v>20386.2893</v>
      </c>
      <c r="I19" s="15">
        <v>20386.2893</v>
      </c>
      <c r="J19" s="15">
        <v>20386.2893</v>
      </c>
      <c r="K19" s="15">
        <v>20386.2893</v>
      </c>
      <c r="L19" s="15">
        <v>20386.2893</v>
      </c>
      <c r="M19" s="15">
        <v>20386.2893</v>
      </c>
      <c r="N19" s="566">
        <v>20386.2893</v>
      </c>
      <c r="O19" s="566">
        <v>20386.2893</v>
      </c>
      <c r="P19" s="566">
        <v>20386.2893</v>
      </c>
      <c r="Q19" s="566">
        <v>20386.2893</v>
      </c>
      <c r="R19" s="566">
        <v>20386.2893</v>
      </c>
      <c r="S19" s="566">
        <v>20386.2893</v>
      </c>
      <c r="T19" s="566">
        <v>20386.2893</v>
      </c>
      <c r="U19" s="566">
        <v>14798.0162</v>
      </c>
      <c r="V19" s="566">
        <v>14798.0162</v>
      </c>
      <c r="W19" s="566">
        <v>14798.0162</v>
      </c>
      <c r="X19" s="566">
        <v>14798.0162</v>
      </c>
      <c r="Y19" s="566">
        <v>10044.673199999999</v>
      </c>
      <c r="Z19" s="8"/>
      <c r="AA19" s="8"/>
      <c r="AB19" s="8"/>
      <c r="AC19" s="8"/>
      <c r="AD19" s="8"/>
      <c r="AE19" s="8"/>
      <c r="AF19" s="8"/>
      <c r="AG19" s="8"/>
      <c r="AH19" s="8"/>
      <c r="AI19" s="8"/>
      <c r="AJ19" s="8"/>
      <c r="AK19" s="8"/>
      <c r="AL19" s="8"/>
      <c r="AM19" s="11">
        <v>1.2019999999999999E-3</v>
      </c>
      <c r="AN19" s="40">
        <f t="shared" si="28"/>
        <v>24.5043197386</v>
      </c>
      <c r="AO19" s="40">
        <f t="shared" si="29"/>
        <v>24.5043197386</v>
      </c>
      <c r="AP19" s="40">
        <f t="shared" si="30"/>
        <v>24.5043197386</v>
      </c>
      <c r="AQ19" s="40">
        <f t="shared" si="31"/>
        <v>24.5043197386</v>
      </c>
      <c r="AR19" s="40">
        <f t="shared" si="32"/>
        <v>24.5043197386</v>
      </c>
      <c r="AS19" s="40">
        <f t="shared" si="33"/>
        <v>24.5043197386</v>
      </c>
      <c r="AT19" s="40">
        <f t="shared" si="34"/>
        <v>24.5043197386</v>
      </c>
      <c r="AU19" s="40">
        <f t="shared" si="35"/>
        <v>24.5043197386</v>
      </c>
      <c r="AV19" s="40">
        <f t="shared" si="36"/>
        <v>24.5043197386</v>
      </c>
      <c r="AW19" s="40">
        <f t="shared" si="37"/>
        <v>24.5043197386</v>
      </c>
      <c r="AX19" s="40">
        <f t="shared" si="38"/>
        <v>24.5043197386</v>
      </c>
      <c r="AY19" s="40">
        <f t="shared" si="39"/>
        <v>24.5043197386</v>
      </c>
      <c r="AZ19" s="40">
        <f t="shared" si="40"/>
        <v>24.5043197386</v>
      </c>
      <c r="BA19" s="40">
        <f t="shared" si="41"/>
        <v>24.5043197386</v>
      </c>
      <c r="BB19" s="40">
        <f t="shared" si="42"/>
        <v>24.5043197386</v>
      </c>
      <c r="BC19" s="40">
        <f t="shared" si="43"/>
        <v>24.5043197386</v>
      </c>
      <c r="BD19" s="40">
        <f t="shared" si="44"/>
        <v>24.5043197386</v>
      </c>
      <c r="BE19" s="40">
        <f t="shared" si="45"/>
        <v>24.5043197386</v>
      </c>
      <c r="BF19" s="40">
        <f t="shared" si="46"/>
        <v>24.5043197386</v>
      </c>
      <c r="BG19" s="40">
        <f t="shared" si="47"/>
        <v>17.7872154724</v>
      </c>
      <c r="BH19" s="40">
        <f t="shared" si="48"/>
        <v>17.7872154724</v>
      </c>
      <c r="BI19" s="40">
        <f t="shared" si="48"/>
        <v>17.7872154724</v>
      </c>
      <c r="BJ19" s="40">
        <f t="shared" si="48"/>
        <v>17.7872154724</v>
      </c>
      <c r="BK19" s="40">
        <f t="shared" si="48"/>
        <v>12.073697186399999</v>
      </c>
      <c r="BL19" s="40">
        <f t="shared" si="48"/>
        <v>0</v>
      </c>
      <c r="BM19" s="40">
        <f t="shared" si="48"/>
        <v>0</v>
      </c>
      <c r="BN19" s="40">
        <f t="shared" si="48"/>
        <v>0</v>
      </c>
      <c r="BO19" s="40">
        <f t="shared" si="48"/>
        <v>0</v>
      </c>
      <c r="BP19" s="40">
        <f t="shared" si="48"/>
        <v>0</v>
      </c>
      <c r="BQ19" s="40">
        <f t="shared" si="48"/>
        <v>0</v>
      </c>
      <c r="BR19" s="40">
        <f t="shared" si="49"/>
        <v>0</v>
      </c>
      <c r="BS19" s="40">
        <f t="shared" si="49"/>
        <v>0</v>
      </c>
      <c r="BT19" s="40">
        <f t="shared" si="49"/>
        <v>0</v>
      </c>
      <c r="BU19" s="40">
        <f t="shared" si="49"/>
        <v>0</v>
      </c>
      <c r="BV19" s="40">
        <f t="shared" si="49"/>
        <v>0</v>
      </c>
      <c r="BW19" s="40">
        <f t="shared" si="49"/>
        <v>0</v>
      </c>
      <c r="BX19" s="40">
        <f t="shared" si="49"/>
        <v>0</v>
      </c>
    </row>
    <row r="20" spans="1:76" x14ac:dyDescent="0.25">
      <c r="A20" t="s">
        <v>45</v>
      </c>
      <c r="B20" s="8"/>
      <c r="C20" s="8"/>
      <c r="D20" s="8"/>
      <c r="E20" s="8"/>
      <c r="F20" s="8"/>
      <c r="G20" s="8"/>
      <c r="H20" s="8"/>
      <c r="I20" s="8"/>
      <c r="J20" s="8"/>
      <c r="K20" s="8"/>
      <c r="L20" s="8"/>
      <c r="M20" s="8"/>
      <c r="N20" s="567"/>
      <c r="O20" s="567"/>
      <c r="P20" s="567"/>
      <c r="Q20" s="567"/>
      <c r="R20" s="567"/>
      <c r="S20" s="567"/>
      <c r="T20" s="567"/>
      <c r="U20" s="567"/>
      <c r="V20" s="567"/>
      <c r="W20" s="567"/>
      <c r="X20" s="567"/>
      <c r="Y20" s="567"/>
      <c r="Z20" s="8"/>
      <c r="AA20" s="8"/>
      <c r="AB20" s="8"/>
      <c r="AC20" s="8"/>
      <c r="AD20" s="8"/>
      <c r="AE20" s="8"/>
      <c r="AF20" s="8"/>
      <c r="AG20" s="8"/>
      <c r="AH20" s="8"/>
      <c r="AI20" s="8"/>
      <c r="AJ20" s="8"/>
      <c r="AK20" s="8"/>
      <c r="AL20" s="8"/>
      <c r="AM20" s="11">
        <v>1.201E-3</v>
      </c>
      <c r="AN20" s="40">
        <f t="shared" si="28"/>
        <v>0</v>
      </c>
      <c r="AO20" s="40">
        <f t="shared" si="29"/>
        <v>0</v>
      </c>
      <c r="AP20" s="40">
        <f t="shared" si="30"/>
        <v>0</v>
      </c>
      <c r="AQ20" s="40">
        <f t="shared" si="31"/>
        <v>0</v>
      </c>
      <c r="AR20" s="40">
        <f t="shared" si="32"/>
        <v>0</v>
      </c>
      <c r="AS20" s="40">
        <f t="shared" si="33"/>
        <v>0</v>
      </c>
      <c r="AT20" s="40">
        <f t="shared" si="34"/>
        <v>0</v>
      </c>
      <c r="AU20" s="40">
        <f t="shared" si="35"/>
        <v>0</v>
      </c>
      <c r="AV20" s="40">
        <f t="shared" si="36"/>
        <v>0</v>
      </c>
      <c r="AW20" s="40">
        <f t="shared" si="37"/>
        <v>0</v>
      </c>
      <c r="AX20" s="40">
        <f t="shared" si="38"/>
        <v>0</v>
      </c>
      <c r="AY20" s="40">
        <f t="shared" si="39"/>
        <v>0</v>
      </c>
      <c r="AZ20" s="40">
        <f t="shared" si="40"/>
        <v>0</v>
      </c>
      <c r="BA20" s="40">
        <f t="shared" si="41"/>
        <v>0</v>
      </c>
      <c r="BB20" s="40">
        <f t="shared" si="42"/>
        <v>0</v>
      </c>
      <c r="BC20" s="40">
        <f t="shared" si="43"/>
        <v>0</v>
      </c>
      <c r="BD20" s="40">
        <f t="shared" si="44"/>
        <v>0</v>
      </c>
      <c r="BE20" s="40">
        <f t="shared" si="45"/>
        <v>0</v>
      </c>
      <c r="BF20" s="40">
        <f t="shared" si="46"/>
        <v>0</v>
      </c>
      <c r="BG20" s="40">
        <f t="shared" si="47"/>
        <v>0</v>
      </c>
      <c r="BH20" s="40">
        <f t="shared" si="48"/>
        <v>0</v>
      </c>
      <c r="BI20" s="40">
        <f t="shared" si="48"/>
        <v>0</v>
      </c>
      <c r="BJ20" s="40">
        <f t="shared" si="48"/>
        <v>0</v>
      </c>
      <c r="BK20" s="40">
        <f t="shared" si="48"/>
        <v>0</v>
      </c>
      <c r="BL20" s="40">
        <f t="shared" si="48"/>
        <v>0</v>
      </c>
      <c r="BM20" s="40">
        <f t="shared" si="48"/>
        <v>0</v>
      </c>
      <c r="BN20" s="40">
        <f t="shared" si="48"/>
        <v>0</v>
      </c>
      <c r="BO20" s="40">
        <f t="shared" si="48"/>
        <v>0</v>
      </c>
      <c r="BP20" s="40">
        <f t="shared" si="48"/>
        <v>0</v>
      </c>
      <c r="BQ20" s="40">
        <f t="shared" si="48"/>
        <v>0</v>
      </c>
      <c r="BR20" s="40">
        <f t="shared" si="49"/>
        <v>0</v>
      </c>
      <c r="BS20" s="40">
        <f t="shared" si="49"/>
        <v>0</v>
      </c>
      <c r="BT20" s="40">
        <f t="shared" si="49"/>
        <v>0</v>
      </c>
      <c r="BU20" s="40">
        <f t="shared" si="49"/>
        <v>0</v>
      </c>
      <c r="BV20" s="40">
        <f t="shared" si="49"/>
        <v>0</v>
      </c>
      <c r="BW20" s="40">
        <f t="shared" si="49"/>
        <v>0</v>
      </c>
      <c r="BX20" s="40">
        <f t="shared" si="49"/>
        <v>0</v>
      </c>
    </row>
    <row r="21" spans="1:76" ht="15.75" x14ac:dyDescent="0.25">
      <c r="A21" s="7" t="s">
        <v>46</v>
      </c>
      <c r="B21" s="8"/>
      <c r="C21" s="8"/>
      <c r="D21" s="8"/>
      <c r="E21" s="8"/>
      <c r="F21" s="8"/>
      <c r="G21" s="8"/>
      <c r="H21" s="8"/>
      <c r="I21" s="8"/>
      <c r="J21" s="8"/>
      <c r="K21" s="8"/>
      <c r="L21" s="8"/>
      <c r="M21" s="8"/>
      <c r="N21" s="567"/>
      <c r="O21" s="567"/>
      <c r="P21" s="567"/>
      <c r="Q21" s="567"/>
      <c r="R21" s="567"/>
      <c r="S21" s="567"/>
      <c r="T21" s="567"/>
      <c r="U21" s="567"/>
      <c r="V21" s="567"/>
      <c r="W21" s="567"/>
      <c r="X21" s="567"/>
      <c r="Y21" s="567"/>
      <c r="Z21" s="8"/>
      <c r="AA21" s="8"/>
      <c r="AB21" s="8"/>
      <c r="AC21" s="8"/>
      <c r="AD21" s="8"/>
      <c r="AE21" s="8"/>
      <c r="AF21" s="8"/>
      <c r="AG21" s="8"/>
      <c r="AH21" s="8"/>
      <c r="AI21" s="8"/>
      <c r="AJ21" s="8"/>
      <c r="AK21" s="8"/>
      <c r="AL21" s="8"/>
      <c r="AM21" s="11">
        <v>1.9599999999999999E-3</v>
      </c>
      <c r="AN21" s="40">
        <f t="shared" si="28"/>
        <v>0</v>
      </c>
      <c r="AO21" s="40">
        <f t="shared" si="29"/>
        <v>0</v>
      </c>
      <c r="AP21" s="40">
        <f t="shared" si="30"/>
        <v>0</v>
      </c>
      <c r="AQ21" s="40">
        <f t="shared" si="31"/>
        <v>0</v>
      </c>
      <c r="AR21" s="40">
        <f t="shared" si="32"/>
        <v>0</v>
      </c>
      <c r="AS21" s="40">
        <f t="shared" si="33"/>
        <v>0</v>
      </c>
      <c r="AT21" s="40">
        <f t="shared" si="34"/>
        <v>0</v>
      </c>
      <c r="AU21" s="40">
        <f t="shared" si="35"/>
        <v>0</v>
      </c>
      <c r="AV21" s="40">
        <f t="shared" si="36"/>
        <v>0</v>
      </c>
      <c r="AW21" s="40">
        <f t="shared" si="37"/>
        <v>0</v>
      </c>
      <c r="AX21" s="40">
        <f t="shared" si="38"/>
        <v>0</v>
      </c>
      <c r="AY21" s="40">
        <f t="shared" si="39"/>
        <v>0</v>
      </c>
      <c r="AZ21" s="40">
        <f t="shared" si="40"/>
        <v>0</v>
      </c>
      <c r="BA21" s="40">
        <f t="shared" si="41"/>
        <v>0</v>
      </c>
      <c r="BB21" s="40">
        <f t="shared" si="42"/>
        <v>0</v>
      </c>
      <c r="BC21" s="40">
        <f t="shared" si="43"/>
        <v>0</v>
      </c>
      <c r="BD21" s="40">
        <f t="shared" si="44"/>
        <v>0</v>
      </c>
      <c r="BE21" s="40">
        <f t="shared" si="45"/>
        <v>0</v>
      </c>
      <c r="BF21" s="40">
        <f t="shared" si="46"/>
        <v>0</v>
      </c>
      <c r="BG21" s="40">
        <f t="shared" si="47"/>
        <v>0</v>
      </c>
      <c r="BH21" s="40">
        <f t="shared" si="48"/>
        <v>0</v>
      </c>
      <c r="BI21" s="40">
        <f t="shared" si="48"/>
        <v>0</v>
      </c>
      <c r="BJ21" s="40">
        <f t="shared" si="48"/>
        <v>0</v>
      </c>
      <c r="BK21" s="40">
        <f t="shared" si="48"/>
        <v>0</v>
      </c>
      <c r="BL21" s="40">
        <f t="shared" si="48"/>
        <v>0</v>
      </c>
      <c r="BM21" s="40">
        <f t="shared" si="48"/>
        <v>0</v>
      </c>
      <c r="BN21" s="40">
        <f t="shared" si="48"/>
        <v>0</v>
      </c>
      <c r="BO21" s="40">
        <f t="shared" si="48"/>
        <v>0</v>
      </c>
      <c r="BP21" s="40">
        <f t="shared" si="48"/>
        <v>0</v>
      </c>
      <c r="BQ21" s="40">
        <f t="shared" si="48"/>
        <v>0</v>
      </c>
      <c r="BR21" s="40">
        <f t="shared" si="49"/>
        <v>0</v>
      </c>
      <c r="BS21" s="40">
        <f t="shared" si="49"/>
        <v>0</v>
      </c>
      <c r="BT21" s="40">
        <f t="shared" si="49"/>
        <v>0</v>
      </c>
      <c r="BU21" s="40">
        <f t="shared" si="49"/>
        <v>0</v>
      </c>
      <c r="BV21" s="40">
        <f t="shared" si="49"/>
        <v>0</v>
      </c>
      <c r="BW21" s="40">
        <f t="shared" si="49"/>
        <v>0</v>
      </c>
      <c r="BX21" s="40">
        <f t="shared" si="49"/>
        <v>0</v>
      </c>
    </row>
    <row r="22" spans="1:76" x14ac:dyDescent="0.25">
      <c r="A22" t="s">
        <v>33</v>
      </c>
      <c r="B22" s="8">
        <f t="shared" ref="B22" si="50">SUM(B14:B21)</f>
        <v>6919990.3109999998</v>
      </c>
      <c r="C22" s="8">
        <f>SUM(C14:C21)</f>
        <v>6919766.6463000001</v>
      </c>
      <c r="D22" s="8">
        <f t="shared" ref="D22:AL22" si="51">SUM(D14:D21)</f>
        <v>6919319.3169999998</v>
      </c>
      <c r="E22" s="8">
        <f t="shared" si="51"/>
        <v>6918871.9878000002</v>
      </c>
      <c r="F22" s="8">
        <f t="shared" si="51"/>
        <v>6918536.4908999996</v>
      </c>
      <c r="G22" s="8">
        <f t="shared" si="51"/>
        <v>6918424.6585999997</v>
      </c>
      <c r="H22" s="8">
        <f t="shared" si="51"/>
        <v>6918312.8262999998</v>
      </c>
      <c r="I22" s="8">
        <f t="shared" si="51"/>
        <v>6917865.4971000003</v>
      </c>
      <c r="J22" s="8">
        <f t="shared" si="51"/>
        <v>6917530.0001000008</v>
      </c>
      <c r="K22" s="8">
        <f t="shared" si="51"/>
        <v>6917194.5032000002</v>
      </c>
      <c r="L22" s="8">
        <f t="shared" si="51"/>
        <v>6916411.6771</v>
      </c>
      <c r="M22" s="8">
        <f t="shared" si="51"/>
        <v>6916299.8448000001</v>
      </c>
      <c r="N22" s="567">
        <f t="shared" si="51"/>
        <v>6947572.7356000002</v>
      </c>
      <c r="O22" s="567">
        <f t="shared" si="51"/>
        <v>6477098.1058</v>
      </c>
      <c r="P22" s="567">
        <f t="shared" si="51"/>
        <v>6063474.0065000001</v>
      </c>
      <c r="Q22" s="567">
        <f t="shared" si="51"/>
        <v>5744685.9429000011</v>
      </c>
      <c r="R22" s="567">
        <f t="shared" si="51"/>
        <v>5111042.2665000008</v>
      </c>
      <c r="S22" s="567">
        <f t="shared" si="51"/>
        <v>4740783.0603000009</v>
      </c>
      <c r="T22" s="567">
        <f t="shared" si="51"/>
        <v>4489709.8060999997</v>
      </c>
      <c r="U22" s="567">
        <f t="shared" si="51"/>
        <v>3757066.5142999999</v>
      </c>
      <c r="V22" s="567">
        <f t="shared" si="51"/>
        <v>3402352.7335000001</v>
      </c>
      <c r="W22" s="567">
        <f t="shared" si="51"/>
        <v>2962386.7705000001</v>
      </c>
      <c r="X22" s="567">
        <f t="shared" si="51"/>
        <v>2491919.5790999997</v>
      </c>
      <c r="Y22" s="567">
        <f t="shared" si="51"/>
        <v>1778222.4444000002</v>
      </c>
      <c r="Z22" s="8">
        <f t="shared" si="51"/>
        <v>0</v>
      </c>
      <c r="AA22" s="8">
        <f t="shared" si="51"/>
        <v>0</v>
      </c>
      <c r="AB22" s="8">
        <f t="shared" si="51"/>
        <v>0</v>
      </c>
      <c r="AC22" s="8">
        <f t="shared" si="51"/>
        <v>0</v>
      </c>
      <c r="AD22" s="8">
        <f t="shared" si="51"/>
        <v>0</v>
      </c>
      <c r="AE22" s="8">
        <f t="shared" si="51"/>
        <v>0</v>
      </c>
      <c r="AF22" s="8">
        <f t="shared" si="51"/>
        <v>0</v>
      </c>
      <c r="AG22" s="8">
        <f t="shared" si="51"/>
        <v>0</v>
      </c>
      <c r="AH22" s="8">
        <f t="shared" si="51"/>
        <v>0</v>
      </c>
      <c r="AI22" s="8">
        <f t="shared" si="51"/>
        <v>0</v>
      </c>
      <c r="AJ22" s="8">
        <f t="shared" si="51"/>
        <v>0</v>
      </c>
      <c r="AK22" s="8">
        <f t="shared" si="51"/>
        <v>0</v>
      </c>
      <c r="AL22" s="8">
        <f t="shared" si="51"/>
        <v>0</v>
      </c>
      <c r="AN22" s="40">
        <f t="shared" ref="AN22:BX22" si="52">SUM(AN14:AN21)</f>
        <v>268527.91798763518</v>
      </c>
      <c r="AO22" s="40">
        <f t="shared" si="52"/>
        <v>268520.17527154041</v>
      </c>
      <c r="AP22" s="40">
        <f t="shared" si="52"/>
        <v>268504.68985284021</v>
      </c>
      <c r="AQ22" s="40">
        <f t="shared" si="52"/>
        <v>268489.16383913433</v>
      </c>
      <c r="AR22" s="40">
        <f t="shared" si="52"/>
        <v>268467.24772780645</v>
      </c>
      <c r="AS22" s="40">
        <f t="shared" si="52"/>
        <v>268459.63832261757</v>
      </c>
      <c r="AT22" s="40">
        <f t="shared" si="52"/>
        <v>268452.02891742863</v>
      </c>
      <c r="AU22" s="40">
        <f t="shared" si="52"/>
        <v>268429.06739776034</v>
      </c>
      <c r="AV22" s="40">
        <f t="shared" si="52"/>
        <v>268406.23917538935</v>
      </c>
      <c r="AW22" s="40">
        <f t="shared" si="52"/>
        <v>268390.88706090994</v>
      </c>
      <c r="AX22" s="40">
        <f t="shared" si="52"/>
        <v>268345.0973256749</v>
      </c>
      <c r="AY22" s="40">
        <f t="shared" si="52"/>
        <v>268337.48792048602</v>
      </c>
      <c r="AZ22" s="40">
        <f t="shared" si="52"/>
        <v>270465.38922919042</v>
      </c>
      <c r="BA22" s="40">
        <f t="shared" si="52"/>
        <v>249013.03187047702</v>
      </c>
      <c r="BB22" s="40">
        <f t="shared" si="52"/>
        <v>235315.357451602</v>
      </c>
      <c r="BC22" s="40">
        <f t="shared" si="52"/>
        <v>221377.12821333759</v>
      </c>
      <c r="BD22" s="40">
        <f t="shared" si="52"/>
        <v>197777.70773180772</v>
      </c>
      <c r="BE22" s="40">
        <f t="shared" si="52"/>
        <v>186785.13059178111</v>
      </c>
      <c r="BF22" s="40">
        <f t="shared" si="52"/>
        <v>176367.17535369311</v>
      </c>
      <c r="BG22" s="40">
        <f t="shared" si="52"/>
        <v>144721.61074139332</v>
      </c>
      <c r="BH22" s="40">
        <f t="shared" si="52"/>
        <v>131719.38416933781</v>
      </c>
      <c r="BI22" s="40">
        <f t="shared" si="52"/>
        <v>114841.68707375092</v>
      </c>
      <c r="BJ22" s="40">
        <f t="shared" si="52"/>
        <v>90214.302985715723</v>
      </c>
      <c r="BK22" s="40">
        <f t="shared" si="52"/>
        <v>73791.57620769029</v>
      </c>
      <c r="BL22" s="40">
        <f t="shared" si="52"/>
        <v>0</v>
      </c>
      <c r="BM22" s="40">
        <f t="shared" si="52"/>
        <v>0</v>
      </c>
      <c r="BN22" s="40">
        <f t="shared" si="52"/>
        <v>0</v>
      </c>
      <c r="BO22" s="40">
        <f t="shared" si="52"/>
        <v>0</v>
      </c>
      <c r="BP22" s="40">
        <f t="shared" si="52"/>
        <v>0</v>
      </c>
      <c r="BQ22" s="40">
        <f t="shared" si="52"/>
        <v>0</v>
      </c>
      <c r="BR22" s="40">
        <f t="shared" si="52"/>
        <v>0</v>
      </c>
      <c r="BS22" s="40">
        <f t="shared" si="52"/>
        <v>0</v>
      </c>
      <c r="BT22" s="40">
        <f t="shared" si="52"/>
        <v>0</v>
      </c>
      <c r="BU22" s="40">
        <f t="shared" si="52"/>
        <v>0</v>
      </c>
      <c r="BV22" s="40">
        <f t="shared" si="52"/>
        <v>0</v>
      </c>
      <c r="BW22" s="40">
        <f t="shared" si="52"/>
        <v>0</v>
      </c>
      <c r="BX22" s="40">
        <f t="shared" si="52"/>
        <v>0</v>
      </c>
    </row>
    <row r="23" spans="1:76" ht="15.75" x14ac:dyDescent="0.25">
      <c r="A23" s="2">
        <v>2022</v>
      </c>
      <c r="N23" s="568"/>
      <c r="O23" s="568"/>
      <c r="P23" s="568"/>
      <c r="Q23" s="568"/>
      <c r="R23" s="568"/>
      <c r="S23" s="568"/>
      <c r="T23" s="568"/>
      <c r="U23" s="568"/>
      <c r="V23" s="568"/>
      <c r="W23" s="568"/>
      <c r="X23" s="568"/>
      <c r="Y23" s="568"/>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row>
    <row r="24" spans="1:76" x14ac:dyDescent="0.25">
      <c r="A24" t="s">
        <v>38</v>
      </c>
      <c r="B24" s="8">
        <v>2144777.2985999999</v>
      </c>
      <c r="C24" s="8">
        <v>2144777.2985999999</v>
      </c>
      <c r="D24" s="8">
        <v>2144777.2985999999</v>
      </c>
      <c r="E24" s="8">
        <v>2144777.2985999999</v>
      </c>
      <c r="F24" s="8">
        <v>2144777.2985999999</v>
      </c>
      <c r="G24" s="8">
        <v>2144777.2985999999</v>
      </c>
      <c r="H24" s="8">
        <v>2144777.2985999999</v>
      </c>
      <c r="I24" s="8">
        <v>2144777.2985999999</v>
      </c>
      <c r="J24" s="8">
        <v>2144777.2985999999</v>
      </c>
      <c r="K24" s="8">
        <v>2144777.2985999999</v>
      </c>
      <c r="L24" s="8">
        <v>2144777.2985999999</v>
      </c>
      <c r="M24" s="8">
        <v>2144777.2985999999</v>
      </c>
      <c r="N24" s="567">
        <v>2144777.2985999999</v>
      </c>
      <c r="O24" s="567">
        <v>2144777.2985999999</v>
      </c>
      <c r="P24" s="567">
        <v>2144777.2985999999</v>
      </c>
      <c r="Q24" s="567">
        <v>2144777.2985999999</v>
      </c>
      <c r="R24" s="567">
        <v>2144777.2985999999</v>
      </c>
      <c r="S24" s="567">
        <v>2144777.2985999999</v>
      </c>
      <c r="T24" s="567">
        <v>2144777.2985999999</v>
      </c>
      <c r="U24" s="567">
        <v>2144777.2985999999</v>
      </c>
      <c r="V24" s="567">
        <v>2144777.2985999999</v>
      </c>
      <c r="W24" s="567">
        <v>2144777.2985999999</v>
      </c>
      <c r="X24" s="567">
        <v>2144777.2985999999</v>
      </c>
      <c r="Y24" s="567">
        <v>2144777.2985999999</v>
      </c>
      <c r="Z24" s="8"/>
      <c r="AA24" s="8"/>
      <c r="AB24" s="8"/>
      <c r="AC24" s="8"/>
      <c r="AD24" s="8"/>
      <c r="AE24" s="8"/>
      <c r="AF24" s="8"/>
      <c r="AG24" s="8"/>
      <c r="AH24" s="8"/>
      <c r="AI24" s="8"/>
      <c r="AJ24" s="8"/>
      <c r="AK24" s="8"/>
      <c r="AL24" s="8"/>
      <c r="AM24" s="11">
        <v>6.8043000000000006E-2</v>
      </c>
      <c r="AN24" s="40">
        <f t="shared" ref="AN24:BF24" si="53">B24*$AM24</f>
        <v>145937.08172863981</v>
      </c>
      <c r="AO24" s="40">
        <f t="shared" si="53"/>
        <v>145937.08172863981</v>
      </c>
      <c r="AP24" s="40">
        <f t="shared" si="53"/>
        <v>145937.08172863981</v>
      </c>
      <c r="AQ24" s="40">
        <f t="shared" si="53"/>
        <v>145937.08172863981</v>
      </c>
      <c r="AR24" s="40">
        <f t="shared" si="53"/>
        <v>145937.08172863981</v>
      </c>
      <c r="AS24" s="40">
        <f t="shared" si="53"/>
        <v>145937.08172863981</v>
      </c>
      <c r="AT24" s="40">
        <f t="shared" si="53"/>
        <v>145937.08172863981</v>
      </c>
      <c r="AU24" s="40">
        <f t="shared" si="53"/>
        <v>145937.08172863981</v>
      </c>
      <c r="AV24" s="40">
        <f t="shared" si="53"/>
        <v>145937.08172863981</v>
      </c>
      <c r="AW24" s="40">
        <f t="shared" si="53"/>
        <v>145937.08172863981</v>
      </c>
      <c r="AX24" s="40">
        <f t="shared" si="53"/>
        <v>145937.08172863981</v>
      </c>
      <c r="AY24" s="40">
        <f t="shared" si="53"/>
        <v>145937.08172863981</v>
      </c>
      <c r="AZ24" s="40">
        <f t="shared" si="53"/>
        <v>145937.08172863981</v>
      </c>
      <c r="BA24" s="40">
        <f t="shared" si="53"/>
        <v>145937.08172863981</v>
      </c>
      <c r="BB24" s="40">
        <f t="shared" si="53"/>
        <v>145937.08172863981</v>
      </c>
      <c r="BC24" s="40">
        <f t="shared" si="53"/>
        <v>145937.08172863981</v>
      </c>
      <c r="BD24" s="40">
        <f t="shared" si="53"/>
        <v>145937.08172863981</v>
      </c>
      <c r="BE24" s="40">
        <f t="shared" si="53"/>
        <v>145937.08172863981</v>
      </c>
      <c r="BF24" s="40">
        <f t="shared" si="53"/>
        <v>145937.08172863981</v>
      </c>
      <c r="BG24" s="40">
        <f t="shared" ref="BG24:BX24" si="54">U24*$AM24</f>
        <v>145937.08172863981</v>
      </c>
      <c r="BH24" s="40">
        <f t="shared" si="54"/>
        <v>145937.08172863981</v>
      </c>
      <c r="BI24" s="40">
        <f t="shared" si="54"/>
        <v>145937.08172863981</v>
      </c>
      <c r="BJ24" s="40">
        <f t="shared" si="54"/>
        <v>145937.08172863981</v>
      </c>
      <c r="BK24" s="40">
        <f t="shared" si="54"/>
        <v>145937.08172863981</v>
      </c>
      <c r="BL24" s="40">
        <f t="shared" si="54"/>
        <v>0</v>
      </c>
      <c r="BM24" s="40">
        <f t="shared" si="54"/>
        <v>0</v>
      </c>
      <c r="BN24" s="40">
        <f t="shared" si="54"/>
        <v>0</v>
      </c>
      <c r="BO24" s="40">
        <f t="shared" si="54"/>
        <v>0</v>
      </c>
      <c r="BP24" s="40">
        <f t="shared" si="54"/>
        <v>0</v>
      </c>
      <c r="BQ24" s="40">
        <f t="shared" si="54"/>
        <v>0</v>
      </c>
      <c r="BR24" s="40">
        <f t="shared" si="54"/>
        <v>0</v>
      </c>
      <c r="BS24" s="40">
        <f t="shared" si="54"/>
        <v>0</v>
      </c>
      <c r="BT24" s="40">
        <f t="shared" si="54"/>
        <v>0</v>
      </c>
      <c r="BU24" s="40">
        <f t="shared" si="54"/>
        <v>0</v>
      </c>
      <c r="BV24" s="40">
        <f t="shared" si="54"/>
        <v>0</v>
      </c>
      <c r="BW24" s="40">
        <f t="shared" si="54"/>
        <v>0</v>
      </c>
      <c r="BX24" s="40">
        <f t="shared" si="54"/>
        <v>0</v>
      </c>
    </row>
    <row r="25" spans="1:76" x14ac:dyDescent="0.25">
      <c r="A25" t="s">
        <v>40</v>
      </c>
      <c r="B25" s="8">
        <v>252400.68609999999</v>
      </c>
      <c r="C25" s="8">
        <v>252400.68609999999</v>
      </c>
      <c r="D25" s="8">
        <v>252400.68609999999</v>
      </c>
      <c r="E25" s="8">
        <v>252400.68609999999</v>
      </c>
      <c r="F25" s="8">
        <v>252400.68609999999</v>
      </c>
      <c r="G25" s="8">
        <v>252400.68609999999</v>
      </c>
      <c r="H25" s="8">
        <v>252400.68609999999</v>
      </c>
      <c r="I25" s="8">
        <v>252400.68609999999</v>
      </c>
      <c r="J25" s="8">
        <v>252400.68609999999</v>
      </c>
      <c r="K25" s="8">
        <v>252400.68609999999</v>
      </c>
      <c r="L25" s="8">
        <v>252400.68609999999</v>
      </c>
      <c r="M25" s="8">
        <v>252400.68609999999</v>
      </c>
      <c r="N25" s="567">
        <v>252400.68609999999</v>
      </c>
      <c r="O25" s="567">
        <v>252400.68609999999</v>
      </c>
      <c r="P25" s="567">
        <v>252400.68609999999</v>
      </c>
      <c r="Q25" s="567">
        <v>252400.68609999999</v>
      </c>
      <c r="R25" s="567">
        <v>252400.68609999999</v>
      </c>
      <c r="S25" s="567">
        <v>252400.68609999999</v>
      </c>
      <c r="T25" s="567">
        <v>252400.68609999999</v>
      </c>
      <c r="U25" s="567">
        <v>252400.68609999999</v>
      </c>
      <c r="V25" s="567">
        <v>252400.68609999999</v>
      </c>
      <c r="W25" s="567">
        <v>252400.68609999999</v>
      </c>
      <c r="X25" s="567">
        <v>252400.68609999999</v>
      </c>
      <c r="Y25" s="567">
        <v>252400.68609999999</v>
      </c>
      <c r="Z25" s="8"/>
      <c r="AA25" s="8"/>
      <c r="AB25" s="8"/>
      <c r="AC25" s="8"/>
      <c r="AD25" s="8"/>
      <c r="AE25" s="8"/>
      <c r="AF25" s="8"/>
      <c r="AG25" s="8"/>
      <c r="AH25" s="8"/>
      <c r="AI25" s="8"/>
      <c r="AJ25" s="8"/>
      <c r="AK25" s="8"/>
      <c r="AL25" s="8"/>
      <c r="AM25" s="11">
        <v>5.9887000000000003E-2</v>
      </c>
      <c r="AN25" s="40">
        <f t="shared" ref="AN25:AN31" si="55">B25*$AM25</f>
        <v>15115.519888470701</v>
      </c>
      <c r="AO25" s="40">
        <f t="shared" ref="AO25:AO31" si="56">C25*$AM25</f>
        <v>15115.519888470701</v>
      </c>
      <c r="AP25" s="40">
        <f t="shared" ref="AP25:AP31" si="57">D25*$AM25</f>
        <v>15115.519888470701</v>
      </c>
      <c r="AQ25" s="40">
        <f t="shared" ref="AQ25:AQ31" si="58">E25*$AM25</f>
        <v>15115.519888470701</v>
      </c>
      <c r="AR25" s="40">
        <f t="shared" ref="AR25:AR31" si="59">F25*$AM25</f>
        <v>15115.519888470701</v>
      </c>
      <c r="AS25" s="40">
        <f t="shared" ref="AS25:AS31" si="60">G25*$AM25</f>
        <v>15115.519888470701</v>
      </c>
      <c r="AT25" s="40">
        <f t="shared" ref="AT25:AT31" si="61">H25*$AM25</f>
        <v>15115.519888470701</v>
      </c>
      <c r="AU25" s="40">
        <f t="shared" ref="AU25:AU31" si="62">I25*$AM25</f>
        <v>15115.519888470701</v>
      </c>
      <c r="AV25" s="40">
        <f t="shared" ref="AV25:AV31" si="63">J25*$AM25</f>
        <v>15115.519888470701</v>
      </c>
      <c r="AW25" s="40">
        <f t="shared" ref="AW25:AW31" si="64">K25*$AM25</f>
        <v>15115.519888470701</v>
      </c>
      <c r="AX25" s="40">
        <f t="shared" ref="AX25:AX31" si="65">L25*$AM25</f>
        <v>15115.519888470701</v>
      </c>
      <c r="AY25" s="40">
        <f t="shared" ref="AY25:AY31" si="66">M25*$AM25</f>
        <v>15115.519888470701</v>
      </c>
      <c r="AZ25" s="40">
        <f t="shared" ref="AZ25:AZ31" si="67">N25*$AM25</f>
        <v>15115.519888470701</v>
      </c>
      <c r="BA25" s="40">
        <f t="shared" ref="BA25:BA31" si="68">O25*$AM25</f>
        <v>15115.519888470701</v>
      </c>
      <c r="BB25" s="40">
        <f t="shared" ref="BB25:BB31" si="69">P25*$AM25</f>
        <v>15115.519888470701</v>
      </c>
      <c r="BC25" s="40">
        <f t="shared" ref="BC25:BC31" si="70">Q25*$AM25</f>
        <v>15115.519888470701</v>
      </c>
      <c r="BD25" s="40">
        <f t="shared" ref="BD25:BD31" si="71">R25*$AM25</f>
        <v>15115.519888470701</v>
      </c>
      <c r="BE25" s="40">
        <f t="shared" ref="BE25:BE31" si="72">S25*$AM25</f>
        <v>15115.519888470701</v>
      </c>
      <c r="BF25" s="40">
        <f t="shared" ref="BF25:BF31" si="73">T25*$AM25</f>
        <v>15115.519888470701</v>
      </c>
      <c r="BG25" s="40">
        <f t="shared" ref="BG25:BG31" si="74">U25*$AM25</f>
        <v>15115.519888470701</v>
      </c>
      <c r="BH25" s="40">
        <f t="shared" ref="BH25:BQ31" si="75">V25*$AM25</f>
        <v>15115.519888470701</v>
      </c>
      <c r="BI25" s="40">
        <f t="shared" si="75"/>
        <v>15115.519888470701</v>
      </c>
      <c r="BJ25" s="40">
        <f t="shared" si="75"/>
        <v>15115.519888470701</v>
      </c>
      <c r="BK25" s="40">
        <f t="shared" si="75"/>
        <v>15115.519888470701</v>
      </c>
      <c r="BL25" s="40">
        <f t="shared" si="75"/>
        <v>0</v>
      </c>
      <c r="BM25" s="40">
        <f t="shared" si="75"/>
        <v>0</v>
      </c>
      <c r="BN25" s="40">
        <f t="shared" si="75"/>
        <v>0</v>
      </c>
      <c r="BO25" s="40">
        <f t="shared" si="75"/>
        <v>0</v>
      </c>
      <c r="BP25" s="40">
        <f t="shared" si="75"/>
        <v>0</v>
      </c>
      <c r="BQ25" s="40">
        <f t="shared" si="75"/>
        <v>0</v>
      </c>
      <c r="BR25" s="40">
        <f t="shared" ref="BR25:BX31" si="76">AF25*$AM25</f>
        <v>0</v>
      </c>
      <c r="BS25" s="40">
        <f t="shared" si="76"/>
        <v>0</v>
      </c>
      <c r="BT25" s="40">
        <f t="shared" si="76"/>
        <v>0</v>
      </c>
      <c r="BU25" s="40">
        <f t="shared" si="76"/>
        <v>0</v>
      </c>
      <c r="BV25" s="40">
        <f t="shared" si="76"/>
        <v>0</v>
      </c>
      <c r="BW25" s="40">
        <f t="shared" si="76"/>
        <v>0</v>
      </c>
      <c r="BX25" s="40">
        <f t="shared" si="76"/>
        <v>0</v>
      </c>
    </row>
    <row r="26" spans="1:76" x14ac:dyDescent="0.25">
      <c r="A26" t="s">
        <v>41</v>
      </c>
      <c r="B26" s="8">
        <v>2952407.7590999999</v>
      </c>
      <c r="C26" s="8">
        <v>2952407.7590999999</v>
      </c>
      <c r="D26" s="8">
        <v>2952407.7590999999</v>
      </c>
      <c r="E26" s="8">
        <v>2952407.7590999999</v>
      </c>
      <c r="F26" s="8">
        <v>2952407.7590999999</v>
      </c>
      <c r="G26" s="8">
        <v>2952407.7590999999</v>
      </c>
      <c r="H26" s="8">
        <v>2952407.7590999999</v>
      </c>
      <c r="I26" s="8">
        <v>2952407.7590999999</v>
      </c>
      <c r="J26" s="8">
        <v>2952407.7590999999</v>
      </c>
      <c r="K26" s="8">
        <v>2952407.7590999999</v>
      </c>
      <c r="L26" s="8">
        <v>2952407.7590999999</v>
      </c>
      <c r="M26" s="8">
        <v>2952407.7590999999</v>
      </c>
      <c r="N26" s="567">
        <v>2952407.7590999999</v>
      </c>
      <c r="O26" s="567">
        <v>2952407.7590999999</v>
      </c>
      <c r="P26" s="567">
        <v>2952407.7590999999</v>
      </c>
      <c r="Q26" s="567">
        <v>2952407.7590999999</v>
      </c>
      <c r="R26" s="567">
        <v>2952407.7590999999</v>
      </c>
      <c r="S26" s="567">
        <v>2952407.7590999999</v>
      </c>
      <c r="T26" s="567">
        <v>2952407.7590999999</v>
      </c>
      <c r="U26" s="567">
        <v>2952407.7590999999</v>
      </c>
      <c r="V26" s="567">
        <v>2952407.7590999999</v>
      </c>
      <c r="W26" s="567">
        <v>2952407.7590999999</v>
      </c>
      <c r="X26" s="567">
        <v>2952407.7590999999</v>
      </c>
      <c r="Y26" s="567">
        <v>2952407.7590999999</v>
      </c>
      <c r="Z26" s="8"/>
      <c r="AA26" s="8"/>
      <c r="AB26" s="8"/>
      <c r="AC26" s="8"/>
      <c r="AD26" s="8"/>
      <c r="AE26" s="8"/>
      <c r="AF26" s="8"/>
      <c r="AG26" s="8"/>
      <c r="AH26" s="8"/>
      <c r="AI26" s="8"/>
      <c r="AJ26" s="8"/>
      <c r="AK26" s="8"/>
      <c r="AL26" s="8"/>
      <c r="AM26" s="11">
        <v>1.1919999999999999E-3</v>
      </c>
      <c r="AN26" s="40">
        <f t="shared" si="55"/>
        <v>3519.2700488471996</v>
      </c>
      <c r="AO26" s="40">
        <f t="shared" si="56"/>
        <v>3519.2700488471996</v>
      </c>
      <c r="AP26" s="40">
        <f t="shared" si="57"/>
        <v>3519.2700488471996</v>
      </c>
      <c r="AQ26" s="40">
        <f t="shared" si="58"/>
        <v>3519.2700488471996</v>
      </c>
      <c r="AR26" s="40">
        <f t="shared" si="59"/>
        <v>3519.2700488471996</v>
      </c>
      <c r="AS26" s="40">
        <f t="shared" si="60"/>
        <v>3519.2700488471996</v>
      </c>
      <c r="AT26" s="40">
        <f t="shared" si="61"/>
        <v>3519.2700488471996</v>
      </c>
      <c r="AU26" s="40">
        <f t="shared" si="62"/>
        <v>3519.2700488471996</v>
      </c>
      <c r="AV26" s="40">
        <f t="shared" si="63"/>
        <v>3519.2700488471996</v>
      </c>
      <c r="AW26" s="40">
        <f t="shared" si="64"/>
        <v>3519.2700488471996</v>
      </c>
      <c r="AX26" s="40">
        <f t="shared" si="65"/>
        <v>3519.2700488471996</v>
      </c>
      <c r="AY26" s="40">
        <f t="shared" si="66"/>
        <v>3519.2700488471996</v>
      </c>
      <c r="AZ26" s="40">
        <f t="shared" si="67"/>
        <v>3519.2700488471996</v>
      </c>
      <c r="BA26" s="40">
        <f t="shared" si="68"/>
        <v>3519.2700488471996</v>
      </c>
      <c r="BB26" s="40">
        <f t="shared" si="69"/>
        <v>3519.2700488471996</v>
      </c>
      <c r="BC26" s="40">
        <f t="shared" si="70"/>
        <v>3519.2700488471996</v>
      </c>
      <c r="BD26" s="40">
        <f t="shared" si="71"/>
        <v>3519.2700488471996</v>
      </c>
      <c r="BE26" s="40">
        <f t="shared" si="72"/>
        <v>3519.2700488471996</v>
      </c>
      <c r="BF26" s="40">
        <f t="shared" si="73"/>
        <v>3519.2700488471996</v>
      </c>
      <c r="BG26" s="40">
        <f t="shared" si="74"/>
        <v>3519.2700488471996</v>
      </c>
      <c r="BH26" s="40">
        <f t="shared" si="75"/>
        <v>3519.2700488471996</v>
      </c>
      <c r="BI26" s="40">
        <f t="shared" si="75"/>
        <v>3519.2700488471996</v>
      </c>
      <c r="BJ26" s="40">
        <f t="shared" si="75"/>
        <v>3519.2700488471996</v>
      </c>
      <c r="BK26" s="40">
        <f t="shared" si="75"/>
        <v>3519.2700488471996</v>
      </c>
      <c r="BL26" s="40">
        <f t="shared" si="75"/>
        <v>0</v>
      </c>
      <c r="BM26" s="40">
        <f t="shared" si="75"/>
        <v>0</v>
      </c>
      <c r="BN26" s="40">
        <f t="shared" si="75"/>
        <v>0</v>
      </c>
      <c r="BO26" s="40">
        <f t="shared" si="75"/>
        <v>0</v>
      </c>
      <c r="BP26" s="40">
        <f t="shared" si="75"/>
        <v>0</v>
      </c>
      <c r="BQ26" s="40">
        <f t="shared" si="75"/>
        <v>0</v>
      </c>
      <c r="BR26" s="40">
        <f t="shared" si="76"/>
        <v>0</v>
      </c>
      <c r="BS26" s="40">
        <f t="shared" si="76"/>
        <v>0</v>
      </c>
      <c r="BT26" s="40">
        <f t="shared" si="76"/>
        <v>0</v>
      </c>
      <c r="BU26" s="40">
        <f t="shared" si="76"/>
        <v>0</v>
      </c>
      <c r="BV26" s="40">
        <f t="shared" si="76"/>
        <v>0</v>
      </c>
      <c r="BW26" s="40">
        <f t="shared" si="76"/>
        <v>0</v>
      </c>
      <c r="BX26" s="40">
        <f t="shared" si="76"/>
        <v>0</v>
      </c>
    </row>
    <row r="27" spans="1:76" x14ac:dyDescent="0.25">
      <c r="A27" t="s">
        <v>42</v>
      </c>
      <c r="B27" s="8">
        <v>516017.01740000001</v>
      </c>
      <c r="C27" s="8">
        <v>516017.01740000001</v>
      </c>
      <c r="D27" s="8">
        <v>516017.01740000001</v>
      </c>
      <c r="E27" s="8">
        <v>516017.01740000001</v>
      </c>
      <c r="F27" s="8">
        <v>516017.01740000001</v>
      </c>
      <c r="G27" s="8">
        <v>516017.01740000001</v>
      </c>
      <c r="H27" s="8">
        <v>516017.01740000001</v>
      </c>
      <c r="I27" s="8">
        <v>516017.01740000001</v>
      </c>
      <c r="J27" s="8">
        <v>516017.01740000001</v>
      </c>
      <c r="K27" s="8">
        <v>516017.01740000001</v>
      </c>
      <c r="L27" s="8">
        <v>516017.01740000001</v>
      </c>
      <c r="M27" s="8">
        <v>516017.01740000001</v>
      </c>
      <c r="N27" s="567">
        <v>516017.01740000001</v>
      </c>
      <c r="O27" s="567">
        <v>516017.01740000001</v>
      </c>
      <c r="P27" s="567">
        <v>516017.01740000001</v>
      </c>
      <c r="Q27" s="567">
        <v>516017.01740000001</v>
      </c>
      <c r="R27" s="567">
        <v>516017.01740000001</v>
      </c>
      <c r="S27" s="567">
        <v>516017.01740000001</v>
      </c>
      <c r="T27" s="567">
        <v>516017.01740000001</v>
      </c>
      <c r="U27" s="567">
        <v>516017.01740000001</v>
      </c>
      <c r="V27" s="567">
        <v>516017.01740000001</v>
      </c>
      <c r="W27" s="567">
        <v>516017.01740000001</v>
      </c>
      <c r="X27" s="567">
        <v>516017.01740000001</v>
      </c>
      <c r="Y27" s="567">
        <v>516017.01740000001</v>
      </c>
      <c r="Z27" s="8"/>
      <c r="AA27" s="8"/>
      <c r="AB27" s="8"/>
      <c r="AC27" s="8"/>
      <c r="AD27" s="8"/>
      <c r="AE27" s="8"/>
      <c r="AF27" s="8"/>
      <c r="AG27" s="8"/>
      <c r="AH27" s="8"/>
      <c r="AI27" s="8"/>
      <c r="AJ27" s="8"/>
      <c r="AK27" s="8"/>
      <c r="AL27" s="8"/>
      <c r="AM27" s="11">
        <v>1.555E-3</v>
      </c>
      <c r="AN27" s="40">
        <f t="shared" si="55"/>
        <v>802.406462057</v>
      </c>
      <c r="AO27" s="40">
        <f t="shared" si="56"/>
        <v>802.406462057</v>
      </c>
      <c r="AP27" s="40">
        <f t="shared" si="57"/>
        <v>802.406462057</v>
      </c>
      <c r="AQ27" s="40">
        <f t="shared" si="58"/>
        <v>802.406462057</v>
      </c>
      <c r="AR27" s="40">
        <f t="shared" si="59"/>
        <v>802.406462057</v>
      </c>
      <c r="AS27" s="40">
        <f t="shared" si="60"/>
        <v>802.406462057</v>
      </c>
      <c r="AT27" s="40">
        <f t="shared" si="61"/>
        <v>802.406462057</v>
      </c>
      <c r="AU27" s="40">
        <f t="shared" si="62"/>
        <v>802.406462057</v>
      </c>
      <c r="AV27" s="40">
        <f t="shared" si="63"/>
        <v>802.406462057</v>
      </c>
      <c r="AW27" s="40">
        <f t="shared" si="64"/>
        <v>802.406462057</v>
      </c>
      <c r="AX27" s="40">
        <f t="shared" si="65"/>
        <v>802.406462057</v>
      </c>
      <c r="AY27" s="40">
        <f t="shared" si="66"/>
        <v>802.406462057</v>
      </c>
      <c r="AZ27" s="40">
        <f t="shared" si="67"/>
        <v>802.406462057</v>
      </c>
      <c r="BA27" s="40">
        <f t="shared" si="68"/>
        <v>802.406462057</v>
      </c>
      <c r="BB27" s="40">
        <f t="shared" si="69"/>
        <v>802.406462057</v>
      </c>
      <c r="BC27" s="40">
        <f t="shared" si="70"/>
        <v>802.406462057</v>
      </c>
      <c r="BD27" s="40">
        <f t="shared" si="71"/>
        <v>802.406462057</v>
      </c>
      <c r="BE27" s="40">
        <f t="shared" si="72"/>
        <v>802.406462057</v>
      </c>
      <c r="BF27" s="40">
        <f t="shared" si="73"/>
        <v>802.406462057</v>
      </c>
      <c r="BG27" s="40">
        <f t="shared" si="74"/>
        <v>802.406462057</v>
      </c>
      <c r="BH27" s="40">
        <f t="shared" si="75"/>
        <v>802.406462057</v>
      </c>
      <c r="BI27" s="40">
        <f t="shared" si="75"/>
        <v>802.406462057</v>
      </c>
      <c r="BJ27" s="40">
        <f t="shared" si="75"/>
        <v>802.406462057</v>
      </c>
      <c r="BK27" s="40">
        <f t="shared" si="75"/>
        <v>802.406462057</v>
      </c>
      <c r="BL27" s="40">
        <f t="shared" si="75"/>
        <v>0</v>
      </c>
      <c r="BM27" s="40">
        <f t="shared" si="75"/>
        <v>0</v>
      </c>
      <c r="BN27" s="40">
        <f t="shared" si="75"/>
        <v>0</v>
      </c>
      <c r="BO27" s="40">
        <f t="shared" si="75"/>
        <v>0</v>
      </c>
      <c r="BP27" s="40">
        <f t="shared" si="75"/>
        <v>0</v>
      </c>
      <c r="BQ27" s="40">
        <f t="shared" si="75"/>
        <v>0</v>
      </c>
      <c r="BR27" s="40">
        <f t="shared" si="76"/>
        <v>0</v>
      </c>
      <c r="BS27" s="40">
        <f t="shared" si="76"/>
        <v>0</v>
      </c>
      <c r="BT27" s="40">
        <f t="shared" si="76"/>
        <v>0</v>
      </c>
      <c r="BU27" s="40">
        <f t="shared" si="76"/>
        <v>0</v>
      </c>
      <c r="BV27" s="40">
        <f t="shared" si="76"/>
        <v>0</v>
      </c>
      <c r="BW27" s="40">
        <f t="shared" si="76"/>
        <v>0</v>
      </c>
      <c r="BX27" s="40">
        <f t="shared" si="76"/>
        <v>0</v>
      </c>
    </row>
    <row r="28" spans="1:76" x14ac:dyDescent="0.25">
      <c r="A28" t="s">
        <v>43</v>
      </c>
      <c r="B28" s="8"/>
      <c r="C28" s="8"/>
      <c r="D28" s="8"/>
      <c r="E28" s="8"/>
      <c r="F28" s="8"/>
      <c r="G28" s="8"/>
      <c r="H28" s="8"/>
      <c r="I28" s="8"/>
      <c r="J28" s="8"/>
      <c r="K28" s="8"/>
      <c r="L28" s="8"/>
      <c r="M28" s="8"/>
      <c r="N28" s="567"/>
      <c r="O28" s="567"/>
      <c r="P28" s="567"/>
      <c r="Q28" s="567"/>
      <c r="R28" s="567"/>
      <c r="S28" s="567"/>
      <c r="T28" s="567"/>
      <c r="U28" s="567"/>
      <c r="V28" s="567"/>
      <c r="W28" s="567"/>
      <c r="X28" s="567"/>
      <c r="Y28" s="567"/>
      <c r="Z28" s="8"/>
      <c r="AA28" s="8"/>
      <c r="AB28" s="8"/>
      <c r="AC28" s="8"/>
      <c r="AD28" s="8"/>
      <c r="AE28" s="8"/>
      <c r="AF28" s="8"/>
      <c r="AG28" s="8"/>
      <c r="AH28" s="8"/>
      <c r="AI28" s="8"/>
      <c r="AJ28" s="8"/>
      <c r="AK28" s="8"/>
      <c r="AL28" s="8"/>
      <c r="AM28" s="11">
        <v>2.9399999999999999E-2</v>
      </c>
      <c r="AN28" s="40">
        <f t="shared" si="55"/>
        <v>0</v>
      </c>
      <c r="AO28" s="40">
        <f t="shared" si="56"/>
        <v>0</v>
      </c>
      <c r="AP28" s="40">
        <f t="shared" si="57"/>
        <v>0</v>
      </c>
      <c r="AQ28" s="40">
        <f t="shared" si="58"/>
        <v>0</v>
      </c>
      <c r="AR28" s="40">
        <f t="shared" si="59"/>
        <v>0</v>
      </c>
      <c r="AS28" s="40">
        <f t="shared" si="60"/>
        <v>0</v>
      </c>
      <c r="AT28" s="40">
        <f t="shared" si="61"/>
        <v>0</v>
      </c>
      <c r="AU28" s="40">
        <f t="shared" si="62"/>
        <v>0</v>
      </c>
      <c r="AV28" s="40">
        <f t="shared" si="63"/>
        <v>0</v>
      </c>
      <c r="AW28" s="40">
        <f t="shared" si="64"/>
        <v>0</v>
      </c>
      <c r="AX28" s="40">
        <f t="shared" si="65"/>
        <v>0</v>
      </c>
      <c r="AY28" s="40">
        <f t="shared" si="66"/>
        <v>0</v>
      </c>
      <c r="AZ28" s="40">
        <f t="shared" si="67"/>
        <v>0</v>
      </c>
      <c r="BA28" s="40">
        <f t="shared" si="68"/>
        <v>0</v>
      </c>
      <c r="BB28" s="40">
        <f t="shared" si="69"/>
        <v>0</v>
      </c>
      <c r="BC28" s="40">
        <f t="shared" si="70"/>
        <v>0</v>
      </c>
      <c r="BD28" s="40">
        <f t="shared" si="71"/>
        <v>0</v>
      </c>
      <c r="BE28" s="40">
        <f t="shared" si="72"/>
        <v>0</v>
      </c>
      <c r="BF28" s="40">
        <f t="shared" si="73"/>
        <v>0</v>
      </c>
      <c r="BG28" s="40">
        <f t="shared" si="74"/>
        <v>0</v>
      </c>
      <c r="BH28" s="40">
        <f t="shared" si="75"/>
        <v>0</v>
      </c>
      <c r="BI28" s="40">
        <f t="shared" si="75"/>
        <v>0</v>
      </c>
      <c r="BJ28" s="40">
        <f t="shared" si="75"/>
        <v>0</v>
      </c>
      <c r="BK28" s="40">
        <f t="shared" si="75"/>
        <v>0</v>
      </c>
      <c r="BL28" s="40">
        <f t="shared" si="75"/>
        <v>0</v>
      </c>
      <c r="BM28" s="40">
        <f t="shared" si="75"/>
        <v>0</v>
      </c>
      <c r="BN28" s="40">
        <f t="shared" si="75"/>
        <v>0</v>
      </c>
      <c r="BO28" s="40">
        <f t="shared" si="75"/>
        <v>0</v>
      </c>
      <c r="BP28" s="40">
        <f t="shared" si="75"/>
        <v>0</v>
      </c>
      <c r="BQ28" s="40">
        <f t="shared" si="75"/>
        <v>0</v>
      </c>
      <c r="BR28" s="40">
        <f t="shared" si="76"/>
        <v>0</v>
      </c>
      <c r="BS28" s="40">
        <f t="shared" si="76"/>
        <v>0</v>
      </c>
      <c r="BT28" s="40">
        <f t="shared" si="76"/>
        <v>0</v>
      </c>
      <c r="BU28" s="40">
        <f t="shared" si="76"/>
        <v>0</v>
      </c>
      <c r="BV28" s="40">
        <f t="shared" si="76"/>
        <v>0</v>
      </c>
      <c r="BW28" s="40">
        <f t="shared" si="76"/>
        <v>0</v>
      </c>
      <c r="BX28" s="40">
        <f t="shared" si="76"/>
        <v>0</v>
      </c>
    </row>
    <row r="29" spans="1:76" x14ac:dyDescent="0.25">
      <c r="A29" t="s">
        <v>44</v>
      </c>
      <c r="B29" s="8">
        <v>4588.8972999999996</v>
      </c>
      <c r="C29" s="8">
        <v>4588.8972999999996</v>
      </c>
      <c r="D29" s="8">
        <v>4588.8972999999996</v>
      </c>
      <c r="E29" s="8">
        <v>4588.8972999999996</v>
      </c>
      <c r="F29" s="8">
        <v>4588.8972999999996</v>
      </c>
      <c r="G29" s="8">
        <v>4588.8972999999996</v>
      </c>
      <c r="H29" s="8">
        <v>4588.8972999999996</v>
      </c>
      <c r="I29" s="8">
        <v>4588.8972999999996</v>
      </c>
      <c r="J29" s="8">
        <v>4588.8972999999996</v>
      </c>
      <c r="K29" s="8">
        <v>4588.8972999999996</v>
      </c>
      <c r="L29" s="8">
        <v>4588.8972999999996</v>
      </c>
      <c r="M29" s="8">
        <v>4588.8972999999996</v>
      </c>
      <c r="N29" s="567">
        <v>4588.8972999999996</v>
      </c>
      <c r="O29" s="567">
        <v>4588.8972999999996</v>
      </c>
      <c r="P29" s="567">
        <v>4588.8972999999996</v>
      </c>
      <c r="Q29" s="567">
        <v>4588.8972999999996</v>
      </c>
      <c r="R29" s="567">
        <v>4588.8972999999996</v>
      </c>
      <c r="S29" s="567">
        <v>4588.8972999999996</v>
      </c>
      <c r="T29" s="567">
        <v>4588.8972999999996</v>
      </c>
      <c r="U29" s="567">
        <v>4588.8972999999996</v>
      </c>
      <c r="V29" s="567">
        <v>4588.8972999999996</v>
      </c>
      <c r="W29" s="567">
        <v>4588.8972999999996</v>
      </c>
      <c r="X29" s="567">
        <v>4588.8972999999996</v>
      </c>
      <c r="Y29" s="567">
        <v>4588.8972999999996</v>
      </c>
      <c r="Z29" s="8"/>
      <c r="AA29" s="8"/>
      <c r="AB29" s="8"/>
      <c r="AC29" s="8"/>
      <c r="AD29" s="8"/>
      <c r="AE29" s="8"/>
      <c r="AF29" s="8"/>
      <c r="AG29" s="8"/>
      <c r="AH29" s="8"/>
      <c r="AI29" s="8"/>
      <c r="AJ29" s="8"/>
      <c r="AK29" s="8"/>
      <c r="AL29" s="8"/>
      <c r="AM29" s="11">
        <v>1.2019999999999999E-3</v>
      </c>
      <c r="AN29" s="40">
        <f t="shared" si="55"/>
        <v>5.5158545545999997</v>
      </c>
      <c r="AO29" s="40">
        <f t="shared" si="56"/>
        <v>5.5158545545999997</v>
      </c>
      <c r="AP29" s="40">
        <f t="shared" si="57"/>
        <v>5.5158545545999997</v>
      </c>
      <c r="AQ29" s="40">
        <f t="shared" si="58"/>
        <v>5.5158545545999997</v>
      </c>
      <c r="AR29" s="40">
        <f t="shared" si="59"/>
        <v>5.5158545545999997</v>
      </c>
      <c r="AS29" s="40">
        <f t="shared" si="60"/>
        <v>5.5158545545999997</v>
      </c>
      <c r="AT29" s="40">
        <f t="shared" si="61"/>
        <v>5.5158545545999997</v>
      </c>
      <c r="AU29" s="40">
        <f t="shared" si="62"/>
        <v>5.5158545545999997</v>
      </c>
      <c r="AV29" s="40">
        <f t="shared" si="63"/>
        <v>5.5158545545999997</v>
      </c>
      <c r="AW29" s="40">
        <f t="shared" si="64"/>
        <v>5.5158545545999997</v>
      </c>
      <c r="AX29" s="40">
        <f t="shared" si="65"/>
        <v>5.5158545545999997</v>
      </c>
      <c r="AY29" s="40">
        <f t="shared" si="66"/>
        <v>5.5158545545999997</v>
      </c>
      <c r="AZ29" s="40">
        <f t="shared" si="67"/>
        <v>5.5158545545999997</v>
      </c>
      <c r="BA29" s="40">
        <f t="shared" si="68"/>
        <v>5.5158545545999997</v>
      </c>
      <c r="BB29" s="40">
        <f t="shared" si="69"/>
        <v>5.5158545545999997</v>
      </c>
      <c r="BC29" s="40">
        <f t="shared" si="70"/>
        <v>5.5158545545999997</v>
      </c>
      <c r="BD29" s="40">
        <f t="shared" si="71"/>
        <v>5.5158545545999997</v>
      </c>
      <c r="BE29" s="40">
        <f t="shared" si="72"/>
        <v>5.5158545545999997</v>
      </c>
      <c r="BF29" s="40">
        <f t="shared" si="73"/>
        <v>5.5158545545999997</v>
      </c>
      <c r="BG29" s="40">
        <f t="shared" si="74"/>
        <v>5.5158545545999997</v>
      </c>
      <c r="BH29" s="40">
        <f t="shared" si="75"/>
        <v>5.5158545545999997</v>
      </c>
      <c r="BI29" s="40">
        <f t="shared" si="75"/>
        <v>5.5158545545999997</v>
      </c>
      <c r="BJ29" s="40">
        <f t="shared" si="75"/>
        <v>5.5158545545999997</v>
      </c>
      <c r="BK29" s="40">
        <f t="shared" si="75"/>
        <v>5.5158545545999997</v>
      </c>
      <c r="BL29" s="40">
        <f t="shared" si="75"/>
        <v>0</v>
      </c>
      <c r="BM29" s="40">
        <f t="shared" si="75"/>
        <v>0</v>
      </c>
      <c r="BN29" s="40">
        <f t="shared" si="75"/>
        <v>0</v>
      </c>
      <c r="BO29" s="40">
        <f t="shared" si="75"/>
        <v>0</v>
      </c>
      <c r="BP29" s="40">
        <f t="shared" si="75"/>
        <v>0</v>
      </c>
      <c r="BQ29" s="40">
        <f t="shared" si="75"/>
        <v>0</v>
      </c>
      <c r="BR29" s="40">
        <f t="shared" si="76"/>
        <v>0</v>
      </c>
      <c r="BS29" s="40">
        <f t="shared" si="76"/>
        <v>0</v>
      </c>
      <c r="BT29" s="40">
        <f t="shared" si="76"/>
        <v>0</v>
      </c>
      <c r="BU29" s="40">
        <f t="shared" si="76"/>
        <v>0</v>
      </c>
      <c r="BV29" s="40">
        <f t="shared" si="76"/>
        <v>0</v>
      </c>
      <c r="BW29" s="40">
        <f t="shared" si="76"/>
        <v>0</v>
      </c>
      <c r="BX29" s="40">
        <f t="shared" si="76"/>
        <v>0</v>
      </c>
    </row>
    <row r="30" spans="1:76" x14ac:dyDescent="0.25">
      <c r="A30" t="s">
        <v>45</v>
      </c>
      <c r="B30" s="8"/>
      <c r="C30" s="8"/>
      <c r="D30" s="8"/>
      <c r="E30" s="8"/>
      <c r="F30" s="8"/>
      <c r="G30" s="8"/>
      <c r="H30" s="8"/>
      <c r="I30" s="8"/>
      <c r="J30" s="8"/>
      <c r="K30" s="8"/>
      <c r="L30" s="8"/>
      <c r="M30" s="8"/>
      <c r="N30" s="567"/>
      <c r="O30" s="567"/>
      <c r="P30" s="567"/>
      <c r="Q30" s="567"/>
      <c r="R30" s="567"/>
      <c r="S30" s="567"/>
      <c r="T30" s="567"/>
      <c r="U30" s="567"/>
      <c r="V30" s="567"/>
      <c r="W30" s="567"/>
      <c r="X30" s="567"/>
      <c r="Y30" s="567"/>
      <c r="Z30" s="8"/>
      <c r="AA30" s="8"/>
      <c r="AB30" s="8"/>
      <c r="AC30" s="8"/>
      <c r="AD30" s="8"/>
      <c r="AE30" s="8"/>
      <c r="AF30" s="8"/>
      <c r="AG30" s="8"/>
      <c r="AH30" s="8"/>
      <c r="AI30" s="8"/>
      <c r="AJ30" s="8"/>
      <c r="AK30" s="8"/>
      <c r="AL30" s="8"/>
      <c r="AM30" s="11">
        <v>1.201E-3</v>
      </c>
      <c r="AN30" s="40">
        <f t="shared" si="55"/>
        <v>0</v>
      </c>
      <c r="AO30" s="40">
        <f t="shared" si="56"/>
        <v>0</v>
      </c>
      <c r="AP30" s="40">
        <f t="shared" si="57"/>
        <v>0</v>
      </c>
      <c r="AQ30" s="40">
        <f t="shared" si="58"/>
        <v>0</v>
      </c>
      <c r="AR30" s="40">
        <f t="shared" si="59"/>
        <v>0</v>
      </c>
      <c r="AS30" s="40">
        <f t="shared" si="60"/>
        <v>0</v>
      </c>
      <c r="AT30" s="40">
        <f t="shared" si="61"/>
        <v>0</v>
      </c>
      <c r="AU30" s="40">
        <f t="shared" si="62"/>
        <v>0</v>
      </c>
      <c r="AV30" s="40">
        <f t="shared" si="63"/>
        <v>0</v>
      </c>
      <c r="AW30" s="40">
        <f t="shared" si="64"/>
        <v>0</v>
      </c>
      <c r="AX30" s="40">
        <f t="shared" si="65"/>
        <v>0</v>
      </c>
      <c r="AY30" s="40">
        <f t="shared" si="66"/>
        <v>0</v>
      </c>
      <c r="AZ30" s="40">
        <f t="shared" si="67"/>
        <v>0</v>
      </c>
      <c r="BA30" s="40">
        <f t="shared" si="68"/>
        <v>0</v>
      </c>
      <c r="BB30" s="40">
        <f t="shared" si="69"/>
        <v>0</v>
      </c>
      <c r="BC30" s="40">
        <f t="shared" si="70"/>
        <v>0</v>
      </c>
      <c r="BD30" s="40">
        <f t="shared" si="71"/>
        <v>0</v>
      </c>
      <c r="BE30" s="40">
        <f t="shared" si="72"/>
        <v>0</v>
      </c>
      <c r="BF30" s="40">
        <f t="shared" si="73"/>
        <v>0</v>
      </c>
      <c r="BG30" s="40">
        <f t="shared" si="74"/>
        <v>0</v>
      </c>
      <c r="BH30" s="40">
        <f t="shared" si="75"/>
        <v>0</v>
      </c>
      <c r="BI30" s="40">
        <f t="shared" si="75"/>
        <v>0</v>
      </c>
      <c r="BJ30" s="40">
        <f t="shared" si="75"/>
        <v>0</v>
      </c>
      <c r="BK30" s="40">
        <f t="shared" si="75"/>
        <v>0</v>
      </c>
      <c r="BL30" s="40">
        <f t="shared" si="75"/>
        <v>0</v>
      </c>
      <c r="BM30" s="40">
        <f t="shared" si="75"/>
        <v>0</v>
      </c>
      <c r="BN30" s="40">
        <f t="shared" si="75"/>
        <v>0</v>
      </c>
      <c r="BO30" s="40">
        <f t="shared" si="75"/>
        <v>0</v>
      </c>
      <c r="BP30" s="40">
        <f t="shared" si="75"/>
        <v>0</v>
      </c>
      <c r="BQ30" s="40">
        <f t="shared" si="75"/>
        <v>0</v>
      </c>
      <c r="BR30" s="40">
        <f t="shared" si="76"/>
        <v>0</v>
      </c>
      <c r="BS30" s="40">
        <f t="shared" si="76"/>
        <v>0</v>
      </c>
      <c r="BT30" s="40">
        <f t="shared" si="76"/>
        <v>0</v>
      </c>
      <c r="BU30" s="40">
        <f t="shared" si="76"/>
        <v>0</v>
      </c>
      <c r="BV30" s="40">
        <f t="shared" si="76"/>
        <v>0</v>
      </c>
      <c r="BW30" s="40">
        <f t="shared" si="76"/>
        <v>0</v>
      </c>
      <c r="BX30" s="40">
        <f t="shared" si="76"/>
        <v>0</v>
      </c>
    </row>
    <row r="31" spans="1:76" ht="15.75" x14ac:dyDescent="0.25">
      <c r="A31" s="7" t="s">
        <v>46</v>
      </c>
      <c r="B31" s="8"/>
      <c r="C31" s="8"/>
      <c r="D31" s="8"/>
      <c r="E31" s="8"/>
      <c r="F31" s="8"/>
      <c r="G31" s="8"/>
      <c r="H31" s="8"/>
      <c r="I31" s="8"/>
      <c r="J31" s="8"/>
      <c r="K31" s="8"/>
      <c r="L31" s="8"/>
      <c r="M31" s="8"/>
      <c r="N31" s="567"/>
      <c r="O31" s="567"/>
      <c r="P31" s="567"/>
      <c r="Q31" s="567"/>
      <c r="R31" s="567"/>
      <c r="S31" s="567"/>
      <c r="T31" s="567"/>
      <c r="U31" s="567"/>
      <c r="V31" s="567"/>
      <c r="W31" s="567"/>
      <c r="X31" s="567"/>
      <c r="Y31" s="567"/>
      <c r="Z31" s="8"/>
      <c r="AA31" s="8"/>
      <c r="AB31" s="8"/>
      <c r="AC31" s="8"/>
      <c r="AD31" s="8"/>
      <c r="AE31" s="8"/>
      <c r="AF31" s="8"/>
      <c r="AG31" s="8"/>
      <c r="AH31" s="8"/>
      <c r="AI31" s="8"/>
      <c r="AJ31" s="8"/>
      <c r="AK31" s="8"/>
      <c r="AL31" s="8"/>
      <c r="AM31" s="11">
        <v>1.9599999999999999E-3</v>
      </c>
      <c r="AN31" s="40">
        <f t="shared" si="55"/>
        <v>0</v>
      </c>
      <c r="AO31" s="40">
        <f t="shared" si="56"/>
        <v>0</v>
      </c>
      <c r="AP31" s="40">
        <f t="shared" si="57"/>
        <v>0</v>
      </c>
      <c r="AQ31" s="40">
        <f t="shared" si="58"/>
        <v>0</v>
      </c>
      <c r="AR31" s="40">
        <f t="shared" si="59"/>
        <v>0</v>
      </c>
      <c r="AS31" s="40">
        <f t="shared" si="60"/>
        <v>0</v>
      </c>
      <c r="AT31" s="40">
        <f t="shared" si="61"/>
        <v>0</v>
      </c>
      <c r="AU31" s="40">
        <f t="shared" si="62"/>
        <v>0</v>
      </c>
      <c r="AV31" s="40">
        <f t="shared" si="63"/>
        <v>0</v>
      </c>
      <c r="AW31" s="40">
        <f t="shared" si="64"/>
        <v>0</v>
      </c>
      <c r="AX31" s="40">
        <f t="shared" si="65"/>
        <v>0</v>
      </c>
      <c r="AY31" s="40">
        <f t="shared" si="66"/>
        <v>0</v>
      </c>
      <c r="AZ31" s="40">
        <f t="shared" si="67"/>
        <v>0</v>
      </c>
      <c r="BA31" s="40">
        <f t="shared" si="68"/>
        <v>0</v>
      </c>
      <c r="BB31" s="40">
        <f t="shared" si="69"/>
        <v>0</v>
      </c>
      <c r="BC31" s="40">
        <f t="shared" si="70"/>
        <v>0</v>
      </c>
      <c r="BD31" s="40">
        <f t="shared" si="71"/>
        <v>0</v>
      </c>
      <c r="BE31" s="40">
        <f t="shared" si="72"/>
        <v>0</v>
      </c>
      <c r="BF31" s="40">
        <f t="shared" si="73"/>
        <v>0</v>
      </c>
      <c r="BG31" s="40">
        <f t="shared" si="74"/>
        <v>0</v>
      </c>
      <c r="BH31" s="40">
        <f t="shared" si="75"/>
        <v>0</v>
      </c>
      <c r="BI31" s="40">
        <f t="shared" si="75"/>
        <v>0</v>
      </c>
      <c r="BJ31" s="40">
        <f t="shared" si="75"/>
        <v>0</v>
      </c>
      <c r="BK31" s="40">
        <f t="shared" si="75"/>
        <v>0</v>
      </c>
      <c r="BL31" s="40">
        <f t="shared" si="75"/>
        <v>0</v>
      </c>
      <c r="BM31" s="40">
        <f t="shared" si="75"/>
        <v>0</v>
      </c>
      <c r="BN31" s="40">
        <f t="shared" si="75"/>
        <v>0</v>
      </c>
      <c r="BO31" s="40">
        <f t="shared" si="75"/>
        <v>0</v>
      </c>
      <c r="BP31" s="40">
        <f t="shared" si="75"/>
        <v>0</v>
      </c>
      <c r="BQ31" s="40">
        <f t="shared" si="75"/>
        <v>0</v>
      </c>
      <c r="BR31" s="40">
        <f t="shared" si="76"/>
        <v>0</v>
      </c>
      <c r="BS31" s="40">
        <f t="shared" si="76"/>
        <v>0</v>
      </c>
      <c r="BT31" s="40">
        <f t="shared" si="76"/>
        <v>0</v>
      </c>
      <c r="BU31" s="40">
        <f t="shared" si="76"/>
        <v>0</v>
      </c>
      <c r="BV31" s="40">
        <f t="shared" si="76"/>
        <v>0</v>
      </c>
      <c r="BW31" s="40">
        <f t="shared" si="76"/>
        <v>0</v>
      </c>
      <c r="BX31" s="40">
        <f t="shared" si="76"/>
        <v>0</v>
      </c>
    </row>
    <row r="32" spans="1:76" x14ac:dyDescent="0.25">
      <c r="A32" t="s">
        <v>33</v>
      </c>
      <c r="B32" s="8">
        <f t="shared" ref="B32:AL32" si="77">SUM(B24:B31)</f>
        <v>5870191.6584999999</v>
      </c>
      <c r="C32" s="8">
        <f t="shared" si="77"/>
        <v>5870191.6584999999</v>
      </c>
      <c r="D32" s="8">
        <f t="shared" si="77"/>
        <v>5870191.6584999999</v>
      </c>
      <c r="E32" s="8">
        <f t="shared" si="77"/>
        <v>5870191.6584999999</v>
      </c>
      <c r="F32" s="8">
        <f t="shared" si="77"/>
        <v>5870191.6584999999</v>
      </c>
      <c r="G32" s="8">
        <f t="shared" si="77"/>
        <v>5870191.6584999999</v>
      </c>
      <c r="H32" s="8">
        <f t="shared" si="77"/>
        <v>5870191.6584999999</v>
      </c>
      <c r="I32" s="8">
        <f t="shared" si="77"/>
        <v>5870191.6584999999</v>
      </c>
      <c r="J32" s="8">
        <f t="shared" si="77"/>
        <v>5870191.6584999999</v>
      </c>
      <c r="K32" s="8">
        <f t="shared" si="77"/>
        <v>5870191.6584999999</v>
      </c>
      <c r="L32" s="8">
        <f t="shared" si="77"/>
        <v>5870191.6584999999</v>
      </c>
      <c r="M32" s="8">
        <f t="shared" si="77"/>
        <v>5870191.6584999999</v>
      </c>
      <c r="N32" s="567">
        <f t="shared" si="77"/>
        <v>5870191.6584999999</v>
      </c>
      <c r="O32" s="567">
        <f t="shared" si="77"/>
        <v>5870191.6584999999</v>
      </c>
      <c r="P32" s="567">
        <f t="shared" si="77"/>
        <v>5870191.6584999999</v>
      </c>
      <c r="Q32" s="567">
        <f t="shared" si="77"/>
        <v>5870191.6584999999</v>
      </c>
      <c r="R32" s="567">
        <f t="shared" si="77"/>
        <v>5870191.6584999999</v>
      </c>
      <c r="S32" s="567">
        <f t="shared" si="77"/>
        <v>5870191.6584999999</v>
      </c>
      <c r="T32" s="567">
        <f t="shared" si="77"/>
        <v>5870191.6584999999</v>
      </c>
      <c r="U32" s="567">
        <f t="shared" si="77"/>
        <v>5870191.6584999999</v>
      </c>
      <c r="V32" s="567">
        <f t="shared" si="77"/>
        <v>5870191.6584999999</v>
      </c>
      <c r="W32" s="567">
        <f t="shared" si="77"/>
        <v>5870191.6584999999</v>
      </c>
      <c r="X32" s="567">
        <f t="shared" si="77"/>
        <v>5870191.6584999999</v>
      </c>
      <c r="Y32" s="567">
        <f t="shared" si="77"/>
        <v>5870191.6584999999</v>
      </c>
      <c r="Z32" s="8">
        <f t="shared" si="77"/>
        <v>0</v>
      </c>
      <c r="AA32" s="8">
        <f t="shared" si="77"/>
        <v>0</v>
      </c>
      <c r="AB32" s="8">
        <f t="shared" si="77"/>
        <v>0</v>
      </c>
      <c r="AC32" s="8">
        <f t="shared" si="77"/>
        <v>0</v>
      </c>
      <c r="AD32" s="8">
        <f t="shared" si="77"/>
        <v>0</v>
      </c>
      <c r="AE32" s="8">
        <f t="shared" si="77"/>
        <v>0</v>
      </c>
      <c r="AF32" s="8">
        <f t="shared" si="77"/>
        <v>0</v>
      </c>
      <c r="AG32" s="8">
        <f t="shared" si="77"/>
        <v>0</v>
      </c>
      <c r="AH32" s="8">
        <f t="shared" si="77"/>
        <v>0</v>
      </c>
      <c r="AI32" s="8">
        <f t="shared" si="77"/>
        <v>0</v>
      </c>
      <c r="AJ32" s="8">
        <f t="shared" si="77"/>
        <v>0</v>
      </c>
      <c r="AK32" s="8">
        <f t="shared" si="77"/>
        <v>0</v>
      </c>
      <c r="AL32" s="8">
        <f t="shared" si="77"/>
        <v>0</v>
      </c>
      <c r="AN32" s="40">
        <f t="shared" ref="AN32:BX32" si="78">SUM(AN24:AN31)</f>
        <v>165379.7939825693</v>
      </c>
      <c r="AO32" s="40">
        <f t="shared" si="78"/>
        <v>165379.7939825693</v>
      </c>
      <c r="AP32" s="40">
        <f t="shared" si="78"/>
        <v>165379.7939825693</v>
      </c>
      <c r="AQ32" s="40">
        <f t="shared" si="78"/>
        <v>165379.7939825693</v>
      </c>
      <c r="AR32" s="40">
        <f t="shared" si="78"/>
        <v>165379.7939825693</v>
      </c>
      <c r="AS32" s="40">
        <f t="shared" si="78"/>
        <v>165379.7939825693</v>
      </c>
      <c r="AT32" s="40">
        <f t="shared" si="78"/>
        <v>165379.7939825693</v>
      </c>
      <c r="AU32" s="40">
        <f t="shared" si="78"/>
        <v>165379.7939825693</v>
      </c>
      <c r="AV32" s="40">
        <f t="shared" si="78"/>
        <v>165379.7939825693</v>
      </c>
      <c r="AW32" s="40">
        <f t="shared" si="78"/>
        <v>165379.7939825693</v>
      </c>
      <c r="AX32" s="40">
        <f t="shared" si="78"/>
        <v>165379.7939825693</v>
      </c>
      <c r="AY32" s="40">
        <f t="shared" si="78"/>
        <v>165379.7939825693</v>
      </c>
      <c r="AZ32" s="40">
        <f t="shared" si="78"/>
        <v>165379.7939825693</v>
      </c>
      <c r="BA32" s="40">
        <f t="shared" si="78"/>
        <v>165379.7939825693</v>
      </c>
      <c r="BB32" s="40">
        <f t="shared" si="78"/>
        <v>165379.7939825693</v>
      </c>
      <c r="BC32" s="40">
        <f t="shared" si="78"/>
        <v>165379.7939825693</v>
      </c>
      <c r="BD32" s="40">
        <f t="shared" si="78"/>
        <v>165379.7939825693</v>
      </c>
      <c r="BE32" s="40">
        <f t="shared" si="78"/>
        <v>165379.7939825693</v>
      </c>
      <c r="BF32" s="40">
        <f t="shared" si="78"/>
        <v>165379.7939825693</v>
      </c>
      <c r="BG32" s="40">
        <f t="shared" si="78"/>
        <v>165379.7939825693</v>
      </c>
      <c r="BH32" s="40">
        <f t="shared" si="78"/>
        <v>165379.7939825693</v>
      </c>
      <c r="BI32" s="40">
        <f t="shared" si="78"/>
        <v>165379.7939825693</v>
      </c>
      <c r="BJ32" s="40">
        <f t="shared" si="78"/>
        <v>165379.7939825693</v>
      </c>
      <c r="BK32" s="40">
        <f t="shared" si="78"/>
        <v>165379.7939825693</v>
      </c>
      <c r="BL32" s="40">
        <f t="shared" si="78"/>
        <v>0</v>
      </c>
      <c r="BM32" s="40">
        <f t="shared" si="78"/>
        <v>0</v>
      </c>
      <c r="BN32" s="40">
        <f t="shared" si="78"/>
        <v>0</v>
      </c>
      <c r="BO32" s="40">
        <f t="shared" si="78"/>
        <v>0</v>
      </c>
      <c r="BP32" s="40">
        <f t="shared" si="78"/>
        <v>0</v>
      </c>
      <c r="BQ32" s="40">
        <f t="shared" si="78"/>
        <v>0</v>
      </c>
      <c r="BR32" s="40">
        <f t="shared" si="78"/>
        <v>0</v>
      </c>
      <c r="BS32" s="40">
        <f t="shared" si="78"/>
        <v>0</v>
      </c>
      <c r="BT32" s="40">
        <f t="shared" si="78"/>
        <v>0</v>
      </c>
      <c r="BU32" s="40">
        <f t="shared" si="78"/>
        <v>0</v>
      </c>
      <c r="BV32" s="40">
        <f t="shared" si="78"/>
        <v>0</v>
      </c>
      <c r="BW32" s="40">
        <f t="shared" si="78"/>
        <v>0</v>
      </c>
      <c r="BX32" s="40">
        <f t="shared" si="78"/>
        <v>0</v>
      </c>
    </row>
    <row r="33" spans="1:76" ht="15.75" x14ac:dyDescent="0.25">
      <c r="A33" s="2">
        <v>2023</v>
      </c>
      <c r="N33" s="568"/>
      <c r="O33" s="568"/>
      <c r="P33" s="568"/>
      <c r="Q33" s="568"/>
      <c r="R33" s="568"/>
      <c r="S33" s="568"/>
      <c r="T33" s="568"/>
      <c r="U33" s="568"/>
      <c r="V33" s="568"/>
      <c r="W33" s="568"/>
      <c r="X33" s="568"/>
      <c r="Y33" s="568"/>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row>
    <row r="34" spans="1:76" x14ac:dyDescent="0.25">
      <c r="A34" t="s">
        <v>38</v>
      </c>
      <c r="B34" s="8">
        <v>1991723.4068020256</v>
      </c>
      <c r="C34" s="8">
        <v>1991723.4068020259</v>
      </c>
      <c r="D34" s="8">
        <v>1991723.4068020259</v>
      </c>
      <c r="E34" s="8">
        <v>1991723.4068020259</v>
      </c>
      <c r="F34" s="8">
        <v>1991723.4068020259</v>
      </c>
      <c r="G34" s="8">
        <v>1991723.4068020259</v>
      </c>
      <c r="H34" s="8">
        <v>1991723.4068020259</v>
      </c>
      <c r="I34" s="8">
        <v>1991723.4068020259</v>
      </c>
      <c r="J34" s="8">
        <v>1991723.4068020259</v>
      </c>
      <c r="K34" s="8">
        <v>1991723.4068020259</v>
      </c>
      <c r="L34" s="8">
        <v>1991723.4068020259</v>
      </c>
      <c r="M34" s="8">
        <v>1991723.4068020259</v>
      </c>
      <c r="N34" s="567">
        <v>1991723.4068020259</v>
      </c>
      <c r="O34" s="567">
        <v>1991723.4068020259</v>
      </c>
      <c r="P34" s="567">
        <v>1991723.4068020259</v>
      </c>
      <c r="Q34" s="567">
        <v>1991723.4068020259</v>
      </c>
      <c r="R34" s="567">
        <v>1991723.4068020259</v>
      </c>
      <c r="S34" s="567">
        <v>1991723.4068020259</v>
      </c>
      <c r="T34" s="567">
        <v>1991723.4068020259</v>
      </c>
      <c r="U34" s="567">
        <v>1991723.4068020259</v>
      </c>
      <c r="V34" s="567">
        <v>1991723.4068020259</v>
      </c>
      <c r="W34" s="567">
        <v>1991723.4068020259</v>
      </c>
      <c r="X34" s="567">
        <v>1991723.4068020259</v>
      </c>
      <c r="Y34" s="567">
        <v>1991723.4068020259</v>
      </c>
      <c r="Z34" s="8"/>
      <c r="AA34" s="8"/>
      <c r="AB34" s="8"/>
      <c r="AC34" s="8"/>
      <c r="AD34" s="8"/>
      <c r="AE34" s="8"/>
      <c r="AF34" s="8"/>
      <c r="AG34" s="8"/>
      <c r="AH34" s="8"/>
      <c r="AI34" s="8"/>
      <c r="AJ34" s="8"/>
      <c r="AK34" s="8"/>
      <c r="AL34" s="8"/>
      <c r="AM34" s="11">
        <v>6.8043000000000006E-2</v>
      </c>
      <c r="AN34" s="40">
        <f t="shared" ref="AN34:BF34" si="79">B34*$AM34</f>
        <v>135522.83576903024</v>
      </c>
      <c r="AO34" s="40">
        <f t="shared" si="79"/>
        <v>135522.83576903027</v>
      </c>
      <c r="AP34" s="40">
        <f t="shared" si="79"/>
        <v>135522.83576903027</v>
      </c>
      <c r="AQ34" s="40">
        <f t="shared" si="79"/>
        <v>135522.83576903027</v>
      </c>
      <c r="AR34" s="40">
        <f t="shared" si="79"/>
        <v>135522.83576903027</v>
      </c>
      <c r="AS34" s="40">
        <f t="shared" si="79"/>
        <v>135522.83576903027</v>
      </c>
      <c r="AT34" s="40">
        <f t="shared" si="79"/>
        <v>135522.83576903027</v>
      </c>
      <c r="AU34" s="40">
        <f t="shared" si="79"/>
        <v>135522.83576903027</v>
      </c>
      <c r="AV34" s="40">
        <f t="shared" si="79"/>
        <v>135522.83576903027</v>
      </c>
      <c r="AW34" s="40">
        <f t="shared" si="79"/>
        <v>135522.83576903027</v>
      </c>
      <c r="AX34" s="40">
        <f t="shared" si="79"/>
        <v>135522.83576903027</v>
      </c>
      <c r="AY34" s="40">
        <f t="shared" si="79"/>
        <v>135522.83576903027</v>
      </c>
      <c r="AZ34" s="40">
        <f t="shared" si="79"/>
        <v>135522.83576903027</v>
      </c>
      <c r="BA34" s="40">
        <f t="shared" si="79"/>
        <v>135522.83576903027</v>
      </c>
      <c r="BB34" s="40">
        <f t="shared" si="79"/>
        <v>135522.83576903027</v>
      </c>
      <c r="BC34" s="40">
        <f t="shared" si="79"/>
        <v>135522.83576903027</v>
      </c>
      <c r="BD34" s="40">
        <f t="shared" si="79"/>
        <v>135522.83576903027</v>
      </c>
      <c r="BE34" s="40">
        <f t="shared" si="79"/>
        <v>135522.83576903027</v>
      </c>
      <c r="BF34" s="40">
        <f t="shared" si="79"/>
        <v>135522.83576903027</v>
      </c>
      <c r="BG34" s="40">
        <f t="shared" ref="BG34:BX34" si="80">U34*$AM34</f>
        <v>135522.83576903027</v>
      </c>
      <c r="BH34" s="40">
        <f t="shared" si="80"/>
        <v>135522.83576903027</v>
      </c>
      <c r="BI34" s="40">
        <f t="shared" si="80"/>
        <v>135522.83576903027</v>
      </c>
      <c r="BJ34" s="40">
        <f t="shared" si="80"/>
        <v>135522.83576903027</v>
      </c>
      <c r="BK34" s="40">
        <f t="shared" si="80"/>
        <v>135522.83576903027</v>
      </c>
      <c r="BL34" s="40">
        <f t="shared" si="80"/>
        <v>0</v>
      </c>
      <c r="BM34" s="40">
        <f t="shared" si="80"/>
        <v>0</v>
      </c>
      <c r="BN34" s="40">
        <f t="shared" si="80"/>
        <v>0</v>
      </c>
      <c r="BO34" s="40">
        <f t="shared" si="80"/>
        <v>0</v>
      </c>
      <c r="BP34" s="40">
        <f t="shared" si="80"/>
        <v>0</v>
      </c>
      <c r="BQ34" s="40">
        <f t="shared" si="80"/>
        <v>0</v>
      </c>
      <c r="BR34" s="40">
        <f t="shared" si="80"/>
        <v>0</v>
      </c>
      <c r="BS34" s="40">
        <f t="shared" si="80"/>
        <v>0</v>
      </c>
      <c r="BT34" s="40">
        <f t="shared" si="80"/>
        <v>0</v>
      </c>
      <c r="BU34" s="40">
        <f t="shared" si="80"/>
        <v>0</v>
      </c>
      <c r="BV34" s="40">
        <f t="shared" si="80"/>
        <v>0</v>
      </c>
      <c r="BW34" s="40">
        <f t="shared" si="80"/>
        <v>0</v>
      </c>
      <c r="BX34" s="40">
        <f t="shared" si="80"/>
        <v>0</v>
      </c>
    </row>
    <row r="35" spans="1:76" x14ac:dyDescent="0.25">
      <c r="A35" t="s">
        <v>40</v>
      </c>
      <c r="B35" s="8">
        <v>248363.20903147705</v>
      </c>
      <c r="C35" s="8">
        <v>248363.2090314771</v>
      </c>
      <c r="D35" s="8">
        <v>248363.2090314771</v>
      </c>
      <c r="E35" s="8">
        <v>248363.2090314771</v>
      </c>
      <c r="F35" s="8">
        <v>248363.2090314771</v>
      </c>
      <c r="G35" s="8">
        <v>248363.2090314771</v>
      </c>
      <c r="H35" s="8">
        <v>248363.2090314771</v>
      </c>
      <c r="I35" s="8">
        <v>248363.2090314771</v>
      </c>
      <c r="J35" s="8">
        <v>248363.2090314771</v>
      </c>
      <c r="K35" s="8">
        <v>248363.2090314771</v>
      </c>
      <c r="L35" s="8">
        <v>248363.2090314771</v>
      </c>
      <c r="M35" s="8">
        <v>248363.2090314771</v>
      </c>
      <c r="N35" s="567">
        <v>248363.2090314771</v>
      </c>
      <c r="O35" s="567">
        <v>248363.2090314771</v>
      </c>
      <c r="P35" s="567">
        <v>248363.2090314771</v>
      </c>
      <c r="Q35" s="567">
        <v>248363.2090314771</v>
      </c>
      <c r="R35" s="567">
        <v>248363.2090314771</v>
      </c>
      <c r="S35" s="567">
        <v>248363.2090314771</v>
      </c>
      <c r="T35" s="567">
        <v>248363.2090314771</v>
      </c>
      <c r="U35" s="567">
        <v>248363.2090314771</v>
      </c>
      <c r="V35" s="567">
        <v>248363.2090314771</v>
      </c>
      <c r="W35" s="567">
        <v>248363.2090314771</v>
      </c>
      <c r="X35" s="567">
        <v>248363.2090314771</v>
      </c>
      <c r="Y35" s="567">
        <v>248363.2090314771</v>
      </c>
      <c r="Z35" s="8"/>
      <c r="AA35" s="8"/>
      <c r="AB35" s="8"/>
      <c r="AC35" s="8"/>
      <c r="AD35" s="8"/>
      <c r="AE35" s="8"/>
      <c r="AF35" s="8"/>
      <c r="AG35" s="8"/>
      <c r="AH35" s="8"/>
      <c r="AI35" s="8"/>
      <c r="AJ35" s="8"/>
      <c r="AK35" s="8"/>
      <c r="AL35" s="8"/>
      <c r="AM35" s="11">
        <v>5.9887000000000003E-2</v>
      </c>
      <c r="AN35" s="40">
        <f t="shared" ref="AN35:AN41" si="81">B35*$AM35</f>
        <v>14873.727499268067</v>
      </c>
      <c r="AO35" s="40">
        <f t="shared" ref="AO35:AO41" si="82">C35*$AM35</f>
        <v>14873.72749926807</v>
      </c>
      <c r="AP35" s="40">
        <f t="shared" ref="AP35:AP41" si="83">D35*$AM35</f>
        <v>14873.72749926807</v>
      </c>
      <c r="AQ35" s="40">
        <f t="shared" ref="AQ35:AQ41" si="84">E35*$AM35</f>
        <v>14873.72749926807</v>
      </c>
      <c r="AR35" s="40">
        <f t="shared" ref="AR35:AR41" si="85">F35*$AM35</f>
        <v>14873.72749926807</v>
      </c>
      <c r="AS35" s="40">
        <f t="shared" ref="AS35:AS41" si="86">G35*$AM35</f>
        <v>14873.72749926807</v>
      </c>
      <c r="AT35" s="40">
        <f t="shared" ref="AT35:AT41" si="87">H35*$AM35</f>
        <v>14873.72749926807</v>
      </c>
      <c r="AU35" s="40">
        <f t="shared" ref="AU35:AU41" si="88">I35*$AM35</f>
        <v>14873.72749926807</v>
      </c>
      <c r="AV35" s="40">
        <f t="shared" ref="AV35:AV41" si="89">J35*$AM35</f>
        <v>14873.72749926807</v>
      </c>
      <c r="AW35" s="40">
        <f t="shared" ref="AW35:AW41" si="90">K35*$AM35</f>
        <v>14873.72749926807</v>
      </c>
      <c r="AX35" s="40">
        <f t="shared" ref="AX35:AX41" si="91">L35*$AM35</f>
        <v>14873.72749926807</v>
      </c>
      <c r="AY35" s="40">
        <f t="shared" ref="AY35:AY41" si="92">M35*$AM35</f>
        <v>14873.72749926807</v>
      </c>
      <c r="AZ35" s="40">
        <f t="shared" ref="AZ35:AZ41" si="93">N35*$AM35</f>
        <v>14873.72749926807</v>
      </c>
      <c r="BA35" s="40">
        <f t="shared" ref="BA35:BA41" si="94">O35*$AM35</f>
        <v>14873.72749926807</v>
      </c>
      <c r="BB35" s="40">
        <f t="shared" ref="BB35:BB41" si="95">P35*$AM35</f>
        <v>14873.72749926807</v>
      </c>
      <c r="BC35" s="40">
        <f t="shared" ref="BC35:BC41" si="96">Q35*$AM35</f>
        <v>14873.72749926807</v>
      </c>
      <c r="BD35" s="40">
        <f t="shared" ref="BD35:BD41" si="97">R35*$AM35</f>
        <v>14873.72749926807</v>
      </c>
      <c r="BE35" s="40">
        <f t="shared" ref="BE35:BE41" si="98">S35*$AM35</f>
        <v>14873.72749926807</v>
      </c>
      <c r="BF35" s="40">
        <f t="shared" ref="BF35:BF41" si="99">T35*$AM35</f>
        <v>14873.72749926807</v>
      </c>
      <c r="BG35" s="40">
        <f t="shared" ref="BG35:BG41" si="100">U35*$AM35</f>
        <v>14873.72749926807</v>
      </c>
      <c r="BH35" s="40">
        <f t="shared" ref="BH35:BQ41" si="101">V35*$AM35</f>
        <v>14873.72749926807</v>
      </c>
      <c r="BI35" s="40">
        <f t="shared" si="101"/>
        <v>14873.72749926807</v>
      </c>
      <c r="BJ35" s="40">
        <f t="shared" si="101"/>
        <v>14873.72749926807</v>
      </c>
      <c r="BK35" s="40">
        <f t="shared" si="101"/>
        <v>14873.72749926807</v>
      </c>
      <c r="BL35" s="40">
        <f t="shared" si="101"/>
        <v>0</v>
      </c>
      <c r="BM35" s="40">
        <f t="shared" si="101"/>
        <v>0</v>
      </c>
      <c r="BN35" s="40">
        <f t="shared" si="101"/>
        <v>0</v>
      </c>
      <c r="BO35" s="40">
        <f t="shared" si="101"/>
        <v>0</v>
      </c>
      <c r="BP35" s="40">
        <f t="shared" si="101"/>
        <v>0</v>
      </c>
      <c r="BQ35" s="40">
        <f t="shared" si="101"/>
        <v>0</v>
      </c>
      <c r="BR35" s="40">
        <f t="shared" ref="BR35:BX41" si="102">AF35*$AM35</f>
        <v>0</v>
      </c>
      <c r="BS35" s="40">
        <f t="shared" si="102"/>
        <v>0</v>
      </c>
      <c r="BT35" s="40">
        <f t="shared" si="102"/>
        <v>0</v>
      </c>
      <c r="BU35" s="40">
        <f t="shared" si="102"/>
        <v>0</v>
      </c>
      <c r="BV35" s="40">
        <f t="shared" si="102"/>
        <v>0</v>
      </c>
      <c r="BW35" s="40">
        <f t="shared" si="102"/>
        <v>0</v>
      </c>
      <c r="BX35" s="40">
        <f t="shared" si="102"/>
        <v>0</v>
      </c>
    </row>
    <row r="36" spans="1:76" x14ac:dyDescent="0.25">
      <c r="A36" t="s">
        <v>41</v>
      </c>
      <c r="B36" s="8">
        <v>3435291.1348727341</v>
      </c>
      <c r="C36" s="8">
        <v>3435291.1348727341</v>
      </c>
      <c r="D36" s="8">
        <v>3435291.1348727341</v>
      </c>
      <c r="E36" s="8">
        <v>3435291.1348727341</v>
      </c>
      <c r="F36" s="8">
        <v>3435291.1348727341</v>
      </c>
      <c r="G36" s="8">
        <v>3435291.1348727341</v>
      </c>
      <c r="H36" s="8">
        <v>3435291.1348727341</v>
      </c>
      <c r="I36" s="8">
        <v>3435291.1348727341</v>
      </c>
      <c r="J36" s="8">
        <v>3435291.1348727341</v>
      </c>
      <c r="K36" s="8">
        <v>3435291.1348727341</v>
      </c>
      <c r="L36" s="8">
        <v>3435291.1348727341</v>
      </c>
      <c r="M36" s="8">
        <v>3435291.1348727341</v>
      </c>
      <c r="N36" s="567">
        <v>3435291.1348727341</v>
      </c>
      <c r="O36" s="567">
        <v>3435291.1348727341</v>
      </c>
      <c r="P36" s="567">
        <v>3435291.1348727341</v>
      </c>
      <c r="Q36" s="567">
        <v>3435291.1348727341</v>
      </c>
      <c r="R36" s="567">
        <v>3435291.1348727341</v>
      </c>
      <c r="S36" s="567">
        <v>3435291.1348727341</v>
      </c>
      <c r="T36" s="567">
        <v>3435291.1348727341</v>
      </c>
      <c r="U36" s="567">
        <v>3435291.1348727341</v>
      </c>
      <c r="V36" s="567">
        <v>3435291.1348727341</v>
      </c>
      <c r="W36" s="567">
        <v>3435291.1348727341</v>
      </c>
      <c r="X36" s="567">
        <v>3435291.1348727341</v>
      </c>
      <c r="Y36" s="567">
        <v>3435291.1348727341</v>
      </c>
      <c r="Z36" s="8"/>
      <c r="AA36" s="8"/>
      <c r="AB36" s="8"/>
      <c r="AC36" s="8"/>
      <c r="AD36" s="8"/>
      <c r="AE36" s="8"/>
      <c r="AF36" s="8"/>
      <c r="AG36" s="8"/>
      <c r="AH36" s="8"/>
      <c r="AI36" s="8"/>
      <c r="AJ36" s="8"/>
      <c r="AK36" s="8"/>
      <c r="AL36" s="8"/>
      <c r="AM36" s="11">
        <v>1.1919999999999999E-3</v>
      </c>
      <c r="AN36" s="40">
        <f t="shared" si="81"/>
        <v>4094.8670327682989</v>
      </c>
      <c r="AO36" s="40">
        <f t="shared" si="82"/>
        <v>4094.8670327682989</v>
      </c>
      <c r="AP36" s="40">
        <f t="shared" si="83"/>
        <v>4094.8670327682989</v>
      </c>
      <c r="AQ36" s="40">
        <f t="shared" si="84"/>
        <v>4094.8670327682989</v>
      </c>
      <c r="AR36" s="40">
        <f t="shared" si="85"/>
        <v>4094.8670327682989</v>
      </c>
      <c r="AS36" s="40">
        <f t="shared" si="86"/>
        <v>4094.8670327682989</v>
      </c>
      <c r="AT36" s="40">
        <f t="shared" si="87"/>
        <v>4094.8670327682989</v>
      </c>
      <c r="AU36" s="40">
        <f t="shared" si="88"/>
        <v>4094.8670327682989</v>
      </c>
      <c r="AV36" s="40">
        <f t="shared" si="89"/>
        <v>4094.8670327682989</v>
      </c>
      <c r="AW36" s="40">
        <f t="shared" si="90"/>
        <v>4094.8670327682989</v>
      </c>
      <c r="AX36" s="40">
        <f t="shared" si="91"/>
        <v>4094.8670327682989</v>
      </c>
      <c r="AY36" s="40">
        <f t="shared" si="92"/>
        <v>4094.8670327682989</v>
      </c>
      <c r="AZ36" s="40">
        <f t="shared" si="93"/>
        <v>4094.8670327682989</v>
      </c>
      <c r="BA36" s="40">
        <f t="shared" si="94"/>
        <v>4094.8670327682989</v>
      </c>
      <c r="BB36" s="40">
        <f t="shared" si="95"/>
        <v>4094.8670327682989</v>
      </c>
      <c r="BC36" s="40">
        <f t="shared" si="96"/>
        <v>4094.8670327682989</v>
      </c>
      <c r="BD36" s="40">
        <f t="shared" si="97"/>
        <v>4094.8670327682989</v>
      </c>
      <c r="BE36" s="40">
        <f t="shared" si="98"/>
        <v>4094.8670327682989</v>
      </c>
      <c r="BF36" s="40">
        <f t="shared" si="99"/>
        <v>4094.8670327682989</v>
      </c>
      <c r="BG36" s="40">
        <f t="shared" si="100"/>
        <v>4094.8670327682989</v>
      </c>
      <c r="BH36" s="40">
        <f t="shared" si="101"/>
        <v>4094.8670327682989</v>
      </c>
      <c r="BI36" s="40">
        <f t="shared" si="101"/>
        <v>4094.8670327682989</v>
      </c>
      <c r="BJ36" s="40">
        <f t="shared" si="101"/>
        <v>4094.8670327682989</v>
      </c>
      <c r="BK36" s="40">
        <f t="shared" si="101"/>
        <v>4094.8670327682989</v>
      </c>
      <c r="BL36" s="40">
        <f t="shared" si="101"/>
        <v>0</v>
      </c>
      <c r="BM36" s="40">
        <f t="shared" si="101"/>
        <v>0</v>
      </c>
      <c r="BN36" s="40">
        <f t="shared" si="101"/>
        <v>0</v>
      </c>
      <c r="BO36" s="40">
        <f t="shared" si="101"/>
        <v>0</v>
      </c>
      <c r="BP36" s="40">
        <f t="shared" si="101"/>
        <v>0</v>
      </c>
      <c r="BQ36" s="40">
        <f t="shared" si="101"/>
        <v>0</v>
      </c>
      <c r="BR36" s="40">
        <f t="shared" si="102"/>
        <v>0</v>
      </c>
      <c r="BS36" s="40">
        <f t="shared" si="102"/>
        <v>0</v>
      </c>
      <c r="BT36" s="40">
        <f t="shared" si="102"/>
        <v>0</v>
      </c>
      <c r="BU36" s="40">
        <f t="shared" si="102"/>
        <v>0</v>
      </c>
      <c r="BV36" s="40">
        <f t="shared" si="102"/>
        <v>0</v>
      </c>
      <c r="BW36" s="40">
        <f t="shared" si="102"/>
        <v>0</v>
      </c>
      <c r="BX36" s="40">
        <f t="shared" si="102"/>
        <v>0</v>
      </c>
    </row>
    <row r="37" spans="1:76" x14ac:dyDescent="0.25">
      <c r="A37" t="s">
        <v>42</v>
      </c>
      <c r="B37" s="8">
        <v>654759.79941341165</v>
      </c>
      <c r="C37" s="8">
        <v>654759.79941341176</v>
      </c>
      <c r="D37" s="8">
        <v>654759.79941341176</v>
      </c>
      <c r="E37" s="8">
        <v>654759.79941341176</v>
      </c>
      <c r="F37" s="8">
        <v>654759.79941341176</v>
      </c>
      <c r="G37" s="8">
        <v>654759.79941341176</v>
      </c>
      <c r="H37" s="8">
        <v>654759.79941341176</v>
      </c>
      <c r="I37" s="8">
        <v>654759.79941341176</v>
      </c>
      <c r="J37" s="8">
        <v>654759.79941341176</v>
      </c>
      <c r="K37" s="8">
        <v>654759.79941341176</v>
      </c>
      <c r="L37" s="8">
        <v>654759.79941341176</v>
      </c>
      <c r="M37" s="8">
        <v>654759.79941341176</v>
      </c>
      <c r="N37" s="567">
        <v>654759.79941341176</v>
      </c>
      <c r="O37" s="567">
        <v>654759.79941341176</v>
      </c>
      <c r="P37" s="567">
        <v>654759.79941341176</v>
      </c>
      <c r="Q37" s="567">
        <v>654759.79941341176</v>
      </c>
      <c r="R37" s="567">
        <v>654759.79941341176</v>
      </c>
      <c r="S37" s="567">
        <v>654759.79941341176</v>
      </c>
      <c r="T37" s="567">
        <v>654759.79941341176</v>
      </c>
      <c r="U37" s="567">
        <v>654759.79941341176</v>
      </c>
      <c r="V37" s="567">
        <v>654759.79941341176</v>
      </c>
      <c r="W37" s="567">
        <v>654759.79941341176</v>
      </c>
      <c r="X37" s="567">
        <v>654759.79941341176</v>
      </c>
      <c r="Y37" s="567">
        <v>654759.79941341176</v>
      </c>
      <c r="Z37" s="8"/>
      <c r="AA37" s="8"/>
      <c r="AB37" s="8"/>
      <c r="AC37" s="8"/>
      <c r="AD37" s="8"/>
      <c r="AE37" s="8"/>
      <c r="AF37" s="8"/>
      <c r="AG37" s="8"/>
      <c r="AH37" s="8"/>
      <c r="AI37" s="8"/>
      <c r="AJ37" s="8"/>
      <c r="AK37" s="8"/>
      <c r="AL37" s="8"/>
      <c r="AM37" s="11">
        <v>1.555E-3</v>
      </c>
      <c r="AN37" s="40">
        <f t="shared" si="81"/>
        <v>1018.1514880878551</v>
      </c>
      <c r="AO37" s="40">
        <f t="shared" si="82"/>
        <v>1018.1514880878552</v>
      </c>
      <c r="AP37" s="40">
        <f t="shared" si="83"/>
        <v>1018.1514880878552</v>
      </c>
      <c r="AQ37" s="40">
        <f t="shared" si="84"/>
        <v>1018.1514880878552</v>
      </c>
      <c r="AR37" s="40">
        <f t="shared" si="85"/>
        <v>1018.1514880878552</v>
      </c>
      <c r="AS37" s="40">
        <f t="shared" si="86"/>
        <v>1018.1514880878552</v>
      </c>
      <c r="AT37" s="40">
        <f t="shared" si="87"/>
        <v>1018.1514880878552</v>
      </c>
      <c r="AU37" s="40">
        <f t="shared" si="88"/>
        <v>1018.1514880878552</v>
      </c>
      <c r="AV37" s="40">
        <f t="shared" si="89"/>
        <v>1018.1514880878552</v>
      </c>
      <c r="AW37" s="40">
        <f t="shared" si="90"/>
        <v>1018.1514880878552</v>
      </c>
      <c r="AX37" s="40">
        <f t="shared" si="91"/>
        <v>1018.1514880878552</v>
      </c>
      <c r="AY37" s="40">
        <f t="shared" si="92"/>
        <v>1018.1514880878552</v>
      </c>
      <c r="AZ37" s="40">
        <f t="shared" si="93"/>
        <v>1018.1514880878552</v>
      </c>
      <c r="BA37" s="40">
        <f t="shared" si="94"/>
        <v>1018.1514880878552</v>
      </c>
      <c r="BB37" s="40">
        <f t="shared" si="95"/>
        <v>1018.1514880878552</v>
      </c>
      <c r="BC37" s="40">
        <f t="shared" si="96"/>
        <v>1018.1514880878552</v>
      </c>
      <c r="BD37" s="40">
        <f t="shared" si="97"/>
        <v>1018.1514880878552</v>
      </c>
      <c r="BE37" s="40">
        <f t="shared" si="98"/>
        <v>1018.1514880878552</v>
      </c>
      <c r="BF37" s="40">
        <f t="shared" si="99"/>
        <v>1018.1514880878552</v>
      </c>
      <c r="BG37" s="40">
        <f t="shared" si="100"/>
        <v>1018.1514880878552</v>
      </c>
      <c r="BH37" s="40">
        <f t="shared" si="101"/>
        <v>1018.1514880878552</v>
      </c>
      <c r="BI37" s="40">
        <f t="shared" si="101"/>
        <v>1018.1514880878552</v>
      </c>
      <c r="BJ37" s="40">
        <f t="shared" si="101"/>
        <v>1018.1514880878552</v>
      </c>
      <c r="BK37" s="40">
        <f t="shared" si="101"/>
        <v>1018.1514880878552</v>
      </c>
      <c r="BL37" s="40">
        <f t="shared" si="101"/>
        <v>0</v>
      </c>
      <c r="BM37" s="40">
        <f t="shared" si="101"/>
        <v>0</v>
      </c>
      <c r="BN37" s="40">
        <f t="shared" si="101"/>
        <v>0</v>
      </c>
      <c r="BO37" s="40">
        <f t="shared" si="101"/>
        <v>0</v>
      </c>
      <c r="BP37" s="40">
        <f t="shared" si="101"/>
        <v>0</v>
      </c>
      <c r="BQ37" s="40">
        <f t="shared" si="101"/>
        <v>0</v>
      </c>
      <c r="BR37" s="40">
        <f t="shared" si="102"/>
        <v>0</v>
      </c>
      <c r="BS37" s="40">
        <f t="shared" si="102"/>
        <v>0</v>
      </c>
      <c r="BT37" s="40">
        <f t="shared" si="102"/>
        <v>0</v>
      </c>
      <c r="BU37" s="40">
        <f t="shared" si="102"/>
        <v>0</v>
      </c>
      <c r="BV37" s="40">
        <f t="shared" si="102"/>
        <v>0</v>
      </c>
      <c r="BW37" s="40">
        <f t="shared" si="102"/>
        <v>0</v>
      </c>
      <c r="BX37" s="40">
        <f t="shared" si="102"/>
        <v>0</v>
      </c>
    </row>
    <row r="38" spans="1:76" x14ac:dyDescent="0.25">
      <c r="A38" t="s">
        <v>43</v>
      </c>
      <c r="B38" s="8">
        <v>18801.888809783733</v>
      </c>
      <c r="C38" s="8">
        <v>18801.888809783733</v>
      </c>
      <c r="D38" s="8">
        <v>18801.888809783733</v>
      </c>
      <c r="E38" s="8">
        <v>18801.888809783733</v>
      </c>
      <c r="F38" s="8">
        <v>18801.888809783733</v>
      </c>
      <c r="G38" s="8">
        <v>18801.888809783733</v>
      </c>
      <c r="H38" s="8">
        <v>18801.888809783733</v>
      </c>
      <c r="I38" s="8">
        <v>18801.888809783733</v>
      </c>
      <c r="J38" s="8">
        <v>18801.888809783733</v>
      </c>
      <c r="K38" s="8">
        <v>18801.888809783733</v>
      </c>
      <c r="L38" s="8">
        <v>18801.888809783733</v>
      </c>
      <c r="M38" s="8">
        <v>18801.888809783733</v>
      </c>
      <c r="N38" s="567">
        <v>18801.888809783733</v>
      </c>
      <c r="O38" s="567">
        <v>18801.888809783733</v>
      </c>
      <c r="P38" s="567">
        <v>18801.888809783733</v>
      </c>
      <c r="Q38" s="567">
        <v>18801.888809783733</v>
      </c>
      <c r="R38" s="567">
        <v>18801.888809783733</v>
      </c>
      <c r="S38" s="567">
        <v>18801.888809783733</v>
      </c>
      <c r="T38" s="567">
        <v>18801.888809783733</v>
      </c>
      <c r="U38" s="567">
        <v>18801.888809783733</v>
      </c>
      <c r="V38" s="567">
        <v>18801.888809783733</v>
      </c>
      <c r="W38" s="567">
        <v>18801.888809783733</v>
      </c>
      <c r="X38" s="567">
        <v>18801.888809783733</v>
      </c>
      <c r="Y38" s="567">
        <v>18801.888809783733</v>
      </c>
      <c r="Z38" s="8"/>
      <c r="AA38" s="8"/>
      <c r="AB38" s="8"/>
      <c r="AC38" s="8"/>
      <c r="AD38" s="8"/>
      <c r="AE38" s="8"/>
      <c r="AF38" s="8"/>
      <c r="AG38" s="8"/>
      <c r="AH38" s="8"/>
      <c r="AI38" s="8"/>
      <c r="AJ38" s="8"/>
      <c r="AK38" s="8"/>
      <c r="AL38" s="8"/>
      <c r="AM38" s="11">
        <v>2.9399999999999999E-2</v>
      </c>
      <c r="AN38" s="40">
        <f t="shared" si="81"/>
        <v>552.77553100764169</v>
      </c>
      <c r="AO38" s="40">
        <f t="shared" si="82"/>
        <v>552.77553100764169</v>
      </c>
      <c r="AP38" s="40">
        <f t="shared" si="83"/>
        <v>552.77553100764169</v>
      </c>
      <c r="AQ38" s="40">
        <f t="shared" si="84"/>
        <v>552.77553100764169</v>
      </c>
      <c r="AR38" s="40">
        <f t="shared" si="85"/>
        <v>552.77553100764169</v>
      </c>
      <c r="AS38" s="40">
        <f t="shared" si="86"/>
        <v>552.77553100764169</v>
      </c>
      <c r="AT38" s="40">
        <f t="shared" si="87"/>
        <v>552.77553100764169</v>
      </c>
      <c r="AU38" s="40">
        <f t="shared" si="88"/>
        <v>552.77553100764169</v>
      </c>
      <c r="AV38" s="40">
        <f t="shared" si="89"/>
        <v>552.77553100764169</v>
      </c>
      <c r="AW38" s="40">
        <f t="shared" si="90"/>
        <v>552.77553100764169</v>
      </c>
      <c r="AX38" s="40">
        <f t="shared" si="91"/>
        <v>552.77553100764169</v>
      </c>
      <c r="AY38" s="40">
        <f t="shared" si="92"/>
        <v>552.77553100764169</v>
      </c>
      <c r="AZ38" s="40">
        <f t="shared" si="93"/>
        <v>552.77553100764169</v>
      </c>
      <c r="BA38" s="40">
        <f t="shared" si="94"/>
        <v>552.77553100764169</v>
      </c>
      <c r="BB38" s="40">
        <f t="shared" si="95"/>
        <v>552.77553100764169</v>
      </c>
      <c r="BC38" s="40">
        <f t="shared" si="96"/>
        <v>552.77553100764169</v>
      </c>
      <c r="BD38" s="40">
        <f t="shared" si="97"/>
        <v>552.77553100764169</v>
      </c>
      <c r="BE38" s="40">
        <f t="shared" si="98"/>
        <v>552.77553100764169</v>
      </c>
      <c r="BF38" s="40">
        <f t="shared" si="99"/>
        <v>552.77553100764169</v>
      </c>
      <c r="BG38" s="40">
        <f t="shared" si="100"/>
        <v>552.77553100764169</v>
      </c>
      <c r="BH38" s="40">
        <f t="shared" si="101"/>
        <v>552.77553100764169</v>
      </c>
      <c r="BI38" s="40">
        <f t="shared" si="101"/>
        <v>552.77553100764169</v>
      </c>
      <c r="BJ38" s="40">
        <f t="shared" si="101"/>
        <v>552.77553100764169</v>
      </c>
      <c r="BK38" s="40">
        <f t="shared" si="101"/>
        <v>552.77553100764169</v>
      </c>
      <c r="BL38" s="40">
        <f t="shared" si="101"/>
        <v>0</v>
      </c>
      <c r="BM38" s="40">
        <f t="shared" si="101"/>
        <v>0</v>
      </c>
      <c r="BN38" s="40">
        <f t="shared" si="101"/>
        <v>0</v>
      </c>
      <c r="BO38" s="40">
        <f t="shared" si="101"/>
        <v>0</v>
      </c>
      <c r="BP38" s="40">
        <f t="shared" si="101"/>
        <v>0</v>
      </c>
      <c r="BQ38" s="40">
        <f t="shared" si="101"/>
        <v>0</v>
      </c>
      <c r="BR38" s="40">
        <f t="shared" si="102"/>
        <v>0</v>
      </c>
      <c r="BS38" s="40">
        <f t="shared" si="102"/>
        <v>0</v>
      </c>
      <c r="BT38" s="40">
        <f t="shared" si="102"/>
        <v>0</v>
      </c>
      <c r="BU38" s="40">
        <f t="shared" si="102"/>
        <v>0</v>
      </c>
      <c r="BV38" s="40">
        <f t="shared" si="102"/>
        <v>0</v>
      </c>
      <c r="BW38" s="40">
        <f t="shared" si="102"/>
        <v>0</v>
      </c>
      <c r="BX38" s="40">
        <f t="shared" si="102"/>
        <v>0</v>
      </c>
    </row>
    <row r="39" spans="1:76" x14ac:dyDescent="0.25">
      <c r="A39" t="s">
        <v>44</v>
      </c>
      <c r="B39" s="8">
        <v>86496.30273220723</v>
      </c>
      <c r="C39" s="8">
        <v>86496.302732207245</v>
      </c>
      <c r="D39" s="8">
        <v>86496.302732207245</v>
      </c>
      <c r="E39" s="8">
        <v>86496.302732207245</v>
      </c>
      <c r="F39" s="8">
        <v>86496.302732207245</v>
      </c>
      <c r="G39" s="8">
        <v>86496.302732207245</v>
      </c>
      <c r="H39" s="8">
        <v>86496.302732207245</v>
      </c>
      <c r="I39" s="8">
        <v>86496.302732207245</v>
      </c>
      <c r="J39" s="8">
        <v>86496.302732207245</v>
      </c>
      <c r="K39" s="8">
        <v>86496.302732207245</v>
      </c>
      <c r="L39" s="8">
        <v>86496.302732207245</v>
      </c>
      <c r="M39" s="8">
        <v>86496.302732207245</v>
      </c>
      <c r="N39" s="567">
        <v>86496.302732207245</v>
      </c>
      <c r="O39" s="567">
        <v>86496.302732207245</v>
      </c>
      <c r="P39" s="567">
        <v>86496.302732207245</v>
      </c>
      <c r="Q39" s="567">
        <v>86496.302732207245</v>
      </c>
      <c r="R39" s="567">
        <v>86496.302732207245</v>
      </c>
      <c r="S39" s="567">
        <v>86496.302732207245</v>
      </c>
      <c r="T39" s="567">
        <v>86496.302732207245</v>
      </c>
      <c r="U39" s="567">
        <v>86496.302732207245</v>
      </c>
      <c r="V39" s="567">
        <v>86496.302732207245</v>
      </c>
      <c r="W39" s="567">
        <v>86496.302732207245</v>
      </c>
      <c r="X39" s="567">
        <v>86496.302732207245</v>
      </c>
      <c r="Y39" s="567">
        <v>86496.302732207245</v>
      </c>
      <c r="Z39" s="8"/>
      <c r="AA39" s="8"/>
      <c r="AB39" s="8"/>
      <c r="AC39" s="8"/>
      <c r="AD39" s="8"/>
      <c r="AE39" s="8"/>
      <c r="AF39" s="8"/>
      <c r="AG39" s="8"/>
      <c r="AH39" s="8"/>
      <c r="AI39" s="8"/>
      <c r="AJ39" s="8"/>
      <c r="AK39" s="8"/>
      <c r="AL39" s="8"/>
      <c r="AM39" s="11">
        <v>1.2019999999999999E-3</v>
      </c>
      <c r="AN39" s="40">
        <f t="shared" si="81"/>
        <v>103.96855588411309</v>
      </c>
      <c r="AO39" s="40">
        <f t="shared" si="82"/>
        <v>103.9685558841131</v>
      </c>
      <c r="AP39" s="40">
        <f t="shared" si="83"/>
        <v>103.9685558841131</v>
      </c>
      <c r="AQ39" s="40">
        <f t="shared" si="84"/>
        <v>103.9685558841131</v>
      </c>
      <c r="AR39" s="40">
        <f t="shared" si="85"/>
        <v>103.9685558841131</v>
      </c>
      <c r="AS39" s="40">
        <f t="shared" si="86"/>
        <v>103.9685558841131</v>
      </c>
      <c r="AT39" s="40">
        <f t="shared" si="87"/>
        <v>103.9685558841131</v>
      </c>
      <c r="AU39" s="40">
        <f t="shared" si="88"/>
        <v>103.9685558841131</v>
      </c>
      <c r="AV39" s="40">
        <f t="shared" si="89"/>
        <v>103.9685558841131</v>
      </c>
      <c r="AW39" s="40">
        <f t="shared" si="90"/>
        <v>103.9685558841131</v>
      </c>
      <c r="AX39" s="40">
        <f t="shared" si="91"/>
        <v>103.9685558841131</v>
      </c>
      <c r="AY39" s="40">
        <f t="shared" si="92"/>
        <v>103.9685558841131</v>
      </c>
      <c r="AZ39" s="40">
        <f t="shared" si="93"/>
        <v>103.9685558841131</v>
      </c>
      <c r="BA39" s="40">
        <f t="shared" si="94"/>
        <v>103.9685558841131</v>
      </c>
      <c r="BB39" s="40">
        <f t="shared" si="95"/>
        <v>103.9685558841131</v>
      </c>
      <c r="BC39" s="40">
        <f t="shared" si="96"/>
        <v>103.9685558841131</v>
      </c>
      <c r="BD39" s="40">
        <f t="shared" si="97"/>
        <v>103.9685558841131</v>
      </c>
      <c r="BE39" s="40">
        <f t="shared" si="98"/>
        <v>103.9685558841131</v>
      </c>
      <c r="BF39" s="40">
        <f t="shared" si="99"/>
        <v>103.9685558841131</v>
      </c>
      <c r="BG39" s="40">
        <f t="shared" si="100"/>
        <v>103.9685558841131</v>
      </c>
      <c r="BH39" s="40">
        <f t="shared" si="101"/>
        <v>103.9685558841131</v>
      </c>
      <c r="BI39" s="40">
        <f t="shared" si="101"/>
        <v>103.9685558841131</v>
      </c>
      <c r="BJ39" s="40">
        <f t="shared" si="101"/>
        <v>103.9685558841131</v>
      </c>
      <c r="BK39" s="40">
        <f t="shared" si="101"/>
        <v>103.9685558841131</v>
      </c>
      <c r="BL39" s="40">
        <f t="shared" si="101"/>
        <v>0</v>
      </c>
      <c r="BM39" s="40">
        <f t="shared" si="101"/>
        <v>0</v>
      </c>
      <c r="BN39" s="40">
        <f t="shared" si="101"/>
        <v>0</v>
      </c>
      <c r="BO39" s="40">
        <f t="shared" si="101"/>
        <v>0</v>
      </c>
      <c r="BP39" s="40">
        <f t="shared" si="101"/>
        <v>0</v>
      </c>
      <c r="BQ39" s="40">
        <f t="shared" si="101"/>
        <v>0</v>
      </c>
      <c r="BR39" s="40">
        <f t="shared" si="102"/>
        <v>0</v>
      </c>
      <c r="BS39" s="40">
        <f t="shared" si="102"/>
        <v>0</v>
      </c>
      <c r="BT39" s="40">
        <f t="shared" si="102"/>
        <v>0</v>
      </c>
      <c r="BU39" s="40">
        <f t="shared" si="102"/>
        <v>0</v>
      </c>
      <c r="BV39" s="40">
        <f t="shared" si="102"/>
        <v>0</v>
      </c>
      <c r="BW39" s="40">
        <f t="shared" si="102"/>
        <v>0</v>
      </c>
      <c r="BX39" s="40">
        <f t="shared" si="102"/>
        <v>0</v>
      </c>
    </row>
    <row r="40" spans="1:76" x14ac:dyDescent="0.25">
      <c r="A40" t="s">
        <v>45</v>
      </c>
      <c r="B40" s="8"/>
      <c r="C40" s="8"/>
      <c r="D40" s="8"/>
      <c r="E40" s="8"/>
      <c r="F40" s="8"/>
      <c r="G40" s="8"/>
      <c r="H40" s="8"/>
      <c r="I40" s="8"/>
      <c r="J40" s="8"/>
      <c r="K40" s="8"/>
      <c r="L40" s="8"/>
      <c r="M40" s="8"/>
      <c r="N40" s="567"/>
      <c r="O40" s="567"/>
      <c r="P40" s="567"/>
      <c r="Q40" s="567"/>
      <c r="R40" s="567"/>
      <c r="S40" s="567"/>
      <c r="T40" s="567"/>
      <c r="U40" s="567"/>
      <c r="V40" s="567"/>
      <c r="W40" s="567"/>
      <c r="X40" s="567"/>
      <c r="Y40" s="567"/>
      <c r="Z40" s="8"/>
      <c r="AA40" s="8"/>
      <c r="AB40" s="8"/>
      <c r="AC40" s="8"/>
      <c r="AD40" s="8"/>
      <c r="AE40" s="8"/>
      <c r="AF40" s="8"/>
      <c r="AG40" s="8"/>
      <c r="AH40" s="8"/>
      <c r="AI40" s="8"/>
      <c r="AJ40" s="8"/>
      <c r="AK40" s="8"/>
      <c r="AL40" s="8"/>
      <c r="AM40" s="11">
        <v>1.201E-3</v>
      </c>
      <c r="AN40" s="40">
        <f t="shared" si="81"/>
        <v>0</v>
      </c>
      <c r="AO40" s="40">
        <f t="shared" si="82"/>
        <v>0</v>
      </c>
      <c r="AP40" s="40">
        <f t="shared" si="83"/>
        <v>0</v>
      </c>
      <c r="AQ40" s="40">
        <f t="shared" si="84"/>
        <v>0</v>
      </c>
      <c r="AR40" s="40">
        <f t="shared" si="85"/>
        <v>0</v>
      </c>
      <c r="AS40" s="40">
        <f t="shared" si="86"/>
        <v>0</v>
      </c>
      <c r="AT40" s="40">
        <f t="shared" si="87"/>
        <v>0</v>
      </c>
      <c r="AU40" s="40">
        <f t="shared" si="88"/>
        <v>0</v>
      </c>
      <c r="AV40" s="40">
        <f t="shared" si="89"/>
        <v>0</v>
      </c>
      <c r="AW40" s="40">
        <f t="shared" si="90"/>
        <v>0</v>
      </c>
      <c r="AX40" s="40">
        <f t="shared" si="91"/>
        <v>0</v>
      </c>
      <c r="AY40" s="40">
        <f t="shared" si="92"/>
        <v>0</v>
      </c>
      <c r="AZ40" s="40">
        <f t="shared" si="93"/>
        <v>0</v>
      </c>
      <c r="BA40" s="40">
        <f t="shared" si="94"/>
        <v>0</v>
      </c>
      <c r="BB40" s="40">
        <f t="shared" si="95"/>
        <v>0</v>
      </c>
      <c r="BC40" s="40">
        <f t="shared" si="96"/>
        <v>0</v>
      </c>
      <c r="BD40" s="40">
        <f t="shared" si="97"/>
        <v>0</v>
      </c>
      <c r="BE40" s="40">
        <f t="shared" si="98"/>
        <v>0</v>
      </c>
      <c r="BF40" s="40">
        <f t="shared" si="99"/>
        <v>0</v>
      </c>
      <c r="BG40" s="40">
        <f t="shared" si="100"/>
        <v>0</v>
      </c>
      <c r="BH40" s="40">
        <f t="shared" si="101"/>
        <v>0</v>
      </c>
      <c r="BI40" s="40">
        <f t="shared" si="101"/>
        <v>0</v>
      </c>
      <c r="BJ40" s="40">
        <f t="shared" si="101"/>
        <v>0</v>
      </c>
      <c r="BK40" s="40">
        <f t="shared" si="101"/>
        <v>0</v>
      </c>
      <c r="BL40" s="40">
        <f t="shared" si="101"/>
        <v>0</v>
      </c>
      <c r="BM40" s="40">
        <f t="shared" si="101"/>
        <v>0</v>
      </c>
      <c r="BN40" s="40">
        <f t="shared" si="101"/>
        <v>0</v>
      </c>
      <c r="BO40" s="40">
        <f t="shared" si="101"/>
        <v>0</v>
      </c>
      <c r="BP40" s="40">
        <f t="shared" si="101"/>
        <v>0</v>
      </c>
      <c r="BQ40" s="40">
        <f t="shared" si="101"/>
        <v>0</v>
      </c>
      <c r="BR40" s="40">
        <f t="shared" si="102"/>
        <v>0</v>
      </c>
      <c r="BS40" s="40">
        <f t="shared" si="102"/>
        <v>0</v>
      </c>
      <c r="BT40" s="40">
        <f t="shared" si="102"/>
        <v>0</v>
      </c>
      <c r="BU40" s="40">
        <f t="shared" si="102"/>
        <v>0</v>
      </c>
      <c r="BV40" s="40">
        <f t="shared" si="102"/>
        <v>0</v>
      </c>
      <c r="BW40" s="40">
        <f t="shared" si="102"/>
        <v>0</v>
      </c>
      <c r="BX40" s="40">
        <f t="shared" si="102"/>
        <v>0</v>
      </c>
    </row>
    <row r="41" spans="1:76" ht="15.75" x14ac:dyDescent="0.25">
      <c r="A41" s="7" t="s">
        <v>46</v>
      </c>
      <c r="B41" s="8"/>
      <c r="C41" s="8"/>
      <c r="D41" s="8"/>
      <c r="E41" s="8"/>
      <c r="F41" s="8"/>
      <c r="G41" s="8"/>
      <c r="H41" s="8"/>
      <c r="I41" s="8"/>
      <c r="J41" s="8"/>
      <c r="K41" s="8"/>
      <c r="L41" s="8"/>
      <c r="M41" s="8"/>
      <c r="N41" s="567"/>
      <c r="O41" s="567"/>
      <c r="P41" s="567"/>
      <c r="Q41" s="567"/>
      <c r="R41" s="567"/>
      <c r="S41" s="567"/>
      <c r="T41" s="567"/>
      <c r="U41" s="567"/>
      <c r="V41" s="567"/>
      <c r="W41" s="567"/>
      <c r="X41" s="567"/>
      <c r="Y41" s="567"/>
      <c r="Z41" s="8"/>
      <c r="AA41" s="8"/>
      <c r="AB41" s="8"/>
      <c r="AC41" s="8"/>
      <c r="AD41" s="8"/>
      <c r="AE41" s="8"/>
      <c r="AF41" s="8"/>
      <c r="AG41" s="8"/>
      <c r="AH41" s="8"/>
      <c r="AI41" s="8"/>
      <c r="AJ41" s="8"/>
      <c r="AK41" s="8"/>
      <c r="AL41" s="8"/>
      <c r="AM41" s="11">
        <v>1.9599999999999999E-3</v>
      </c>
      <c r="AN41" s="40">
        <f t="shared" si="81"/>
        <v>0</v>
      </c>
      <c r="AO41" s="40">
        <f t="shared" si="82"/>
        <v>0</v>
      </c>
      <c r="AP41" s="40">
        <f t="shared" si="83"/>
        <v>0</v>
      </c>
      <c r="AQ41" s="40">
        <f t="shared" si="84"/>
        <v>0</v>
      </c>
      <c r="AR41" s="40">
        <f t="shared" si="85"/>
        <v>0</v>
      </c>
      <c r="AS41" s="40">
        <f t="shared" si="86"/>
        <v>0</v>
      </c>
      <c r="AT41" s="40">
        <f t="shared" si="87"/>
        <v>0</v>
      </c>
      <c r="AU41" s="40">
        <f t="shared" si="88"/>
        <v>0</v>
      </c>
      <c r="AV41" s="40">
        <f t="shared" si="89"/>
        <v>0</v>
      </c>
      <c r="AW41" s="40">
        <f t="shared" si="90"/>
        <v>0</v>
      </c>
      <c r="AX41" s="40">
        <f t="shared" si="91"/>
        <v>0</v>
      </c>
      <c r="AY41" s="40">
        <f t="shared" si="92"/>
        <v>0</v>
      </c>
      <c r="AZ41" s="40">
        <f t="shared" si="93"/>
        <v>0</v>
      </c>
      <c r="BA41" s="40">
        <f t="shared" si="94"/>
        <v>0</v>
      </c>
      <c r="BB41" s="40">
        <f t="shared" si="95"/>
        <v>0</v>
      </c>
      <c r="BC41" s="40">
        <f t="shared" si="96"/>
        <v>0</v>
      </c>
      <c r="BD41" s="40">
        <f t="shared" si="97"/>
        <v>0</v>
      </c>
      <c r="BE41" s="40">
        <f t="shared" si="98"/>
        <v>0</v>
      </c>
      <c r="BF41" s="40">
        <f t="shared" si="99"/>
        <v>0</v>
      </c>
      <c r="BG41" s="40">
        <f t="shared" si="100"/>
        <v>0</v>
      </c>
      <c r="BH41" s="40">
        <f t="shared" si="101"/>
        <v>0</v>
      </c>
      <c r="BI41" s="40">
        <f t="shared" si="101"/>
        <v>0</v>
      </c>
      <c r="BJ41" s="40">
        <f t="shared" si="101"/>
        <v>0</v>
      </c>
      <c r="BK41" s="40">
        <f t="shared" si="101"/>
        <v>0</v>
      </c>
      <c r="BL41" s="40">
        <f t="shared" si="101"/>
        <v>0</v>
      </c>
      <c r="BM41" s="40">
        <f t="shared" si="101"/>
        <v>0</v>
      </c>
      <c r="BN41" s="40">
        <f t="shared" si="101"/>
        <v>0</v>
      </c>
      <c r="BO41" s="40">
        <f t="shared" si="101"/>
        <v>0</v>
      </c>
      <c r="BP41" s="40">
        <f t="shared" si="101"/>
        <v>0</v>
      </c>
      <c r="BQ41" s="40">
        <f t="shared" si="101"/>
        <v>0</v>
      </c>
      <c r="BR41" s="40">
        <f t="shared" si="102"/>
        <v>0</v>
      </c>
      <c r="BS41" s="40">
        <f t="shared" si="102"/>
        <v>0</v>
      </c>
      <c r="BT41" s="40">
        <f t="shared" si="102"/>
        <v>0</v>
      </c>
      <c r="BU41" s="40">
        <f t="shared" si="102"/>
        <v>0</v>
      </c>
      <c r="BV41" s="40">
        <f t="shared" si="102"/>
        <v>0</v>
      </c>
      <c r="BW41" s="40">
        <f t="shared" si="102"/>
        <v>0</v>
      </c>
      <c r="BX41" s="40">
        <f t="shared" si="102"/>
        <v>0</v>
      </c>
    </row>
    <row r="42" spans="1:76" x14ac:dyDescent="0.25">
      <c r="A42" t="s">
        <v>33</v>
      </c>
      <c r="B42" s="8">
        <f t="shared" ref="B42:AL42" si="103">SUM(B34:B41)</f>
        <v>6435435.741661639</v>
      </c>
      <c r="C42" s="8">
        <f t="shared" si="103"/>
        <v>6435435.741661639</v>
      </c>
      <c r="D42" s="8">
        <f t="shared" si="103"/>
        <v>6435435.741661639</v>
      </c>
      <c r="E42" s="8">
        <f t="shared" si="103"/>
        <v>6435435.741661639</v>
      </c>
      <c r="F42" s="8">
        <f t="shared" si="103"/>
        <v>6435435.741661639</v>
      </c>
      <c r="G42" s="8">
        <f t="shared" si="103"/>
        <v>6435435.741661639</v>
      </c>
      <c r="H42" s="8">
        <f t="shared" si="103"/>
        <v>6435435.741661639</v>
      </c>
      <c r="I42" s="8">
        <f t="shared" si="103"/>
        <v>6435435.741661639</v>
      </c>
      <c r="J42" s="8">
        <f t="shared" si="103"/>
        <v>6435435.741661639</v>
      </c>
      <c r="K42" s="8">
        <f t="shared" si="103"/>
        <v>6435435.741661639</v>
      </c>
      <c r="L42" s="8">
        <f t="shared" si="103"/>
        <v>6435435.741661639</v>
      </c>
      <c r="M42" s="8">
        <f t="shared" si="103"/>
        <v>6435435.741661639</v>
      </c>
      <c r="N42" s="567">
        <f t="shared" si="103"/>
        <v>6435435.741661639</v>
      </c>
      <c r="O42" s="567">
        <f t="shared" si="103"/>
        <v>6435435.741661639</v>
      </c>
      <c r="P42" s="567">
        <f t="shared" si="103"/>
        <v>6435435.741661639</v>
      </c>
      <c r="Q42" s="567">
        <f t="shared" si="103"/>
        <v>6435435.741661639</v>
      </c>
      <c r="R42" s="567">
        <f t="shared" si="103"/>
        <v>6435435.741661639</v>
      </c>
      <c r="S42" s="567">
        <f t="shared" si="103"/>
        <v>6435435.741661639</v>
      </c>
      <c r="T42" s="567">
        <f t="shared" si="103"/>
        <v>6435435.741661639</v>
      </c>
      <c r="U42" s="567">
        <f t="shared" si="103"/>
        <v>6435435.741661639</v>
      </c>
      <c r="V42" s="567">
        <f t="shared" si="103"/>
        <v>6435435.741661639</v>
      </c>
      <c r="W42" s="567">
        <f t="shared" si="103"/>
        <v>6435435.741661639</v>
      </c>
      <c r="X42" s="567">
        <f t="shared" si="103"/>
        <v>6435435.741661639</v>
      </c>
      <c r="Y42" s="567">
        <f t="shared" si="103"/>
        <v>6435435.741661639</v>
      </c>
      <c r="Z42" s="8">
        <f t="shared" si="103"/>
        <v>0</v>
      </c>
      <c r="AA42" s="8">
        <f t="shared" si="103"/>
        <v>0</v>
      </c>
      <c r="AB42" s="8">
        <f t="shared" si="103"/>
        <v>0</v>
      </c>
      <c r="AC42" s="8">
        <f t="shared" si="103"/>
        <v>0</v>
      </c>
      <c r="AD42" s="8">
        <f t="shared" si="103"/>
        <v>0</v>
      </c>
      <c r="AE42" s="8">
        <f t="shared" si="103"/>
        <v>0</v>
      </c>
      <c r="AF42" s="8">
        <f t="shared" si="103"/>
        <v>0</v>
      </c>
      <c r="AG42" s="8">
        <f t="shared" si="103"/>
        <v>0</v>
      </c>
      <c r="AH42" s="8">
        <f t="shared" si="103"/>
        <v>0</v>
      </c>
      <c r="AI42" s="8">
        <f t="shared" si="103"/>
        <v>0</v>
      </c>
      <c r="AJ42" s="8">
        <f t="shared" si="103"/>
        <v>0</v>
      </c>
      <c r="AK42" s="8">
        <f t="shared" si="103"/>
        <v>0</v>
      </c>
      <c r="AL42" s="8">
        <f t="shared" si="103"/>
        <v>0</v>
      </c>
      <c r="AN42" s="40">
        <f t="shared" ref="AN42:BX42" si="104">SUM(AN34:AN41)</f>
        <v>156166.32587604623</v>
      </c>
      <c r="AO42" s="40">
        <f t="shared" si="104"/>
        <v>156166.32587604626</v>
      </c>
      <c r="AP42" s="40">
        <f t="shared" si="104"/>
        <v>156166.32587604626</v>
      </c>
      <c r="AQ42" s="40">
        <f t="shared" si="104"/>
        <v>156166.32587604626</v>
      </c>
      <c r="AR42" s="40">
        <f t="shared" si="104"/>
        <v>156166.32587604626</v>
      </c>
      <c r="AS42" s="40">
        <f t="shared" si="104"/>
        <v>156166.32587604626</v>
      </c>
      <c r="AT42" s="40">
        <f t="shared" si="104"/>
        <v>156166.32587604626</v>
      </c>
      <c r="AU42" s="40">
        <f t="shared" si="104"/>
        <v>156166.32587604626</v>
      </c>
      <c r="AV42" s="40">
        <f t="shared" si="104"/>
        <v>156166.32587604626</v>
      </c>
      <c r="AW42" s="40">
        <f t="shared" si="104"/>
        <v>156166.32587604626</v>
      </c>
      <c r="AX42" s="40">
        <f t="shared" si="104"/>
        <v>156166.32587604626</v>
      </c>
      <c r="AY42" s="40">
        <f t="shared" si="104"/>
        <v>156166.32587604626</v>
      </c>
      <c r="AZ42" s="40">
        <f t="shared" si="104"/>
        <v>156166.32587604626</v>
      </c>
      <c r="BA42" s="40">
        <f t="shared" si="104"/>
        <v>156166.32587604626</v>
      </c>
      <c r="BB42" s="40">
        <f t="shared" si="104"/>
        <v>156166.32587604626</v>
      </c>
      <c r="BC42" s="40">
        <f t="shared" si="104"/>
        <v>156166.32587604626</v>
      </c>
      <c r="BD42" s="40">
        <f t="shared" si="104"/>
        <v>156166.32587604626</v>
      </c>
      <c r="BE42" s="40">
        <f t="shared" si="104"/>
        <v>156166.32587604626</v>
      </c>
      <c r="BF42" s="40">
        <f t="shared" si="104"/>
        <v>156166.32587604626</v>
      </c>
      <c r="BG42" s="40">
        <f t="shared" si="104"/>
        <v>156166.32587604626</v>
      </c>
      <c r="BH42" s="40">
        <f t="shared" si="104"/>
        <v>156166.32587604626</v>
      </c>
      <c r="BI42" s="40">
        <f t="shared" si="104"/>
        <v>156166.32587604626</v>
      </c>
      <c r="BJ42" s="40">
        <f t="shared" si="104"/>
        <v>156166.32587604626</v>
      </c>
      <c r="BK42" s="40">
        <f t="shared" si="104"/>
        <v>156166.32587604626</v>
      </c>
      <c r="BL42" s="40">
        <f t="shared" si="104"/>
        <v>0</v>
      </c>
      <c r="BM42" s="40">
        <f t="shared" si="104"/>
        <v>0</v>
      </c>
      <c r="BN42" s="40">
        <f t="shared" si="104"/>
        <v>0</v>
      </c>
      <c r="BO42" s="40">
        <f t="shared" si="104"/>
        <v>0</v>
      </c>
      <c r="BP42" s="40">
        <f t="shared" si="104"/>
        <v>0</v>
      </c>
      <c r="BQ42" s="40">
        <f t="shared" si="104"/>
        <v>0</v>
      </c>
      <c r="BR42" s="40">
        <f t="shared" si="104"/>
        <v>0</v>
      </c>
      <c r="BS42" s="40">
        <f t="shared" si="104"/>
        <v>0</v>
      </c>
      <c r="BT42" s="40">
        <f t="shared" si="104"/>
        <v>0</v>
      </c>
      <c r="BU42" s="40">
        <f t="shared" si="104"/>
        <v>0</v>
      </c>
      <c r="BV42" s="40">
        <f t="shared" si="104"/>
        <v>0</v>
      </c>
      <c r="BW42" s="40">
        <f t="shared" si="104"/>
        <v>0</v>
      </c>
      <c r="BX42" s="40">
        <f t="shared" si="104"/>
        <v>0</v>
      </c>
    </row>
    <row r="43" spans="1:76" ht="15.75" x14ac:dyDescent="0.25">
      <c r="A43" s="2">
        <v>2024</v>
      </c>
      <c r="N43" s="568"/>
      <c r="O43" s="568"/>
      <c r="P43" s="568"/>
      <c r="Q43" s="568"/>
      <c r="R43" s="568"/>
      <c r="S43" s="568"/>
      <c r="T43" s="568"/>
      <c r="U43" s="568"/>
      <c r="V43" s="568"/>
      <c r="W43" s="568"/>
      <c r="X43" s="568"/>
      <c r="Y43" s="568"/>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row>
    <row r="44" spans="1:76" x14ac:dyDescent="0.25">
      <c r="A44" t="s">
        <v>38</v>
      </c>
      <c r="B44" s="8"/>
      <c r="C44" s="8"/>
      <c r="D44" s="8"/>
      <c r="E44" s="8"/>
      <c r="F44" s="8"/>
      <c r="G44" s="8"/>
      <c r="H44" s="8"/>
      <c r="I44" s="8"/>
      <c r="J44" s="8"/>
      <c r="K44" s="8"/>
      <c r="L44" s="8"/>
      <c r="M44" s="8"/>
      <c r="N44" s="567">
        <v>1991723.4068020259</v>
      </c>
      <c r="O44" s="567">
        <v>2007735.5406250935</v>
      </c>
      <c r="P44" s="567">
        <v>2007735.5406250935</v>
      </c>
      <c r="Q44" s="567">
        <v>2007735.5406250935</v>
      </c>
      <c r="R44" s="567">
        <v>2007735.5406250935</v>
      </c>
      <c r="S44" s="567">
        <v>2007735.5406250935</v>
      </c>
      <c r="T44" s="567">
        <v>2007735.5406250935</v>
      </c>
      <c r="U44" s="567">
        <v>2007735.5406250935</v>
      </c>
      <c r="V44" s="567">
        <v>2007735.5406250935</v>
      </c>
      <c r="W44" s="567">
        <v>2007735.5406250935</v>
      </c>
      <c r="X44" s="567">
        <v>2007735.5406250935</v>
      </c>
      <c r="Y44" s="567">
        <v>2007735.5406250935</v>
      </c>
      <c r="Z44" s="8"/>
      <c r="AA44" s="8"/>
      <c r="AB44" s="8"/>
      <c r="AC44" s="8"/>
      <c r="AD44" s="8"/>
      <c r="AE44" s="8"/>
      <c r="AF44" s="8"/>
      <c r="AG44" s="8"/>
      <c r="AH44" s="8"/>
      <c r="AI44" s="8"/>
      <c r="AJ44" s="8"/>
      <c r="AK44" s="8"/>
      <c r="AL44" s="8"/>
      <c r="AM44" s="11">
        <v>6.8043000000000006E-2</v>
      </c>
      <c r="AN44" s="40">
        <f t="shared" ref="AN44:BF44" si="105">B44*$AM44</f>
        <v>0</v>
      </c>
      <c r="AO44" s="40">
        <f t="shared" si="105"/>
        <v>0</v>
      </c>
      <c r="AP44" s="40">
        <f t="shared" si="105"/>
        <v>0</v>
      </c>
      <c r="AQ44" s="40">
        <f t="shared" si="105"/>
        <v>0</v>
      </c>
      <c r="AR44" s="40">
        <f t="shared" si="105"/>
        <v>0</v>
      </c>
      <c r="AS44" s="40">
        <f t="shared" si="105"/>
        <v>0</v>
      </c>
      <c r="AT44" s="40">
        <f t="shared" si="105"/>
        <v>0</v>
      </c>
      <c r="AU44" s="40">
        <f t="shared" si="105"/>
        <v>0</v>
      </c>
      <c r="AV44" s="40">
        <f t="shared" si="105"/>
        <v>0</v>
      </c>
      <c r="AW44" s="40">
        <f t="shared" si="105"/>
        <v>0</v>
      </c>
      <c r="AX44" s="40">
        <f t="shared" si="105"/>
        <v>0</v>
      </c>
      <c r="AY44" s="40">
        <f t="shared" si="105"/>
        <v>0</v>
      </c>
      <c r="AZ44" s="40">
        <f t="shared" si="105"/>
        <v>135522.83576903027</v>
      </c>
      <c r="BA44" s="40">
        <f t="shared" si="105"/>
        <v>136612.34939075325</v>
      </c>
      <c r="BB44" s="40">
        <f t="shared" si="105"/>
        <v>136612.34939075325</v>
      </c>
      <c r="BC44" s="40">
        <f t="shared" si="105"/>
        <v>136612.34939075325</v>
      </c>
      <c r="BD44" s="40">
        <f t="shared" si="105"/>
        <v>136612.34939075325</v>
      </c>
      <c r="BE44" s="40">
        <f t="shared" si="105"/>
        <v>136612.34939075325</v>
      </c>
      <c r="BF44" s="40">
        <f t="shared" si="105"/>
        <v>136612.34939075325</v>
      </c>
      <c r="BG44" s="40">
        <f t="shared" ref="BG44:BX44" si="106">U44*$AM44</f>
        <v>136612.34939075325</v>
      </c>
      <c r="BH44" s="40">
        <f t="shared" si="106"/>
        <v>136612.34939075325</v>
      </c>
      <c r="BI44" s="40">
        <f t="shared" si="106"/>
        <v>136612.34939075325</v>
      </c>
      <c r="BJ44" s="40">
        <f t="shared" si="106"/>
        <v>136612.34939075325</v>
      </c>
      <c r="BK44" s="40">
        <f t="shared" si="106"/>
        <v>136612.34939075325</v>
      </c>
      <c r="BL44" s="40">
        <f t="shared" si="106"/>
        <v>0</v>
      </c>
      <c r="BM44" s="40">
        <f t="shared" si="106"/>
        <v>0</v>
      </c>
      <c r="BN44" s="40">
        <f t="shared" si="106"/>
        <v>0</v>
      </c>
      <c r="BO44" s="40">
        <f t="shared" si="106"/>
        <v>0</v>
      </c>
      <c r="BP44" s="40">
        <f t="shared" si="106"/>
        <v>0</v>
      </c>
      <c r="BQ44" s="40">
        <f t="shared" si="106"/>
        <v>0</v>
      </c>
      <c r="BR44" s="40">
        <f t="shared" si="106"/>
        <v>0</v>
      </c>
      <c r="BS44" s="40">
        <f t="shared" si="106"/>
        <v>0</v>
      </c>
      <c r="BT44" s="40">
        <f t="shared" si="106"/>
        <v>0</v>
      </c>
      <c r="BU44" s="40">
        <f t="shared" si="106"/>
        <v>0</v>
      </c>
      <c r="BV44" s="40">
        <f t="shared" si="106"/>
        <v>0</v>
      </c>
      <c r="BW44" s="40">
        <f t="shared" si="106"/>
        <v>0</v>
      </c>
      <c r="BX44" s="40">
        <f t="shared" si="106"/>
        <v>0</v>
      </c>
    </row>
    <row r="45" spans="1:76" x14ac:dyDescent="0.25">
      <c r="A45" t="s">
        <v>40</v>
      </c>
      <c r="B45" s="8"/>
      <c r="C45" s="8"/>
      <c r="D45" s="8"/>
      <c r="E45" s="8"/>
      <c r="F45" s="8"/>
      <c r="G45" s="8"/>
      <c r="H45" s="8"/>
      <c r="I45" s="8"/>
      <c r="J45" s="8"/>
      <c r="K45" s="8"/>
      <c r="L45" s="8"/>
      <c r="M45" s="8"/>
      <c r="N45" s="567">
        <v>248363.2090314771</v>
      </c>
      <c r="O45" s="567">
        <v>303010.23139224353</v>
      </c>
      <c r="P45" s="567">
        <v>303010.23139224353</v>
      </c>
      <c r="Q45" s="567">
        <v>303010.23139224353</v>
      </c>
      <c r="R45" s="567">
        <v>303010.23139224353</v>
      </c>
      <c r="S45" s="567">
        <v>303010.23139224353</v>
      </c>
      <c r="T45" s="567">
        <v>303010.23139224353</v>
      </c>
      <c r="U45" s="567">
        <v>303010.23139224353</v>
      </c>
      <c r="V45" s="567">
        <v>303010.23139224353</v>
      </c>
      <c r="W45" s="567">
        <v>303010.23139224353</v>
      </c>
      <c r="X45" s="567">
        <v>303010.23139224353</v>
      </c>
      <c r="Y45" s="567">
        <v>303010.23139224353</v>
      </c>
      <c r="Z45" s="8"/>
      <c r="AA45" s="8"/>
      <c r="AB45" s="8"/>
      <c r="AC45" s="8"/>
      <c r="AD45" s="8"/>
      <c r="AE45" s="8"/>
      <c r="AF45" s="8"/>
      <c r="AG45" s="8"/>
      <c r="AH45" s="8"/>
      <c r="AI45" s="8"/>
      <c r="AJ45" s="8"/>
      <c r="AK45" s="8"/>
      <c r="AL45" s="8"/>
      <c r="AM45" s="11">
        <v>5.9887000000000003E-2</v>
      </c>
      <c r="AN45" s="40">
        <f t="shared" ref="AN45:AN51" si="107">B45*$AM45</f>
        <v>0</v>
      </c>
      <c r="AO45" s="40">
        <f t="shared" ref="AO45:AO51" si="108">C45*$AM45</f>
        <v>0</v>
      </c>
      <c r="AP45" s="40">
        <f t="shared" ref="AP45:AP51" si="109">D45*$AM45</f>
        <v>0</v>
      </c>
      <c r="AQ45" s="40">
        <f t="shared" ref="AQ45:AQ51" si="110">E45*$AM45</f>
        <v>0</v>
      </c>
      <c r="AR45" s="40">
        <f t="shared" ref="AR45:AR51" si="111">F45*$AM45</f>
        <v>0</v>
      </c>
      <c r="AS45" s="40">
        <f t="shared" ref="AS45:AS51" si="112">G45*$AM45</f>
        <v>0</v>
      </c>
      <c r="AT45" s="40">
        <f t="shared" ref="AT45:AT51" si="113">H45*$AM45</f>
        <v>0</v>
      </c>
      <c r="AU45" s="40">
        <f t="shared" ref="AU45:AU51" si="114">I45*$AM45</f>
        <v>0</v>
      </c>
      <c r="AV45" s="40">
        <f t="shared" ref="AV45:AV51" si="115">J45*$AM45</f>
        <v>0</v>
      </c>
      <c r="AW45" s="40">
        <f t="shared" ref="AW45:AW51" si="116">K45*$AM45</f>
        <v>0</v>
      </c>
      <c r="AX45" s="40">
        <f t="shared" ref="AX45:AX51" si="117">L45*$AM45</f>
        <v>0</v>
      </c>
      <c r="AY45" s="40">
        <f t="shared" ref="AY45:AY51" si="118">M45*$AM45</f>
        <v>0</v>
      </c>
      <c r="AZ45" s="40">
        <f t="shared" ref="AZ45:AZ51" si="119">N45*$AM45</f>
        <v>14873.72749926807</v>
      </c>
      <c r="BA45" s="40">
        <f t="shared" ref="BA45:BA51" si="120">O45*$AM45</f>
        <v>18146.37372738729</v>
      </c>
      <c r="BB45" s="40">
        <f t="shared" ref="BB45:BB51" si="121">P45*$AM45</f>
        <v>18146.37372738729</v>
      </c>
      <c r="BC45" s="40">
        <f t="shared" ref="BC45:BC51" si="122">Q45*$AM45</f>
        <v>18146.37372738729</v>
      </c>
      <c r="BD45" s="40">
        <f t="shared" ref="BD45:BD51" si="123">R45*$AM45</f>
        <v>18146.37372738729</v>
      </c>
      <c r="BE45" s="40">
        <f t="shared" ref="BE45:BE51" si="124">S45*$AM45</f>
        <v>18146.37372738729</v>
      </c>
      <c r="BF45" s="40">
        <f t="shared" ref="BF45:BF51" si="125">T45*$AM45</f>
        <v>18146.37372738729</v>
      </c>
      <c r="BG45" s="40">
        <f t="shared" ref="BG45:BG51" si="126">U45*$AM45</f>
        <v>18146.37372738729</v>
      </c>
      <c r="BH45" s="40">
        <f t="shared" ref="BH45:BQ51" si="127">V45*$AM45</f>
        <v>18146.37372738729</v>
      </c>
      <c r="BI45" s="40">
        <f t="shared" si="127"/>
        <v>18146.37372738729</v>
      </c>
      <c r="BJ45" s="40">
        <f t="shared" si="127"/>
        <v>18146.37372738729</v>
      </c>
      <c r="BK45" s="40">
        <f t="shared" si="127"/>
        <v>18146.37372738729</v>
      </c>
      <c r="BL45" s="40">
        <f t="shared" si="127"/>
        <v>0</v>
      </c>
      <c r="BM45" s="40">
        <f t="shared" si="127"/>
        <v>0</v>
      </c>
      <c r="BN45" s="40">
        <f t="shared" si="127"/>
        <v>0</v>
      </c>
      <c r="BO45" s="40">
        <f t="shared" si="127"/>
        <v>0</v>
      </c>
      <c r="BP45" s="40">
        <f t="shared" si="127"/>
        <v>0</v>
      </c>
      <c r="BQ45" s="40">
        <f t="shared" si="127"/>
        <v>0</v>
      </c>
      <c r="BR45" s="40">
        <f t="shared" ref="BR45:BX51" si="128">AF45*$AM45</f>
        <v>0</v>
      </c>
      <c r="BS45" s="40">
        <f t="shared" si="128"/>
        <v>0</v>
      </c>
      <c r="BT45" s="40">
        <f t="shared" si="128"/>
        <v>0</v>
      </c>
      <c r="BU45" s="40">
        <f t="shared" si="128"/>
        <v>0</v>
      </c>
      <c r="BV45" s="40">
        <f t="shared" si="128"/>
        <v>0</v>
      </c>
      <c r="BW45" s="40">
        <f t="shared" si="128"/>
        <v>0</v>
      </c>
      <c r="BX45" s="40">
        <f t="shared" si="128"/>
        <v>0</v>
      </c>
    </row>
    <row r="46" spans="1:76" x14ac:dyDescent="0.25">
      <c r="A46" t="s">
        <v>41</v>
      </c>
      <c r="B46" s="8"/>
      <c r="C46" s="8"/>
      <c r="D46" s="8"/>
      <c r="E46" s="8"/>
      <c r="F46" s="8"/>
      <c r="G46" s="8"/>
      <c r="H46" s="8"/>
      <c r="I46" s="8"/>
      <c r="J46" s="8"/>
      <c r="K46" s="8"/>
      <c r="L46" s="8"/>
      <c r="M46" s="8"/>
      <c r="N46" s="567">
        <v>3435291.1348727341</v>
      </c>
      <c r="O46" s="567">
        <v>3908248.6880296264</v>
      </c>
      <c r="P46" s="567">
        <v>3908248.6880296264</v>
      </c>
      <c r="Q46" s="567">
        <v>3908248.6880296264</v>
      </c>
      <c r="R46" s="567">
        <v>3908248.6880296264</v>
      </c>
      <c r="S46" s="567">
        <v>3908248.6880296264</v>
      </c>
      <c r="T46" s="567">
        <v>3908248.6880296264</v>
      </c>
      <c r="U46" s="567">
        <v>3908248.6880296264</v>
      </c>
      <c r="V46" s="567">
        <v>3908248.6880296264</v>
      </c>
      <c r="W46" s="567">
        <v>3908248.6880296264</v>
      </c>
      <c r="X46" s="567">
        <v>3908248.6880296264</v>
      </c>
      <c r="Y46" s="567">
        <v>3908248.6880296264</v>
      </c>
      <c r="Z46" s="8"/>
      <c r="AA46" s="8"/>
      <c r="AB46" s="8"/>
      <c r="AC46" s="8"/>
      <c r="AD46" s="8"/>
      <c r="AE46" s="8"/>
      <c r="AF46" s="8"/>
      <c r="AG46" s="8"/>
      <c r="AH46" s="8"/>
      <c r="AI46" s="8"/>
      <c r="AJ46" s="8"/>
      <c r="AK46" s="8"/>
      <c r="AL46" s="8"/>
      <c r="AM46" s="11">
        <v>1.1919999999999999E-3</v>
      </c>
      <c r="AN46" s="40">
        <f t="shared" si="107"/>
        <v>0</v>
      </c>
      <c r="AO46" s="40">
        <f t="shared" si="108"/>
        <v>0</v>
      </c>
      <c r="AP46" s="40">
        <f t="shared" si="109"/>
        <v>0</v>
      </c>
      <c r="AQ46" s="40">
        <f t="shared" si="110"/>
        <v>0</v>
      </c>
      <c r="AR46" s="40">
        <f t="shared" si="111"/>
        <v>0</v>
      </c>
      <c r="AS46" s="40">
        <f t="shared" si="112"/>
        <v>0</v>
      </c>
      <c r="AT46" s="40">
        <f t="shared" si="113"/>
        <v>0</v>
      </c>
      <c r="AU46" s="40">
        <f t="shared" si="114"/>
        <v>0</v>
      </c>
      <c r="AV46" s="40">
        <f t="shared" si="115"/>
        <v>0</v>
      </c>
      <c r="AW46" s="40">
        <f t="shared" si="116"/>
        <v>0</v>
      </c>
      <c r="AX46" s="40">
        <f t="shared" si="117"/>
        <v>0</v>
      </c>
      <c r="AY46" s="40">
        <f t="shared" si="118"/>
        <v>0</v>
      </c>
      <c r="AZ46" s="40">
        <f t="shared" si="119"/>
        <v>4094.8670327682989</v>
      </c>
      <c r="BA46" s="40">
        <f t="shared" si="120"/>
        <v>4658.6324361313145</v>
      </c>
      <c r="BB46" s="40">
        <f t="shared" si="121"/>
        <v>4658.6324361313145</v>
      </c>
      <c r="BC46" s="40">
        <f t="shared" si="122"/>
        <v>4658.6324361313145</v>
      </c>
      <c r="BD46" s="40">
        <f t="shared" si="123"/>
        <v>4658.6324361313145</v>
      </c>
      <c r="BE46" s="40">
        <f t="shared" si="124"/>
        <v>4658.6324361313145</v>
      </c>
      <c r="BF46" s="40">
        <f t="shared" si="125"/>
        <v>4658.6324361313145</v>
      </c>
      <c r="BG46" s="40">
        <f t="shared" si="126"/>
        <v>4658.6324361313145</v>
      </c>
      <c r="BH46" s="40">
        <f t="shared" si="127"/>
        <v>4658.6324361313145</v>
      </c>
      <c r="BI46" s="40">
        <f t="shared" si="127"/>
        <v>4658.6324361313145</v>
      </c>
      <c r="BJ46" s="40">
        <f t="shared" si="127"/>
        <v>4658.6324361313145</v>
      </c>
      <c r="BK46" s="40">
        <f t="shared" si="127"/>
        <v>4658.6324361313145</v>
      </c>
      <c r="BL46" s="40">
        <f t="shared" si="127"/>
        <v>0</v>
      </c>
      <c r="BM46" s="40">
        <f t="shared" si="127"/>
        <v>0</v>
      </c>
      <c r="BN46" s="40">
        <f t="shared" si="127"/>
        <v>0</v>
      </c>
      <c r="BO46" s="40">
        <f t="shared" si="127"/>
        <v>0</v>
      </c>
      <c r="BP46" s="40">
        <f t="shared" si="127"/>
        <v>0</v>
      </c>
      <c r="BQ46" s="40">
        <f t="shared" si="127"/>
        <v>0</v>
      </c>
      <c r="BR46" s="40">
        <f t="shared" si="128"/>
        <v>0</v>
      </c>
      <c r="BS46" s="40">
        <f t="shared" si="128"/>
        <v>0</v>
      </c>
      <c r="BT46" s="40">
        <f t="shared" si="128"/>
        <v>0</v>
      </c>
      <c r="BU46" s="40">
        <f t="shared" si="128"/>
        <v>0</v>
      </c>
      <c r="BV46" s="40">
        <f t="shared" si="128"/>
        <v>0</v>
      </c>
      <c r="BW46" s="40">
        <f t="shared" si="128"/>
        <v>0</v>
      </c>
      <c r="BX46" s="40">
        <f t="shared" si="128"/>
        <v>0</v>
      </c>
    </row>
    <row r="47" spans="1:76" x14ac:dyDescent="0.25">
      <c r="A47" t="s">
        <v>42</v>
      </c>
      <c r="B47" s="8"/>
      <c r="C47" s="8"/>
      <c r="D47" s="8"/>
      <c r="E47" s="8"/>
      <c r="F47" s="8"/>
      <c r="G47" s="8"/>
      <c r="H47" s="8"/>
      <c r="I47" s="8"/>
      <c r="J47" s="8"/>
      <c r="K47" s="8"/>
      <c r="L47" s="8"/>
      <c r="M47" s="8"/>
      <c r="N47" s="567">
        <v>654759.79941341176</v>
      </c>
      <c r="O47" s="567">
        <v>832200.89177269896</v>
      </c>
      <c r="P47" s="567">
        <v>832200.89177269896</v>
      </c>
      <c r="Q47" s="567">
        <v>832200.89177269896</v>
      </c>
      <c r="R47" s="567">
        <v>832200.89177269896</v>
      </c>
      <c r="S47" s="567">
        <v>832200.89177269896</v>
      </c>
      <c r="T47" s="567">
        <v>832200.89177269896</v>
      </c>
      <c r="U47" s="567">
        <v>832200.89177269896</v>
      </c>
      <c r="V47" s="567">
        <v>832200.89177269896</v>
      </c>
      <c r="W47" s="567">
        <v>832200.89177269896</v>
      </c>
      <c r="X47" s="567">
        <v>832200.89177269896</v>
      </c>
      <c r="Y47" s="567">
        <v>832200.89177269896</v>
      </c>
      <c r="Z47" s="8"/>
      <c r="AA47" s="8"/>
      <c r="AB47" s="8"/>
      <c r="AC47" s="8"/>
      <c r="AD47" s="8"/>
      <c r="AE47" s="8"/>
      <c r="AF47" s="8"/>
      <c r="AG47" s="8"/>
      <c r="AH47" s="8"/>
      <c r="AI47" s="8"/>
      <c r="AJ47" s="8"/>
      <c r="AK47" s="8"/>
      <c r="AL47" s="8"/>
      <c r="AM47" s="11">
        <v>1.555E-3</v>
      </c>
      <c r="AN47" s="40">
        <f t="shared" si="107"/>
        <v>0</v>
      </c>
      <c r="AO47" s="40">
        <f t="shared" si="108"/>
        <v>0</v>
      </c>
      <c r="AP47" s="40">
        <f t="shared" si="109"/>
        <v>0</v>
      </c>
      <c r="AQ47" s="40">
        <f t="shared" si="110"/>
        <v>0</v>
      </c>
      <c r="AR47" s="40">
        <f t="shared" si="111"/>
        <v>0</v>
      </c>
      <c r="AS47" s="40">
        <f t="shared" si="112"/>
        <v>0</v>
      </c>
      <c r="AT47" s="40">
        <f t="shared" si="113"/>
        <v>0</v>
      </c>
      <c r="AU47" s="40">
        <f t="shared" si="114"/>
        <v>0</v>
      </c>
      <c r="AV47" s="40">
        <f t="shared" si="115"/>
        <v>0</v>
      </c>
      <c r="AW47" s="40">
        <f t="shared" si="116"/>
        <v>0</v>
      </c>
      <c r="AX47" s="40">
        <f t="shared" si="117"/>
        <v>0</v>
      </c>
      <c r="AY47" s="40">
        <f t="shared" si="118"/>
        <v>0</v>
      </c>
      <c r="AZ47" s="40">
        <f t="shared" si="119"/>
        <v>1018.1514880878552</v>
      </c>
      <c r="BA47" s="40">
        <f t="shared" si="120"/>
        <v>1294.0723867065469</v>
      </c>
      <c r="BB47" s="40">
        <f t="shared" si="121"/>
        <v>1294.0723867065469</v>
      </c>
      <c r="BC47" s="40">
        <f t="shared" si="122"/>
        <v>1294.0723867065469</v>
      </c>
      <c r="BD47" s="40">
        <f t="shared" si="123"/>
        <v>1294.0723867065469</v>
      </c>
      <c r="BE47" s="40">
        <f t="shared" si="124"/>
        <v>1294.0723867065469</v>
      </c>
      <c r="BF47" s="40">
        <f t="shared" si="125"/>
        <v>1294.0723867065469</v>
      </c>
      <c r="BG47" s="40">
        <f t="shared" si="126"/>
        <v>1294.0723867065469</v>
      </c>
      <c r="BH47" s="40">
        <f t="shared" si="127"/>
        <v>1294.0723867065469</v>
      </c>
      <c r="BI47" s="40">
        <f t="shared" si="127"/>
        <v>1294.0723867065469</v>
      </c>
      <c r="BJ47" s="40">
        <f t="shared" si="127"/>
        <v>1294.0723867065469</v>
      </c>
      <c r="BK47" s="40">
        <f t="shared" si="127"/>
        <v>1294.0723867065469</v>
      </c>
      <c r="BL47" s="40">
        <f t="shared" si="127"/>
        <v>0</v>
      </c>
      <c r="BM47" s="40">
        <f t="shared" si="127"/>
        <v>0</v>
      </c>
      <c r="BN47" s="40">
        <f t="shared" si="127"/>
        <v>0</v>
      </c>
      <c r="BO47" s="40">
        <f t="shared" si="127"/>
        <v>0</v>
      </c>
      <c r="BP47" s="40">
        <f t="shared" si="127"/>
        <v>0</v>
      </c>
      <c r="BQ47" s="40">
        <f t="shared" si="127"/>
        <v>0</v>
      </c>
      <c r="BR47" s="40">
        <f t="shared" si="128"/>
        <v>0</v>
      </c>
      <c r="BS47" s="40">
        <f t="shared" si="128"/>
        <v>0</v>
      </c>
      <c r="BT47" s="40">
        <f t="shared" si="128"/>
        <v>0</v>
      </c>
      <c r="BU47" s="40">
        <f t="shared" si="128"/>
        <v>0</v>
      </c>
      <c r="BV47" s="40">
        <f t="shared" si="128"/>
        <v>0</v>
      </c>
      <c r="BW47" s="40">
        <f t="shared" si="128"/>
        <v>0</v>
      </c>
      <c r="BX47" s="40">
        <f t="shared" si="128"/>
        <v>0</v>
      </c>
    </row>
    <row r="48" spans="1:76" x14ac:dyDescent="0.25">
      <c r="A48" t="s">
        <v>43</v>
      </c>
      <c r="B48" s="8"/>
      <c r="C48" s="8"/>
      <c r="D48" s="8"/>
      <c r="E48" s="8"/>
      <c r="F48" s="8"/>
      <c r="G48" s="8"/>
      <c r="H48" s="8"/>
      <c r="I48" s="8"/>
      <c r="J48" s="8"/>
      <c r="K48" s="8"/>
      <c r="L48" s="8"/>
      <c r="M48" s="8"/>
      <c r="N48" s="567">
        <v>18801.888809783733</v>
      </c>
      <c r="O48" s="567">
        <v>20027.306527639681</v>
      </c>
      <c r="P48" s="567">
        <v>20027.306527639681</v>
      </c>
      <c r="Q48" s="567">
        <v>20027.306527639681</v>
      </c>
      <c r="R48" s="567">
        <v>20027.306527639681</v>
      </c>
      <c r="S48" s="567">
        <v>20027.306527639681</v>
      </c>
      <c r="T48" s="567">
        <v>20027.306527639681</v>
      </c>
      <c r="U48" s="567">
        <v>20027.306527639681</v>
      </c>
      <c r="V48" s="567">
        <v>20027.306527639681</v>
      </c>
      <c r="W48" s="567">
        <v>20027.306527639681</v>
      </c>
      <c r="X48" s="567">
        <v>20027.306527639681</v>
      </c>
      <c r="Y48" s="567">
        <v>20027.306527639681</v>
      </c>
      <c r="Z48" s="8"/>
      <c r="AA48" s="8"/>
      <c r="AB48" s="8"/>
      <c r="AC48" s="8"/>
      <c r="AD48" s="8"/>
      <c r="AE48" s="8"/>
      <c r="AF48" s="8"/>
      <c r="AG48" s="8"/>
      <c r="AH48" s="8"/>
      <c r="AI48" s="8"/>
      <c r="AJ48" s="8"/>
      <c r="AK48" s="8"/>
      <c r="AL48" s="8"/>
      <c r="AM48" s="11">
        <v>2.9399999999999999E-2</v>
      </c>
      <c r="AN48" s="40">
        <f t="shared" si="107"/>
        <v>0</v>
      </c>
      <c r="AO48" s="40">
        <f t="shared" si="108"/>
        <v>0</v>
      </c>
      <c r="AP48" s="40">
        <f t="shared" si="109"/>
        <v>0</v>
      </c>
      <c r="AQ48" s="40">
        <f t="shared" si="110"/>
        <v>0</v>
      </c>
      <c r="AR48" s="40">
        <f t="shared" si="111"/>
        <v>0</v>
      </c>
      <c r="AS48" s="40">
        <f t="shared" si="112"/>
        <v>0</v>
      </c>
      <c r="AT48" s="40">
        <f t="shared" si="113"/>
        <v>0</v>
      </c>
      <c r="AU48" s="40">
        <f t="shared" si="114"/>
        <v>0</v>
      </c>
      <c r="AV48" s="40">
        <f t="shared" si="115"/>
        <v>0</v>
      </c>
      <c r="AW48" s="40">
        <f t="shared" si="116"/>
        <v>0</v>
      </c>
      <c r="AX48" s="40">
        <f t="shared" si="117"/>
        <v>0</v>
      </c>
      <c r="AY48" s="40">
        <f t="shared" si="118"/>
        <v>0</v>
      </c>
      <c r="AZ48" s="40">
        <f t="shared" si="119"/>
        <v>552.77553100764169</v>
      </c>
      <c r="BA48" s="40">
        <f t="shared" si="120"/>
        <v>588.80281191260656</v>
      </c>
      <c r="BB48" s="40">
        <f t="shared" si="121"/>
        <v>588.80281191260656</v>
      </c>
      <c r="BC48" s="40">
        <f t="shared" si="122"/>
        <v>588.80281191260656</v>
      </c>
      <c r="BD48" s="40">
        <f t="shared" si="123"/>
        <v>588.80281191260656</v>
      </c>
      <c r="BE48" s="40">
        <f t="shared" si="124"/>
        <v>588.80281191260656</v>
      </c>
      <c r="BF48" s="40">
        <f t="shared" si="125"/>
        <v>588.80281191260656</v>
      </c>
      <c r="BG48" s="40">
        <f t="shared" si="126"/>
        <v>588.80281191260656</v>
      </c>
      <c r="BH48" s="40">
        <f t="shared" si="127"/>
        <v>588.80281191260656</v>
      </c>
      <c r="BI48" s="40">
        <f t="shared" si="127"/>
        <v>588.80281191260656</v>
      </c>
      <c r="BJ48" s="40">
        <f t="shared" si="127"/>
        <v>588.80281191260656</v>
      </c>
      <c r="BK48" s="40">
        <f t="shared" si="127"/>
        <v>588.80281191260656</v>
      </c>
      <c r="BL48" s="40">
        <f t="shared" si="127"/>
        <v>0</v>
      </c>
      <c r="BM48" s="40">
        <f t="shared" si="127"/>
        <v>0</v>
      </c>
      <c r="BN48" s="40">
        <f t="shared" si="127"/>
        <v>0</v>
      </c>
      <c r="BO48" s="40">
        <f t="shared" si="127"/>
        <v>0</v>
      </c>
      <c r="BP48" s="40">
        <f t="shared" si="127"/>
        <v>0</v>
      </c>
      <c r="BQ48" s="40">
        <f t="shared" si="127"/>
        <v>0</v>
      </c>
      <c r="BR48" s="40">
        <f t="shared" si="128"/>
        <v>0</v>
      </c>
      <c r="BS48" s="40">
        <f t="shared" si="128"/>
        <v>0</v>
      </c>
      <c r="BT48" s="40">
        <f t="shared" si="128"/>
        <v>0</v>
      </c>
      <c r="BU48" s="40">
        <f t="shared" si="128"/>
        <v>0</v>
      </c>
      <c r="BV48" s="40">
        <f t="shared" si="128"/>
        <v>0</v>
      </c>
      <c r="BW48" s="40">
        <f t="shared" si="128"/>
        <v>0</v>
      </c>
      <c r="BX48" s="40">
        <f t="shared" si="128"/>
        <v>0</v>
      </c>
    </row>
    <row r="49" spans="1:76" x14ac:dyDescent="0.25">
      <c r="A49" t="s">
        <v>44</v>
      </c>
      <c r="B49" s="8"/>
      <c r="C49" s="8"/>
      <c r="D49" s="8"/>
      <c r="E49" s="8"/>
      <c r="F49" s="8"/>
      <c r="G49" s="8"/>
      <c r="H49" s="8"/>
      <c r="I49" s="8"/>
      <c r="J49" s="8"/>
      <c r="K49" s="8"/>
      <c r="L49" s="8"/>
      <c r="M49" s="8"/>
      <c r="N49" s="567">
        <v>86496.302732207245</v>
      </c>
      <c r="O49" s="567">
        <v>108728.4510291433</v>
      </c>
      <c r="P49" s="567">
        <v>108728.4510291433</v>
      </c>
      <c r="Q49" s="567">
        <v>108728.4510291433</v>
      </c>
      <c r="R49" s="567">
        <v>108728.4510291433</v>
      </c>
      <c r="S49" s="567">
        <v>108728.4510291433</v>
      </c>
      <c r="T49" s="567">
        <v>108728.4510291433</v>
      </c>
      <c r="U49" s="567">
        <v>108728.4510291433</v>
      </c>
      <c r="V49" s="567">
        <v>108728.4510291433</v>
      </c>
      <c r="W49" s="567">
        <v>108728.4510291433</v>
      </c>
      <c r="X49" s="567">
        <v>108728.4510291433</v>
      </c>
      <c r="Y49" s="567">
        <v>108728.4510291433</v>
      </c>
      <c r="Z49" s="8"/>
      <c r="AA49" s="8"/>
      <c r="AB49" s="8"/>
      <c r="AC49" s="8"/>
      <c r="AD49" s="8"/>
      <c r="AE49" s="8"/>
      <c r="AF49" s="8"/>
      <c r="AG49" s="8"/>
      <c r="AH49" s="8"/>
      <c r="AI49" s="8"/>
      <c r="AJ49" s="8"/>
      <c r="AK49" s="8"/>
      <c r="AL49" s="8"/>
      <c r="AM49" s="11">
        <v>1.2019999999999999E-3</v>
      </c>
      <c r="AN49" s="40">
        <f t="shared" si="107"/>
        <v>0</v>
      </c>
      <c r="AO49" s="40">
        <f t="shared" si="108"/>
        <v>0</v>
      </c>
      <c r="AP49" s="40">
        <f t="shared" si="109"/>
        <v>0</v>
      </c>
      <c r="AQ49" s="40">
        <f t="shared" si="110"/>
        <v>0</v>
      </c>
      <c r="AR49" s="40">
        <f t="shared" si="111"/>
        <v>0</v>
      </c>
      <c r="AS49" s="40">
        <f t="shared" si="112"/>
        <v>0</v>
      </c>
      <c r="AT49" s="40">
        <f t="shared" si="113"/>
        <v>0</v>
      </c>
      <c r="AU49" s="40">
        <f t="shared" si="114"/>
        <v>0</v>
      </c>
      <c r="AV49" s="40">
        <f t="shared" si="115"/>
        <v>0</v>
      </c>
      <c r="AW49" s="40">
        <f t="shared" si="116"/>
        <v>0</v>
      </c>
      <c r="AX49" s="40">
        <f t="shared" si="117"/>
        <v>0</v>
      </c>
      <c r="AY49" s="40">
        <f t="shared" si="118"/>
        <v>0</v>
      </c>
      <c r="AZ49" s="40">
        <f t="shared" si="119"/>
        <v>103.9685558841131</v>
      </c>
      <c r="BA49" s="40">
        <f t="shared" si="120"/>
        <v>130.69159813703024</v>
      </c>
      <c r="BB49" s="40">
        <f t="shared" si="121"/>
        <v>130.69159813703024</v>
      </c>
      <c r="BC49" s="40">
        <f t="shared" si="122"/>
        <v>130.69159813703024</v>
      </c>
      <c r="BD49" s="40">
        <f t="shared" si="123"/>
        <v>130.69159813703024</v>
      </c>
      <c r="BE49" s="40">
        <f t="shared" si="124"/>
        <v>130.69159813703024</v>
      </c>
      <c r="BF49" s="40">
        <f t="shared" si="125"/>
        <v>130.69159813703024</v>
      </c>
      <c r="BG49" s="40">
        <f t="shared" si="126"/>
        <v>130.69159813703024</v>
      </c>
      <c r="BH49" s="40">
        <f t="shared" si="127"/>
        <v>130.69159813703024</v>
      </c>
      <c r="BI49" s="40">
        <f t="shared" si="127"/>
        <v>130.69159813703024</v>
      </c>
      <c r="BJ49" s="40">
        <f t="shared" si="127"/>
        <v>130.69159813703024</v>
      </c>
      <c r="BK49" s="40">
        <f t="shared" si="127"/>
        <v>130.69159813703024</v>
      </c>
      <c r="BL49" s="40">
        <f t="shared" si="127"/>
        <v>0</v>
      </c>
      <c r="BM49" s="40">
        <f t="shared" si="127"/>
        <v>0</v>
      </c>
      <c r="BN49" s="40">
        <f t="shared" si="127"/>
        <v>0</v>
      </c>
      <c r="BO49" s="40">
        <f t="shared" si="127"/>
        <v>0</v>
      </c>
      <c r="BP49" s="40">
        <f t="shared" si="127"/>
        <v>0</v>
      </c>
      <c r="BQ49" s="40">
        <f t="shared" si="127"/>
        <v>0</v>
      </c>
      <c r="BR49" s="40">
        <f t="shared" si="128"/>
        <v>0</v>
      </c>
      <c r="BS49" s="40">
        <f t="shared" si="128"/>
        <v>0</v>
      </c>
      <c r="BT49" s="40">
        <f t="shared" si="128"/>
        <v>0</v>
      </c>
      <c r="BU49" s="40">
        <f t="shared" si="128"/>
        <v>0</v>
      </c>
      <c r="BV49" s="40">
        <f t="shared" si="128"/>
        <v>0</v>
      </c>
      <c r="BW49" s="40">
        <f t="shared" si="128"/>
        <v>0</v>
      </c>
      <c r="BX49" s="40">
        <f t="shared" si="128"/>
        <v>0</v>
      </c>
    </row>
    <row r="50" spans="1:76" x14ac:dyDescent="0.25">
      <c r="A50" t="s">
        <v>45</v>
      </c>
      <c r="B50" s="8"/>
      <c r="C50" s="8"/>
      <c r="D50" s="8"/>
      <c r="E50" s="8"/>
      <c r="F50" s="8"/>
      <c r="G50" s="8"/>
      <c r="H50" s="8"/>
      <c r="I50" s="8"/>
      <c r="J50" s="8"/>
      <c r="K50" s="8"/>
      <c r="L50" s="8"/>
      <c r="M50" s="8"/>
      <c r="N50" s="567"/>
      <c r="O50" s="567"/>
      <c r="P50" s="567"/>
      <c r="Q50" s="567"/>
      <c r="R50" s="567"/>
      <c r="S50" s="567"/>
      <c r="T50" s="567"/>
      <c r="U50" s="567"/>
      <c r="V50" s="567"/>
      <c r="W50" s="567"/>
      <c r="X50" s="567"/>
      <c r="Y50" s="567"/>
      <c r="Z50" s="8"/>
      <c r="AA50" s="8"/>
      <c r="AB50" s="8"/>
      <c r="AC50" s="8"/>
      <c r="AD50" s="8"/>
      <c r="AE50" s="8"/>
      <c r="AF50" s="8"/>
      <c r="AG50" s="8"/>
      <c r="AH50" s="8"/>
      <c r="AI50" s="8"/>
      <c r="AJ50" s="8"/>
      <c r="AK50" s="8"/>
      <c r="AL50" s="8"/>
      <c r="AM50" s="11">
        <v>1.201E-3</v>
      </c>
      <c r="AN50" s="40">
        <f t="shared" si="107"/>
        <v>0</v>
      </c>
      <c r="AO50" s="40">
        <f t="shared" si="108"/>
        <v>0</v>
      </c>
      <c r="AP50" s="40">
        <f t="shared" si="109"/>
        <v>0</v>
      </c>
      <c r="AQ50" s="40">
        <f t="shared" si="110"/>
        <v>0</v>
      </c>
      <c r="AR50" s="40">
        <f t="shared" si="111"/>
        <v>0</v>
      </c>
      <c r="AS50" s="40">
        <f t="shared" si="112"/>
        <v>0</v>
      </c>
      <c r="AT50" s="40">
        <f t="shared" si="113"/>
        <v>0</v>
      </c>
      <c r="AU50" s="40">
        <f t="shared" si="114"/>
        <v>0</v>
      </c>
      <c r="AV50" s="40">
        <f t="shared" si="115"/>
        <v>0</v>
      </c>
      <c r="AW50" s="40">
        <f t="shared" si="116"/>
        <v>0</v>
      </c>
      <c r="AX50" s="40">
        <f t="shared" si="117"/>
        <v>0</v>
      </c>
      <c r="AY50" s="40">
        <f t="shared" si="118"/>
        <v>0</v>
      </c>
      <c r="AZ50" s="40">
        <f t="shared" si="119"/>
        <v>0</v>
      </c>
      <c r="BA50" s="40">
        <f t="shared" si="120"/>
        <v>0</v>
      </c>
      <c r="BB50" s="40">
        <f t="shared" si="121"/>
        <v>0</v>
      </c>
      <c r="BC50" s="40">
        <f t="shared" si="122"/>
        <v>0</v>
      </c>
      <c r="BD50" s="40">
        <f t="shared" si="123"/>
        <v>0</v>
      </c>
      <c r="BE50" s="40">
        <f t="shared" si="124"/>
        <v>0</v>
      </c>
      <c r="BF50" s="40">
        <f t="shared" si="125"/>
        <v>0</v>
      </c>
      <c r="BG50" s="40">
        <f t="shared" si="126"/>
        <v>0</v>
      </c>
      <c r="BH50" s="40">
        <f t="shared" si="127"/>
        <v>0</v>
      </c>
      <c r="BI50" s="40">
        <f t="shared" si="127"/>
        <v>0</v>
      </c>
      <c r="BJ50" s="40">
        <f t="shared" si="127"/>
        <v>0</v>
      </c>
      <c r="BK50" s="40">
        <f t="shared" si="127"/>
        <v>0</v>
      </c>
      <c r="BL50" s="40">
        <f t="shared" si="127"/>
        <v>0</v>
      </c>
      <c r="BM50" s="40">
        <f t="shared" si="127"/>
        <v>0</v>
      </c>
      <c r="BN50" s="40">
        <f t="shared" si="127"/>
        <v>0</v>
      </c>
      <c r="BO50" s="40">
        <f t="shared" si="127"/>
        <v>0</v>
      </c>
      <c r="BP50" s="40">
        <f t="shared" si="127"/>
        <v>0</v>
      </c>
      <c r="BQ50" s="40">
        <f t="shared" si="127"/>
        <v>0</v>
      </c>
      <c r="BR50" s="40">
        <f t="shared" si="128"/>
        <v>0</v>
      </c>
      <c r="BS50" s="40">
        <f t="shared" si="128"/>
        <v>0</v>
      </c>
      <c r="BT50" s="40">
        <f t="shared" si="128"/>
        <v>0</v>
      </c>
      <c r="BU50" s="40">
        <f t="shared" si="128"/>
        <v>0</v>
      </c>
      <c r="BV50" s="40">
        <f t="shared" si="128"/>
        <v>0</v>
      </c>
      <c r="BW50" s="40">
        <f t="shared" si="128"/>
        <v>0</v>
      </c>
      <c r="BX50" s="40">
        <f t="shared" si="128"/>
        <v>0</v>
      </c>
    </row>
    <row r="51" spans="1:76" ht="15.75" x14ac:dyDescent="0.25">
      <c r="A51" s="7" t="s">
        <v>46</v>
      </c>
      <c r="B51" s="8"/>
      <c r="C51" s="8"/>
      <c r="D51" s="8"/>
      <c r="E51" s="8"/>
      <c r="F51" s="8"/>
      <c r="G51" s="8"/>
      <c r="H51" s="8"/>
      <c r="I51" s="8"/>
      <c r="J51" s="8"/>
      <c r="K51" s="8"/>
      <c r="L51" s="8"/>
      <c r="M51" s="8"/>
      <c r="N51" s="567"/>
      <c r="O51" s="567"/>
      <c r="P51" s="567"/>
      <c r="Q51" s="567"/>
      <c r="R51" s="567"/>
      <c r="S51" s="567"/>
      <c r="T51" s="567"/>
      <c r="U51" s="567"/>
      <c r="V51" s="567"/>
      <c r="W51" s="567"/>
      <c r="X51" s="567"/>
      <c r="Y51" s="567"/>
      <c r="Z51" s="8"/>
      <c r="AA51" s="8"/>
      <c r="AB51" s="8"/>
      <c r="AC51" s="8"/>
      <c r="AD51" s="8"/>
      <c r="AE51" s="8"/>
      <c r="AF51" s="8"/>
      <c r="AG51" s="8"/>
      <c r="AH51" s="8"/>
      <c r="AI51" s="8"/>
      <c r="AJ51" s="8"/>
      <c r="AK51" s="8"/>
      <c r="AL51" s="8"/>
      <c r="AM51" s="11">
        <v>1.9599999999999999E-3</v>
      </c>
      <c r="AN51" s="40">
        <f t="shared" si="107"/>
        <v>0</v>
      </c>
      <c r="AO51" s="40">
        <f t="shared" si="108"/>
        <v>0</v>
      </c>
      <c r="AP51" s="40">
        <f t="shared" si="109"/>
        <v>0</v>
      </c>
      <c r="AQ51" s="40">
        <f t="shared" si="110"/>
        <v>0</v>
      </c>
      <c r="AR51" s="40">
        <f t="shared" si="111"/>
        <v>0</v>
      </c>
      <c r="AS51" s="40">
        <f t="shared" si="112"/>
        <v>0</v>
      </c>
      <c r="AT51" s="40">
        <f t="shared" si="113"/>
        <v>0</v>
      </c>
      <c r="AU51" s="40">
        <f t="shared" si="114"/>
        <v>0</v>
      </c>
      <c r="AV51" s="40">
        <f t="shared" si="115"/>
        <v>0</v>
      </c>
      <c r="AW51" s="40">
        <f t="shared" si="116"/>
        <v>0</v>
      </c>
      <c r="AX51" s="40">
        <f t="shared" si="117"/>
        <v>0</v>
      </c>
      <c r="AY51" s="40">
        <f t="shared" si="118"/>
        <v>0</v>
      </c>
      <c r="AZ51" s="40">
        <f t="shared" si="119"/>
        <v>0</v>
      </c>
      <c r="BA51" s="40">
        <f t="shared" si="120"/>
        <v>0</v>
      </c>
      <c r="BB51" s="40">
        <f t="shared" si="121"/>
        <v>0</v>
      </c>
      <c r="BC51" s="40">
        <f t="shared" si="122"/>
        <v>0</v>
      </c>
      <c r="BD51" s="40">
        <f t="shared" si="123"/>
        <v>0</v>
      </c>
      <c r="BE51" s="40">
        <f t="shared" si="124"/>
        <v>0</v>
      </c>
      <c r="BF51" s="40">
        <f t="shared" si="125"/>
        <v>0</v>
      </c>
      <c r="BG51" s="40">
        <f t="shared" si="126"/>
        <v>0</v>
      </c>
      <c r="BH51" s="40">
        <f t="shared" si="127"/>
        <v>0</v>
      </c>
      <c r="BI51" s="40">
        <f t="shared" si="127"/>
        <v>0</v>
      </c>
      <c r="BJ51" s="40">
        <f t="shared" si="127"/>
        <v>0</v>
      </c>
      <c r="BK51" s="40">
        <f t="shared" si="127"/>
        <v>0</v>
      </c>
      <c r="BL51" s="40">
        <f t="shared" si="127"/>
        <v>0</v>
      </c>
      <c r="BM51" s="40">
        <f t="shared" si="127"/>
        <v>0</v>
      </c>
      <c r="BN51" s="40">
        <f t="shared" si="127"/>
        <v>0</v>
      </c>
      <c r="BO51" s="40">
        <f t="shared" si="127"/>
        <v>0</v>
      </c>
      <c r="BP51" s="40">
        <f t="shared" si="127"/>
        <v>0</v>
      </c>
      <c r="BQ51" s="40">
        <f t="shared" si="127"/>
        <v>0</v>
      </c>
      <c r="BR51" s="40">
        <f t="shared" si="128"/>
        <v>0</v>
      </c>
      <c r="BS51" s="40">
        <f t="shared" si="128"/>
        <v>0</v>
      </c>
      <c r="BT51" s="40">
        <f t="shared" si="128"/>
        <v>0</v>
      </c>
      <c r="BU51" s="40">
        <f t="shared" si="128"/>
        <v>0</v>
      </c>
      <c r="BV51" s="40">
        <f t="shared" si="128"/>
        <v>0</v>
      </c>
      <c r="BW51" s="40">
        <f t="shared" si="128"/>
        <v>0</v>
      </c>
      <c r="BX51" s="40">
        <f t="shared" si="128"/>
        <v>0</v>
      </c>
    </row>
    <row r="52" spans="1:76" x14ac:dyDescent="0.25">
      <c r="A52" t="s">
        <v>33</v>
      </c>
      <c r="B52" s="8">
        <f t="shared" ref="B52:AL52" si="129">SUM(B44:B51)</f>
        <v>0</v>
      </c>
      <c r="C52" s="8">
        <f t="shared" si="129"/>
        <v>0</v>
      </c>
      <c r="D52" s="8">
        <f t="shared" si="129"/>
        <v>0</v>
      </c>
      <c r="E52" s="8">
        <f t="shared" si="129"/>
        <v>0</v>
      </c>
      <c r="F52" s="8">
        <f t="shared" si="129"/>
        <v>0</v>
      </c>
      <c r="G52" s="8">
        <f t="shared" si="129"/>
        <v>0</v>
      </c>
      <c r="H52" s="8">
        <f t="shared" si="129"/>
        <v>0</v>
      </c>
      <c r="I52" s="8">
        <f t="shared" si="129"/>
        <v>0</v>
      </c>
      <c r="J52" s="8">
        <f t="shared" si="129"/>
        <v>0</v>
      </c>
      <c r="K52" s="8">
        <f t="shared" si="129"/>
        <v>0</v>
      </c>
      <c r="L52" s="8">
        <f t="shared" si="129"/>
        <v>0</v>
      </c>
      <c r="M52" s="8">
        <f t="shared" si="129"/>
        <v>0</v>
      </c>
      <c r="N52" s="567">
        <f t="shared" si="129"/>
        <v>6435435.741661639</v>
      </c>
      <c r="O52" s="567">
        <f t="shared" si="129"/>
        <v>7179951.1093764454</v>
      </c>
      <c r="P52" s="567">
        <f t="shared" si="129"/>
        <v>7179951.1093764454</v>
      </c>
      <c r="Q52" s="567">
        <f t="shared" si="129"/>
        <v>7179951.1093764454</v>
      </c>
      <c r="R52" s="567">
        <f t="shared" si="129"/>
        <v>7179951.1093764454</v>
      </c>
      <c r="S52" s="567">
        <f t="shared" si="129"/>
        <v>7179951.1093764454</v>
      </c>
      <c r="T52" s="567">
        <f t="shared" si="129"/>
        <v>7179951.1093764454</v>
      </c>
      <c r="U52" s="567">
        <f t="shared" si="129"/>
        <v>7179951.1093764454</v>
      </c>
      <c r="V52" s="567">
        <f t="shared" si="129"/>
        <v>7179951.1093764454</v>
      </c>
      <c r="W52" s="567">
        <f t="shared" si="129"/>
        <v>7179951.1093764454</v>
      </c>
      <c r="X52" s="567">
        <f t="shared" si="129"/>
        <v>7179951.1093764454</v>
      </c>
      <c r="Y52" s="567">
        <f t="shared" si="129"/>
        <v>7179951.1093764454</v>
      </c>
      <c r="Z52" s="8">
        <f t="shared" si="129"/>
        <v>0</v>
      </c>
      <c r="AA52" s="8">
        <f t="shared" si="129"/>
        <v>0</v>
      </c>
      <c r="AB52" s="8">
        <f t="shared" si="129"/>
        <v>0</v>
      </c>
      <c r="AC52" s="8">
        <f t="shared" si="129"/>
        <v>0</v>
      </c>
      <c r="AD52" s="8">
        <f t="shared" si="129"/>
        <v>0</v>
      </c>
      <c r="AE52" s="8">
        <f t="shared" si="129"/>
        <v>0</v>
      </c>
      <c r="AF52" s="8">
        <f t="shared" si="129"/>
        <v>0</v>
      </c>
      <c r="AG52" s="8">
        <f t="shared" si="129"/>
        <v>0</v>
      </c>
      <c r="AH52" s="8">
        <f t="shared" si="129"/>
        <v>0</v>
      </c>
      <c r="AI52" s="8">
        <f t="shared" si="129"/>
        <v>0</v>
      </c>
      <c r="AJ52" s="8">
        <f t="shared" si="129"/>
        <v>0</v>
      </c>
      <c r="AK52" s="8">
        <f t="shared" si="129"/>
        <v>0</v>
      </c>
      <c r="AL52" s="8">
        <f t="shared" si="129"/>
        <v>0</v>
      </c>
      <c r="AN52" s="40">
        <f t="shared" ref="AN52:BX52" si="130">SUM(AN44:AN51)</f>
        <v>0</v>
      </c>
      <c r="AO52" s="40">
        <f t="shared" si="130"/>
        <v>0</v>
      </c>
      <c r="AP52" s="40">
        <f t="shared" si="130"/>
        <v>0</v>
      </c>
      <c r="AQ52" s="40">
        <f t="shared" si="130"/>
        <v>0</v>
      </c>
      <c r="AR52" s="40">
        <f t="shared" si="130"/>
        <v>0</v>
      </c>
      <c r="AS52" s="40">
        <f t="shared" si="130"/>
        <v>0</v>
      </c>
      <c r="AT52" s="40">
        <f t="shared" si="130"/>
        <v>0</v>
      </c>
      <c r="AU52" s="40">
        <f t="shared" si="130"/>
        <v>0</v>
      </c>
      <c r="AV52" s="40">
        <f t="shared" si="130"/>
        <v>0</v>
      </c>
      <c r="AW52" s="40">
        <f t="shared" si="130"/>
        <v>0</v>
      </c>
      <c r="AX52" s="40">
        <f t="shared" si="130"/>
        <v>0</v>
      </c>
      <c r="AY52" s="40">
        <f t="shared" si="130"/>
        <v>0</v>
      </c>
      <c r="AZ52" s="40">
        <f t="shared" si="130"/>
        <v>156166.32587604626</v>
      </c>
      <c r="BA52" s="40">
        <f t="shared" si="130"/>
        <v>161430.92235102801</v>
      </c>
      <c r="BB52" s="40">
        <f t="shared" si="130"/>
        <v>161430.92235102801</v>
      </c>
      <c r="BC52" s="40">
        <f t="shared" si="130"/>
        <v>161430.92235102801</v>
      </c>
      <c r="BD52" s="40">
        <f t="shared" si="130"/>
        <v>161430.92235102801</v>
      </c>
      <c r="BE52" s="40">
        <f t="shared" si="130"/>
        <v>161430.92235102801</v>
      </c>
      <c r="BF52" s="40">
        <f t="shared" si="130"/>
        <v>161430.92235102801</v>
      </c>
      <c r="BG52" s="40">
        <f t="shared" si="130"/>
        <v>161430.92235102801</v>
      </c>
      <c r="BH52" s="40">
        <f t="shared" si="130"/>
        <v>161430.92235102801</v>
      </c>
      <c r="BI52" s="40">
        <f t="shared" si="130"/>
        <v>161430.92235102801</v>
      </c>
      <c r="BJ52" s="40">
        <f t="shared" si="130"/>
        <v>161430.92235102801</v>
      </c>
      <c r="BK52" s="40">
        <f t="shared" si="130"/>
        <v>161430.92235102801</v>
      </c>
      <c r="BL52" s="40">
        <f t="shared" si="130"/>
        <v>0</v>
      </c>
      <c r="BM52" s="40">
        <f t="shared" si="130"/>
        <v>0</v>
      </c>
      <c r="BN52" s="40">
        <f t="shared" si="130"/>
        <v>0</v>
      </c>
      <c r="BO52" s="40">
        <f t="shared" si="130"/>
        <v>0</v>
      </c>
      <c r="BP52" s="40">
        <f t="shared" si="130"/>
        <v>0</v>
      </c>
      <c r="BQ52" s="40">
        <f t="shared" si="130"/>
        <v>0</v>
      </c>
      <c r="BR52" s="40">
        <f t="shared" si="130"/>
        <v>0</v>
      </c>
      <c r="BS52" s="40">
        <f t="shared" si="130"/>
        <v>0</v>
      </c>
      <c r="BT52" s="40">
        <f t="shared" si="130"/>
        <v>0</v>
      </c>
      <c r="BU52" s="40">
        <f t="shared" si="130"/>
        <v>0</v>
      </c>
      <c r="BV52" s="40">
        <f t="shared" si="130"/>
        <v>0</v>
      </c>
      <c r="BW52" s="40">
        <f t="shared" si="130"/>
        <v>0</v>
      </c>
      <c r="BX52" s="40">
        <f t="shared" si="130"/>
        <v>0</v>
      </c>
    </row>
    <row r="53" spans="1:76" x14ac:dyDescent="0.25">
      <c r="N53" s="568"/>
      <c r="O53" s="568"/>
      <c r="P53" s="568"/>
      <c r="Q53" s="568"/>
      <c r="R53" s="568"/>
      <c r="S53" s="568"/>
      <c r="T53" s="568"/>
      <c r="U53" s="568"/>
      <c r="V53" s="568"/>
      <c r="W53" s="568"/>
      <c r="X53" s="568"/>
      <c r="Y53" s="568"/>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row>
    <row r="54" spans="1:76" x14ac:dyDescent="0.25">
      <c r="A54" s="399"/>
      <c r="B54" s="6">
        <v>44166</v>
      </c>
      <c r="C54" s="6">
        <v>44197</v>
      </c>
      <c r="D54" s="5">
        <v>44228</v>
      </c>
      <c r="E54" s="6">
        <v>44256</v>
      </c>
      <c r="F54" s="6">
        <v>44287</v>
      </c>
      <c r="G54" s="5">
        <v>44317</v>
      </c>
      <c r="H54" s="6">
        <v>44348</v>
      </c>
      <c r="I54" s="6">
        <v>44378</v>
      </c>
      <c r="J54" s="5">
        <v>44409</v>
      </c>
      <c r="K54" s="6">
        <v>44440</v>
      </c>
      <c r="L54" s="6">
        <v>44470</v>
      </c>
      <c r="M54" s="5">
        <v>44501</v>
      </c>
      <c r="N54" s="6">
        <v>44531</v>
      </c>
      <c r="O54" s="6">
        <v>44562</v>
      </c>
      <c r="P54" s="5">
        <v>44593</v>
      </c>
      <c r="Q54" s="6">
        <v>44621</v>
      </c>
      <c r="R54" s="6">
        <v>44652</v>
      </c>
      <c r="S54" s="5">
        <v>44682</v>
      </c>
      <c r="T54" s="6">
        <v>44713</v>
      </c>
      <c r="U54" s="6">
        <v>44743</v>
      </c>
      <c r="V54" s="5">
        <v>44774</v>
      </c>
      <c r="W54" s="6">
        <v>44805</v>
      </c>
      <c r="X54" s="6">
        <v>44835</v>
      </c>
      <c r="Y54" s="5">
        <v>44866</v>
      </c>
      <c r="Z54" s="6">
        <v>44896</v>
      </c>
      <c r="AA54" s="6">
        <v>44927</v>
      </c>
      <c r="AB54" s="5">
        <v>44958</v>
      </c>
      <c r="AC54" s="6">
        <v>44986</v>
      </c>
      <c r="AD54" s="6">
        <v>45017</v>
      </c>
      <c r="AE54" s="5">
        <v>45047</v>
      </c>
      <c r="AF54" s="6">
        <v>45078</v>
      </c>
      <c r="AG54" s="6">
        <v>45108</v>
      </c>
      <c r="AH54" s="5">
        <v>45139</v>
      </c>
      <c r="AI54" s="6">
        <v>45170</v>
      </c>
      <c r="AJ54" s="6">
        <v>45200</v>
      </c>
      <c r="AK54" s="5">
        <v>45231</v>
      </c>
      <c r="AL54" s="6">
        <v>45261</v>
      </c>
      <c r="AM54" s="14"/>
      <c r="AN54" s="6">
        <v>44166</v>
      </c>
      <c r="AO54" s="6">
        <v>44197</v>
      </c>
      <c r="AP54" s="5">
        <v>44228</v>
      </c>
      <c r="AQ54" s="6">
        <v>44256</v>
      </c>
      <c r="AR54" s="6">
        <v>44287</v>
      </c>
      <c r="AS54" s="5">
        <v>44317</v>
      </c>
      <c r="AT54" s="6">
        <v>44348</v>
      </c>
      <c r="AU54" s="6">
        <v>44378</v>
      </c>
      <c r="AV54" s="5">
        <v>44409</v>
      </c>
      <c r="AW54" s="6">
        <v>44440</v>
      </c>
      <c r="AX54" s="6">
        <v>44470</v>
      </c>
      <c r="AY54" s="5">
        <v>44501</v>
      </c>
      <c r="AZ54" s="6">
        <v>44531</v>
      </c>
      <c r="BA54" s="6">
        <v>44562</v>
      </c>
      <c r="BB54" s="5">
        <v>44593</v>
      </c>
      <c r="BC54" s="6">
        <v>44621</v>
      </c>
      <c r="BD54" s="6">
        <v>44652</v>
      </c>
      <c r="BE54" s="5">
        <v>44682</v>
      </c>
      <c r="BF54" s="6">
        <v>44713</v>
      </c>
      <c r="BG54" s="6">
        <v>44743</v>
      </c>
      <c r="BH54" s="5">
        <v>44774</v>
      </c>
      <c r="BI54" s="6">
        <v>44805</v>
      </c>
      <c r="BJ54" s="6">
        <v>44835</v>
      </c>
      <c r="BK54" s="5">
        <v>44866</v>
      </c>
      <c r="BL54" s="6">
        <v>44896</v>
      </c>
      <c r="BM54" s="6">
        <v>44927</v>
      </c>
      <c r="BN54" s="5">
        <v>44958</v>
      </c>
      <c r="BO54" s="6">
        <v>44986</v>
      </c>
      <c r="BP54" s="6">
        <v>45017</v>
      </c>
      <c r="BQ54" s="5">
        <v>45047</v>
      </c>
      <c r="BR54" s="6">
        <v>45078</v>
      </c>
      <c r="BS54" s="6">
        <v>45108</v>
      </c>
      <c r="BT54" s="5">
        <v>45139</v>
      </c>
      <c r="BU54" s="6">
        <v>45170</v>
      </c>
      <c r="BV54" s="6">
        <v>45200</v>
      </c>
      <c r="BW54" s="5">
        <v>45231</v>
      </c>
      <c r="BX54" s="6">
        <v>45261</v>
      </c>
    </row>
    <row r="55" spans="1:76" x14ac:dyDescent="0.25">
      <c r="A55" t="s">
        <v>144</v>
      </c>
      <c r="B55" s="8">
        <f>B52</f>
        <v>0</v>
      </c>
      <c r="C55" s="8">
        <f t="shared" ref="C55:AL55" si="131">C52</f>
        <v>0</v>
      </c>
      <c r="D55" s="8">
        <f t="shared" si="131"/>
        <v>0</v>
      </c>
      <c r="E55" s="8">
        <f t="shared" si="131"/>
        <v>0</v>
      </c>
      <c r="F55" s="8">
        <f t="shared" si="131"/>
        <v>0</v>
      </c>
      <c r="G55" s="8">
        <f t="shared" si="131"/>
        <v>0</v>
      </c>
      <c r="H55" s="8">
        <f t="shared" si="131"/>
        <v>0</v>
      </c>
      <c r="I55" s="8">
        <f t="shared" si="131"/>
        <v>0</v>
      </c>
      <c r="J55" s="8">
        <f t="shared" si="131"/>
        <v>0</v>
      </c>
      <c r="K55" s="8">
        <f t="shared" si="131"/>
        <v>0</v>
      </c>
      <c r="L55" s="8">
        <f t="shared" si="131"/>
        <v>0</v>
      </c>
      <c r="M55" s="8">
        <f t="shared" si="131"/>
        <v>0</v>
      </c>
      <c r="N55" s="8">
        <f t="shared" si="131"/>
        <v>6435435.741661639</v>
      </c>
      <c r="O55" s="8">
        <f t="shared" si="131"/>
        <v>7179951.1093764454</v>
      </c>
      <c r="P55" s="8">
        <f t="shared" si="131"/>
        <v>7179951.1093764454</v>
      </c>
      <c r="Q55" s="8">
        <f t="shared" si="131"/>
        <v>7179951.1093764454</v>
      </c>
      <c r="R55" s="8">
        <f t="shared" si="131"/>
        <v>7179951.1093764454</v>
      </c>
      <c r="S55" s="8">
        <f t="shared" si="131"/>
        <v>7179951.1093764454</v>
      </c>
      <c r="T55" s="8">
        <f t="shared" si="131"/>
        <v>7179951.1093764454</v>
      </c>
      <c r="U55" s="8">
        <f t="shared" si="131"/>
        <v>7179951.1093764454</v>
      </c>
      <c r="V55" s="8">
        <f t="shared" si="131"/>
        <v>7179951.1093764454</v>
      </c>
      <c r="W55" s="8">
        <f t="shared" si="131"/>
        <v>7179951.1093764454</v>
      </c>
      <c r="X55" s="8">
        <f t="shared" si="131"/>
        <v>7179951.1093764454</v>
      </c>
      <c r="Y55" s="8">
        <f t="shared" si="131"/>
        <v>7179951.1093764454</v>
      </c>
      <c r="Z55" s="8">
        <f t="shared" si="131"/>
        <v>0</v>
      </c>
      <c r="AA55" s="8">
        <f t="shared" si="131"/>
        <v>0</v>
      </c>
      <c r="AB55" s="8">
        <f t="shared" si="131"/>
        <v>0</v>
      </c>
      <c r="AC55" s="8">
        <f t="shared" si="131"/>
        <v>0</v>
      </c>
      <c r="AD55" s="8">
        <f t="shared" si="131"/>
        <v>0</v>
      </c>
      <c r="AE55" s="8">
        <f t="shared" si="131"/>
        <v>0</v>
      </c>
      <c r="AF55" s="8">
        <f t="shared" si="131"/>
        <v>0</v>
      </c>
      <c r="AG55" s="8">
        <f t="shared" si="131"/>
        <v>0</v>
      </c>
      <c r="AH55" s="8">
        <f t="shared" si="131"/>
        <v>0</v>
      </c>
      <c r="AI55" s="8">
        <f t="shared" si="131"/>
        <v>0</v>
      </c>
      <c r="AJ55" s="8">
        <f t="shared" si="131"/>
        <v>0</v>
      </c>
      <c r="AK55" s="8">
        <f t="shared" si="131"/>
        <v>0</v>
      </c>
      <c r="AL55" s="8">
        <f t="shared" si="131"/>
        <v>0</v>
      </c>
      <c r="AM55" s="8"/>
      <c r="AN55" s="508">
        <f t="shared" ref="AN55:BX55" si="132">AN52</f>
        <v>0</v>
      </c>
      <c r="AO55" s="508">
        <f t="shared" si="132"/>
        <v>0</v>
      </c>
      <c r="AP55" s="508">
        <f t="shared" si="132"/>
        <v>0</v>
      </c>
      <c r="AQ55" s="508">
        <f t="shared" si="132"/>
        <v>0</v>
      </c>
      <c r="AR55" s="508">
        <f t="shared" si="132"/>
        <v>0</v>
      </c>
      <c r="AS55" s="508">
        <f t="shared" si="132"/>
        <v>0</v>
      </c>
      <c r="AT55" s="508">
        <f t="shared" si="132"/>
        <v>0</v>
      </c>
      <c r="AU55" s="508">
        <f t="shared" si="132"/>
        <v>0</v>
      </c>
      <c r="AV55" s="508">
        <f t="shared" si="132"/>
        <v>0</v>
      </c>
      <c r="AW55" s="508">
        <f t="shared" si="132"/>
        <v>0</v>
      </c>
      <c r="AX55" s="508">
        <f t="shared" si="132"/>
        <v>0</v>
      </c>
      <c r="AY55" s="508">
        <f t="shared" si="132"/>
        <v>0</v>
      </c>
      <c r="AZ55" s="507">
        <f t="shared" si="132"/>
        <v>156166.32587604626</v>
      </c>
      <c r="BA55" s="507">
        <f t="shared" si="132"/>
        <v>161430.92235102801</v>
      </c>
      <c r="BB55" s="507">
        <f t="shared" si="132"/>
        <v>161430.92235102801</v>
      </c>
      <c r="BC55" s="507">
        <f t="shared" si="132"/>
        <v>161430.92235102801</v>
      </c>
      <c r="BD55" s="507">
        <f t="shared" si="132"/>
        <v>161430.92235102801</v>
      </c>
      <c r="BE55" s="507">
        <f t="shared" si="132"/>
        <v>161430.92235102801</v>
      </c>
      <c r="BF55" s="507">
        <f t="shared" si="132"/>
        <v>161430.92235102801</v>
      </c>
      <c r="BG55" s="507">
        <f t="shared" si="132"/>
        <v>161430.92235102801</v>
      </c>
      <c r="BH55" s="507">
        <f t="shared" si="132"/>
        <v>161430.92235102801</v>
      </c>
      <c r="BI55" s="507">
        <f t="shared" si="132"/>
        <v>161430.92235102801</v>
      </c>
      <c r="BJ55" s="507">
        <f t="shared" si="132"/>
        <v>161430.92235102801</v>
      </c>
      <c r="BK55" s="507">
        <f t="shared" si="132"/>
        <v>161430.92235102801</v>
      </c>
      <c r="BL55" s="506">
        <f t="shared" si="132"/>
        <v>0</v>
      </c>
      <c r="BM55" s="506">
        <f t="shared" si="132"/>
        <v>0</v>
      </c>
      <c r="BN55" s="506">
        <f t="shared" si="132"/>
        <v>0</v>
      </c>
      <c r="BO55" s="506">
        <f t="shared" si="132"/>
        <v>0</v>
      </c>
      <c r="BP55" s="506">
        <f t="shared" si="132"/>
        <v>0</v>
      </c>
      <c r="BQ55" s="506">
        <f t="shared" si="132"/>
        <v>0</v>
      </c>
      <c r="BR55" s="506">
        <f t="shared" si="132"/>
        <v>0</v>
      </c>
      <c r="BS55" s="506">
        <f t="shared" si="132"/>
        <v>0</v>
      </c>
      <c r="BT55" s="506">
        <f t="shared" si="132"/>
        <v>0</v>
      </c>
      <c r="BU55" s="506">
        <f t="shared" si="132"/>
        <v>0</v>
      </c>
      <c r="BV55" s="506">
        <f t="shared" si="132"/>
        <v>0</v>
      </c>
      <c r="BW55" s="506">
        <f t="shared" si="132"/>
        <v>0</v>
      </c>
      <c r="BX55" s="509">
        <f t="shared" si="132"/>
        <v>0</v>
      </c>
    </row>
    <row r="56" spans="1:76" x14ac:dyDescent="0.25">
      <c r="A56" t="s">
        <v>158</v>
      </c>
      <c r="B56" s="8">
        <f>B42+B32+B22+B12</f>
        <v>25425710.402961642</v>
      </c>
      <c r="C56" s="8">
        <f t="shared" ref="C56:AL56" si="133">C42+C32+C22+C12</f>
        <v>25425486.73826164</v>
      </c>
      <c r="D56" s="8">
        <f t="shared" si="133"/>
        <v>25425039.408961639</v>
      </c>
      <c r="E56" s="8">
        <f t="shared" si="133"/>
        <v>25424592.079761639</v>
      </c>
      <c r="F56" s="8">
        <f t="shared" si="133"/>
        <v>25424256.58286164</v>
      </c>
      <c r="G56" s="8">
        <f t="shared" si="133"/>
        <v>25424144.75056164</v>
      </c>
      <c r="H56" s="8">
        <f t="shared" si="133"/>
        <v>25424032.91826164</v>
      </c>
      <c r="I56" s="8">
        <f t="shared" si="133"/>
        <v>25423585.58906164</v>
      </c>
      <c r="J56" s="8">
        <f t="shared" si="133"/>
        <v>25423250.092061639</v>
      </c>
      <c r="K56" s="8">
        <f t="shared" si="133"/>
        <v>25422914.595161639</v>
      </c>
      <c r="L56" s="8">
        <f t="shared" si="133"/>
        <v>25422131.76906164</v>
      </c>
      <c r="M56" s="8">
        <f t="shared" si="133"/>
        <v>25422019.93676164</v>
      </c>
      <c r="N56" s="8">
        <f t="shared" si="133"/>
        <v>23888470.890461639</v>
      </c>
      <c r="O56" s="8">
        <f t="shared" si="133"/>
        <v>22839822.660961639</v>
      </c>
      <c r="P56" s="8">
        <f t="shared" si="133"/>
        <v>22168638.749761637</v>
      </c>
      <c r="Q56" s="8">
        <f t="shared" si="133"/>
        <v>21382413.00056164</v>
      </c>
      <c r="R56" s="8">
        <f t="shared" si="133"/>
        <v>20291065.063261639</v>
      </c>
      <c r="S56" s="8">
        <f t="shared" si="133"/>
        <v>19709446.617961638</v>
      </c>
      <c r="T56" s="8">
        <f t="shared" si="133"/>
        <v>19059809.45216164</v>
      </c>
      <c r="U56" s="8">
        <f t="shared" si="133"/>
        <v>18109040.450561639</v>
      </c>
      <c r="V56" s="8">
        <f t="shared" si="133"/>
        <v>17398771.127661638</v>
      </c>
      <c r="W56" s="8">
        <f t="shared" si="133"/>
        <v>16524167.165761638</v>
      </c>
      <c r="X56" s="8">
        <f t="shared" si="133"/>
        <v>15445924.414761638</v>
      </c>
      <c r="Y56" s="8">
        <f t="shared" si="133"/>
        <v>14083849.844561638</v>
      </c>
      <c r="Z56" s="8">
        <f t="shared" si="133"/>
        <v>0</v>
      </c>
      <c r="AA56" s="8">
        <f t="shared" si="133"/>
        <v>0</v>
      </c>
      <c r="AB56" s="8">
        <f t="shared" si="133"/>
        <v>0</v>
      </c>
      <c r="AC56" s="8">
        <f t="shared" si="133"/>
        <v>0</v>
      </c>
      <c r="AD56" s="8">
        <f t="shared" si="133"/>
        <v>0</v>
      </c>
      <c r="AE56" s="8">
        <f t="shared" si="133"/>
        <v>0</v>
      </c>
      <c r="AF56" s="8">
        <f t="shared" si="133"/>
        <v>0</v>
      </c>
      <c r="AG56" s="8">
        <f t="shared" si="133"/>
        <v>0</v>
      </c>
      <c r="AH56" s="8">
        <f t="shared" si="133"/>
        <v>0</v>
      </c>
      <c r="AI56" s="8">
        <f t="shared" si="133"/>
        <v>0</v>
      </c>
      <c r="AJ56" s="8">
        <f t="shared" si="133"/>
        <v>0</v>
      </c>
      <c r="AK56" s="8">
        <f t="shared" si="133"/>
        <v>0</v>
      </c>
      <c r="AL56" s="8">
        <f t="shared" si="133"/>
        <v>0</v>
      </c>
      <c r="AM56" s="8"/>
      <c r="AN56" s="508">
        <f t="shared" ref="AN56:BX56" si="134">AN42+AN32+AN22+AN12</f>
        <v>766566.61765506025</v>
      </c>
      <c r="AO56" s="508">
        <f t="shared" si="134"/>
        <v>766558.87493896554</v>
      </c>
      <c r="AP56" s="508">
        <f t="shared" si="134"/>
        <v>766543.38952026539</v>
      </c>
      <c r="AQ56" s="508">
        <f t="shared" si="134"/>
        <v>766527.86350655952</v>
      </c>
      <c r="AR56" s="508">
        <f t="shared" si="134"/>
        <v>766505.94739523157</v>
      </c>
      <c r="AS56" s="508">
        <f t="shared" si="134"/>
        <v>766498.33799004275</v>
      </c>
      <c r="AT56" s="508">
        <f t="shared" si="134"/>
        <v>766490.7285848537</v>
      </c>
      <c r="AU56" s="508">
        <f t="shared" si="134"/>
        <v>766467.76706518547</v>
      </c>
      <c r="AV56" s="508">
        <f t="shared" si="134"/>
        <v>766444.93884281442</v>
      </c>
      <c r="AW56" s="508">
        <f t="shared" si="134"/>
        <v>766429.58672833513</v>
      </c>
      <c r="AX56" s="508">
        <f t="shared" si="134"/>
        <v>766383.79699310008</v>
      </c>
      <c r="AY56" s="508">
        <f t="shared" si="134"/>
        <v>766376.18758791115</v>
      </c>
      <c r="AZ56" s="507">
        <f t="shared" si="134"/>
        <v>740709.21668527811</v>
      </c>
      <c r="BA56" s="507">
        <f t="shared" si="134"/>
        <v>707940.88746259827</v>
      </c>
      <c r="BB56" s="507">
        <f t="shared" si="134"/>
        <v>690332.90472308849</v>
      </c>
      <c r="BC56" s="507">
        <f t="shared" si="134"/>
        <v>661666.56288250547</v>
      </c>
      <c r="BD56" s="507">
        <f t="shared" si="134"/>
        <v>620831.97260821622</v>
      </c>
      <c r="BE56" s="507">
        <f t="shared" si="134"/>
        <v>603383.71154259774</v>
      </c>
      <c r="BF56" s="507">
        <f t="shared" si="134"/>
        <v>579725.31646036846</v>
      </c>
      <c r="BG56" s="507">
        <f t="shared" si="134"/>
        <v>540919.56237591314</v>
      </c>
      <c r="BH56" s="507">
        <f t="shared" si="134"/>
        <v>516450.20104754076</v>
      </c>
      <c r="BI56" s="507">
        <f t="shared" si="134"/>
        <v>482587.83499089634</v>
      </c>
      <c r="BJ56" s="507">
        <f t="shared" si="134"/>
        <v>438914.19201108179</v>
      </c>
      <c r="BK56" s="507">
        <f t="shared" si="134"/>
        <v>395337.69606630586</v>
      </c>
      <c r="BL56" s="506">
        <f t="shared" si="134"/>
        <v>0</v>
      </c>
      <c r="BM56" s="506">
        <f t="shared" si="134"/>
        <v>0</v>
      </c>
      <c r="BN56" s="506">
        <f t="shared" si="134"/>
        <v>0</v>
      </c>
      <c r="BO56" s="506">
        <f t="shared" si="134"/>
        <v>0</v>
      </c>
      <c r="BP56" s="506">
        <f t="shared" si="134"/>
        <v>0</v>
      </c>
      <c r="BQ56" s="506">
        <f t="shared" si="134"/>
        <v>0</v>
      </c>
      <c r="BR56" s="506">
        <f t="shared" si="134"/>
        <v>0</v>
      </c>
      <c r="BS56" s="506">
        <f t="shared" si="134"/>
        <v>0</v>
      </c>
      <c r="BT56" s="506">
        <f t="shared" si="134"/>
        <v>0</v>
      </c>
      <c r="BU56" s="506">
        <f t="shared" si="134"/>
        <v>0</v>
      </c>
      <c r="BV56" s="506">
        <f t="shared" si="134"/>
        <v>0</v>
      </c>
      <c r="BW56" s="506">
        <f t="shared" si="134"/>
        <v>0</v>
      </c>
      <c r="BX56" s="509">
        <f t="shared" si="134"/>
        <v>0</v>
      </c>
    </row>
    <row r="57" spans="1:76" x14ac:dyDescent="0.25">
      <c r="A57" s="399" t="s">
        <v>159</v>
      </c>
      <c r="B57" s="8">
        <f>B56+B55</f>
        <v>25425710.402961642</v>
      </c>
      <c r="C57" s="8">
        <f t="shared" ref="C57:AL57" si="135">C56+C55</f>
        <v>25425486.73826164</v>
      </c>
      <c r="D57" s="8">
        <f t="shared" si="135"/>
        <v>25425039.408961639</v>
      </c>
      <c r="E57" s="8">
        <f t="shared" si="135"/>
        <v>25424592.079761639</v>
      </c>
      <c r="F57" s="8">
        <f t="shared" si="135"/>
        <v>25424256.58286164</v>
      </c>
      <c r="G57" s="8">
        <f t="shared" si="135"/>
        <v>25424144.75056164</v>
      </c>
      <c r="H57" s="8">
        <f t="shared" si="135"/>
        <v>25424032.91826164</v>
      </c>
      <c r="I57" s="8">
        <f t="shared" si="135"/>
        <v>25423585.58906164</v>
      </c>
      <c r="J57" s="8">
        <f t="shared" si="135"/>
        <v>25423250.092061639</v>
      </c>
      <c r="K57" s="8">
        <f t="shared" si="135"/>
        <v>25422914.595161639</v>
      </c>
      <c r="L57" s="8">
        <f t="shared" si="135"/>
        <v>25422131.76906164</v>
      </c>
      <c r="M57" s="8">
        <f t="shared" si="135"/>
        <v>25422019.93676164</v>
      </c>
      <c r="N57" s="8">
        <f t="shared" si="135"/>
        <v>30323906.632123277</v>
      </c>
      <c r="O57" s="8">
        <f t="shared" si="135"/>
        <v>30019773.770338085</v>
      </c>
      <c r="P57" s="8">
        <f t="shared" si="135"/>
        <v>29348589.859138083</v>
      </c>
      <c r="Q57" s="8">
        <f t="shared" si="135"/>
        <v>28562364.109938085</v>
      </c>
      <c r="R57" s="8">
        <f t="shared" si="135"/>
        <v>27471016.172638085</v>
      </c>
      <c r="S57" s="8">
        <f t="shared" si="135"/>
        <v>26889397.727338083</v>
      </c>
      <c r="T57" s="8">
        <f t="shared" si="135"/>
        <v>26239760.561538085</v>
      </c>
      <c r="U57" s="8">
        <f t="shared" si="135"/>
        <v>25288991.559938084</v>
      </c>
      <c r="V57" s="8">
        <f t="shared" si="135"/>
        <v>24578722.237038083</v>
      </c>
      <c r="W57" s="8">
        <f t="shared" si="135"/>
        <v>23704118.275138084</v>
      </c>
      <c r="X57" s="8">
        <f t="shared" si="135"/>
        <v>22625875.524138086</v>
      </c>
      <c r="Y57" s="8">
        <f t="shared" si="135"/>
        <v>21263800.953938082</v>
      </c>
      <c r="Z57" s="8">
        <f t="shared" si="135"/>
        <v>0</v>
      </c>
      <c r="AA57" s="8">
        <f t="shared" si="135"/>
        <v>0</v>
      </c>
      <c r="AB57" s="8">
        <f t="shared" si="135"/>
        <v>0</v>
      </c>
      <c r="AC57" s="8">
        <f t="shared" si="135"/>
        <v>0</v>
      </c>
      <c r="AD57" s="8">
        <f t="shared" si="135"/>
        <v>0</v>
      </c>
      <c r="AE57" s="8">
        <f t="shared" si="135"/>
        <v>0</v>
      </c>
      <c r="AF57" s="8">
        <f t="shared" si="135"/>
        <v>0</v>
      </c>
      <c r="AG57" s="8">
        <f t="shared" si="135"/>
        <v>0</v>
      </c>
      <c r="AH57" s="8">
        <f t="shared" si="135"/>
        <v>0</v>
      </c>
      <c r="AI57" s="8">
        <f t="shared" si="135"/>
        <v>0</v>
      </c>
      <c r="AJ57" s="8">
        <f t="shared" si="135"/>
        <v>0</v>
      </c>
      <c r="AK57" s="8">
        <f t="shared" si="135"/>
        <v>0</v>
      </c>
      <c r="AL57" s="8">
        <f t="shared" si="135"/>
        <v>0</v>
      </c>
      <c r="AM57" s="8"/>
      <c r="AN57" s="508">
        <f t="shared" ref="AN57" si="136">AN56+AN55</f>
        <v>766566.61765506025</v>
      </c>
      <c r="AO57" s="508">
        <f t="shared" ref="AO57" si="137">AO56+AO55</f>
        <v>766558.87493896554</v>
      </c>
      <c r="AP57" s="508">
        <f t="shared" ref="AP57" si="138">AP56+AP55</f>
        <v>766543.38952026539</v>
      </c>
      <c r="AQ57" s="508">
        <f t="shared" ref="AQ57" si="139">AQ56+AQ55</f>
        <v>766527.86350655952</v>
      </c>
      <c r="AR57" s="508">
        <f t="shared" ref="AR57" si="140">AR56+AR55</f>
        <v>766505.94739523157</v>
      </c>
      <c r="AS57" s="508">
        <f t="shared" ref="AS57" si="141">AS56+AS55</f>
        <v>766498.33799004275</v>
      </c>
      <c r="AT57" s="508">
        <f t="shared" ref="AT57" si="142">AT56+AT55</f>
        <v>766490.7285848537</v>
      </c>
      <c r="AU57" s="508">
        <f t="shared" ref="AU57" si="143">AU56+AU55</f>
        <v>766467.76706518547</v>
      </c>
      <c r="AV57" s="508">
        <f t="shared" ref="AV57" si="144">AV56+AV55</f>
        <v>766444.93884281442</v>
      </c>
      <c r="AW57" s="508">
        <f t="shared" ref="AW57" si="145">AW56+AW55</f>
        <v>766429.58672833513</v>
      </c>
      <c r="AX57" s="508">
        <f t="shared" ref="AX57" si="146">AX56+AX55</f>
        <v>766383.79699310008</v>
      </c>
      <c r="AY57" s="508">
        <f t="shared" ref="AY57" si="147">AY56+AY55</f>
        <v>766376.18758791115</v>
      </c>
      <c r="AZ57" s="507">
        <f t="shared" ref="AZ57" si="148">AZ56+AZ55</f>
        <v>896875.54256132431</v>
      </c>
      <c r="BA57" s="507">
        <f t="shared" ref="BA57" si="149">BA56+BA55</f>
        <v>869371.80981362634</v>
      </c>
      <c r="BB57" s="507">
        <f t="shared" ref="BB57" si="150">BB56+BB55</f>
        <v>851763.82707411656</v>
      </c>
      <c r="BC57" s="507">
        <f t="shared" ref="BC57" si="151">BC56+BC55</f>
        <v>823097.48523353343</v>
      </c>
      <c r="BD57" s="507">
        <f t="shared" ref="BD57" si="152">BD56+BD55</f>
        <v>782262.89495924418</v>
      </c>
      <c r="BE57" s="507">
        <f t="shared" ref="BE57" si="153">BE56+BE55</f>
        <v>764814.63389362581</v>
      </c>
      <c r="BF57" s="507">
        <f t="shared" ref="BF57" si="154">BF56+BF55</f>
        <v>741156.23881139653</v>
      </c>
      <c r="BG57" s="507">
        <f t="shared" ref="BG57" si="155">BG56+BG55</f>
        <v>702350.48472694121</v>
      </c>
      <c r="BH57" s="507">
        <f t="shared" ref="BH57" si="156">BH56+BH55</f>
        <v>677881.12339856871</v>
      </c>
      <c r="BI57" s="507">
        <f t="shared" ref="BI57" si="157">BI56+BI55</f>
        <v>644018.75734192436</v>
      </c>
      <c r="BJ57" s="507">
        <f t="shared" ref="BJ57" si="158">BJ56+BJ55</f>
        <v>600345.1143621098</v>
      </c>
      <c r="BK57" s="507">
        <f t="shared" ref="BK57" si="159">BK56+BK55</f>
        <v>556768.61841733381</v>
      </c>
      <c r="BL57" s="506">
        <f t="shared" ref="BL57" si="160">BL56+BL55</f>
        <v>0</v>
      </c>
      <c r="BM57" s="506">
        <f t="shared" ref="BM57" si="161">BM56+BM55</f>
        <v>0</v>
      </c>
      <c r="BN57" s="506">
        <f t="shared" ref="BN57" si="162">BN56+BN55</f>
        <v>0</v>
      </c>
      <c r="BO57" s="506">
        <f t="shared" ref="BO57" si="163">BO56+BO55</f>
        <v>0</v>
      </c>
      <c r="BP57" s="506">
        <f t="shared" ref="BP57" si="164">BP56+BP55</f>
        <v>0</v>
      </c>
      <c r="BQ57" s="506">
        <f t="shared" ref="BQ57" si="165">BQ56+BQ55</f>
        <v>0</v>
      </c>
      <c r="BR57" s="506">
        <f t="shared" ref="BR57" si="166">BR56+BR55</f>
        <v>0</v>
      </c>
      <c r="BS57" s="506">
        <f t="shared" ref="BS57" si="167">BS56+BS55</f>
        <v>0</v>
      </c>
      <c r="BT57" s="506">
        <f t="shared" ref="BT57" si="168">BT56+BT55</f>
        <v>0</v>
      </c>
      <c r="BU57" s="506">
        <f t="shared" ref="BU57" si="169">BU56+BU55</f>
        <v>0</v>
      </c>
      <c r="BV57" s="506">
        <f t="shared" ref="BV57" si="170">BV56+BV55</f>
        <v>0</v>
      </c>
      <c r="BW57" s="506">
        <f t="shared" ref="BW57:BX57" si="171">BW56+BW55</f>
        <v>0</v>
      </c>
      <c r="BX57" s="509">
        <f t="shared" si="171"/>
        <v>0</v>
      </c>
    </row>
  </sheetData>
  <pageMargins left="0.7" right="0.7" top="0.75" bottom="0.75" header="0.3" footer="0.3"/>
  <customProperties>
    <customPr name="EpmWorksheetKeyString_GUID" r:id="rId1"/>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8">
    <tabColor theme="9"/>
  </sheetPr>
  <dimension ref="A1:BX57"/>
  <sheetViews>
    <sheetView zoomScale="85" zoomScaleNormal="85" workbookViewId="0">
      <pane xSplit="1" ySplit="3" topLeftCell="M35" activePane="bottomRight" state="frozen"/>
      <selection pane="topRight" activeCell="DD18" sqref="DD18"/>
      <selection pane="bottomLeft" activeCell="DD18" sqref="DD18"/>
      <selection pane="bottomRight" activeCell="U62" sqref="U62"/>
    </sheetView>
  </sheetViews>
  <sheetFormatPr defaultRowHeight="15" x14ac:dyDescent="0.25"/>
  <cols>
    <col min="1" max="1" width="42.7109375" customWidth="1"/>
    <col min="2" max="25" width="17.42578125" customWidth="1"/>
    <col min="26" max="38" width="17.42578125" hidden="1" customWidth="1"/>
    <col min="39" max="39" width="21.42578125" customWidth="1"/>
    <col min="40" max="76" width="17.42578125" customWidth="1"/>
  </cols>
  <sheetData>
    <row r="1" spans="1:76" ht="18.75" x14ac:dyDescent="0.3">
      <c r="A1" s="1" t="s">
        <v>163</v>
      </c>
    </row>
    <row r="3" spans="1:76" ht="15.75" x14ac:dyDescent="0.25">
      <c r="A3" s="2">
        <v>2020</v>
      </c>
      <c r="B3" s="6">
        <v>44896</v>
      </c>
      <c r="C3" s="6">
        <v>44927</v>
      </c>
      <c r="D3" s="5">
        <v>44958</v>
      </c>
      <c r="E3" s="6">
        <v>44986</v>
      </c>
      <c r="F3" s="6">
        <v>45017</v>
      </c>
      <c r="G3" s="5">
        <v>45047</v>
      </c>
      <c r="H3" s="6">
        <v>45078</v>
      </c>
      <c r="I3" s="6">
        <v>45108</v>
      </c>
      <c r="J3" s="5">
        <v>45139</v>
      </c>
      <c r="K3" s="6">
        <v>45170</v>
      </c>
      <c r="L3" s="6">
        <v>45200</v>
      </c>
      <c r="M3" s="5">
        <v>45231</v>
      </c>
      <c r="N3" s="6">
        <v>45261</v>
      </c>
      <c r="O3" s="6">
        <v>45292</v>
      </c>
      <c r="P3" s="5">
        <v>45323</v>
      </c>
      <c r="Q3" s="6">
        <v>45352</v>
      </c>
      <c r="R3" s="6">
        <v>45383</v>
      </c>
      <c r="S3" s="5">
        <v>45413</v>
      </c>
      <c r="T3" s="6">
        <v>45444</v>
      </c>
      <c r="U3" s="6">
        <v>45474</v>
      </c>
      <c r="V3" s="5">
        <v>45505</v>
      </c>
      <c r="W3" s="6">
        <v>45536</v>
      </c>
      <c r="X3" s="6">
        <v>45566</v>
      </c>
      <c r="Y3" s="5">
        <v>45597</v>
      </c>
      <c r="Z3" s="6">
        <v>45627</v>
      </c>
      <c r="AA3" s="6">
        <v>45658</v>
      </c>
      <c r="AB3" s="5">
        <v>45689</v>
      </c>
      <c r="AC3" s="6">
        <v>45717</v>
      </c>
      <c r="AD3" s="6">
        <v>45748</v>
      </c>
      <c r="AE3" s="5">
        <v>45778</v>
      </c>
      <c r="AF3" s="6">
        <v>45809</v>
      </c>
      <c r="AG3" s="6">
        <v>45839</v>
      </c>
      <c r="AH3" s="5">
        <v>45870</v>
      </c>
      <c r="AI3" s="6">
        <v>45901</v>
      </c>
      <c r="AJ3" s="6">
        <v>45931</v>
      </c>
      <c r="AK3" s="5">
        <v>45962</v>
      </c>
      <c r="AL3" s="6">
        <v>45992</v>
      </c>
      <c r="AM3" s="14" t="s">
        <v>164</v>
      </c>
      <c r="AN3" s="6">
        <v>44896</v>
      </c>
      <c r="AO3" s="6">
        <v>44927</v>
      </c>
      <c r="AP3" s="5">
        <v>44958</v>
      </c>
      <c r="AQ3" s="6">
        <v>44986</v>
      </c>
      <c r="AR3" s="6">
        <v>45017</v>
      </c>
      <c r="AS3" s="5">
        <v>45047</v>
      </c>
      <c r="AT3" s="6">
        <v>45078</v>
      </c>
      <c r="AU3" s="6">
        <v>45108</v>
      </c>
      <c r="AV3" s="5">
        <v>45139</v>
      </c>
      <c r="AW3" s="6">
        <v>45170</v>
      </c>
      <c r="AX3" s="6">
        <v>45200</v>
      </c>
      <c r="AY3" s="5">
        <v>45231</v>
      </c>
      <c r="AZ3" s="6">
        <v>45261</v>
      </c>
      <c r="BA3" s="6">
        <v>45292</v>
      </c>
      <c r="BB3" s="5">
        <v>45323</v>
      </c>
      <c r="BC3" s="6">
        <v>45352</v>
      </c>
      <c r="BD3" s="6">
        <v>45383</v>
      </c>
      <c r="BE3" s="5">
        <v>45413</v>
      </c>
      <c r="BF3" s="6">
        <v>45444</v>
      </c>
      <c r="BG3" s="6">
        <v>45474</v>
      </c>
      <c r="BH3" s="5">
        <v>45505</v>
      </c>
      <c r="BI3" s="6">
        <v>45536</v>
      </c>
      <c r="BJ3" s="6">
        <v>45566</v>
      </c>
      <c r="BK3" s="5">
        <v>45597</v>
      </c>
      <c r="BL3" s="6">
        <v>45627</v>
      </c>
      <c r="BM3" s="6">
        <v>45658</v>
      </c>
      <c r="BN3" s="5">
        <v>45689</v>
      </c>
      <c r="BO3" s="6">
        <v>45717</v>
      </c>
      <c r="BP3" s="6">
        <v>45748</v>
      </c>
      <c r="BQ3" s="5">
        <v>45778</v>
      </c>
      <c r="BR3" s="6">
        <v>45809</v>
      </c>
      <c r="BS3" s="6">
        <v>45839</v>
      </c>
      <c r="BT3" s="5">
        <v>45870</v>
      </c>
      <c r="BU3" s="6">
        <v>45901</v>
      </c>
      <c r="BV3" s="6">
        <v>45931</v>
      </c>
      <c r="BW3" s="5">
        <v>45962</v>
      </c>
      <c r="BX3" s="6">
        <v>45992</v>
      </c>
    </row>
    <row r="4" spans="1:76" x14ac:dyDescent="0.25">
      <c r="A4" t="s">
        <v>38</v>
      </c>
      <c r="B4" s="15">
        <v>4410.2155000000002</v>
      </c>
      <c r="C4" s="15">
        <v>4410.2155000000002</v>
      </c>
      <c r="D4" s="15">
        <v>4410.2155000000002</v>
      </c>
      <c r="E4" s="15">
        <v>4410.2155000000002</v>
      </c>
      <c r="F4" s="15">
        <v>4410.2155000000002</v>
      </c>
      <c r="G4" s="15">
        <v>4410.2155000000002</v>
      </c>
      <c r="H4" s="15">
        <v>4410.2155000000002</v>
      </c>
      <c r="I4" s="15">
        <v>4410.2155000000002</v>
      </c>
      <c r="J4" s="15">
        <v>4410.2155000000002</v>
      </c>
      <c r="K4" s="15">
        <v>4410.2155000000002</v>
      </c>
      <c r="L4" s="15">
        <v>4410.2155000000002</v>
      </c>
      <c r="M4" s="15">
        <v>4410.2155000000002</v>
      </c>
      <c r="N4" s="566">
        <v>3943.8955999999998</v>
      </c>
      <c r="O4" s="566">
        <v>3620.6689999999999</v>
      </c>
      <c r="P4" s="566">
        <v>3511.3344000000002</v>
      </c>
      <c r="Q4" s="566">
        <v>3143.8254999999999</v>
      </c>
      <c r="R4" s="566">
        <v>2660.5792999999999</v>
      </c>
      <c r="S4" s="566">
        <v>2521.547</v>
      </c>
      <c r="T4" s="566">
        <v>2307.0376000000001</v>
      </c>
      <c r="U4" s="566">
        <v>2131.3271</v>
      </c>
      <c r="V4" s="566">
        <v>1795.2164</v>
      </c>
      <c r="W4" s="566">
        <v>1314.7711999999999</v>
      </c>
      <c r="X4" s="566">
        <v>760.62879999999996</v>
      </c>
      <c r="Y4" s="566">
        <v>0</v>
      </c>
      <c r="Z4" s="553"/>
      <c r="AA4" s="553"/>
      <c r="AB4" s="553"/>
      <c r="AC4" s="553"/>
      <c r="AD4" s="553"/>
      <c r="AE4" s="553"/>
      <c r="AF4" s="553"/>
      <c r="AG4" s="553"/>
      <c r="AH4" s="553"/>
      <c r="AI4" s="553"/>
      <c r="AJ4" s="553"/>
      <c r="AK4" s="553"/>
      <c r="AL4" s="554"/>
      <c r="AM4" s="8">
        <v>0</v>
      </c>
      <c r="AN4" s="40">
        <f t="shared" ref="AN4:BF11" si="0">B4*$AM4</f>
        <v>0</v>
      </c>
      <c r="AO4" s="40">
        <f t="shared" si="0"/>
        <v>0</v>
      </c>
      <c r="AP4" s="40">
        <f t="shared" si="0"/>
        <v>0</v>
      </c>
      <c r="AQ4" s="40">
        <f t="shared" si="0"/>
        <v>0</v>
      </c>
      <c r="AR4" s="40">
        <f t="shared" si="0"/>
        <v>0</v>
      </c>
      <c r="AS4" s="40">
        <f t="shared" si="0"/>
        <v>0</v>
      </c>
      <c r="AT4" s="40">
        <f t="shared" si="0"/>
        <v>0</v>
      </c>
      <c r="AU4" s="40">
        <f t="shared" si="0"/>
        <v>0</v>
      </c>
      <c r="AV4" s="40">
        <f t="shared" si="0"/>
        <v>0</v>
      </c>
      <c r="AW4" s="40">
        <f t="shared" si="0"/>
        <v>0</v>
      </c>
      <c r="AX4" s="40">
        <f t="shared" si="0"/>
        <v>0</v>
      </c>
      <c r="AY4" s="40">
        <f t="shared" si="0"/>
        <v>0</v>
      </c>
      <c r="AZ4" s="40">
        <f t="shared" si="0"/>
        <v>0</v>
      </c>
      <c r="BA4" s="40">
        <f t="shared" si="0"/>
        <v>0</v>
      </c>
      <c r="BB4" s="40">
        <f t="shared" si="0"/>
        <v>0</v>
      </c>
      <c r="BC4" s="40">
        <f t="shared" si="0"/>
        <v>0</v>
      </c>
      <c r="BD4" s="40">
        <f t="shared" si="0"/>
        <v>0</v>
      </c>
      <c r="BE4" s="40">
        <f t="shared" si="0"/>
        <v>0</v>
      </c>
      <c r="BF4" s="40">
        <f t="shared" si="0"/>
        <v>0</v>
      </c>
      <c r="BG4" s="40">
        <f t="shared" ref="BG4:BP11" si="1">U4*$AM4</f>
        <v>0</v>
      </c>
      <c r="BH4" s="40">
        <f t="shared" si="1"/>
        <v>0</v>
      </c>
      <c r="BI4" s="40">
        <f t="shared" si="1"/>
        <v>0</v>
      </c>
      <c r="BJ4" s="40">
        <f t="shared" si="1"/>
        <v>0</v>
      </c>
      <c r="BK4" s="40">
        <f t="shared" si="1"/>
        <v>0</v>
      </c>
      <c r="BL4" s="40">
        <f t="shared" si="1"/>
        <v>0</v>
      </c>
      <c r="BM4" s="40">
        <f t="shared" si="1"/>
        <v>0</v>
      </c>
      <c r="BN4" s="40">
        <f t="shared" si="1"/>
        <v>0</v>
      </c>
      <c r="BO4" s="40">
        <f t="shared" si="1"/>
        <v>0</v>
      </c>
      <c r="BP4" s="40">
        <f t="shared" si="1"/>
        <v>0</v>
      </c>
      <c r="BQ4" s="40">
        <f t="shared" ref="BQ4:BX11" si="2">AE4*$AM4</f>
        <v>0</v>
      </c>
      <c r="BR4" s="40">
        <f t="shared" si="2"/>
        <v>0</v>
      </c>
      <c r="BS4" s="40">
        <f t="shared" si="2"/>
        <v>0</v>
      </c>
      <c r="BT4" s="40">
        <f t="shared" si="2"/>
        <v>0</v>
      </c>
      <c r="BU4" s="40">
        <f t="shared" si="2"/>
        <v>0</v>
      </c>
      <c r="BV4" s="40">
        <f t="shared" si="2"/>
        <v>0</v>
      </c>
      <c r="BW4" s="40">
        <f t="shared" si="2"/>
        <v>0</v>
      </c>
      <c r="BX4" s="40">
        <f t="shared" si="2"/>
        <v>0</v>
      </c>
    </row>
    <row r="5" spans="1:76" x14ac:dyDescent="0.25">
      <c r="A5" t="s">
        <v>40</v>
      </c>
      <c r="B5" s="15">
        <v>256.53059999999999</v>
      </c>
      <c r="C5" s="15">
        <v>256.53059999999999</v>
      </c>
      <c r="D5" s="15">
        <v>256.53059999999999</v>
      </c>
      <c r="E5" s="15">
        <v>256.53059999999999</v>
      </c>
      <c r="F5" s="15">
        <v>256.53059999999999</v>
      </c>
      <c r="G5" s="15">
        <v>256.53059999999999</v>
      </c>
      <c r="H5" s="15">
        <v>256.53059999999999</v>
      </c>
      <c r="I5" s="15">
        <v>256.53059999999999</v>
      </c>
      <c r="J5" s="15">
        <v>256.53059999999999</v>
      </c>
      <c r="K5" s="15">
        <v>256.53059999999999</v>
      </c>
      <c r="L5" s="15">
        <v>256.53059999999999</v>
      </c>
      <c r="M5" s="15">
        <v>256.53059999999999</v>
      </c>
      <c r="N5" s="566">
        <v>88.436199999999999</v>
      </c>
      <c r="O5" s="566">
        <v>65.731200000000001</v>
      </c>
      <c r="P5" s="566">
        <v>60.352600000000002</v>
      </c>
      <c r="Q5" s="566">
        <v>50.232399999999998</v>
      </c>
      <c r="R5" s="566">
        <v>47.597900000000003</v>
      </c>
      <c r="S5" s="566">
        <v>42.619199999999999</v>
      </c>
      <c r="T5" s="566">
        <v>41.722299999999997</v>
      </c>
      <c r="U5" s="566">
        <v>35.380899999999997</v>
      </c>
      <c r="V5" s="566">
        <v>33.3352</v>
      </c>
      <c r="W5" s="566">
        <v>16.575099999999999</v>
      </c>
      <c r="X5" s="566">
        <v>6.1821999999999999</v>
      </c>
      <c r="Y5" s="566">
        <v>0</v>
      </c>
      <c r="Z5" s="553"/>
      <c r="AA5" s="553"/>
      <c r="AB5" s="553"/>
      <c r="AC5" s="553"/>
      <c r="AD5" s="553"/>
      <c r="AE5" s="553"/>
      <c r="AF5" s="553"/>
      <c r="AG5" s="553"/>
      <c r="AH5" s="553"/>
      <c r="AI5" s="553"/>
      <c r="AJ5" s="553"/>
      <c r="AK5" s="553"/>
      <c r="AL5" s="554"/>
      <c r="AM5" s="8">
        <v>0</v>
      </c>
      <c r="AN5" s="40">
        <f t="shared" si="0"/>
        <v>0</v>
      </c>
      <c r="AO5" s="40">
        <f t="shared" si="0"/>
        <v>0</v>
      </c>
      <c r="AP5" s="40">
        <f t="shared" si="0"/>
        <v>0</v>
      </c>
      <c r="AQ5" s="40">
        <f t="shared" si="0"/>
        <v>0</v>
      </c>
      <c r="AR5" s="40">
        <f t="shared" si="0"/>
        <v>0</v>
      </c>
      <c r="AS5" s="40">
        <f t="shared" si="0"/>
        <v>0</v>
      </c>
      <c r="AT5" s="40">
        <f t="shared" si="0"/>
        <v>0</v>
      </c>
      <c r="AU5" s="40">
        <f t="shared" si="0"/>
        <v>0</v>
      </c>
      <c r="AV5" s="40">
        <f t="shared" si="0"/>
        <v>0</v>
      </c>
      <c r="AW5" s="40">
        <f t="shared" si="0"/>
        <v>0</v>
      </c>
      <c r="AX5" s="40">
        <f t="shared" si="0"/>
        <v>0</v>
      </c>
      <c r="AY5" s="40">
        <f t="shared" si="0"/>
        <v>0</v>
      </c>
      <c r="AZ5" s="40">
        <f t="shared" si="0"/>
        <v>0</v>
      </c>
      <c r="BA5" s="40">
        <f t="shared" si="0"/>
        <v>0</v>
      </c>
      <c r="BB5" s="40">
        <f t="shared" si="0"/>
        <v>0</v>
      </c>
      <c r="BC5" s="40">
        <f t="shared" si="0"/>
        <v>0</v>
      </c>
      <c r="BD5" s="40">
        <f t="shared" si="0"/>
        <v>0</v>
      </c>
      <c r="BE5" s="40">
        <f t="shared" si="0"/>
        <v>0</v>
      </c>
      <c r="BF5" s="40">
        <f t="shared" si="0"/>
        <v>0</v>
      </c>
      <c r="BG5" s="40">
        <f t="shared" si="1"/>
        <v>0</v>
      </c>
      <c r="BH5" s="40">
        <f t="shared" si="1"/>
        <v>0</v>
      </c>
      <c r="BI5" s="40">
        <f t="shared" si="1"/>
        <v>0</v>
      </c>
      <c r="BJ5" s="40">
        <f t="shared" si="1"/>
        <v>0</v>
      </c>
      <c r="BK5" s="40">
        <f t="shared" si="1"/>
        <v>0</v>
      </c>
      <c r="BL5" s="40">
        <f t="shared" si="1"/>
        <v>0</v>
      </c>
      <c r="BM5" s="40">
        <f t="shared" si="1"/>
        <v>0</v>
      </c>
      <c r="BN5" s="40">
        <f t="shared" si="1"/>
        <v>0</v>
      </c>
      <c r="BO5" s="40">
        <f t="shared" si="1"/>
        <v>0</v>
      </c>
      <c r="BP5" s="40">
        <f t="shared" si="1"/>
        <v>0</v>
      </c>
      <c r="BQ5" s="40">
        <f t="shared" si="2"/>
        <v>0</v>
      </c>
      <c r="BR5" s="40">
        <f t="shared" si="2"/>
        <v>0</v>
      </c>
      <c r="BS5" s="40">
        <f t="shared" si="2"/>
        <v>0</v>
      </c>
      <c r="BT5" s="40">
        <f t="shared" si="2"/>
        <v>0</v>
      </c>
      <c r="BU5" s="40">
        <f t="shared" si="2"/>
        <v>0</v>
      </c>
      <c r="BV5" s="40">
        <f t="shared" si="2"/>
        <v>0</v>
      </c>
      <c r="BW5" s="40">
        <f t="shared" si="2"/>
        <v>0</v>
      </c>
      <c r="BX5" s="40">
        <f t="shared" si="2"/>
        <v>0</v>
      </c>
    </row>
    <row r="6" spans="1:76" x14ac:dyDescent="0.25">
      <c r="A6" t="s">
        <v>41</v>
      </c>
      <c r="B6" s="15">
        <v>4908.5366000000004</v>
      </c>
      <c r="C6" s="15">
        <v>4908.5366000000004</v>
      </c>
      <c r="D6" s="15">
        <v>4908.5366000000004</v>
      </c>
      <c r="E6" s="15">
        <v>4908.5366000000004</v>
      </c>
      <c r="F6" s="15">
        <v>4908.5366000000004</v>
      </c>
      <c r="G6" s="15">
        <v>4908.5366000000004</v>
      </c>
      <c r="H6" s="15">
        <v>4908.5366000000004</v>
      </c>
      <c r="I6" s="15">
        <v>4908.5366000000004</v>
      </c>
      <c r="J6" s="15">
        <v>4908.5366000000004</v>
      </c>
      <c r="K6" s="15">
        <v>4908.5366000000004</v>
      </c>
      <c r="L6" s="15">
        <v>4908.5366000000004</v>
      </c>
      <c r="M6" s="15">
        <v>4908.5366000000004</v>
      </c>
      <c r="N6" s="566">
        <v>4038.0682999999999</v>
      </c>
      <c r="O6" s="566">
        <v>3310.0063</v>
      </c>
      <c r="P6" s="566">
        <v>2981.6977999999999</v>
      </c>
      <c r="Q6" s="566">
        <v>2683.2759999999998</v>
      </c>
      <c r="R6" s="566">
        <v>2305.7251999999999</v>
      </c>
      <c r="S6" s="566">
        <v>2152.9096</v>
      </c>
      <c r="T6" s="566">
        <v>1891.0407</v>
      </c>
      <c r="U6" s="566">
        <v>1683.0723</v>
      </c>
      <c r="V6" s="566">
        <v>1328.4712999999999</v>
      </c>
      <c r="W6" s="566">
        <v>1042.6905999999999</v>
      </c>
      <c r="X6" s="566">
        <v>421.19119999999998</v>
      </c>
      <c r="Y6" s="566">
        <v>0</v>
      </c>
      <c r="Z6" s="553"/>
      <c r="AA6" s="553"/>
      <c r="AB6" s="553"/>
      <c r="AC6" s="553"/>
      <c r="AD6" s="553"/>
      <c r="AE6" s="553"/>
      <c r="AF6" s="553"/>
      <c r="AG6" s="553"/>
      <c r="AH6" s="553"/>
      <c r="AI6" s="553"/>
      <c r="AJ6" s="553"/>
      <c r="AK6" s="553"/>
      <c r="AL6" s="554"/>
      <c r="AM6" s="402">
        <v>21.1</v>
      </c>
      <c r="AN6" s="40">
        <f t="shared" si="0"/>
        <v>103570.12226000002</v>
      </c>
      <c r="AO6" s="40">
        <f t="shared" si="0"/>
        <v>103570.12226000002</v>
      </c>
      <c r="AP6" s="40">
        <f t="shared" si="0"/>
        <v>103570.12226000002</v>
      </c>
      <c r="AQ6" s="40">
        <f t="shared" si="0"/>
        <v>103570.12226000002</v>
      </c>
      <c r="AR6" s="40">
        <f t="shared" si="0"/>
        <v>103570.12226000002</v>
      </c>
      <c r="AS6" s="40">
        <f t="shared" si="0"/>
        <v>103570.12226000002</v>
      </c>
      <c r="AT6" s="40">
        <f t="shared" si="0"/>
        <v>103570.12226000002</v>
      </c>
      <c r="AU6" s="40">
        <f t="shared" si="0"/>
        <v>103570.12226000002</v>
      </c>
      <c r="AV6" s="40">
        <f t="shared" si="0"/>
        <v>103570.12226000002</v>
      </c>
      <c r="AW6" s="40">
        <f t="shared" si="0"/>
        <v>103570.12226000002</v>
      </c>
      <c r="AX6" s="40">
        <f t="shared" si="0"/>
        <v>103570.12226000002</v>
      </c>
      <c r="AY6" s="40">
        <f t="shared" si="0"/>
        <v>103570.12226000002</v>
      </c>
      <c r="AZ6" s="40">
        <f t="shared" si="0"/>
        <v>85203.241130000009</v>
      </c>
      <c r="BA6" s="40">
        <f t="shared" si="0"/>
        <v>69841.132930000007</v>
      </c>
      <c r="BB6" s="40">
        <f t="shared" si="0"/>
        <v>62913.823580000004</v>
      </c>
      <c r="BC6" s="40">
        <f t="shared" si="0"/>
        <v>56617.123599999999</v>
      </c>
      <c r="BD6" s="40">
        <f t="shared" si="0"/>
        <v>48650.801720000003</v>
      </c>
      <c r="BE6" s="40">
        <f t="shared" si="0"/>
        <v>45426.39256</v>
      </c>
      <c r="BF6" s="40">
        <f t="shared" si="0"/>
        <v>39900.958770000005</v>
      </c>
      <c r="BG6" s="40">
        <f t="shared" si="1"/>
        <v>35512.825530000002</v>
      </c>
      <c r="BH6" s="40">
        <f t="shared" si="1"/>
        <v>28030.744429999999</v>
      </c>
      <c r="BI6" s="40">
        <f t="shared" si="1"/>
        <v>22000.771659999999</v>
      </c>
      <c r="BJ6" s="40">
        <f t="shared" si="1"/>
        <v>8887.134320000001</v>
      </c>
      <c r="BK6" s="40">
        <f t="shared" si="1"/>
        <v>0</v>
      </c>
      <c r="BL6" s="40">
        <f t="shared" si="1"/>
        <v>0</v>
      </c>
      <c r="BM6" s="40">
        <f t="shared" si="1"/>
        <v>0</v>
      </c>
      <c r="BN6" s="40">
        <f t="shared" si="1"/>
        <v>0</v>
      </c>
      <c r="BO6" s="40">
        <f t="shared" si="1"/>
        <v>0</v>
      </c>
      <c r="BP6" s="40">
        <f t="shared" si="1"/>
        <v>0</v>
      </c>
      <c r="BQ6" s="40">
        <f t="shared" si="2"/>
        <v>0</v>
      </c>
      <c r="BR6" s="40">
        <f t="shared" si="2"/>
        <v>0</v>
      </c>
      <c r="BS6" s="40">
        <f t="shared" si="2"/>
        <v>0</v>
      </c>
      <c r="BT6" s="40">
        <f t="shared" si="2"/>
        <v>0</v>
      </c>
      <c r="BU6" s="40">
        <f t="shared" si="2"/>
        <v>0</v>
      </c>
      <c r="BV6" s="40">
        <f t="shared" si="2"/>
        <v>0</v>
      </c>
      <c r="BW6" s="40">
        <f t="shared" si="2"/>
        <v>0</v>
      </c>
      <c r="BX6" s="40">
        <f t="shared" si="2"/>
        <v>0</v>
      </c>
    </row>
    <row r="7" spans="1:76" x14ac:dyDescent="0.25">
      <c r="A7" t="s">
        <v>42</v>
      </c>
      <c r="B7" s="15">
        <v>749.70849999999996</v>
      </c>
      <c r="C7" s="15">
        <v>749.70849999999996</v>
      </c>
      <c r="D7" s="15">
        <v>749.70849999999996</v>
      </c>
      <c r="E7" s="15">
        <v>749.70849999999996</v>
      </c>
      <c r="F7" s="15">
        <v>749.70849999999996</v>
      </c>
      <c r="G7" s="15">
        <v>749.70849999999996</v>
      </c>
      <c r="H7" s="15">
        <v>749.70849999999996</v>
      </c>
      <c r="I7" s="15">
        <v>749.70849999999996</v>
      </c>
      <c r="J7" s="15">
        <v>749.70849999999996</v>
      </c>
      <c r="K7" s="15">
        <v>749.70849999999996</v>
      </c>
      <c r="L7" s="15">
        <v>749.70849999999996</v>
      </c>
      <c r="M7" s="15">
        <v>749.70849999999996</v>
      </c>
      <c r="N7" s="566">
        <v>561.25210000000004</v>
      </c>
      <c r="O7" s="566">
        <v>516.65930000000003</v>
      </c>
      <c r="P7" s="566">
        <v>479.77460000000002</v>
      </c>
      <c r="Q7" s="566">
        <v>371.12150000000003</v>
      </c>
      <c r="R7" s="566">
        <v>360.0641</v>
      </c>
      <c r="S7" s="566">
        <v>177.10499999999999</v>
      </c>
      <c r="T7" s="566">
        <v>117.7152</v>
      </c>
      <c r="U7" s="566">
        <v>113.6322</v>
      </c>
      <c r="V7" s="566">
        <v>112.3951</v>
      </c>
      <c r="W7" s="566">
        <v>98.5184</v>
      </c>
      <c r="X7" s="566">
        <v>76.798400000000001</v>
      </c>
      <c r="Y7" s="566">
        <v>0</v>
      </c>
      <c r="Z7" s="553"/>
      <c r="AA7" s="553"/>
      <c r="AB7" s="553"/>
      <c r="AC7" s="553"/>
      <c r="AD7" s="553"/>
      <c r="AE7" s="553"/>
      <c r="AF7" s="553"/>
      <c r="AG7" s="553"/>
      <c r="AH7" s="553"/>
      <c r="AI7" s="553"/>
      <c r="AJ7" s="553"/>
      <c r="AK7" s="553"/>
      <c r="AL7" s="554"/>
      <c r="AM7" s="10">
        <v>22.88</v>
      </c>
      <c r="AN7" s="40">
        <f t="shared" si="0"/>
        <v>17153.330479999997</v>
      </c>
      <c r="AO7" s="40">
        <f t="shared" si="0"/>
        <v>17153.330479999997</v>
      </c>
      <c r="AP7" s="40">
        <f t="shared" si="0"/>
        <v>17153.330479999997</v>
      </c>
      <c r="AQ7" s="40">
        <f t="shared" si="0"/>
        <v>17153.330479999997</v>
      </c>
      <c r="AR7" s="40">
        <f t="shared" si="0"/>
        <v>17153.330479999997</v>
      </c>
      <c r="AS7" s="40">
        <f t="shared" si="0"/>
        <v>17153.330479999997</v>
      </c>
      <c r="AT7" s="40">
        <f t="shared" si="0"/>
        <v>17153.330479999997</v>
      </c>
      <c r="AU7" s="40">
        <f t="shared" si="0"/>
        <v>17153.330479999997</v>
      </c>
      <c r="AV7" s="40">
        <f t="shared" si="0"/>
        <v>17153.330479999997</v>
      </c>
      <c r="AW7" s="40">
        <f t="shared" si="0"/>
        <v>17153.330479999997</v>
      </c>
      <c r="AX7" s="40">
        <f t="shared" si="0"/>
        <v>17153.330479999997</v>
      </c>
      <c r="AY7" s="40">
        <f t="shared" si="0"/>
        <v>17153.330479999997</v>
      </c>
      <c r="AZ7" s="40">
        <f t="shared" si="0"/>
        <v>12841.448048</v>
      </c>
      <c r="BA7" s="40">
        <f t="shared" si="0"/>
        <v>11821.164784000001</v>
      </c>
      <c r="BB7" s="40">
        <f t="shared" si="0"/>
        <v>10977.242848</v>
      </c>
      <c r="BC7" s="40">
        <f t="shared" si="0"/>
        <v>8491.2599200000004</v>
      </c>
      <c r="BD7" s="40">
        <f t="shared" si="0"/>
        <v>8238.2666079999999</v>
      </c>
      <c r="BE7" s="40">
        <f t="shared" si="0"/>
        <v>4052.1623999999997</v>
      </c>
      <c r="BF7" s="40">
        <f t="shared" si="0"/>
        <v>2693.3237759999997</v>
      </c>
      <c r="BG7" s="40">
        <f t="shared" si="1"/>
        <v>2599.904736</v>
      </c>
      <c r="BH7" s="40">
        <f t="shared" si="1"/>
        <v>2571.5998879999997</v>
      </c>
      <c r="BI7" s="40">
        <f t="shared" si="1"/>
        <v>2254.1009919999997</v>
      </c>
      <c r="BJ7" s="40">
        <f t="shared" si="1"/>
        <v>1757.1473919999999</v>
      </c>
      <c r="BK7" s="40">
        <f t="shared" si="1"/>
        <v>0</v>
      </c>
      <c r="BL7" s="40">
        <f t="shared" si="1"/>
        <v>0</v>
      </c>
      <c r="BM7" s="40">
        <f t="shared" si="1"/>
        <v>0</v>
      </c>
      <c r="BN7" s="40">
        <f t="shared" si="1"/>
        <v>0</v>
      </c>
      <c r="BO7" s="40">
        <f t="shared" si="1"/>
        <v>0</v>
      </c>
      <c r="BP7" s="40">
        <f t="shared" si="1"/>
        <v>0</v>
      </c>
      <c r="BQ7" s="40">
        <f t="shared" si="2"/>
        <v>0</v>
      </c>
      <c r="BR7" s="40">
        <f t="shared" si="2"/>
        <v>0</v>
      </c>
      <c r="BS7" s="40">
        <f t="shared" si="2"/>
        <v>0</v>
      </c>
      <c r="BT7" s="40">
        <f t="shared" si="2"/>
        <v>0</v>
      </c>
      <c r="BU7" s="40">
        <f t="shared" si="2"/>
        <v>0</v>
      </c>
      <c r="BV7" s="40">
        <f t="shared" si="2"/>
        <v>0</v>
      </c>
      <c r="BW7" s="40">
        <f t="shared" si="2"/>
        <v>0</v>
      </c>
      <c r="BX7" s="40">
        <f t="shared" si="2"/>
        <v>0</v>
      </c>
    </row>
    <row r="8" spans="1:76" x14ac:dyDescent="0.25">
      <c r="A8" t="s">
        <v>43</v>
      </c>
      <c r="B8" s="15">
        <v>5.9425999999999997</v>
      </c>
      <c r="C8" s="15">
        <v>5.9425999999999997</v>
      </c>
      <c r="D8" s="15">
        <v>5.9425999999999997</v>
      </c>
      <c r="E8" s="15">
        <v>5.9425999999999997</v>
      </c>
      <c r="F8" s="15">
        <v>5.9425999999999997</v>
      </c>
      <c r="G8" s="15">
        <v>5.9425999999999997</v>
      </c>
      <c r="H8" s="15">
        <v>5.9425999999999997</v>
      </c>
      <c r="I8" s="15">
        <v>5.9425999999999997</v>
      </c>
      <c r="J8" s="15">
        <v>5.9425999999999997</v>
      </c>
      <c r="K8" s="15">
        <v>5.9425999999999997</v>
      </c>
      <c r="L8" s="15">
        <v>5.9425999999999997</v>
      </c>
      <c r="M8" s="15">
        <v>5.9425999999999997</v>
      </c>
      <c r="N8" s="566">
        <v>5.9425999999999997</v>
      </c>
      <c r="O8" s="566">
        <v>5.9425999999999997</v>
      </c>
      <c r="P8" s="566">
        <v>5.9425999999999997</v>
      </c>
      <c r="Q8" s="566">
        <v>5.9425999999999997</v>
      </c>
      <c r="R8" s="566">
        <v>5.9425999999999997</v>
      </c>
      <c r="S8" s="566">
        <v>5.9425999999999997</v>
      </c>
      <c r="T8" s="566">
        <v>5.9425999999999997</v>
      </c>
      <c r="U8" s="566">
        <v>5.9425999999999997</v>
      </c>
      <c r="V8" s="566">
        <v>5.9425999999999997</v>
      </c>
      <c r="W8" s="566">
        <v>0</v>
      </c>
      <c r="X8" s="566">
        <v>0</v>
      </c>
      <c r="Y8" s="566">
        <v>0</v>
      </c>
      <c r="Z8" s="553"/>
      <c r="AA8" s="553"/>
      <c r="AB8" s="553"/>
      <c r="AC8" s="553"/>
      <c r="AD8" s="553"/>
      <c r="AE8" s="553"/>
      <c r="AF8" s="553"/>
      <c r="AG8" s="553"/>
      <c r="AH8" s="553"/>
      <c r="AI8" s="553"/>
      <c r="AJ8" s="553"/>
      <c r="AK8" s="553"/>
      <c r="AL8" s="554"/>
      <c r="AM8" s="13">
        <v>0</v>
      </c>
      <c r="AN8" s="40">
        <f t="shared" si="0"/>
        <v>0</v>
      </c>
      <c r="AO8" s="40">
        <f t="shared" si="0"/>
        <v>0</v>
      </c>
      <c r="AP8" s="40">
        <f t="shared" si="0"/>
        <v>0</v>
      </c>
      <c r="AQ8" s="40">
        <f t="shared" si="0"/>
        <v>0</v>
      </c>
      <c r="AR8" s="40">
        <f t="shared" si="0"/>
        <v>0</v>
      </c>
      <c r="AS8" s="40">
        <f t="shared" si="0"/>
        <v>0</v>
      </c>
      <c r="AT8" s="40">
        <f t="shared" si="0"/>
        <v>0</v>
      </c>
      <c r="AU8" s="40">
        <f t="shared" si="0"/>
        <v>0</v>
      </c>
      <c r="AV8" s="40">
        <f t="shared" si="0"/>
        <v>0</v>
      </c>
      <c r="AW8" s="40">
        <f t="shared" si="0"/>
        <v>0</v>
      </c>
      <c r="AX8" s="40">
        <f t="shared" si="0"/>
        <v>0</v>
      </c>
      <c r="AY8" s="40">
        <f t="shared" si="0"/>
        <v>0</v>
      </c>
      <c r="AZ8" s="40">
        <f t="shared" si="0"/>
        <v>0</v>
      </c>
      <c r="BA8" s="40">
        <f t="shared" si="0"/>
        <v>0</v>
      </c>
      <c r="BB8" s="40">
        <f t="shared" si="0"/>
        <v>0</v>
      </c>
      <c r="BC8" s="40">
        <f t="shared" si="0"/>
        <v>0</v>
      </c>
      <c r="BD8" s="40">
        <f t="shared" si="0"/>
        <v>0</v>
      </c>
      <c r="BE8" s="40">
        <f t="shared" si="0"/>
        <v>0</v>
      </c>
      <c r="BF8" s="40">
        <f t="shared" si="0"/>
        <v>0</v>
      </c>
      <c r="BG8" s="40">
        <f t="shared" si="1"/>
        <v>0</v>
      </c>
      <c r="BH8" s="40">
        <f t="shared" si="1"/>
        <v>0</v>
      </c>
      <c r="BI8" s="40">
        <f t="shared" si="1"/>
        <v>0</v>
      </c>
      <c r="BJ8" s="40">
        <f t="shared" si="1"/>
        <v>0</v>
      </c>
      <c r="BK8" s="40">
        <f t="shared" si="1"/>
        <v>0</v>
      </c>
      <c r="BL8" s="40">
        <f t="shared" si="1"/>
        <v>0</v>
      </c>
      <c r="BM8" s="40">
        <f t="shared" si="1"/>
        <v>0</v>
      </c>
      <c r="BN8" s="40">
        <f t="shared" si="1"/>
        <v>0</v>
      </c>
      <c r="BO8" s="40">
        <f t="shared" si="1"/>
        <v>0</v>
      </c>
      <c r="BP8" s="40">
        <f t="shared" si="1"/>
        <v>0</v>
      </c>
      <c r="BQ8" s="40">
        <f t="shared" si="2"/>
        <v>0</v>
      </c>
      <c r="BR8" s="40">
        <f t="shared" si="2"/>
        <v>0</v>
      </c>
      <c r="BS8" s="40">
        <f t="shared" si="2"/>
        <v>0</v>
      </c>
      <c r="BT8" s="40">
        <f t="shared" si="2"/>
        <v>0</v>
      </c>
      <c r="BU8" s="40">
        <f t="shared" si="2"/>
        <v>0</v>
      </c>
      <c r="BV8" s="40">
        <f t="shared" si="2"/>
        <v>0</v>
      </c>
      <c r="BW8" s="40">
        <f t="shared" si="2"/>
        <v>0</v>
      </c>
      <c r="BX8" s="40">
        <f t="shared" si="2"/>
        <v>0</v>
      </c>
    </row>
    <row r="9" spans="1:76" x14ac:dyDescent="0.25">
      <c r="A9" t="s">
        <v>44</v>
      </c>
      <c r="B9" s="15">
        <v>5.0839999999999996</v>
      </c>
      <c r="C9" s="15">
        <v>5.0839999999999996</v>
      </c>
      <c r="D9" s="15">
        <v>5.0839999999999996</v>
      </c>
      <c r="E9" s="15">
        <v>5.0839999999999996</v>
      </c>
      <c r="F9" s="15">
        <v>5.0839999999999996</v>
      </c>
      <c r="G9" s="15">
        <v>5.0839999999999996</v>
      </c>
      <c r="H9" s="15">
        <v>5.0839999999999996</v>
      </c>
      <c r="I9" s="15">
        <v>5.0839999999999996</v>
      </c>
      <c r="J9" s="15">
        <v>5.0839999999999996</v>
      </c>
      <c r="K9" s="15">
        <v>5.0839999999999996</v>
      </c>
      <c r="L9" s="15">
        <v>5.0839999999999996</v>
      </c>
      <c r="M9" s="15">
        <v>5.0839999999999996</v>
      </c>
      <c r="N9" s="566">
        <v>5.0839999999999996</v>
      </c>
      <c r="O9" s="566">
        <v>5.0839999999999996</v>
      </c>
      <c r="P9" s="566">
        <v>5.0839999999999996</v>
      </c>
      <c r="Q9" s="566">
        <v>5.0839999999999996</v>
      </c>
      <c r="R9" s="566">
        <v>5.0839999999999996</v>
      </c>
      <c r="S9" s="566">
        <v>5.0839999999999996</v>
      </c>
      <c r="T9" s="566">
        <v>0</v>
      </c>
      <c r="U9" s="566">
        <v>0</v>
      </c>
      <c r="V9" s="566">
        <v>0</v>
      </c>
      <c r="W9" s="566">
        <v>0</v>
      </c>
      <c r="X9" s="566">
        <v>0</v>
      </c>
      <c r="Y9" s="566">
        <v>0</v>
      </c>
      <c r="Z9" s="553"/>
      <c r="AA9" s="553"/>
      <c r="AB9" s="553"/>
      <c r="AC9" s="553"/>
      <c r="AD9" s="553"/>
      <c r="AE9" s="553"/>
      <c r="AF9" s="553"/>
      <c r="AG9" s="553"/>
      <c r="AH9" s="553"/>
      <c r="AI9" s="553"/>
      <c r="AJ9" s="553"/>
      <c r="AK9" s="553"/>
      <c r="AL9" s="554"/>
      <c r="AM9" s="10">
        <v>22.88</v>
      </c>
      <c r="AN9" s="40">
        <f t="shared" si="0"/>
        <v>116.32191999999999</v>
      </c>
      <c r="AO9" s="40">
        <f t="shared" si="0"/>
        <v>116.32191999999999</v>
      </c>
      <c r="AP9" s="40">
        <f t="shared" si="0"/>
        <v>116.32191999999999</v>
      </c>
      <c r="AQ9" s="40">
        <f t="shared" si="0"/>
        <v>116.32191999999999</v>
      </c>
      <c r="AR9" s="40">
        <f t="shared" si="0"/>
        <v>116.32191999999999</v>
      </c>
      <c r="AS9" s="40">
        <f t="shared" si="0"/>
        <v>116.32191999999999</v>
      </c>
      <c r="AT9" s="40">
        <f t="shared" si="0"/>
        <v>116.32191999999999</v>
      </c>
      <c r="AU9" s="40">
        <f t="shared" si="0"/>
        <v>116.32191999999999</v>
      </c>
      <c r="AV9" s="40">
        <f t="shared" si="0"/>
        <v>116.32191999999999</v>
      </c>
      <c r="AW9" s="40">
        <f t="shared" si="0"/>
        <v>116.32191999999999</v>
      </c>
      <c r="AX9" s="40">
        <f t="shared" si="0"/>
        <v>116.32191999999999</v>
      </c>
      <c r="AY9" s="40">
        <f t="shared" si="0"/>
        <v>116.32191999999999</v>
      </c>
      <c r="AZ9" s="40">
        <f t="shared" si="0"/>
        <v>116.32191999999999</v>
      </c>
      <c r="BA9" s="40">
        <f t="shared" si="0"/>
        <v>116.32191999999999</v>
      </c>
      <c r="BB9" s="40">
        <f t="shared" si="0"/>
        <v>116.32191999999999</v>
      </c>
      <c r="BC9" s="40">
        <f t="shared" si="0"/>
        <v>116.32191999999999</v>
      </c>
      <c r="BD9" s="40">
        <f t="shared" si="0"/>
        <v>116.32191999999999</v>
      </c>
      <c r="BE9" s="40">
        <f t="shared" si="0"/>
        <v>116.32191999999999</v>
      </c>
      <c r="BF9" s="40">
        <f t="shared" si="0"/>
        <v>0</v>
      </c>
      <c r="BG9" s="40">
        <f t="shared" si="1"/>
        <v>0</v>
      </c>
      <c r="BH9" s="40">
        <f t="shared" si="1"/>
        <v>0</v>
      </c>
      <c r="BI9" s="40">
        <f t="shared" si="1"/>
        <v>0</v>
      </c>
      <c r="BJ9" s="40">
        <f t="shared" si="1"/>
        <v>0</v>
      </c>
      <c r="BK9" s="40">
        <f t="shared" si="1"/>
        <v>0</v>
      </c>
      <c r="BL9" s="40">
        <f t="shared" si="1"/>
        <v>0</v>
      </c>
      <c r="BM9" s="40">
        <f t="shared" si="1"/>
        <v>0</v>
      </c>
      <c r="BN9" s="40">
        <f t="shared" si="1"/>
        <v>0</v>
      </c>
      <c r="BO9" s="40">
        <f t="shared" si="1"/>
        <v>0</v>
      </c>
      <c r="BP9" s="40">
        <f t="shared" si="1"/>
        <v>0</v>
      </c>
      <c r="BQ9" s="40">
        <f t="shared" si="2"/>
        <v>0</v>
      </c>
      <c r="BR9" s="40">
        <f t="shared" si="2"/>
        <v>0</v>
      </c>
      <c r="BS9" s="40">
        <f t="shared" si="2"/>
        <v>0</v>
      </c>
      <c r="BT9" s="40">
        <f t="shared" si="2"/>
        <v>0</v>
      </c>
      <c r="BU9" s="40">
        <f t="shared" si="2"/>
        <v>0</v>
      </c>
      <c r="BV9" s="40">
        <f t="shared" si="2"/>
        <v>0</v>
      </c>
      <c r="BW9" s="40">
        <f t="shared" si="2"/>
        <v>0</v>
      </c>
      <c r="BX9" s="40">
        <f t="shared" si="2"/>
        <v>0</v>
      </c>
    </row>
    <row r="10" spans="1:76" x14ac:dyDescent="0.25">
      <c r="A10" t="s">
        <v>45</v>
      </c>
      <c r="N10" s="568"/>
      <c r="O10" s="568"/>
      <c r="P10" s="568"/>
      <c r="Q10" s="568"/>
      <c r="R10" s="568"/>
      <c r="S10" s="568"/>
      <c r="T10" s="568"/>
      <c r="U10" s="568"/>
      <c r="V10" s="568"/>
      <c r="W10" s="568"/>
      <c r="X10" s="568"/>
      <c r="Y10" s="568"/>
      <c r="Z10" s="552"/>
      <c r="AA10" s="552"/>
      <c r="AB10" s="552"/>
      <c r="AC10" s="552"/>
      <c r="AD10" s="552"/>
      <c r="AE10" s="552"/>
      <c r="AF10" s="552"/>
      <c r="AG10" s="552"/>
      <c r="AH10" s="552"/>
      <c r="AI10" s="552"/>
      <c r="AJ10" s="552"/>
      <c r="AK10" s="552"/>
      <c r="AL10" s="552"/>
      <c r="AM10" s="10">
        <v>22.15</v>
      </c>
      <c r="AN10" s="40">
        <f t="shared" si="0"/>
        <v>0</v>
      </c>
      <c r="AO10" s="40">
        <f t="shared" si="0"/>
        <v>0</v>
      </c>
      <c r="AP10" s="40">
        <f t="shared" si="0"/>
        <v>0</v>
      </c>
      <c r="AQ10" s="40">
        <f t="shared" si="0"/>
        <v>0</v>
      </c>
      <c r="AR10" s="40">
        <f t="shared" si="0"/>
        <v>0</v>
      </c>
      <c r="AS10" s="40">
        <f t="shared" si="0"/>
        <v>0</v>
      </c>
      <c r="AT10" s="40">
        <f t="shared" si="0"/>
        <v>0</v>
      </c>
      <c r="AU10" s="40">
        <f t="shared" si="0"/>
        <v>0</v>
      </c>
      <c r="AV10" s="40">
        <f t="shared" si="0"/>
        <v>0</v>
      </c>
      <c r="AW10" s="40">
        <f t="shared" si="0"/>
        <v>0</v>
      </c>
      <c r="AX10" s="40">
        <f t="shared" si="0"/>
        <v>0</v>
      </c>
      <c r="AY10" s="40">
        <f t="shared" si="0"/>
        <v>0</v>
      </c>
      <c r="AZ10" s="40">
        <f t="shared" si="0"/>
        <v>0</v>
      </c>
      <c r="BA10" s="40">
        <f t="shared" si="0"/>
        <v>0</v>
      </c>
      <c r="BB10" s="40">
        <f t="shared" si="0"/>
        <v>0</v>
      </c>
      <c r="BC10" s="40">
        <f t="shared" si="0"/>
        <v>0</v>
      </c>
      <c r="BD10" s="40">
        <f t="shared" si="0"/>
        <v>0</v>
      </c>
      <c r="BE10" s="40">
        <f t="shared" si="0"/>
        <v>0</v>
      </c>
      <c r="BF10" s="40">
        <f t="shared" si="0"/>
        <v>0</v>
      </c>
      <c r="BG10" s="40">
        <f t="shared" si="1"/>
        <v>0</v>
      </c>
      <c r="BH10" s="40">
        <f t="shared" si="1"/>
        <v>0</v>
      </c>
      <c r="BI10" s="40">
        <f t="shared" si="1"/>
        <v>0</v>
      </c>
      <c r="BJ10" s="40">
        <f t="shared" si="1"/>
        <v>0</v>
      </c>
      <c r="BK10" s="40">
        <f t="shared" si="1"/>
        <v>0</v>
      </c>
      <c r="BL10" s="40">
        <f t="shared" si="1"/>
        <v>0</v>
      </c>
      <c r="BM10" s="40">
        <f t="shared" si="1"/>
        <v>0</v>
      </c>
      <c r="BN10" s="40">
        <f t="shared" si="1"/>
        <v>0</v>
      </c>
      <c r="BO10" s="40">
        <f t="shared" si="1"/>
        <v>0</v>
      </c>
      <c r="BP10" s="40">
        <f t="shared" si="1"/>
        <v>0</v>
      </c>
      <c r="BQ10" s="40">
        <f t="shared" si="2"/>
        <v>0</v>
      </c>
      <c r="BR10" s="40">
        <f t="shared" si="2"/>
        <v>0</v>
      </c>
      <c r="BS10" s="40">
        <f t="shared" si="2"/>
        <v>0</v>
      </c>
      <c r="BT10" s="40">
        <f t="shared" si="2"/>
        <v>0</v>
      </c>
      <c r="BU10" s="40">
        <f t="shared" si="2"/>
        <v>0</v>
      </c>
      <c r="BV10" s="40">
        <f t="shared" si="2"/>
        <v>0</v>
      </c>
      <c r="BW10" s="40">
        <f t="shared" si="2"/>
        <v>0</v>
      </c>
      <c r="BX10" s="40">
        <f t="shared" si="2"/>
        <v>0</v>
      </c>
    </row>
    <row r="11" spans="1:76" ht="15.75" x14ac:dyDescent="0.25">
      <c r="A11" s="7" t="s">
        <v>46</v>
      </c>
      <c r="N11" s="568"/>
      <c r="O11" s="568"/>
      <c r="P11" s="568"/>
      <c r="Q11" s="568"/>
      <c r="R11" s="568"/>
      <c r="S11" s="568"/>
      <c r="T11" s="568"/>
      <c r="U11" s="568"/>
      <c r="V11" s="568"/>
      <c r="W11" s="568"/>
      <c r="X11" s="568"/>
      <c r="Y11" s="568"/>
      <c r="Z11" s="552"/>
      <c r="AA11" s="552"/>
      <c r="AB11" s="552"/>
      <c r="AC11" s="552"/>
      <c r="AD11" s="552"/>
      <c r="AE11" s="552"/>
      <c r="AF11" s="552"/>
      <c r="AG11" s="552"/>
      <c r="AH11" s="552"/>
      <c r="AI11" s="552"/>
      <c r="AJ11" s="552"/>
      <c r="AK11" s="552"/>
      <c r="AL11" s="552"/>
      <c r="AM11" s="402">
        <v>21.3</v>
      </c>
      <c r="AN11" s="40">
        <f t="shared" si="0"/>
        <v>0</v>
      </c>
      <c r="AO11" s="40">
        <f t="shared" si="0"/>
        <v>0</v>
      </c>
      <c r="AP11" s="40">
        <f t="shared" si="0"/>
        <v>0</v>
      </c>
      <c r="AQ11" s="40">
        <f t="shared" si="0"/>
        <v>0</v>
      </c>
      <c r="AR11" s="40">
        <f t="shared" si="0"/>
        <v>0</v>
      </c>
      <c r="AS11" s="40">
        <f t="shared" si="0"/>
        <v>0</v>
      </c>
      <c r="AT11" s="40">
        <f t="shared" si="0"/>
        <v>0</v>
      </c>
      <c r="AU11" s="40">
        <f t="shared" si="0"/>
        <v>0</v>
      </c>
      <c r="AV11" s="40">
        <f t="shared" si="0"/>
        <v>0</v>
      </c>
      <c r="AW11" s="40">
        <f t="shared" si="0"/>
        <v>0</v>
      </c>
      <c r="AX11" s="40">
        <f t="shared" si="0"/>
        <v>0</v>
      </c>
      <c r="AY11" s="40">
        <f t="shared" si="0"/>
        <v>0</v>
      </c>
      <c r="AZ11" s="40">
        <f t="shared" si="0"/>
        <v>0</v>
      </c>
      <c r="BA11" s="40">
        <f t="shared" si="0"/>
        <v>0</v>
      </c>
      <c r="BB11" s="40">
        <f t="shared" si="0"/>
        <v>0</v>
      </c>
      <c r="BC11" s="40">
        <f t="shared" si="0"/>
        <v>0</v>
      </c>
      <c r="BD11" s="40">
        <f t="shared" si="0"/>
        <v>0</v>
      </c>
      <c r="BE11" s="40">
        <f t="shared" si="0"/>
        <v>0</v>
      </c>
      <c r="BF11" s="40">
        <f t="shared" si="0"/>
        <v>0</v>
      </c>
      <c r="BG11" s="40">
        <f t="shared" si="1"/>
        <v>0</v>
      </c>
      <c r="BH11" s="40">
        <f t="shared" si="1"/>
        <v>0</v>
      </c>
      <c r="BI11" s="40">
        <f t="shared" si="1"/>
        <v>0</v>
      </c>
      <c r="BJ11" s="40">
        <f t="shared" si="1"/>
        <v>0</v>
      </c>
      <c r="BK11" s="40">
        <f t="shared" si="1"/>
        <v>0</v>
      </c>
      <c r="BL11" s="40">
        <f t="shared" si="1"/>
        <v>0</v>
      </c>
      <c r="BM11" s="40">
        <f t="shared" si="1"/>
        <v>0</v>
      </c>
      <c r="BN11" s="40">
        <f t="shared" si="1"/>
        <v>0</v>
      </c>
      <c r="BO11" s="40">
        <f t="shared" si="1"/>
        <v>0</v>
      </c>
      <c r="BP11" s="40">
        <f t="shared" si="1"/>
        <v>0</v>
      </c>
      <c r="BQ11" s="40">
        <f t="shared" si="2"/>
        <v>0</v>
      </c>
      <c r="BR11" s="40">
        <f t="shared" si="2"/>
        <v>0</v>
      </c>
      <c r="BS11" s="40">
        <f t="shared" si="2"/>
        <v>0</v>
      </c>
      <c r="BT11" s="40">
        <f t="shared" si="2"/>
        <v>0</v>
      </c>
      <c r="BU11" s="40">
        <f t="shared" si="2"/>
        <v>0</v>
      </c>
      <c r="BV11" s="40">
        <f t="shared" si="2"/>
        <v>0</v>
      </c>
      <c r="BW11" s="40">
        <f t="shared" si="2"/>
        <v>0</v>
      </c>
      <c r="BX11" s="40">
        <f t="shared" si="2"/>
        <v>0</v>
      </c>
    </row>
    <row r="12" spans="1:76" x14ac:dyDescent="0.25">
      <c r="A12" t="s">
        <v>33</v>
      </c>
      <c r="B12" s="8">
        <f t="shared" ref="B12:AL12" si="3">SUM(B6:B11)</f>
        <v>5669.2717000000002</v>
      </c>
      <c r="C12" s="8">
        <f t="shared" si="3"/>
        <v>5669.2717000000002</v>
      </c>
      <c r="D12" s="8">
        <f t="shared" si="3"/>
        <v>5669.2717000000002</v>
      </c>
      <c r="E12" s="8">
        <f t="shared" si="3"/>
        <v>5669.2717000000002</v>
      </c>
      <c r="F12" s="8">
        <f t="shared" si="3"/>
        <v>5669.2717000000002</v>
      </c>
      <c r="G12" s="8">
        <f t="shared" si="3"/>
        <v>5669.2717000000002</v>
      </c>
      <c r="H12" s="8">
        <f t="shared" si="3"/>
        <v>5669.2717000000002</v>
      </c>
      <c r="I12" s="8">
        <f t="shared" si="3"/>
        <v>5669.2717000000002</v>
      </c>
      <c r="J12" s="8">
        <f t="shared" si="3"/>
        <v>5669.2717000000002</v>
      </c>
      <c r="K12" s="8">
        <f t="shared" si="3"/>
        <v>5669.2717000000002</v>
      </c>
      <c r="L12" s="8">
        <f t="shared" si="3"/>
        <v>5669.2717000000002</v>
      </c>
      <c r="M12" s="8">
        <f t="shared" si="3"/>
        <v>5669.2717000000002</v>
      </c>
      <c r="N12" s="567">
        <f t="shared" si="3"/>
        <v>4610.3469999999998</v>
      </c>
      <c r="O12" s="567">
        <f t="shared" si="3"/>
        <v>3837.6922</v>
      </c>
      <c r="P12" s="567">
        <f t="shared" si="3"/>
        <v>3472.4989999999998</v>
      </c>
      <c r="Q12" s="567">
        <f t="shared" si="3"/>
        <v>3065.4240999999997</v>
      </c>
      <c r="R12" s="567">
        <f t="shared" si="3"/>
        <v>2676.8158999999996</v>
      </c>
      <c r="S12" s="567">
        <f t="shared" si="3"/>
        <v>2341.0411999999997</v>
      </c>
      <c r="T12" s="567">
        <f t="shared" si="3"/>
        <v>2014.6985000000002</v>
      </c>
      <c r="U12" s="567">
        <f t="shared" si="3"/>
        <v>1802.6471000000001</v>
      </c>
      <c r="V12" s="567">
        <f t="shared" si="3"/>
        <v>1446.809</v>
      </c>
      <c r="W12" s="567">
        <f t="shared" si="3"/>
        <v>1141.2089999999998</v>
      </c>
      <c r="X12" s="567">
        <f t="shared" si="3"/>
        <v>497.9896</v>
      </c>
      <c r="Y12" s="567">
        <f t="shared" si="3"/>
        <v>0</v>
      </c>
      <c r="Z12" s="554">
        <f t="shared" si="3"/>
        <v>0</v>
      </c>
      <c r="AA12" s="554">
        <f t="shared" si="3"/>
        <v>0</v>
      </c>
      <c r="AB12" s="554">
        <f t="shared" si="3"/>
        <v>0</v>
      </c>
      <c r="AC12" s="554">
        <f t="shared" si="3"/>
        <v>0</v>
      </c>
      <c r="AD12" s="554">
        <f t="shared" si="3"/>
        <v>0</v>
      </c>
      <c r="AE12" s="554">
        <f t="shared" si="3"/>
        <v>0</v>
      </c>
      <c r="AF12" s="554">
        <f t="shared" si="3"/>
        <v>0</v>
      </c>
      <c r="AG12" s="554">
        <f t="shared" si="3"/>
        <v>0</v>
      </c>
      <c r="AH12" s="554">
        <f t="shared" si="3"/>
        <v>0</v>
      </c>
      <c r="AI12" s="554">
        <f t="shared" si="3"/>
        <v>0</v>
      </c>
      <c r="AJ12" s="554">
        <f t="shared" si="3"/>
        <v>0</v>
      </c>
      <c r="AK12" s="554">
        <f t="shared" si="3"/>
        <v>0</v>
      </c>
      <c r="AL12" s="554">
        <f t="shared" si="3"/>
        <v>0</v>
      </c>
      <c r="AN12" s="40">
        <f>SUM(AN4:AN11)</f>
        <v>120839.77466000001</v>
      </c>
      <c r="AO12" s="40">
        <f t="shared" ref="AO12:BX12" si="4">SUM(AO4:AO11)</f>
        <v>120839.77466000001</v>
      </c>
      <c r="AP12" s="40">
        <f t="shared" si="4"/>
        <v>120839.77466000001</v>
      </c>
      <c r="AQ12" s="40">
        <f t="shared" si="4"/>
        <v>120839.77466000001</v>
      </c>
      <c r="AR12" s="40">
        <f t="shared" si="4"/>
        <v>120839.77466000001</v>
      </c>
      <c r="AS12" s="40">
        <f t="shared" si="4"/>
        <v>120839.77466000001</v>
      </c>
      <c r="AT12" s="40">
        <f t="shared" si="4"/>
        <v>120839.77466000001</v>
      </c>
      <c r="AU12" s="40">
        <f t="shared" si="4"/>
        <v>120839.77466000001</v>
      </c>
      <c r="AV12" s="40">
        <f t="shared" si="4"/>
        <v>120839.77466000001</v>
      </c>
      <c r="AW12" s="40">
        <f t="shared" si="4"/>
        <v>120839.77466000001</v>
      </c>
      <c r="AX12" s="40">
        <f t="shared" si="4"/>
        <v>120839.77466000001</v>
      </c>
      <c r="AY12" s="40">
        <f t="shared" si="4"/>
        <v>120839.77466000001</v>
      </c>
      <c r="AZ12" s="40">
        <f t="shared" si="4"/>
        <v>98161.011098000017</v>
      </c>
      <c r="BA12" s="40">
        <f t="shared" si="4"/>
        <v>81778.619634000017</v>
      </c>
      <c r="BB12" s="40">
        <f t="shared" si="4"/>
        <v>74007.388348000008</v>
      </c>
      <c r="BC12" s="40">
        <f t="shared" si="4"/>
        <v>65224.705440000005</v>
      </c>
      <c r="BD12" s="40">
        <f t="shared" si="4"/>
        <v>57005.390248000003</v>
      </c>
      <c r="BE12" s="40">
        <f t="shared" si="4"/>
        <v>49594.876880000003</v>
      </c>
      <c r="BF12" s="40">
        <f t="shared" si="4"/>
        <v>42594.282546000002</v>
      </c>
      <c r="BG12" s="40">
        <f t="shared" si="4"/>
        <v>38112.730265999999</v>
      </c>
      <c r="BH12" s="40">
        <f t="shared" si="4"/>
        <v>30602.344317999999</v>
      </c>
      <c r="BI12" s="40">
        <f t="shared" si="4"/>
        <v>24254.872651999998</v>
      </c>
      <c r="BJ12" s="40">
        <f t="shared" si="4"/>
        <v>10644.281712</v>
      </c>
      <c r="BK12" s="40">
        <f t="shared" si="4"/>
        <v>0</v>
      </c>
      <c r="BL12" s="40">
        <f t="shared" si="4"/>
        <v>0</v>
      </c>
      <c r="BM12" s="40">
        <f t="shared" si="4"/>
        <v>0</v>
      </c>
      <c r="BN12" s="40">
        <f t="shared" si="4"/>
        <v>0</v>
      </c>
      <c r="BO12" s="40">
        <f t="shared" si="4"/>
        <v>0</v>
      </c>
      <c r="BP12" s="40">
        <f t="shared" si="4"/>
        <v>0</v>
      </c>
      <c r="BQ12" s="40">
        <f t="shared" si="4"/>
        <v>0</v>
      </c>
      <c r="BR12" s="40">
        <f t="shared" si="4"/>
        <v>0</v>
      </c>
      <c r="BS12" s="40">
        <f t="shared" si="4"/>
        <v>0</v>
      </c>
      <c r="BT12" s="40">
        <f t="shared" si="4"/>
        <v>0</v>
      </c>
      <c r="BU12" s="40">
        <f t="shared" si="4"/>
        <v>0</v>
      </c>
      <c r="BV12" s="40">
        <f t="shared" si="4"/>
        <v>0</v>
      </c>
      <c r="BW12" s="40">
        <f t="shared" si="4"/>
        <v>0</v>
      </c>
      <c r="BX12" s="40">
        <f t="shared" si="4"/>
        <v>0</v>
      </c>
    </row>
    <row r="13" spans="1:76" ht="15.75" x14ac:dyDescent="0.25">
      <c r="A13" s="2">
        <v>2021</v>
      </c>
      <c r="N13" s="568"/>
      <c r="O13" s="568"/>
      <c r="P13" s="568"/>
      <c r="Q13" s="568"/>
      <c r="R13" s="568"/>
      <c r="S13" s="568"/>
      <c r="T13" s="568"/>
      <c r="U13" s="568"/>
      <c r="V13" s="568"/>
      <c r="W13" s="568"/>
      <c r="X13" s="568"/>
      <c r="Y13" s="568"/>
      <c r="Z13" s="552"/>
      <c r="AA13" s="552"/>
      <c r="AB13" s="552"/>
      <c r="AC13" s="552"/>
      <c r="AD13" s="552"/>
      <c r="AE13" s="552"/>
      <c r="AF13" s="552"/>
      <c r="AG13" s="552"/>
      <c r="AH13" s="552"/>
      <c r="AI13" s="552"/>
      <c r="AJ13" s="552"/>
      <c r="AK13" s="552"/>
      <c r="AL13" s="552"/>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row>
    <row r="14" spans="1:76" x14ac:dyDescent="0.25">
      <c r="A14" t="s">
        <v>38</v>
      </c>
      <c r="B14" s="8">
        <v>7734.0821999999998</v>
      </c>
      <c r="C14" s="8">
        <v>7733.8022000000001</v>
      </c>
      <c r="D14" s="8">
        <v>7733.2421999999997</v>
      </c>
      <c r="E14" s="8">
        <v>7732.6822000000002</v>
      </c>
      <c r="F14" s="8">
        <v>7732.1223</v>
      </c>
      <c r="G14" s="8">
        <v>7731.8423000000003</v>
      </c>
      <c r="H14" s="8">
        <v>7731.5622999999996</v>
      </c>
      <c r="I14" s="8">
        <v>7730.7223000000004</v>
      </c>
      <c r="J14" s="8">
        <v>7729.8823000000002</v>
      </c>
      <c r="K14" s="8">
        <v>7729.3222999999998</v>
      </c>
      <c r="L14" s="8">
        <v>7727.6423000000004</v>
      </c>
      <c r="M14" s="8">
        <v>7727.3622999999998</v>
      </c>
      <c r="N14" s="566">
        <v>7727.3622999999998</v>
      </c>
      <c r="O14" s="566">
        <v>7142.0127000000002</v>
      </c>
      <c r="P14" s="566">
        <v>6791.2532000000001</v>
      </c>
      <c r="Q14" s="566">
        <v>6397.7051000000001</v>
      </c>
      <c r="R14" s="566">
        <v>5640.1593999999996</v>
      </c>
      <c r="S14" s="566">
        <v>5373.0982999999997</v>
      </c>
      <c r="T14" s="566">
        <v>5113.1484</v>
      </c>
      <c r="U14" s="566">
        <v>4239.3878000000004</v>
      </c>
      <c r="V14" s="566">
        <v>3842.3879999999999</v>
      </c>
      <c r="W14" s="566">
        <v>3239.9214000000002</v>
      </c>
      <c r="X14" s="566">
        <v>2470.1107999999999</v>
      </c>
      <c r="Y14" s="566">
        <v>2051.5578999999998</v>
      </c>
      <c r="Z14" s="554"/>
      <c r="AA14" s="554"/>
      <c r="AB14" s="554"/>
      <c r="AC14" s="554"/>
      <c r="AD14" s="554"/>
      <c r="AE14" s="554"/>
      <c r="AF14" s="554"/>
      <c r="AG14" s="554"/>
      <c r="AH14" s="554"/>
      <c r="AI14" s="554"/>
      <c r="AJ14" s="554"/>
      <c r="AK14" s="554"/>
      <c r="AL14" s="554"/>
      <c r="AM14" s="8">
        <v>0</v>
      </c>
      <c r="AN14" s="40">
        <f t="shared" ref="AN14:BF21" si="5">B14*$AM14</f>
        <v>0</v>
      </c>
      <c r="AO14" s="40">
        <f t="shared" si="5"/>
        <v>0</v>
      </c>
      <c r="AP14" s="40">
        <f t="shared" si="5"/>
        <v>0</v>
      </c>
      <c r="AQ14" s="40">
        <f t="shared" si="5"/>
        <v>0</v>
      </c>
      <c r="AR14" s="40">
        <f t="shared" si="5"/>
        <v>0</v>
      </c>
      <c r="AS14" s="40">
        <f t="shared" si="5"/>
        <v>0</v>
      </c>
      <c r="AT14" s="40">
        <f t="shared" si="5"/>
        <v>0</v>
      </c>
      <c r="AU14" s="40">
        <f t="shared" si="5"/>
        <v>0</v>
      </c>
      <c r="AV14" s="40">
        <f t="shared" si="5"/>
        <v>0</v>
      </c>
      <c r="AW14" s="40">
        <f t="shared" si="5"/>
        <v>0</v>
      </c>
      <c r="AX14" s="40">
        <f t="shared" si="5"/>
        <v>0</v>
      </c>
      <c r="AY14" s="40">
        <f t="shared" si="5"/>
        <v>0</v>
      </c>
      <c r="AZ14" s="40">
        <f t="shared" si="5"/>
        <v>0</v>
      </c>
      <c r="BA14" s="40">
        <f t="shared" si="5"/>
        <v>0</v>
      </c>
      <c r="BB14" s="40">
        <f t="shared" si="5"/>
        <v>0</v>
      </c>
      <c r="BC14" s="40">
        <f t="shared" si="5"/>
        <v>0</v>
      </c>
      <c r="BD14" s="40">
        <f t="shared" si="5"/>
        <v>0</v>
      </c>
      <c r="BE14" s="40">
        <f t="shared" si="5"/>
        <v>0</v>
      </c>
      <c r="BF14" s="40">
        <f t="shared" si="5"/>
        <v>0</v>
      </c>
      <c r="BG14" s="40">
        <f t="shared" ref="BG14:BP21" si="6">U14*$AM14</f>
        <v>0</v>
      </c>
      <c r="BH14" s="40">
        <f t="shared" si="6"/>
        <v>0</v>
      </c>
      <c r="BI14" s="40">
        <f t="shared" si="6"/>
        <v>0</v>
      </c>
      <c r="BJ14" s="40">
        <f t="shared" si="6"/>
        <v>0</v>
      </c>
      <c r="BK14" s="40">
        <f t="shared" si="6"/>
        <v>0</v>
      </c>
      <c r="BL14" s="40">
        <f t="shared" si="6"/>
        <v>0</v>
      </c>
      <c r="BM14" s="40">
        <f t="shared" si="6"/>
        <v>0</v>
      </c>
      <c r="BN14" s="40">
        <f t="shared" si="6"/>
        <v>0</v>
      </c>
      <c r="BO14" s="40">
        <f t="shared" si="6"/>
        <v>0</v>
      </c>
      <c r="BP14" s="40">
        <f t="shared" si="6"/>
        <v>0</v>
      </c>
      <c r="BQ14" s="40">
        <f t="shared" ref="BQ14:BX21" si="7">AE14*$AM14</f>
        <v>0</v>
      </c>
      <c r="BR14" s="40">
        <f t="shared" si="7"/>
        <v>0</v>
      </c>
      <c r="BS14" s="40">
        <f t="shared" si="7"/>
        <v>0</v>
      </c>
      <c r="BT14" s="40">
        <f t="shared" si="7"/>
        <v>0</v>
      </c>
      <c r="BU14" s="40">
        <f t="shared" si="7"/>
        <v>0</v>
      </c>
      <c r="BV14" s="40">
        <f t="shared" si="7"/>
        <v>0</v>
      </c>
      <c r="BW14" s="40">
        <f t="shared" si="7"/>
        <v>0</v>
      </c>
      <c r="BX14" s="40">
        <f t="shared" si="7"/>
        <v>0</v>
      </c>
    </row>
    <row r="15" spans="1:76" x14ac:dyDescent="0.25">
      <c r="A15" t="s">
        <v>40</v>
      </c>
      <c r="B15" s="8">
        <v>277.02109999999999</v>
      </c>
      <c r="C15" s="8">
        <v>277.02109999999999</v>
      </c>
      <c r="D15" s="8">
        <v>277.02109999999999</v>
      </c>
      <c r="E15" s="8">
        <v>277.02109999999999</v>
      </c>
      <c r="F15" s="8">
        <v>276.74110000000002</v>
      </c>
      <c r="G15" s="8">
        <v>276.74110000000002</v>
      </c>
      <c r="H15" s="8">
        <v>276.74110000000002</v>
      </c>
      <c r="I15" s="8">
        <v>276.74110000000002</v>
      </c>
      <c r="J15" s="8">
        <v>276.74110000000002</v>
      </c>
      <c r="K15" s="8">
        <v>276.74110000000002</v>
      </c>
      <c r="L15" s="8">
        <v>276.74110000000002</v>
      </c>
      <c r="M15" s="8">
        <v>276.74110000000002</v>
      </c>
      <c r="N15" s="566">
        <v>276.74110000000002</v>
      </c>
      <c r="O15" s="566">
        <v>241.35720000000001</v>
      </c>
      <c r="P15" s="566">
        <v>218.04390000000001</v>
      </c>
      <c r="Q15" s="566">
        <v>205.47730000000001</v>
      </c>
      <c r="R15" s="566">
        <v>160.0992</v>
      </c>
      <c r="S15" s="566">
        <v>147.95699999999999</v>
      </c>
      <c r="T15" s="566">
        <v>147.40129999999999</v>
      </c>
      <c r="U15" s="566">
        <v>144.69909999999999</v>
      </c>
      <c r="V15" s="566">
        <v>127.7624</v>
      </c>
      <c r="W15" s="566">
        <v>124.2645</v>
      </c>
      <c r="X15" s="566">
        <v>121.1626</v>
      </c>
      <c r="Y15" s="566">
        <v>57.806600000000003</v>
      </c>
      <c r="Z15" s="554"/>
      <c r="AA15" s="554"/>
      <c r="AB15" s="554"/>
      <c r="AC15" s="554"/>
      <c r="AD15" s="554"/>
      <c r="AE15" s="554"/>
      <c r="AF15" s="554"/>
      <c r="AG15" s="554"/>
      <c r="AH15" s="554"/>
      <c r="AI15" s="554"/>
      <c r="AJ15" s="554"/>
      <c r="AK15" s="554"/>
      <c r="AL15" s="554"/>
      <c r="AM15" s="8">
        <v>0</v>
      </c>
      <c r="AN15" s="40">
        <f t="shared" si="5"/>
        <v>0</v>
      </c>
      <c r="AO15" s="40">
        <f t="shared" si="5"/>
        <v>0</v>
      </c>
      <c r="AP15" s="40">
        <f t="shared" si="5"/>
        <v>0</v>
      </c>
      <c r="AQ15" s="40">
        <f t="shared" si="5"/>
        <v>0</v>
      </c>
      <c r="AR15" s="40">
        <f t="shared" si="5"/>
        <v>0</v>
      </c>
      <c r="AS15" s="40">
        <f t="shared" si="5"/>
        <v>0</v>
      </c>
      <c r="AT15" s="40">
        <f t="shared" si="5"/>
        <v>0</v>
      </c>
      <c r="AU15" s="40">
        <f t="shared" si="5"/>
        <v>0</v>
      </c>
      <c r="AV15" s="40">
        <f t="shared" si="5"/>
        <v>0</v>
      </c>
      <c r="AW15" s="40">
        <f t="shared" si="5"/>
        <v>0</v>
      </c>
      <c r="AX15" s="40">
        <f t="shared" si="5"/>
        <v>0</v>
      </c>
      <c r="AY15" s="40">
        <f t="shared" si="5"/>
        <v>0</v>
      </c>
      <c r="AZ15" s="40">
        <f t="shared" si="5"/>
        <v>0</v>
      </c>
      <c r="BA15" s="40">
        <f t="shared" si="5"/>
        <v>0</v>
      </c>
      <c r="BB15" s="40">
        <f t="shared" si="5"/>
        <v>0</v>
      </c>
      <c r="BC15" s="40">
        <f t="shared" si="5"/>
        <v>0</v>
      </c>
      <c r="BD15" s="40">
        <f t="shared" si="5"/>
        <v>0</v>
      </c>
      <c r="BE15" s="40">
        <f t="shared" si="5"/>
        <v>0</v>
      </c>
      <c r="BF15" s="40">
        <f t="shared" si="5"/>
        <v>0</v>
      </c>
      <c r="BG15" s="40">
        <f t="shared" si="6"/>
        <v>0</v>
      </c>
      <c r="BH15" s="40">
        <f t="shared" si="6"/>
        <v>0</v>
      </c>
      <c r="BI15" s="40">
        <f t="shared" si="6"/>
        <v>0</v>
      </c>
      <c r="BJ15" s="40">
        <f t="shared" si="6"/>
        <v>0</v>
      </c>
      <c r="BK15" s="40">
        <f t="shared" si="6"/>
        <v>0</v>
      </c>
      <c r="BL15" s="40">
        <f t="shared" si="6"/>
        <v>0</v>
      </c>
      <c r="BM15" s="40">
        <f t="shared" si="6"/>
        <v>0</v>
      </c>
      <c r="BN15" s="40">
        <f t="shared" si="6"/>
        <v>0</v>
      </c>
      <c r="BO15" s="40">
        <f t="shared" si="6"/>
        <v>0</v>
      </c>
      <c r="BP15" s="40">
        <f t="shared" si="6"/>
        <v>0</v>
      </c>
      <c r="BQ15" s="40">
        <f t="shared" si="7"/>
        <v>0</v>
      </c>
      <c r="BR15" s="40">
        <f t="shared" si="7"/>
        <v>0</v>
      </c>
      <c r="BS15" s="40">
        <f t="shared" si="7"/>
        <v>0</v>
      </c>
      <c r="BT15" s="40">
        <f t="shared" si="7"/>
        <v>0</v>
      </c>
      <c r="BU15" s="40">
        <f t="shared" si="7"/>
        <v>0</v>
      </c>
      <c r="BV15" s="40">
        <f t="shared" si="7"/>
        <v>0</v>
      </c>
      <c r="BW15" s="40">
        <f t="shared" si="7"/>
        <v>0</v>
      </c>
      <c r="BX15" s="40">
        <f t="shared" si="7"/>
        <v>0</v>
      </c>
    </row>
    <row r="16" spans="1:76" x14ac:dyDescent="0.25">
      <c r="A16" t="s">
        <v>41</v>
      </c>
      <c r="B16" s="8">
        <v>5643.2022999999999</v>
      </c>
      <c r="C16" s="8">
        <v>5642.9223000000002</v>
      </c>
      <c r="D16" s="8">
        <v>5642.3622999999998</v>
      </c>
      <c r="E16" s="8">
        <v>5642.0823</v>
      </c>
      <c r="F16" s="8">
        <v>5642.0823</v>
      </c>
      <c r="G16" s="8">
        <v>5642.0823</v>
      </c>
      <c r="H16" s="8">
        <v>5642.0823</v>
      </c>
      <c r="I16" s="8">
        <v>5641.8023000000003</v>
      </c>
      <c r="J16" s="8">
        <v>5641.8023000000003</v>
      </c>
      <c r="K16" s="8">
        <v>5641.5222999999996</v>
      </c>
      <c r="L16" s="8">
        <v>5641.2422999999999</v>
      </c>
      <c r="M16" s="8">
        <v>5641.2422999999999</v>
      </c>
      <c r="N16" s="566">
        <v>5641.2422999999999</v>
      </c>
      <c r="O16" s="566">
        <v>5294.1911</v>
      </c>
      <c r="P16" s="566">
        <v>4784.2119000000002</v>
      </c>
      <c r="Q16" s="566">
        <v>4598.2768999999998</v>
      </c>
      <c r="R16" s="566">
        <v>4115.3787000000002</v>
      </c>
      <c r="S16" s="566">
        <v>3597.9949000000001</v>
      </c>
      <c r="T16" s="566">
        <v>3427.6232</v>
      </c>
      <c r="U16" s="566">
        <v>2964.5807</v>
      </c>
      <c r="V16" s="566">
        <v>2683.7368999999999</v>
      </c>
      <c r="W16" s="566">
        <v>2205.3440999999998</v>
      </c>
      <c r="X16" s="566">
        <v>1958.0876000000001</v>
      </c>
      <c r="Y16" s="566">
        <v>1079.5163</v>
      </c>
      <c r="Z16" s="554"/>
      <c r="AA16" s="554"/>
      <c r="AB16" s="554"/>
      <c r="AC16" s="554"/>
      <c r="AD16" s="554"/>
      <c r="AE16" s="554"/>
      <c r="AF16" s="554"/>
      <c r="AG16" s="554"/>
      <c r="AH16" s="554"/>
      <c r="AI16" s="554"/>
      <c r="AJ16" s="554"/>
      <c r="AK16" s="554"/>
      <c r="AL16" s="554"/>
      <c r="AM16" s="402">
        <v>21.1</v>
      </c>
      <c r="AN16" s="40">
        <f t="shared" si="5"/>
        <v>119071.56853</v>
      </c>
      <c r="AO16" s="40">
        <f t="shared" si="5"/>
        <v>119065.66053000001</v>
      </c>
      <c r="AP16" s="40">
        <f t="shared" si="5"/>
        <v>119053.84453</v>
      </c>
      <c r="AQ16" s="40">
        <f t="shared" si="5"/>
        <v>119047.93653000001</v>
      </c>
      <c r="AR16" s="40">
        <f t="shared" si="5"/>
        <v>119047.93653000001</v>
      </c>
      <c r="AS16" s="40">
        <f t="shared" si="5"/>
        <v>119047.93653000001</v>
      </c>
      <c r="AT16" s="40">
        <f t="shared" si="5"/>
        <v>119047.93653000001</v>
      </c>
      <c r="AU16" s="40">
        <f t="shared" si="5"/>
        <v>119042.02853000001</v>
      </c>
      <c r="AV16" s="40">
        <f t="shared" si="5"/>
        <v>119042.02853000001</v>
      </c>
      <c r="AW16" s="40">
        <f t="shared" si="5"/>
        <v>119036.12053</v>
      </c>
      <c r="AX16" s="40">
        <f t="shared" si="5"/>
        <v>119030.21253</v>
      </c>
      <c r="AY16" s="40">
        <f t="shared" si="5"/>
        <v>119030.21253</v>
      </c>
      <c r="AZ16" s="40">
        <f t="shared" si="5"/>
        <v>119030.21253</v>
      </c>
      <c r="BA16" s="40">
        <f t="shared" si="5"/>
        <v>111707.43221000001</v>
      </c>
      <c r="BB16" s="40">
        <f t="shared" si="5"/>
        <v>100946.87109000002</v>
      </c>
      <c r="BC16" s="40">
        <f t="shared" si="5"/>
        <v>97023.642590000003</v>
      </c>
      <c r="BD16" s="40">
        <f t="shared" si="5"/>
        <v>86834.490570000009</v>
      </c>
      <c r="BE16" s="40">
        <f t="shared" si="5"/>
        <v>75917.692390000011</v>
      </c>
      <c r="BF16" s="40">
        <f t="shared" si="5"/>
        <v>72322.849520000003</v>
      </c>
      <c r="BG16" s="40">
        <f t="shared" si="6"/>
        <v>62552.652770000001</v>
      </c>
      <c r="BH16" s="40">
        <f t="shared" si="6"/>
        <v>56626.848590000001</v>
      </c>
      <c r="BI16" s="40">
        <f t="shared" si="6"/>
        <v>46532.76051</v>
      </c>
      <c r="BJ16" s="40">
        <f t="shared" si="6"/>
        <v>41315.648360000007</v>
      </c>
      <c r="BK16" s="40">
        <f t="shared" si="6"/>
        <v>22777.79393</v>
      </c>
      <c r="BL16" s="40">
        <f t="shared" si="6"/>
        <v>0</v>
      </c>
      <c r="BM16" s="40">
        <f t="shared" si="6"/>
        <v>0</v>
      </c>
      <c r="BN16" s="40">
        <f t="shared" si="6"/>
        <v>0</v>
      </c>
      <c r="BO16" s="40">
        <f t="shared" si="6"/>
        <v>0</v>
      </c>
      <c r="BP16" s="40">
        <f t="shared" si="6"/>
        <v>0</v>
      </c>
      <c r="BQ16" s="40">
        <f t="shared" si="7"/>
        <v>0</v>
      </c>
      <c r="BR16" s="40">
        <f t="shared" si="7"/>
        <v>0</v>
      </c>
      <c r="BS16" s="40">
        <f t="shared" si="7"/>
        <v>0</v>
      </c>
      <c r="BT16" s="40">
        <f t="shared" si="7"/>
        <v>0</v>
      </c>
      <c r="BU16" s="40">
        <f t="shared" si="7"/>
        <v>0</v>
      </c>
      <c r="BV16" s="40">
        <f t="shared" si="7"/>
        <v>0</v>
      </c>
      <c r="BW16" s="40">
        <f t="shared" si="7"/>
        <v>0</v>
      </c>
      <c r="BX16" s="40">
        <f t="shared" si="7"/>
        <v>0</v>
      </c>
    </row>
    <row r="17" spans="1:76" x14ac:dyDescent="0.25">
      <c r="A17" t="s">
        <v>42</v>
      </c>
      <c r="B17" s="8">
        <v>373.4117</v>
      </c>
      <c r="C17" s="8">
        <v>373.4117</v>
      </c>
      <c r="D17" s="8">
        <v>373.4117</v>
      </c>
      <c r="E17" s="8">
        <v>373.13170000000002</v>
      </c>
      <c r="F17" s="8">
        <v>373.13170000000002</v>
      </c>
      <c r="G17" s="8">
        <v>373.13170000000002</v>
      </c>
      <c r="H17" s="8">
        <v>373.13170000000002</v>
      </c>
      <c r="I17" s="8">
        <v>373.13170000000002</v>
      </c>
      <c r="J17" s="8">
        <v>373.13170000000002</v>
      </c>
      <c r="K17" s="8">
        <v>373.13170000000002</v>
      </c>
      <c r="L17" s="8">
        <v>373.13170000000002</v>
      </c>
      <c r="M17" s="8">
        <v>373.13170000000002</v>
      </c>
      <c r="N17" s="566">
        <v>373.13170000000002</v>
      </c>
      <c r="O17" s="566">
        <v>372.98340000000002</v>
      </c>
      <c r="P17" s="566">
        <v>372.98340000000002</v>
      </c>
      <c r="Q17" s="566">
        <v>339.33710000000002</v>
      </c>
      <c r="R17" s="566">
        <v>199.7192</v>
      </c>
      <c r="S17" s="566">
        <v>189.3672</v>
      </c>
      <c r="T17" s="566">
        <v>175.8073</v>
      </c>
      <c r="U17" s="566">
        <v>137.3074</v>
      </c>
      <c r="V17" s="566">
        <v>137.3074</v>
      </c>
      <c r="W17" s="566">
        <v>99.336799999999997</v>
      </c>
      <c r="X17" s="566">
        <v>99.336799999999997</v>
      </c>
      <c r="Y17" s="566">
        <v>91.151799999999994</v>
      </c>
      <c r="Z17" s="554"/>
      <c r="AA17" s="554"/>
      <c r="AB17" s="554"/>
      <c r="AC17" s="554"/>
      <c r="AD17" s="554"/>
      <c r="AE17" s="554"/>
      <c r="AF17" s="554"/>
      <c r="AG17" s="554"/>
      <c r="AH17" s="554"/>
      <c r="AI17" s="554"/>
      <c r="AJ17" s="554"/>
      <c r="AK17" s="554"/>
      <c r="AL17" s="554"/>
      <c r="AM17" s="10">
        <v>22.88</v>
      </c>
      <c r="AN17" s="40">
        <f t="shared" si="5"/>
        <v>8543.6596959999988</v>
      </c>
      <c r="AO17" s="40">
        <f t="shared" si="5"/>
        <v>8543.6596959999988</v>
      </c>
      <c r="AP17" s="40">
        <f t="shared" si="5"/>
        <v>8543.6596959999988</v>
      </c>
      <c r="AQ17" s="40">
        <f t="shared" si="5"/>
        <v>8537.2532960000008</v>
      </c>
      <c r="AR17" s="40">
        <f t="shared" si="5"/>
        <v>8537.2532960000008</v>
      </c>
      <c r="AS17" s="40">
        <f t="shared" si="5"/>
        <v>8537.2532960000008</v>
      </c>
      <c r="AT17" s="40">
        <f t="shared" si="5"/>
        <v>8537.2532960000008</v>
      </c>
      <c r="AU17" s="40">
        <f t="shared" si="5"/>
        <v>8537.2532960000008</v>
      </c>
      <c r="AV17" s="40">
        <f t="shared" si="5"/>
        <v>8537.2532960000008</v>
      </c>
      <c r="AW17" s="40">
        <f t="shared" si="5"/>
        <v>8537.2532960000008</v>
      </c>
      <c r="AX17" s="40">
        <f t="shared" si="5"/>
        <v>8537.2532960000008</v>
      </c>
      <c r="AY17" s="40">
        <f t="shared" si="5"/>
        <v>8537.2532960000008</v>
      </c>
      <c r="AZ17" s="40">
        <f t="shared" si="5"/>
        <v>8537.2532960000008</v>
      </c>
      <c r="BA17" s="40">
        <f t="shared" si="5"/>
        <v>8533.8601920000001</v>
      </c>
      <c r="BB17" s="40">
        <f t="shared" si="5"/>
        <v>8533.8601920000001</v>
      </c>
      <c r="BC17" s="40">
        <f t="shared" si="5"/>
        <v>7764.0328479999998</v>
      </c>
      <c r="BD17" s="40">
        <f t="shared" si="5"/>
        <v>4569.575296</v>
      </c>
      <c r="BE17" s="40">
        <f t="shared" si="5"/>
        <v>4332.721536</v>
      </c>
      <c r="BF17" s="40">
        <f t="shared" si="5"/>
        <v>4022.4710239999999</v>
      </c>
      <c r="BG17" s="40">
        <f t="shared" si="6"/>
        <v>3141.593312</v>
      </c>
      <c r="BH17" s="40">
        <f t="shared" si="6"/>
        <v>3141.593312</v>
      </c>
      <c r="BI17" s="40">
        <f t="shared" si="6"/>
        <v>2272.8259839999996</v>
      </c>
      <c r="BJ17" s="40">
        <f t="shared" si="6"/>
        <v>2272.8259839999996</v>
      </c>
      <c r="BK17" s="40">
        <f t="shared" si="6"/>
        <v>2085.5531839999999</v>
      </c>
      <c r="BL17" s="40">
        <f t="shared" si="6"/>
        <v>0</v>
      </c>
      <c r="BM17" s="40">
        <f t="shared" si="6"/>
        <v>0</v>
      </c>
      <c r="BN17" s="40">
        <f t="shared" si="6"/>
        <v>0</v>
      </c>
      <c r="BO17" s="40">
        <f t="shared" si="6"/>
        <v>0</v>
      </c>
      <c r="BP17" s="40">
        <f t="shared" si="6"/>
        <v>0</v>
      </c>
      <c r="BQ17" s="40">
        <f t="shared" si="7"/>
        <v>0</v>
      </c>
      <c r="BR17" s="40">
        <f t="shared" si="7"/>
        <v>0</v>
      </c>
      <c r="BS17" s="40">
        <f t="shared" si="7"/>
        <v>0</v>
      </c>
      <c r="BT17" s="40">
        <f t="shared" si="7"/>
        <v>0</v>
      </c>
      <c r="BU17" s="40">
        <f t="shared" si="7"/>
        <v>0</v>
      </c>
      <c r="BV17" s="40">
        <f t="shared" si="7"/>
        <v>0</v>
      </c>
      <c r="BW17" s="40">
        <f t="shared" si="7"/>
        <v>0</v>
      </c>
      <c r="BX17" s="40">
        <f t="shared" si="7"/>
        <v>0</v>
      </c>
    </row>
    <row r="18" spans="1:76" x14ac:dyDescent="0.25">
      <c r="A18" t="s">
        <v>43</v>
      </c>
      <c r="B18" s="8"/>
      <c r="C18" s="8"/>
      <c r="D18" s="8"/>
      <c r="E18" s="8"/>
      <c r="F18" s="8"/>
      <c r="G18" s="8"/>
      <c r="H18" s="8"/>
      <c r="I18" s="8"/>
      <c r="J18" s="8"/>
      <c r="K18" s="8"/>
      <c r="L18" s="8"/>
      <c r="M18" s="8"/>
      <c r="N18" s="567"/>
      <c r="O18" s="567"/>
      <c r="P18" s="567"/>
      <c r="Q18" s="567"/>
      <c r="R18" s="567"/>
      <c r="S18" s="567"/>
      <c r="T18" s="567"/>
      <c r="U18" s="567"/>
      <c r="V18" s="567"/>
      <c r="W18" s="567"/>
      <c r="X18" s="567"/>
      <c r="Y18" s="567"/>
      <c r="Z18" s="554"/>
      <c r="AA18" s="554"/>
      <c r="AB18" s="554"/>
      <c r="AC18" s="554"/>
      <c r="AD18" s="554"/>
      <c r="AE18" s="554"/>
      <c r="AF18" s="554"/>
      <c r="AG18" s="554"/>
      <c r="AH18" s="554"/>
      <c r="AI18" s="554"/>
      <c r="AJ18" s="554"/>
      <c r="AK18" s="554"/>
      <c r="AL18" s="554"/>
      <c r="AM18" s="13">
        <v>0</v>
      </c>
      <c r="AN18" s="40">
        <f t="shared" si="5"/>
        <v>0</v>
      </c>
      <c r="AO18" s="40">
        <f t="shared" si="5"/>
        <v>0</v>
      </c>
      <c r="AP18" s="40">
        <f t="shared" si="5"/>
        <v>0</v>
      </c>
      <c r="AQ18" s="40">
        <f t="shared" si="5"/>
        <v>0</v>
      </c>
      <c r="AR18" s="40">
        <f t="shared" si="5"/>
        <v>0</v>
      </c>
      <c r="AS18" s="40">
        <f t="shared" si="5"/>
        <v>0</v>
      </c>
      <c r="AT18" s="40">
        <f t="shared" si="5"/>
        <v>0</v>
      </c>
      <c r="AU18" s="40">
        <f t="shared" si="5"/>
        <v>0</v>
      </c>
      <c r="AV18" s="40">
        <f t="shared" si="5"/>
        <v>0</v>
      </c>
      <c r="AW18" s="40">
        <f t="shared" si="5"/>
        <v>0</v>
      </c>
      <c r="AX18" s="40">
        <f t="shared" si="5"/>
        <v>0</v>
      </c>
      <c r="AY18" s="40">
        <f t="shared" si="5"/>
        <v>0</v>
      </c>
      <c r="AZ18" s="40">
        <f t="shared" si="5"/>
        <v>0</v>
      </c>
      <c r="BA18" s="40">
        <f t="shared" si="5"/>
        <v>0</v>
      </c>
      <c r="BB18" s="40">
        <f t="shared" si="5"/>
        <v>0</v>
      </c>
      <c r="BC18" s="40">
        <f t="shared" si="5"/>
        <v>0</v>
      </c>
      <c r="BD18" s="40">
        <f t="shared" si="5"/>
        <v>0</v>
      </c>
      <c r="BE18" s="40">
        <f t="shared" si="5"/>
        <v>0</v>
      </c>
      <c r="BF18" s="40">
        <f t="shared" si="5"/>
        <v>0</v>
      </c>
      <c r="BG18" s="40">
        <f t="shared" si="6"/>
        <v>0</v>
      </c>
      <c r="BH18" s="40">
        <f t="shared" si="6"/>
        <v>0</v>
      </c>
      <c r="BI18" s="40">
        <f t="shared" si="6"/>
        <v>0</v>
      </c>
      <c r="BJ18" s="40">
        <f t="shared" si="6"/>
        <v>0</v>
      </c>
      <c r="BK18" s="40">
        <f t="shared" si="6"/>
        <v>0</v>
      </c>
      <c r="BL18" s="40">
        <f t="shared" si="6"/>
        <v>0</v>
      </c>
      <c r="BM18" s="40">
        <f t="shared" si="6"/>
        <v>0</v>
      </c>
      <c r="BN18" s="40">
        <f t="shared" si="6"/>
        <v>0</v>
      </c>
      <c r="BO18" s="40">
        <f t="shared" si="6"/>
        <v>0</v>
      </c>
      <c r="BP18" s="40">
        <f t="shared" si="6"/>
        <v>0</v>
      </c>
      <c r="BQ18" s="40">
        <f t="shared" si="7"/>
        <v>0</v>
      </c>
      <c r="BR18" s="40">
        <f t="shared" si="7"/>
        <v>0</v>
      </c>
      <c r="BS18" s="40">
        <f t="shared" si="7"/>
        <v>0</v>
      </c>
      <c r="BT18" s="40">
        <f t="shared" si="7"/>
        <v>0</v>
      </c>
      <c r="BU18" s="40">
        <f t="shared" si="7"/>
        <v>0</v>
      </c>
      <c r="BV18" s="40">
        <f t="shared" si="7"/>
        <v>0</v>
      </c>
      <c r="BW18" s="40">
        <f t="shared" si="7"/>
        <v>0</v>
      </c>
      <c r="BX18" s="40">
        <f t="shared" si="7"/>
        <v>0</v>
      </c>
    </row>
    <row r="19" spans="1:76" x14ac:dyDescent="0.25">
      <c r="A19" t="s">
        <v>44</v>
      </c>
      <c r="B19" s="8">
        <v>46.014400000000002</v>
      </c>
      <c r="C19" s="8">
        <v>46.014400000000002</v>
      </c>
      <c r="D19" s="8">
        <v>46.014400000000002</v>
      </c>
      <c r="E19" s="8">
        <v>46.014400000000002</v>
      </c>
      <c r="F19" s="8">
        <v>46.014400000000002</v>
      </c>
      <c r="G19" s="8">
        <v>46.014400000000002</v>
      </c>
      <c r="H19" s="8">
        <v>46.014400000000002</v>
      </c>
      <c r="I19" s="8">
        <v>46.014400000000002</v>
      </c>
      <c r="J19" s="8">
        <v>46.014400000000002</v>
      </c>
      <c r="K19" s="8">
        <v>46.014400000000002</v>
      </c>
      <c r="L19" s="8">
        <v>46.014400000000002</v>
      </c>
      <c r="M19" s="8">
        <v>46.014400000000002</v>
      </c>
      <c r="N19" s="566">
        <v>46.014400000000002</v>
      </c>
      <c r="O19" s="566">
        <v>46.014400000000002</v>
      </c>
      <c r="P19" s="566">
        <v>46.014400000000002</v>
      </c>
      <c r="Q19" s="566">
        <v>46.014400000000002</v>
      </c>
      <c r="R19" s="566">
        <v>46.014400000000002</v>
      </c>
      <c r="S19" s="566">
        <v>46.014400000000002</v>
      </c>
      <c r="T19" s="566">
        <v>46.014400000000002</v>
      </c>
      <c r="U19" s="566">
        <v>31.781500000000001</v>
      </c>
      <c r="V19" s="566">
        <v>31.781500000000001</v>
      </c>
      <c r="W19" s="566">
        <v>31.781500000000001</v>
      </c>
      <c r="X19" s="566">
        <v>31.781500000000001</v>
      </c>
      <c r="Y19" s="566">
        <v>19.970700000000001</v>
      </c>
      <c r="Z19" s="554"/>
      <c r="AA19" s="554"/>
      <c r="AB19" s="554"/>
      <c r="AC19" s="554"/>
      <c r="AD19" s="554"/>
      <c r="AE19" s="554"/>
      <c r="AF19" s="554"/>
      <c r="AG19" s="554"/>
      <c r="AH19" s="554"/>
      <c r="AI19" s="554"/>
      <c r="AJ19" s="554"/>
      <c r="AK19" s="554"/>
      <c r="AL19" s="554"/>
      <c r="AM19" s="10">
        <v>22.88</v>
      </c>
      <c r="AN19" s="40">
        <f t="shared" si="5"/>
        <v>1052.8094719999999</v>
      </c>
      <c r="AO19" s="40">
        <f t="shared" si="5"/>
        <v>1052.8094719999999</v>
      </c>
      <c r="AP19" s="40">
        <f t="shared" si="5"/>
        <v>1052.8094719999999</v>
      </c>
      <c r="AQ19" s="40">
        <f t="shared" si="5"/>
        <v>1052.8094719999999</v>
      </c>
      <c r="AR19" s="40">
        <f t="shared" si="5"/>
        <v>1052.8094719999999</v>
      </c>
      <c r="AS19" s="40">
        <f t="shared" si="5"/>
        <v>1052.8094719999999</v>
      </c>
      <c r="AT19" s="40">
        <f t="shared" si="5"/>
        <v>1052.8094719999999</v>
      </c>
      <c r="AU19" s="40">
        <f t="shared" si="5"/>
        <v>1052.8094719999999</v>
      </c>
      <c r="AV19" s="40">
        <f t="shared" si="5"/>
        <v>1052.8094719999999</v>
      </c>
      <c r="AW19" s="40">
        <f t="shared" si="5"/>
        <v>1052.8094719999999</v>
      </c>
      <c r="AX19" s="40">
        <f t="shared" si="5"/>
        <v>1052.8094719999999</v>
      </c>
      <c r="AY19" s="40">
        <f t="shared" si="5"/>
        <v>1052.8094719999999</v>
      </c>
      <c r="AZ19" s="40">
        <f t="shared" si="5"/>
        <v>1052.8094719999999</v>
      </c>
      <c r="BA19" s="40">
        <f t="shared" si="5"/>
        <v>1052.8094719999999</v>
      </c>
      <c r="BB19" s="40">
        <f t="shared" si="5"/>
        <v>1052.8094719999999</v>
      </c>
      <c r="BC19" s="40">
        <f t="shared" si="5"/>
        <v>1052.8094719999999</v>
      </c>
      <c r="BD19" s="40">
        <f t="shared" si="5"/>
        <v>1052.8094719999999</v>
      </c>
      <c r="BE19" s="40">
        <f t="shared" si="5"/>
        <v>1052.8094719999999</v>
      </c>
      <c r="BF19" s="40">
        <f t="shared" si="5"/>
        <v>1052.8094719999999</v>
      </c>
      <c r="BG19" s="40">
        <f t="shared" si="6"/>
        <v>727.16071999999997</v>
      </c>
      <c r="BH19" s="40">
        <f t="shared" si="6"/>
        <v>727.16071999999997</v>
      </c>
      <c r="BI19" s="40">
        <f t="shared" si="6"/>
        <v>727.16071999999997</v>
      </c>
      <c r="BJ19" s="40">
        <f t="shared" si="6"/>
        <v>727.16071999999997</v>
      </c>
      <c r="BK19" s="40">
        <f t="shared" si="6"/>
        <v>456.92961600000001</v>
      </c>
      <c r="BL19" s="40">
        <f t="shared" si="6"/>
        <v>0</v>
      </c>
      <c r="BM19" s="40">
        <f t="shared" si="6"/>
        <v>0</v>
      </c>
      <c r="BN19" s="40">
        <f t="shared" si="6"/>
        <v>0</v>
      </c>
      <c r="BO19" s="40">
        <f t="shared" si="6"/>
        <v>0</v>
      </c>
      <c r="BP19" s="40">
        <f t="shared" si="6"/>
        <v>0</v>
      </c>
      <c r="BQ19" s="40">
        <f t="shared" si="7"/>
        <v>0</v>
      </c>
      <c r="BR19" s="40">
        <f t="shared" si="7"/>
        <v>0</v>
      </c>
      <c r="BS19" s="40">
        <f t="shared" si="7"/>
        <v>0</v>
      </c>
      <c r="BT19" s="40">
        <f t="shared" si="7"/>
        <v>0</v>
      </c>
      <c r="BU19" s="40">
        <f t="shared" si="7"/>
        <v>0</v>
      </c>
      <c r="BV19" s="40">
        <f t="shared" si="7"/>
        <v>0</v>
      </c>
      <c r="BW19" s="40">
        <f t="shared" si="7"/>
        <v>0</v>
      </c>
      <c r="BX19" s="40">
        <f t="shared" si="7"/>
        <v>0</v>
      </c>
    </row>
    <row r="20" spans="1:76" x14ac:dyDescent="0.25">
      <c r="A20" t="s">
        <v>45</v>
      </c>
      <c r="B20" s="8"/>
      <c r="C20" s="8"/>
      <c r="D20" s="8"/>
      <c r="E20" s="8"/>
      <c r="F20" s="8"/>
      <c r="G20" s="8"/>
      <c r="H20" s="8"/>
      <c r="I20" s="8"/>
      <c r="J20" s="8"/>
      <c r="K20" s="8"/>
      <c r="L20" s="8"/>
      <c r="M20" s="8"/>
      <c r="N20" s="567"/>
      <c r="O20" s="567"/>
      <c r="P20" s="567"/>
      <c r="Q20" s="567"/>
      <c r="R20" s="567"/>
      <c r="S20" s="567"/>
      <c r="T20" s="567"/>
      <c r="U20" s="567"/>
      <c r="V20" s="567"/>
      <c r="W20" s="567"/>
      <c r="X20" s="567"/>
      <c r="Y20" s="567"/>
      <c r="Z20" s="554"/>
      <c r="AA20" s="554"/>
      <c r="AB20" s="554"/>
      <c r="AC20" s="554"/>
      <c r="AD20" s="554"/>
      <c r="AE20" s="554"/>
      <c r="AF20" s="554"/>
      <c r="AG20" s="554"/>
      <c r="AH20" s="554"/>
      <c r="AI20" s="554"/>
      <c r="AJ20" s="554"/>
      <c r="AK20" s="554"/>
      <c r="AL20" s="554"/>
      <c r="AM20" s="10">
        <v>22.15</v>
      </c>
      <c r="AN20" s="40">
        <f t="shared" si="5"/>
        <v>0</v>
      </c>
      <c r="AO20" s="40">
        <f t="shared" si="5"/>
        <v>0</v>
      </c>
      <c r="AP20" s="40">
        <f t="shared" si="5"/>
        <v>0</v>
      </c>
      <c r="AQ20" s="40">
        <f t="shared" si="5"/>
        <v>0</v>
      </c>
      <c r="AR20" s="40">
        <f t="shared" si="5"/>
        <v>0</v>
      </c>
      <c r="AS20" s="40">
        <f t="shared" si="5"/>
        <v>0</v>
      </c>
      <c r="AT20" s="40">
        <f t="shared" si="5"/>
        <v>0</v>
      </c>
      <c r="AU20" s="40">
        <f t="shared" si="5"/>
        <v>0</v>
      </c>
      <c r="AV20" s="40">
        <f t="shared" si="5"/>
        <v>0</v>
      </c>
      <c r="AW20" s="40">
        <f t="shared" si="5"/>
        <v>0</v>
      </c>
      <c r="AX20" s="40">
        <f t="shared" si="5"/>
        <v>0</v>
      </c>
      <c r="AY20" s="40">
        <f t="shared" si="5"/>
        <v>0</v>
      </c>
      <c r="AZ20" s="40">
        <f t="shared" si="5"/>
        <v>0</v>
      </c>
      <c r="BA20" s="40">
        <f t="shared" si="5"/>
        <v>0</v>
      </c>
      <c r="BB20" s="40">
        <f t="shared" si="5"/>
        <v>0</v>
      </c>
      <c r="BC20" s="40">
        <f t="shared" si="5"/>
        <v>0</v>
      </c>
      <c r="BD20" s="40">
        <f t="shared" si="5"/>
        <v>0</v>
      </c>
      <c r="BE20" s="40">
        <f t="shared" si="5"/>
        <v>0</v>
      </c>
      <c r="BF20" s="40">
        <f t="shared" si="5"/>
        <v>0</v>
      </c>
      <c r="BG20" s="40">
        <f t="shared" si="6"/>
        <v>0</v>
      </c>
      <c r="BH20" s="40">
        <f t="shared" si="6"/>
        <v>0</v>
      </c>
      <c r="BI20" s="40">
        <f t="shared" si="6"/>
        <v>0</v>
      </c>
      <c r="BJ20" s="40">
        <f t="shared" si="6"/>
        <v>0</v>
      </c>
      <c r="BK20" s="40">
        <f t="shared" si="6"/>
        <v>0</v>
      </c>
      <c r="BL20" s="40">
        <f t="shared" si="6"/>
        <v>0</v>
      </c>
      <c r="BM20" s="40">
        <f t="shared" si="6"/>
        <v>0</v>
      </c>
      <c r="BN20" s="40">
        <f t="shared" si="6"/>
        <v>0</v>
      </c>
      <c r="BO20" s="40">
        <f t="shared" si="6"/>
        <v>0</v>
      </c>
      <c r="BP20" s="40">
        <f t="shared" si="6"/>
        <v>0</v>
      </c>
      <c r="BQ20" s="40">
        <f t="shared" si="7"/>
        <v>0</v>
      </c>
      <c r="BR20" s="40">
        <f t="shared" si="7"/>
        <v>0</v>
      </c>
      <c r="BS20" s="40">
        <f t="shared" si="7"/>
        <v>0</v>
      </c>
      <c r="BT20" s="40">
        <f t="shared" si="7"/>
        <v>0</v>
      </c>
      <c r="BU20" s="40">
        <f t="shared" si="7"/>
        <v>0</v>
      </c>
      <c r="BV20" s="40">
        <f t="shared" si="7"/>
        <v>0</v>
      </c>
      <c r="BW20" s="40">
        <f t="shared" si="7"/>
        <v>0</v>
      </c>
      <c r="BX20" s="40">
        <f t="shared" si="7"/>
        <v>0</v>
      </c>
    </row>
    <row r="21" spans="1:76" ht="15.75" x14ac:dyDescent="0.25">
      <c r="A21" s="7" t="s">
        <v>46</v>
      </c>
      <c r="B21" s="8"/>
      <c r="C21" s="8"/>
      <c r="D21" s="8"/>
      <c r="E21" s="8"/>
      <c r="F21" s="8"/>
      <c r="G21" s="8"/>
      <c r="H21" s="8"/>
      <c r="I21" s="8"/>
      <c r="J21" s="8"/>
      <c r="K21" s="8"/>
      <c r="L21" s="8"/>
      <c r="M21" s="8"/>
      <c r="N21" s="567"/>
      <c r="O21" s="567"/>
      <c r="P21" s="567"/>
      <c r="Q21" s="567"/>
      <c r="R21" s="567"/>
      <c r="S21" s="567"/>
      <c r="T21" s="567"/>
      <c r="U21" s="567"/>
      <c r="V21" s="567"/>
      <c r="W21" s="567"/>
      <c r="X21" s="567"/>
      <c r="Y21" s="567"/>
      <c r="Z21" s="554"/>
      <c r="AA21" s="554"/>
      <c r="AB21" s="554"/>
      <c r="AC21" s="554"/>
      <c r="AD21" s="554"/>
      <c r="AE21" s="554"/>
      <c r="AF21" s="554"/>
      <c r="AG21" s="554"/>
      <c r="AH21" s="554"/>
      <c r="AI21" s="554"/>
      <c r="AJ21" s="554"/>
      <c r="AK21" s="554"/>
      <c r="AL21" s="554"/>
      <c r="AM21" s="402">
        <v>21.3</v>
      </c>
      <c r="AN21" s="40">
        <f t="shared" si="5"/>
        <v>0</v>
      </c>
      <c r="AO21" s="40">
        <f t="shared" si="5"/>
        <v>0</v>
      </c>
      <c r="AP21" s="40">
        <f t="shared" si="5"/>
        <v>0</v>
      </c>
      <c r="AQ21" s="40">
        <f t="shared" si="5"/>
        <v>0</v>
      </c>
      <c r="AR21" s="40">
        <f t="shared" si="5"/>
        <v>0</v>
      </c>
      <c r="AS21" s="40">
        <f t="shared" si="5"/>
        <v>0</v>
      </c>
      <c r="AT21" s="40">
        <f t="shared" si="5"/>
        <v>0</v>
      </c>
      <c r="AU21" s="40">
        <f t="shared" si="5"/>
        <v>0</v>
      </c>
      <c r="AV21" s="40">
        <f t="shared" si="5"/>
        <v>0</v>
      </c>
      <c r="AW21" s="40">
        <f t="shared" si="5"/>
        <v>0</v>
      </c>
      <c r="AX21" s="40">
        <f t="shared" si="5"/>
        <v>0</v>
      </c>
      <c r="AY21" s="40">
        <f t="shared" si="5"/>
        <v>0</v>
      </c>
      <c r="AZ21" s="40">
        <f t="shared" si="5"/>
        <v>0</v>
      </c>
      <c r="BA21" s="40">
        <f t="shared" si="5"/>
        <v>0</v>
      </c>
      <c r="BB21" s="40">
        <f t="shared" si="5"/>
        <v>0</v>
      </c>
      <c r="BC21" s="40">
        <f t="shared" si="5"/>
        <v>0</v>
      </c>
      <c r="BD21" s="40">
        <f t="shared" si="5"/>
        <v>0</v>
      </c>
      <c r="BE21" s="40">
        <f t="shared" si="5"/>
        <v>0</v>
      </c>
      <c r="BF21" s="40">
        <f t="shared" si="5"/>
        <v>0</v>
      </c>
      <c r="BG21" s="40">
        <f t="shared" si="6"/>
        <v>0</v>
      </c>
      <c r="BH21" s="40">
        <f t="shared" si="6"/>
        <v>0</v>
      </c>
      <c r="BI21" s="40">
        <f t="shared" si="6"/>
        <v>0</v>
      </c>
      <c r="BJ21" s="40">
        <f t="shared" si="6"/>
        <v>0</v>
      </c>
      <c r="BK21" s="40">
        <f t="shared" si="6"/>
        <v>0</v>
      </c>
      <c r="BL21" s="40">
        <f t="shared" si="6"/>
        <v>0</v>
      </c>
      <c r="BM21" s="40">
        <f t="shared" si="6"/>
        <v>0</v>
      </c>
      <c r="BN21" s="40">
        <f t="shared" si="6"/>
        <v>0</v>
      </c>
      <c r="BO21" s="40">
        <f t="shared" si="6"/>
        <v>0</v>
      </c>
      <c r="BP21" s="40">
        <f t="shared" si="6"/>
        <v>0</v>
      </c>
      <c r="BQ21" s="40">
        <f t="shared" si="7"/>
        <v>0</v>
      </c>
      <c r="BR21" s="40">
        <f t="shared" si="7"/>
        <v>0</v>
      </c>
      <c r="BS21" s="40">
        <f t="shared" si="7"/>
        <v>0</v>
      </c>
      <c r="BT21" s="40">
        <f t="shared" si="7"/>
        <v>0</v>
      </c>
      <c r="BU21" s="40">
        <f t="shared" si="7"/>
        <v>0</v>
      </c>
      <c r="BV21" s="40">
        <f t="shared" si="7"/>
        <v>0</v>
      </c>
      <c r="BW21" s="40">
        <f t="shared" si="7"/>
        <v>0</v>
      </c>
      <c r="BX21" s="40">
        <f t="shared" si="7"/>
        <v>0</v>
      </c>
    </row>
    <row r="22" spans="1:76" x14ac:dyDescent="0.25">
      <c r="A22" t="s">
        <v>33</v>
      </c>
      <c r="B22" s="8">
        <f t="shared" ref="B22:L22" si="8">SUM(B16:B21)</f>
        <v>6062.6283999999996</v>
      </c>
      <c r="C22" s="8">
        <f t="shared" si="8"/>
        <v>6062.3483999999999</v>
      </c>
      <c r="D22" s="8">
        <f t="shared" si="8"/>
        <v>6061.7883999999995</v>
      </c>
      <c r="E22" s="8">
        <f t="shared" si="8"/>
        <v>6061.2284</v>
      </c>
      <c r="F22" s="8">
        <f t="shared" si="8"/>
        <v>6061.2284</v>
      </c>
      <c r="G22" s="8">
        <f t="shared" si="8"/>
        <v>6061.2284</v>
      </c>
      <c r="H22" s="8">
        <f t="shared" si="8"/>
        <v>6061.2284</v>
      </c>
      <c r="I22" s="8">
        <f t="shared" si="8"/>
        <v>6060.9484000000002</v>
      </c>
      <c r="J22" s="8">
        <f t="shared" si="8"/>
        <v>6060.9484000000002</v>
      </c>
      <c r="K22" s="8">
        <f t="shared" si="8"/>
        <v>6060.6683999999996</v>
      </c>
      <c r="L22" s="8">
        <f t="shared" si="8"/>
        <v>6060.3883999999998</v>
      </c>
      <c r="M22" s="8">
        <f>SUM(M16:M21)</f>
        <v>6060.3883999999998</v>
      </c>
      <c r="N22" s="567">
        <f t="shared" ref="N22:AL22" si="9">SUM(N16:N21)</f>
        <v>6060.3883999999998</v>
      </c>
      <c r="O22" s="567">
        <f t="shared" si="9"/>
        <v>5713.1889000000001</v>
      </c>
      <c r="P22" s="567">
        <f t="shared" si="9"/>
        <v>5203.2097000000003</v>
      </c>
      <c r="Q22" s="567">
        <f t="shared" si="9"/>
        <v>4983.6283999999996</v>
      </c>
      <c r="R22" s="567">
        <f t="shared" si="9"/>
        <v>4361.1123000000007</v>
      </c>
      <c r="S22" s="567">
        <f t="shared" si="9"/>
        <v>3833.3765000000003</v>
      </c>
      <c r="T22" s="567">
        <f t="shared" si="9"/>
        <v>3649.4449</v>
      </c>
      <c r="U22" s="567">
        <f t="shared" si="9"/>
        <v>3133.6696000000002</v>
      </c>
      <c r="V22" s="567">
        <f t="shared" si="9"/>
        <v>2852.8258000000001</v>
      </c>
      <c r="W22" s="567">
        <f t="shared" si="9"/>
        <v>2336.4623999999999</v>
      </c>
      <c r="X22" s="567">
        <f t="shared" si="9"/>
        <v>2089.2058999999999</v>
      </c>
      <c r="Y22" s="567">
        <f t="shared" si="9"/>
        <v>1190.6388000000002</v>
      </c>
      <c r="Z22" s="554">
        <f t="shared" si="9"/>
        <v>0</v>
      </c>
      <c r="AA22" s="554">
        <f t="shared" si="9"/>
        <v>0</v>
      </c>
      <c r="AB22" s="554">
        <f t="shared" si="9"/>
        <v>0</v>
      </c>
      <c r="AC22" s="554">
        <f t="shared" si="9"/>
        <v>0</v>
      </c>
      <c r="AD22" s="554">
        <f t="shared" si="9"/>
        <v>0</v>
      </c>
      <c r="AE22" s="554">
        <f t="shared" si="9"/>
        <v>0</v>
      </c>
      <c r="AF22" s="554">
        <f t="shared" si="9"/>
        <v>0</v>
      </c>
      <c r="AG22" s="554">
        <f t="shared" si="9"/>
        <v>0</v>
      </c>
      <c r="AH22" s="554">
        <f t="shared" si="9"/>
        <v>0</v>
      </c>
      <c r="AI22" s="554">
        <f t="shared" si="9"/>
        <v>0</v>
      </c>
      <c r="AJ22" s="554">
        <f t="shared" si="9"/>
        <v>0</v>
      </c>
      <c r="AK22" s="554">
        <f t="shared" si="9"/>
        <v>0</v>
      </c>
      <c r="AL22" s="554">
        <f t="shared" si="9"/>
        <v>0</v>
      </c>
      <c r="AN22" s="40">
        <f>SUM(AN14:AN21)</f>
        <v>128668.037698</v>
      </c>
      <c r="AO22" s="40">
        <f t="shared" ref="AO22:BX22" si="10">SUM(AO14:AO21)</f>
        <v>128662.129698</v>
      </c>
      <c r="AP22" s="40">
        <f t="shared" si="10"/>
        <v>128650.313698</v>
      </c>
      <c r="AQ22" s="40">
        <f t="shared" si="10"/>
        <v>128637.999298</v>
      </c>
      <c r="AR22" s="40">
        <f t="shared" si="10"/>
        <v>128637.999298</v>
      </c>
      <c r="AS22" s="40">
        <f t="shared" si="10"/>
        <v>128637.999298</v>
      </c>
      <c r="AT22" s="40">
        <f t="shared" si="10"/>
        <v>128637.999298</v>
      </c>
      <c r="AU22" s="40">
        <f t="shared" si="10"/>
        <v>128632.091298</v>
      </c>
      <c r="AV22" s="40">
        <f t="shared" si="10"/>
        <v>128632.091298</v>
      </c>
      <c r="AW22" s="40">
        <f t="shared" si="10"/>
        <v>128626.18329799999</v>
      </c>
      <c r="AX22" s="40">
        <f t="shared" si="10"/>
        <v>128620.27529799999</v>
      </c>
      <c r="AY22" s="40">
        <f t="shared" si="10"/>
        <v>128620.27529799999</v>
      </c>
      <c r="AZ22" s="40">
        <f t="shared" si="10"/>
        <v>128620.27529799999</v>
      </c>
      <c r="BA22" s="40">
        <f t="shared" si="10"/>
        <v>121294.10187400001</v>
      </c>
      <c r="BB22" s="40">
        <f t="shared" si="10"/>
        <v>110533.54075400002</v>
      </c>
      <c r="BC22" s="40">
        <f t="shared" si="10"/>
        <v>105840.48491</v>
      </c>
      <c r="BD22" s="40">
        <f t="shared" si="10"/>
        <v>92456.875337999998</v>
      </c>
      <c r="BE22" s="40">
        <f t="shared" si="10"/>
        <v>81303.223398000002</v>
      </c>
      <c r="BF22" s="40">
        <f t="shared" si="10"/>
        <v>77398.130015999996</v>
      </c>
      <c r="BG22" s="40">
        <f t="shared" si="10"/>
        <v>66421.406801999998</v>
      </c>
      <c r="BH22" s="40">
        <f t="shared" si="10"/>
        <v>60495.602621999999</v>
      </c>
      <c r="BI22" s="40">
        <f t="shared" si="10"/>
        <v>49532.747214000003</v>
      </c>
      <c r="BJ22" s="40">
        <f t="shared" si="10"/>
        <v>44315.635064000009</v>
      </c>
      <c r="BK22" s="40">
        <f t="shared" si="10"/>
        <v>25320.276730000001</v>
      </c>
      <c r="BL22" s="40">
        <f t="shared" si="10"/>
        <v>0</v>
      </c>
      <c r="BM22" s="40">
        <f t="shared" si="10"/>
        <v>0</v>
      </c>
      <c r="BN22" s="40">
        <f t="shared" si="10"/>
        <v>0</v>
      </c>
      <c r="BO22" s="40">
        <f t="shared" si="10"/>
        <v>0</v>
      </c>
      <c r="BP22" s="40">
        <f t="shared" si="10"/>
        <v>0</v>
      </c>
      <c r="BQ22" s="40">
        <f t="shared" si="10"/>
        <v>0</v>
      </c>
      <c r="BR22" s="40">
        <f t="shared" si="10"/>
        <v>0</v>
      </c>
      <c r="BS22" s="40">
        <f t="shared" si="10"/>
        <v>0</v>
      </c>
      <c r="BT22" s="40">
        <f t="shared" si="10"/>
        <v>0</v>
      </c>
      <c r="BU22" s="40">
        <f t="shared" si="10"/>
        <v>0</v>
      </c>
      <c r="BV22" s="40">
        <f t="shared" si="10"/>
        <v>0</v>
      </c>
      <c r="BW22" s="40">
        <f t="shared" si="10"/>
        <v>0</v>
      </c>
      <c r="BX22" s="40">
        <f t="shared" si="10"/>
        <v>0</v>
      </c>
    </row>
    <row r="23" spans="1:76" ht="15.75" x14ac:dyDescent="0.25">
      <c r="A23" s="2">
        <v>2022</v>
      </c>
      <c r="N23" s="568"/>
      <c r="O23" s="568"/>
      <c r="P23" s="568"/>
      <c r="Q23" s="568"/>
      <c r="R23" s="568"/>
      <c r="S23" s="568"/>
      <c r="T23" s="568"/>
      <c r="U23" s="568"/>
      <c r="V23" s="568"/>
      <c r="W23" s="568"/>
      <c r="X23" s="568"/>
      <c r="Y23" s="568"/>
      <c r="Z23" s="552"/>
      <c r="AA23" s="552"/>
      <c r="AB23" s="552"/>
      <c r="AC23" s="552"/>
      <c r="AD23" s="552"/>
      <c r="AE23" s="552"/>
      <c r="AF23" s="552"/>
      <c r="AG23" s="552"/>
      <c r="AH23" s="552"/>
      <c r="AI23" s="552"/>
      <c r="AJ23" s="552"/>
      <c r="AK23" s="552"/>
      <c r="AL23" s="552"/>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row>
    <row r="24" spans="1:76" x14ac:dyDescent="0.25">
      <c r="A24" t="s">
        <v>38</v>
      </c>
      <c r="B24" s="8">
        <v>4309.4516999999996</v>
      </c>
      <c r="C24" s="8">
        <v>4309.4516999999996</v>
      </c>
      <c r="D24" s="8">
        <v>4309.4516999999996</v>
      </c>
      <c r="E24" s="8">
        <v>4309.4516999999996</v>
      </c>
      <c r="F24" s="8">
        <v>4309.4516999999996</v>
      </c>
      <c r="G24" s="8">
        <v>4309.4516999999996</v>
      </c>
      <c r="H24" s="8">
        <v>4309.4516999999996</v>
      </c>
      <c r="I24" s="8">
        <v>4309.4516999999996</v>
      </c>
      <c r="J24" s="8">
        <v>4309.4516999999996</v>
      </c>
      <c r="K24" s="8">
        <v>4309.4516999999996</v>
      </c>
      <c r="L24" s="8">
        <v>4309.4516999999996</v>
      </c>
      <c r="M24" s="8">
        <v>4309.4516999999996</v>
      </c>
      <c r="N24" s="566">
        <v>4309.4516999999996</v>
      </c>
      <c r="O24" s="566">
        <v>4309.4516999999996</v>
      </c>
      <c r="P24" s="566">
        <v>4309.4516999999996</v>
      </c>
      <c r="Q24" s="566">
        <v>4309.4516999999996</v>
      </c>
      <c r="R24" s="566">
        <v>4309.4516999999996</v>
      </c>
      <c r="S24" s="566">
        <v>4309.4516999999996</v>
      </c>
      <c r="T24" s="566">
        <v>4309.4516999999996</v>
      </c>
      <c r="U24" s="566">
        <v>4309.4516999999996</v>
      </c>
      <c r="V24" s="566">
        <v>4309.4516999999996</v>
      </c>
      <c r="W24" s="566">
        <v>4309.4516999999996</v>
      </c>
      <c r="X24" s="566">
        <v>4309.4516999999996</v>
      </c>
      <c r="Y24" s="566">
        <v>4309.4516999999996</v>
      </c>
      <c r="Z24" s="554"/>
      <c r="AA24" s="554"/>
      <c r="AB24" s="554"/>
      <c r="AC24" s="554"/>
      <c r="AD24" s="554"/>
      <c r="AE24" s="554"/>
      <c r="AF24" s="554"/>
      <c r="AG24" s="554"/>
      <c r="AH24" s="554"/>
      <c r="AI24" s="554"/>
      <c r="AJ24" s="554"/>
      <c r="AK24" s="554"/>
      <c r="AL24" s="554"/>
      <c r="AM24" s="8">
        <v>0</v>
      </c>
      <c r="AN24" s="40">
        <f t="shared" ref="AN24:BF31" si="11">B24*$AM24</f>
        <v>0</v>
      </c>
      <c r="AO24" s="40">
        <f t="shared" si="11"/>
        <v>0</v>
      </c>
      <c r="AP24" s="40">
        <f t="shared" si="11"/>
        <v>0</v>
      </c>
      <c r="AQ24" s="40">
        <f t="shared" si="11"/>
        <v>0</v>
      </c>
      <c r="AR24" s="40">
        <f t="shared" si="11"/>
        <v>0</v>
      </c>
      <c r="AS24" s="40">
        <f t="shared" si="11"/>
        <v>0</v>
      </c>
      <c r="AT24" s="40">
        <f t="shared" si="11"/>
        <v>0</v>
      </c>
      <c r="AU24" s="40">
        <f t="shared" si="11"/>
        <v>0</v>
      </c>
      <c r="AV24" s="40">
        <f t="shared" si="11"/>
        <v>0</v>
      </c>
      <c r="AW24" s="40">
        <f t="shared" si="11"/>
        <v>0</v>
      </c>
      <c r="AX24" s="40">
        <f t="shared" si="11"/>
        <v>0</v>
      </c>
      <c r="AY24" s="40">
        <f t="shared" si="11"/>
        <v>0</v>
      </c>
      <c r="AZ24" s="40">
        <f t="shared" si="11"/>
        <v>0</v>
      </c>
      <c r="BA24" s="40">
        <f t="shared" si="11"/>
        <v>0</v>
      </c>
      <c r="BB24" s="40">
        <f t="shared" si="11"/>
        <v>0</v>
      </c>
      <c r="BC24" s="40">
        <f t="shared" si="11"/>
        <v>0</v>
      </c>
      <c r="BD24" s="40">
        <f t="shared" si="11"/>
        <v>0</v>
      </c>
      <c r="BE24" s="40">
        <f t="shared" si="11"/>
        <v>0</v>
      </c>
      <c r="BF24" s="40">
        <f t="shared" si="11"/>
        <v>0</v>
      </c>
      <c r="BG24" s="40">
        <f t="shared" ref="BG24:BP31" si="12">U24*$AM24</f>
        <v>0</v>
      </c>
      <c r="BH24" s="40">
        <f t="shared" si="12"/>
        <v>0</v>
      </c>
      <c r="BI24" s="40">
        <f t="shared" si="12"/>
        <v>0</v>
      </c>
      <c r="BJ24" s="40">
        <f t="shared" si="12"/>
        <v>0</v>
      </c>
      <c r="BK24" s="40">
        <f t="shared" si="12"/>
        <v>0</v>
      </c>
      <c r="BL24" s="40">
        <f t="shared" si="12"/>
        <v>0</v>
      </c>
      <c r="BM24" s="40">
        <f t="shared" si="12"/>
        <v>0</v>
      </c>
      <c r="BN24" s="40">
        <f t="shared" si="12"/>
        <v>0</v>
      </c>
      <c r="BO24" s="40">
        <f t="shared" si="12"/>
        <v>0</v>
      </c>
      <c r="BP24" s="40">
        <f t="shared" si="12"/>
        <v>0</v>
      </c>
      <c r="BQ24" s="40">
        <f t="shared" ref="BQ24:BX31" si="13">AE24*$AM24</f>
        <v>0</v>
      </c>
      <c r="BR24" s="40">
        <f t="shared" si="13"/>
        <v>0</v>
      </c>
      <c r="BS24" s="40">
        <f t="shared" si="13"/>
        <v>0</v>
      </c>
      <c r="BT24" s="40">
        <f t="shared" si="13"/>
        <v>0</v>
      </c>
      <c r="BU24" s="40">
        <f t="shared" si="13"/>
        <v>0</v>
      </c>
      <c r="BV24" s="40">
        <f t="shared" si="13"/>
        <v>0</v>
      </c>
      <c r="BW24" s="40">
        <f t="shared" si="13"/>
        <v>0</v>
      </c>
      <c r="BX24" s="40">
        <f t="shared" si="13"/>
        <v>0</v>
      </c>
    </row>
    <row r="25" spans="1:76" x14ac:dyDescent="0.25">
      <c r="A25" t="s">
        <v>40</v>
      </c>
      <c r="B25" s="8">
        <v>272.56209999999999</v>
      </c>
      <c r="C25" s="8">
        <v>272.56209999999999</v>
      </c>
      <c r="D25" s="8">
        <v>272.56209999999999</v>
      </c>
      <c r="E25" s="8">
        <v>272.56209999999999</v>
      </c>
      <c r="F25" s="8">
        <v>272.56209999999999</v>
      </c>
      <c r="G25" s="8">
        <v>272.56209999999999</v>
      </c>
      <c r="H25" s="8">
        <v>272.56209999999999</v>
      </c>
      <c r="I25" s="8">
        <v>272.56209999999999</v>
      </c>
      <c r="J25" s="8">
        <v>272.56209999999999</v>
      </c>
      <c r="K25" s="8">
        <v>272.56209999999999</v>
      </c>
      <c r="L25" s="8">
        <v>272.56209999999999</v>
      </c>
      <c r="M25" s="8">
        <v>272.56209999999999</v>
      </c>
      <c r="N25" s="566">
        <v>272.56209999999999</v>
      </c>
      <c r="O25" s="566">
        <v>272.56209999999999</v>
      </c>
      <c r="P25" s="566">
        <v>272.56209999999999</v>
      </c>
      <c r="Q25" s="566">
        <v>272.56209999999999</v>
      </c>
      <c r="R25" s="566">
        <v>272.56209999999999</v>
      </c>
      <c r="S25" s="566">
        <v>272.56209999999999</v>
      </c>
      <c r="T25" s="566">
        <v>272.56209999999999</v>
      </c>
      <c r="U25" s="566">
        <v>272.56209999999999</v>
      </c>
      <c r="V25" s="566">
        <v>272.56209999999999</v>
      </c>
      <c r="W25" s="566">
        <v>272.56209999999999</v>
      </c>
      <c r="X25" s="566">
        <v>272.56209999999999</v>
      </c>
      <c r="Y25" s="566">
        <v>272.56209999999999</v>
      </c>
      <c r="Z25" s="554"/>
      <c r="AA25" s="554"/>
      <c r="AB25" s="554"/>
      <c r="AC25" s="554"/>
      <c r="AD25" s="554"/>
      <c r="AE25" s="554"/>
      <c r="AF25" s="554"/>
      <c r="AG25" s="554"/>
      <c r="AH25" s="554"/>
      <c r="AI25" s="554"/>
      <c r="AJ25" s="554"/>
      <c r="AK25" s="554"/>
      <c r="AL25" s="554"/>
      <c r="AM25" s="8">
        <v>0</v>
      </c>
      <c r="AN25" s="40">
        <f t="shared" si="11"/>
        <v>0</v>
      </c>
      <c r="AO25" s="40">
        <f t="shared" si="11"/>
        <v>0</v>
      </c>
      <c r="AP25" s="40">
        <f t="shared" si="11"/>
        <v>0</v>
      </c>
      <c r="AQ25" s="40">
        <f t="shared" si="11"/>
        <v>0</v>
      </c>
      <c r="AR25" s="40">
        <f t="shared" si="11"/>
        <v>0</v>
      </c>
      <c r="AS25" s="40">
        <f t="shared" si="11"/>
        <v>0</v>
      </c>
      <c r="AT25" s="40">
        <f t="shared" si="11"/>
        <v>0</v>
      </c>
      <c r="AU25" s="40">
        <f t="shared" si="11"/>
        <v>0</v>
      </c>
      <c r="AV25" s="40">
        <f t="shared" si="11"/>
        <v>0</v>
      </c>
      <c r="AW25" s="40">
        <f t="shared" si="11"/>
        <v>0</v>
      </c>
      <c r="AX25" s="40">
        <f t="shared" si="11"/>
        <v>0</v>
      </c>
      <c r="AY25" s="40">
        <f t="shared" si="11"/>
        <v>0</v>
      </c>
      <c r="AZ25" s="40">
        <f t="shared" si="11"/>
        <v>0</v>
      </c>
      <c r="BA25" s="40">
        <f t="shared" si="11"/>
        <v>0</v>
      </c>
      <c r="BB25" s="40">
        <f t="shared" si="11"/>
        <v>0</v>
      </c>
      <c r="BC25" s="40">
        <f t="shared" si="11"/>
        <v>0</v>
      </c>
      <c r="BD25" s="40">
        <f t="shared" si="11"/>
        <v>0</v>
      </c>
      <c r="BE25" s="40">
        <f t="shared" si="11"/>
        <v>0</v>
      </c>
      <c r="BF25" s="40">
        <f t="shared" si="11"/>
        <v>0</v>
      </c>
      <c r="BG25" s="40">
        <f t="shared" si="12"/>
        <v>0</v>
      </c>
      <c r="BH25" s="40">
        <f t="shared" si="12"/>
        <v>0</v>
      </c>
      <c r="BI25" s="40">
        <f t="shared" si="12"/>
        <v>0</v>
      </c>
      <c r="BJ25" s="40">
        <f t="shared" si="12"/>
        <v>0</v>
      </c>
      <c r="BK25" s="40">
        <f t="shared" si="12"/>
        <v>0</v>
      </c>
      <c r="BL25" s="40">
        <f t="shared" si="12"/>
        <v>0</v>
      </c>
      <c r="BM25" s="40">
        <f t="shared" si="12"/>
        <v>0</v>
      </c>
      <c r="BN25" s="40">
        <f t="shared" si="12"/>
        <v>0</v>
      </c>
      <c r="BO25" s="40">
        <f t="shared" si="12"/>
        <v>0</v>
      </c>
      <c r="BP25" s="40">
        <f t="shared" si="12"/>
        <v>0</v>
      </c>
      <c r="BQ25" s="40">
        <f t="shared" si="13"/>
        <v>0</v>
      </c>
      <c r="BR25" s="40">
        <f t="shared" si="13"/>
        <v>0</v>
      </c>
      <c r="BS25" s="40">
        <f t="shared" si="13"/>
        <v>0</v>
      </c>
      <c r="BT25" s="40">
        <f t="shared" si="13"/>
        <v>0</v>
      </c>
      <c r="BU25" s="40">
        <f t="shared" si="13"/>
        <v>0</v>
      </c>
      <c r="BV25" s="40">
        <f t="shared" si="13"/>
        <v>0</v>
      </c>
      <c r="BW25" s="40">
        <f t="shared" si="13"/>
        <v>0</v>
      </c>
      <c r="BX25" s="40">
        <f t="shared" si="13"/>
        <v>0</v>
      </c>
    </row>
    <row r="26" spans="1:76" x14ac:dyDescent="0.25">
      <c r="A26" t="s">
        <v>41</v>
      </c>
      <c r="B26" s="8">
        <v>5465.4952000000003</v>
      </c>
      <c r="C26" s="8">
        <v>5465.4952000000003</v>
      </c>
      <c r="D26" s="8">
        <v>5465.4952000000003</v>
      </c>
      <c r="E26" s="8">
        <v>5465.4952000000003</v>
      </c>
      <c r="F26" s="8">
        <v>5465.4952000000003</v>
      </c>
      <c r="G26" s="8">
        <v>5465.4952000000003</v>
      </c>
      <c r="H26" s="8">
        <v>5465.4952000000003</v>
      </c>
      <c r="I26" s="8">
        <v>5465.4952000000003</v>
      </c>
      <c r="J26" s="8">
        <v>5465.4952000000003</v>
      </c>
      <c r="K26" s="8">
        <v>5465.4952000000003</v>
      </c>
      <c r="L26" s="8">
        <v>5465.4952000000003</v>
      </c>
      <c r="M26" s="8">
        <v>5465.4952000000003</v>
      </c>
      <c r="N26" s="566">
        <v>5465.4952000000003</v>
      </c>
      <c r="O26" s="566">
        <v>5465.4952000000003</v>
      </c>
      <c r="P26" s="566">
        <v>5465.4952000000003</v>
      </c>
      <c r="Q26" s="566">
        <v>5465.4952000000003</v>
      </c>
      <c r="R26" s="566">
        <v>5465.4952000000003</v>
      </c>
      <c r="S26" s="566">
        <v>5465.4952000000003</v>
      </c>
      <c r="T26" s="566">
        <v>5465.4952000000003</v>
      </c>
      <c r="U26" s="566">
        <v>5465.4952000000003</v>
      </c>
      <c r="V26" s="566">
        <v>5465.4952000000003</v>
      </c>
      <c r="W26" s="566">
        <v>5465.4952000000003</v>
      </c>
      <c r="X26" s="566">
        <v>5465.4952000000003</v>
      </c>
      <c r="Y26" s="566">
        <v>5465.4952000000003</v>
      </c>
      <c r="Z26" s="554"/>
      <c r="AA26" s="554"/>
      <c r="AB26" s="554"/>
      <c r="AC26" s="554"/>
      <c r="AD26" s="554"/>
      <c r="AE26" s="554"/>
      <c r="AF26" s="554"/>
      <c r="AG26" s="554"/>
      <c r="AH26" s="554"/>
      <c r="AI26" s="554"/>
      <c r="AJ26" s="554"/>
      <c r="AK26" s="554"/>
      <c r="AL26" s="554"/>
      <c r="AM26" s="402">
        <v>21.1</v>
      </c>
      <c r="AN26" s="40">
        <f t="shared" si="11"/>
        <v>115321.94872000001</v>
      </c>
      <c r="AO26" s="40">
        <f t="shared" si="11"/>
        <v>115321.94872000001</v>
      </c>
      <c r="AP26" s="40">
        <f t="shared" si="11"/>
        <v>115321.94872000001</v>
      </c>
      <c r="AQ26" s="40">
        <f t="shared" si="11"/>
        <v>115321.94872000001</v>
      </c>
      <c r="AR26" s="40">
        <f t="shared" si="11"/>
        <v>115321.94872000001</v>
      </c>
      <c r="AS26" s="40">
        <f t="shared" si="11"/>
        <v>115321.94872000001</v>
      </c>
      <c r="AT26" s="40">
        <f t="shared" si="11"/>
        <v>115321.94872000001</v>
      </c>
      <c r="AU26" s="40">
        <f t="shared" si="11"/>
        <v>115321.94872000001</v>
      </c>
      <c r="AV26" s="40">
        <f t="shared" si="11"/>
        <v>115321.94872000001</v>
      </c>
      <c r="AW26" s="40">
        <f t="shared" si="11"/>
        <v>115321.94872000001</v>
      </c>
      <c r="AX26" s="40">
        <f t="shared" si="11"/>
        <v>115321.94872000001</v>
      </c>
      <c r="AY26" s="40">
        <f t="shared" si="11"/>
        <v>115321.94872000001</v>
      </c>
      <c r="AZ26" s="40">
        <f t="shared" si="11"/>
        <v>115321.94872000001</v>
      </c>
      <c r="BA26" s="40">
        <f t="shared" si="11"/>
        <v>115321.94872000001</v>
      </c>
      <c r="BB26" s="40">
        <f t="shared" si="11"/>
        <v>115321.94872000001</v>
      </c>
      <c r="BC26" s="40">
        <f t="shared" si="11"/>
        <v>115321.94872000001</v>
      </c>
      <c r="BD26" s="40">
        <f t="shared" si="11"/>
        <v>115321.94872000001</v>
      </c>
      <c r="BE26" s="40">
        <f t="shared" si="11"/>
        <v>115321.94872000001</v>
      </c>
      <c r="BF26" s="40">
        <f t="shared" si="11"/>
        <v>115321.94872000001</v>
      </c>
      <c r="BG26" s="40">
        <f t="shared" si="12"/>
        <v>115321.94872000001</v>
      </c>
      <c r="BH26" s="40">
        <f t="shared" si="12"/>
        <v>115321.94872000001</v>
      </c>
      <c r="BI26" s="40">
        <f t="shared" si="12"/>
        <v>115321.94872000001</v>
      </c>
      <c r="BJ26" s="40">
        <f t="shared" si="12"/>
        <v>115321.94872000001</v>
      </c>
      <c r="BK26" s="40">
        <f t="shared" si="12"/>
        <v>115321.94872000001</v>
      </c>
      <c r="BL26" s="40">
        <f t="shared" si="12"/>
        <v>0</v>
      </c>
      <c r="BM26" s="40">
        <f t="shared" si="12"/>
        <v>0</v>
      </c>
      <c r="BN26" s="40">
        <f t="shared" si="12"/>
        <v>0</v>
      </c>
      <c r="BO26" s="40">
        <f t="shared" si="12"/>
        <v>0</v>
      </c>
      <c r="BP26" s="40">
        <f t="shared" si="12"/>
        <v>0</v>
      </c>
      <c r="BQ26" s="40">
        <f t="shared" si="13"/>
        <v>0</v>
      </c>
      <c r="BR26" s="40">
        <f t="shared" si="13"/>
        <v>0</v>
      </c>
      <c r="BS26" s="40">
        <f t="shared" si="13"/>
        <v>0</v>
      </c>
      <c r="BT26" s="40">
        <f t="shared" si="13"/>
        <v>0</v>
      </c>
      <c r="BU26" s="40">
        <f t="shared" si="13"/>
        <v>0</v>
      </c>
      <c r="BV26" s="40">
        <f t="shared" si="13"/>
        <v>0</v>
      </c>
      <c r="BW26" s="40">
        <f t="shared" si="13"/>
        <v>0</v>
      </c>
      <c r="BX26" s="40">
        <f t="shared" si="13"/>
        <v>0</v>
      </c>
    </row>
    <row r="27" spans="1:76" x14ac:dyDescent="0.25">
      <c r="A27" t="s">
        <v>42</v>
      </c>
      <c r="B27" s="8">
        <v>898.11300000000006</v>
      </c>
      <c r="C27" s="8">
        <v>898.11300000000006</v>
      </c>
      <c r="D27" s="8">
        <v>898.11300000000006</v>
      </c>
      <c r="E27" s="8">
        <v>898.11300000000006</v>
      </c>
      <c r="F27" s="8">
        <v>898.11300000000006</v>
      </c>
      <c r="G27" s="8">
        <v>898.11300000000006</v>
      </c>
      <c r="H27" s="8">
        <v>898.11300000000006</v>
      </c>
      <c r="I27" s="8">
        <v>898.11300000000006</v>
      </c>
      <c r="J27" s="8">
        <v>898.11300000000006</v>
      </c>
      <c r="K27" s="8">
        <v>898.11300000000006</v>
      </c>
      <c r="L27" s="8">
        <v>898.11300000000006</v>
      </c>
      <c r="M27" s="8">
        <v>898.11300000000006</v>
      </c>
      <c r="N27" s="566">
        <v>898.11300000000006</v>
      </c>
      <c r="O27" s="566">
        <v>898.11300000000006</v>
      </c>
      <c r="P27" s="566">
        <v>898.11300000000006</v>
      </c>
      <c r="Q27" s="566">
        <v>898.11300000000006</v>
      </c>
      <c r="R27" s="566">
        <v>898.11300000000006</v>
      </c>
      <c r="S27" s="566">
        <v>898.11300000000006</v>
      </c>
      <c r="T27" s="566">
        <v>898.11300000000006</v>
      </c>
      <c r="U27" s="566">
        <v>898.11300000000006</v>
      </c>
      <c r="V27" s="566">
        <v>898.11300000000006</v>
      </c>
      <c r="W27" s="566">
        <v>898.11300000000006</v>
      </c>
      <c r="X27" s="566">
        <v>898.11300000000006</v>
      </c>
      <c r="Y27" s="566">
        <v>898.11300000000006</v>
      </c>
      <c r="Z27" s="554"/>
      <c r="AA27" s="554"/>
      <c r="AB27" s="554"/>
      <c r="AC27" s="554"/>
      <c r="AD27" s="554"/>
      <c r="AE27" s="554"/>
      <c r="AF27" s="554"/>
      <c r="AG27" s="554"/>
      <c r="AH27" s="554"/>
      <c r="AI27" s="554"/>
      <c r="AJ27" s="554"/>
      <c r="AK27" s="554"/>
      <c r="AL27" s="554"/>
      <c r="AM27" s="10">
        <v>22.88</v>
      </c>
      <c r="AN27" s="40">
        <f t="shared" si="11"/>
        <v>20548.825440000001</v>
      </c>
      <c r="AO27" s="40">
        <f t="shared" si="11"/>
        <v>20548.825440000001</v>
      </c>
      <c r="AP27" s="40">
        <f t="shared" si="11"/>
        <v>20548.825440000001</v>
      </c>
      <c r="AQ27" s="40">
        <f t="shared" si="11"/>
        <v>20548.825440000001</v>
      </c>
      <c r="AR27" s="40">
        <f t="shared" si="11"/>
        <v>20548.825440000001</v>
      </c>
      <c r="AS27" s="40">
        <f t="shared" si="11"/>
        <v>20548.825440000001</v>
      </c>
      <c r="AT27" s="40">
        <f t="shared" si="11"/>
        <v>20548.825440000001</v>
      </c>
      <c r="AU27" s="40">
        <f t="shared" si="11"/>
        <v>20548.825440000001</v>
      </c>
      <c r="AV27" s="40">
        <f t="shared" si="11"/>
        <v>20548.825440000001</v>
      </c>
      <c r="AW27" s="40">
        <f t="shared" si="11"/>
        <v>20548.825440000001</v>
      </c>
      <c r="AX27" s="40">
        <f t="shared" si="11"/>
        <v>20548.825440000001</v>
      </c>
      <c r="AY27" s="40">
        <f t="shared" si="11"/>
        <v>20548.825440000001</v>
      </c>
      <c r="AZ27" s="40">
        <f t="shared" si="11"/>
        <v>20548.825440000001</v>
      </c>
      <c r="BA27" s="40">
        <f t="shared" si="11"/>
        <v>20548.825440000001</v>
      </c>
      <c r="BB27" s="40">
        <f t="shared" si="11"/>
        <v>20548.825440000001</v>
      </c>
      <c r="BC27" s="40">
        <f t="shared" si="11"/>
        <v>20548.825440000001</v>
      </c>
      <c r="BD27" s="40">
        <f t="shared" si="11"/>
        <v>20548.825440000001</v>
      </c>
      <c r="BE27" s="40">
        <f t="shared" si="11"/>
        <v>20548.825440000001</v>
      </c>
      <c r="BF27" s="40">
        <f t="shared" si="11"/>
        <v>20548.825440000001</v>
      </c>
      <c r="BG27" s="40">
        <f t="shared" si="12"/>
        <v>20548.825440000001</v>
      </c>
      <c r="BH27" s="40">
        <f t="shared" si="12"/>
        <v>20548.825440000001</v>
      </c>
      <c r="BI27" s="40">
        <f t="shared" si="12"/>
        <v>20548.825440000001</v>
      </c>
      <c r="BJ27" s="40">
        <f t="shared" si="12"/>
        <v>20548.825440000001</v>
      </c>
      <c r="BK27" s="40">
        <f t="shared" si="12"/>
        <v>20548.825440000001</v>
      </c>
      <c r="BL27" s="40">
        <f t="shared" si="12"/>
        <v>0</v>
      </c>
      <c r="BM27" s="40">
        <f t="shared" si="12"/>
        <v>0</v>
      </c>
      <c r="BN27" s="40">
        <f t="shared" si="12"/>
        <v>0</v>
      </c>
      <c r="BO27" s="40">
        <f t="shared" si="12"/>
        <v>0</v>
      </c>
      <c r="BP27" s="40">
        <f t="shared" si="12"/>
        <v>0</v>
      </c>
      <c r="BQ27" s="40">
        <f t="shared" si="13"/>
        <v>0</v>
      </c>
      <c r="BR27" s="40">
        <f t="shared" si="13"/>
        <v>0</v>
      </c>
      <c r="BS27" s="40">
        <f t="shared" si="13"/>
        <v>0</v>
      </c>
      <c r="BT27" s="40">
        <f t="shared" si="13"/>
        <v>0</v>
      </c>
      <c r="BU27" s="40">
        <f t="shared" si="13"/>
        <v>0</v>
      </c>
      <c r="BV27" s="40">
        <f t="shared" si="13"/>
        <v>0</v>
      </c>
      <c r="BW27" s="40">
        <f t="shared" si="13"/>
        <v>0</v>
      </c>
      <c r="BX27" s="40">
        <f t="shared" si="13"/>
        <v>0</v>
      </c>
    </row>
    <row r="28" spans="1:76" x14ac:dyDescent="0.25">
      <c r="A28" t="s">
        <v>43</v>
      </c>
      <c r="B28" s="8"/>
      <c r="C28" s="8"/>
      <c r="D28" s="8"/>
      <c r="E28" s="8"/>
      <c r="F28" s="8"/>
      <c r="G28" s="8"/>
      <c r="H28" s="8"/>
      <c r="I28" s="8"/>
      <c r="J28" s="8"/>
      <c r="K28" s="8"/>
      <c r="L28" s="8"/>
      <c r="M28" s="8"/>
      <c r="N28" s="567"/>
      <c r="O28" s="567"/>
      <c r="P28" s="567"/>
      <c r="Q28" s="567"/>
      <c r="R28" s="567"/>
      <c r="S28" s="567"/>
      <c r="T28" s="567"/>
      <c r="U28" s="567"/>
      <c r="V28" s="567"/>
      <c r="W28" s="567"/>
      <c r="X28" s="567"/>
      <c r="Y28" s="567"/>
      <c r="Z28" s="554"/>
      <c r="AA28" s="554"/>
      <c r="AB28" s="554"/>
      <c r="AC28" s="554"/>
      <c r="AD28" s="554"/>
      <c r="AE28" s="554"/>
      <c r="AF28" s="554"/>
      <c r="AG28" s="554"/>
      <c r="AH28" s="554"/>
      <c r="AI28" s="554"/>
      <c r="AJ28" s="554"/>
      <c r="AK28" s="554"/>
      <c r="AL28" s="554"/>
      <c r="AM28" s="13">
        <v>0</v>
      </c>
      <c r="AN28" s="40">
        <f t="shared" si="11"/>
        <v>0</v>
      </c>
      <c r="AO28" s="40">
        <f t="shared" si="11"/>
        <v>0</v>
      </c>
      <c r="AP28" s="40">
        <f t="shared" si="11"/>
        <v>0</v>
      </c>
      <c r="AQ28" s="40">
        <f t="shared" si="11"/>
        <v>0</v>
      </c>
      <c r="AR28" s="40">
        <f t="shared" si="11"/>
        <v>0</v>
      </c>
      <c r="AS28" s="40">
        <f t="shared" si="11"/>
        <v>0</v>
      </c>
      <c r="AT28" s="40">
        <f t="shared" si="11"/>
        <v>0</v>
      </c>
      <c r="AU28" s="40">
        <f t="shared" si="11"/>
        <v>0</v>
      </c>
      <c r="AV28" s="40">
        <f t="shared" si="11"/>
        <v>0</v>
      </c>
      <c r="AW28" s="40">
        <f t="shared" si="11"/>
        <v>0</v>
      </c>
      <c r="AX28" s="40">
        <f t="shared" si="11"/>
        <v>0</v>
      </c>
      <c r="AY28" s="40">
        <f t="shared" si="11"/>
        <v>0</v>
      </c>
      <c r="AZ28" s="40">
        <f t="shared" si="11"/>
        <v>0</v>
      </c>
      <c r="BA28" s="40">
        <f t="shared" si="11"/>
        <v>0</v>
      </c>
      <c r="BB28" s="40">
        <f t="shared" si="11"/>
        <v>0</v>
      </c>
      <c r="BC28" s="40">
        <f t="shared" si="11"/>
        <v>0</v>
      </c>
      <c r="BD28" s="40">
        <f t="shared" si="11"/>
        <v>0</v>
      </c>
      <c r="BE28" s="40">
        <f t="shared" si="11"/>
        <v>0</v>
      </c>
      <c r="BF28" s="40">
        <f t="shared" si="11"/>
        <v>0</v>
      </c>
      <c r="BG28" s="40">
        <f t="shared" si="12"/>
        <v>0</v>
      </c>
      <c r="BH28" s="40">
        <f t="shared" si="12"/>
        <v>0</v>
      </c>
      <c r="BI28" s="40">
        <f t="shared" si="12"/>
        <v>0</v>
      </c>
      <c r="BJ28" s="40">
        <f t="shared" si="12"/>
        <v>0</v>
      </c>
      <c r="BK28" s="40">
        <f t="shared" si="12"/>
        <v>0</v>
      </c>
      <c r="BL28" s="40">
        <f t="shared" si="12"/>
        <v>0</v>
      </c>
      <c r="BM28" s="40">
        <f t="shared" si="12"/>
        <v>0</v>
      </c>
      <c r="BN28" s="40">
        <f t="shared" si="12"/>
        <v>0</v>
      </c>
      <c r="BO28" s="40">
        <f t="shared" si="12"/>
        <v>0</v>
      </c>
      <c r="BP28" s="40">
        <f t="shared" si="12"/>
        <v>0</v>
      </c>
      <c r="BQ28" s="40">
        <f t="shared" si="13"/>
        <v>0</v>
      </c>
      <c r="BR28" s="40">
        <f t="shared" si="13"/>
        <v>0</v>
      </c>
      <c r="BS28" s="40">
        <f t="shared" si="13"/>
        <v>0</v>
      </c>
      <c r="BT28" s="40">
        <f t="shared" si="13"/>
        <v>0</v>
      </c>
      <c r="BU28" s="40">
        <f t="shared" si="13"/>
        <v>0</v>
      </c>
      <c r="BV28" s="40">
        <f t="shared" si="13"/>
        <v>0</v>
      </c>
      <c r="BW28" s="40">
        <f t="shared" si="13"/>
        <v>0</v>
      </c>
      <c r="BX28" s="40">
        <f t="shared" si="13"/>
        <v>0</v>
      </c>
    </row>
    <row r="29" spans="1:76" x14ac:dyDescent="0.25">
      <c r="A29" t="s">
        <v>44</v>
      </c>
      <c r="B29" s="8">
        <v>6.7712000000000003</v>
      </c>
      <c r="C29" s="8">
        <v>6.7712000000000003</v>
      </c>
      <c r="D29" s="8">
        <v>6.7712000000000003</v>
      </c>
      <c r="E29" s="8">
        <v>6.7712000000000003</v>
      </c>
      <c r="F29" s="8">
        <v>6.7712000000000003</v>
      </c>
      <c r="G29" s="8">
        <v>6.7712000000000003</v>
      </c>
      <c r="H29" s="8">
        <v>6.7712000000000003</v>
      </c>
      <c r="I29" s="8">
        <v>6.7712000000000003</v>
      </c>
      <c r="J29" s="8">
        <v>6.7712000000000003</v>
      </c>
      <c r="K29" s="8">
        <v>6.7712000000000003</v>
      </c>
      <c r="L29" s="8">
        <v>6.7712000000000003</v>
      </c>
      <c r="M29" s="8">
        <v>6.7712000000000003</v>
      </c>
      <c r="N29" s="567">
        <v>6.7712000000000003</v>
      </c>
      <c r="O29" s="567">
        <v>6.7712000000000003</v>
      </c>
      <c r="P29" s="567">
        <v>6.7712000000000003</v>
      </c>
      <c r="Q29" s="567">
        <v>6.7712000000000003</v>
      </c>
      <c r="R29" s="567">
        <v>6.7712000000000003</v>
      </c>
      <c r="S29" s="567">
        <v>6.7712000000000003</v>
      </c>
      <c r="T29" s="567">
        <v>6.7712000000000003</v>
      </c>
      <c r="U29" s="567">
        <v>6.7712000000000003</v>
      </c>
      <c r="V29" s="567">
        <v>6.7712000000000003</v>
      </c>
      <c r="W29" s="567">
        <v>6.7712000000000003</v>
      </c>
      <c r="X29" s="567">
        <v>6.7712000000000003</v>
      </c>
      <c r="Y29" s="567">
        <v>6.7712000000000003</v>
      </c>
      <c r="Z29" s="554"/>
      <c r="AA29" s="554"/>
      <c r="AB29" s="554"/>
      <c r="AC29" s="554"/>
      <c r="AD29" s="554"/>
      <c r="AE29" s="554"/>
      <c r="AF29" s="554"/>
      <c r="AG29" s="554"/>
      <c r="AH29" s="554"/>
      <c r="AI29" s="554"/>
      <c r="AJ29" s="554"/>
      <c r="AK29" s="554"/>
      <c r="AL29" s="554"/>
      <c r="AM29" s="10">
        <v>22.88</v>
      </c>
      <c r="AN29" s="40">
        <f t="shared" si="11"/>
        <v>154.92505600000001</v>
      </c>
      <c r="AO29" s="40">
        <f t="shared" si="11"/>
        <v>154.92505600000001</v>
      </c>
      <c r="AP29" s="40">
        <f t="shared" si="11"/>
        <v>154.92505600000001</v>
      </c>
      <c r="AQ29" s="40">
        <f t="shared" si="11"/>
        <v>154.92505600000001</v>
      </c>
      <c r="AR29" s="40">
        <f t="shared" si="11"/>
        <v>154.92505600000001</v>
      </c>
      <c r="AS29" s="40">
        <f t="shared" si="11"/>
        <v>154.92505600000001</v>
      </c>
      <c r="AT29" s="40">
        <f t="shared" si="11"/>
        <v>154.92505600000001</v>
      </c>
      <c r="AU29" s="40">
        <f t="shared" si="11"/>
        <v>154.92505600000001</v>
      </c>
      <c r="AV29" s="40">
        <f t="shared" si="11"/>
        <v>154.92505600000001</v>
      </c>
      <c r="AW29" s="40">
        <f t="shared" si="11"/>
        <v>154.92505600000001</v>
      </c>
      <c r="AX29" s="40">
        <f t="shared" si="11"/>
        <v>154.92505600000001</v>
      </c>
      <c r="AY29" s="40">
        <f t="shared" si="11"/>
        <v>154.92505600000001</v>
      </c>
      <c r="AZ29" s="40">
        <f t="shared" si="11"/>
        <v>154.92505600000001</v>
      </c>
      <c r="BA29" s="40">
        <f t="shared" si="11"/>
        <v>154.92505600000001</v>
      </c>
      <c r="BB29" s="40">
        <f t="shared" si="11"/>
        <v>154.92505600000001</v>
      </c>
      <c r="BC29" s="40">
        <f t="shared" si="11"/>
        <v>154.92505600000001</v>
      </c>
      <c r="BD29" s="40">
        <f t="shared" si="11"/>
        <v>154.92505600000001</v>
      </c>
      <c r="BE29" s="40">
        <f t="shared" si="11"/>
        <v>154.92505600000001</v>
      </c>
      <c r="BF29" s="40">
        <f t="shared" si="11"/>
        <v>154.92505600000001</v>
      </c>
      <c r="BG29" s="40">
        <f t="shared" si="12"/>
        <v>154.92505600000001</v>
      </c>
      <c r="BH29" s="40">
        <f t="shared" si="12"/>
        <v>154.92505600000001</v>
      </c>
      <c r="BI29" s="40">
        <f t="shared" si="12"/>
        <v>154.92505600000001</v>
      </c>
      <c r="BJ29" s="40">
        <f t="shared" si="12"/>
        <v>154.92505600000001</v>
      </c>
      <c r="BK29" s="40">
        <f t="shared" si="12"/>
        <v>154.92505600000001</v>
      </c>
      <c r="BL29" s="40">
        <f t="shared" si="12"/>
        <v>0</v>
      </c>
      <c r="BM29" s="40">
        <f t="shared" si="12"/>
        <v>0</v>
      </c>
      <c r="BN29" s="40">
        <f t="shared" si="12"/>
        <v>0</v>
      </c>
      <c r="BO29" s="40">
        <f t="shared" si="12"/>
        <v>0</v>
      </c>
      <c r="BP29" s="40">
        <f t="shared" si="12"/>
        <v>0</v>
      </c>
      <c r="BQ29" s="40">
        <f t="shared" si="13"/>
        <v>0</v>
      </c>
      <c r="BR29" s="40">
        <f t="shared" si="13"/>
        <v>0</v>
      </c>
      <c r="BS29" s="40">
        <f t="shared" si="13"/>
        <v>0</v>
      </c>
      <c r="BT29" s="40">
        <f t="shared" si="13"/>
        <v>0</v>
      </c>
      <c r="BU29" s="40">
        <f t="shared" si="13"/>
        <v>0</v>
      </c>
      <c r="BV29" s="40">
        <f t="shared" si="13"/>
        <v>0</v>
      </c>
      <c r="BW29" s="40">
        <f t="shared" si="13"/>
        <v>0</v>
      </c>
      <c r="BX29" s="40">
        <f t="shared" si="13"/>
        <v>0</v>
      </c>
    </row>
    <row r="30" spans="1:76" x14ac:dyDescent="0.25">
      <c r="A30" t="s">
        <v>45</v>
      </c>
      <c r="B30" s="8"/>
      <c r="C30" s="8"/>
      <c r="D30" s="8"/>
      <c r="E30" s="8"/>
      <c r="F30" s="8"/>
      <c r="G30" s="8"/>
      <c r="H30" s="8"/>
      <c r="I30" s="8"/>
      <c r="J30" s="8"/>
      <c r="K30" s="8"/>
      <c r="L30" s="8"/>
      <c r="M30" s="8"/>
      <c r="N30" s="567"/>
      <c r="O30" s="567"/>
      <c r="P30" s="567"/>
      <c r="Q30" s="567"/>
      <c r="R30" s="567"/>
      <c r="S30" s="567"/>
      <c r="T30" s="567"/>
      <c r="U30" s="567"/>
      <c r="V30" s="567"/>
      <c r="W30" s="567"/>
      <c r="X30" s="567"/>
      <c r="Y30" s="567"/>
      <c r="Z30" s="554"/>
      <c r="AA30" s="554"/>
      <c r="AB30" s="554"/>
      <c r="AC30" s="554"/>
      <c r="AD30" s="554"/>
      <c r="AE30" s="554"/>
      <c r="AF30" s="554"/>
      <c r="AG30" s="554"/>
      <c r="AH30" s="554"/>
      <c r="AI30" s="554"/>
      <c r="AJ30" s="554"/>
      <c r="AK30" s="554"/>
      <c r="AL30" s="554"/>
      <c r="AM30" s="10">
        <v>22.15</v>
      </c>
      <c r="AN30" s="40">
        <f t="shared" si="11"/>
        <v>0</v>
      </c>
      <c r="AO30" s="40">
        <f t="shared" si="11"/>
        <v>0</v>
      </c>
      <c r="AP30" s="40">
        <f t="shared" si="11"/>
        <v>0</v>
      </c>
      <c r="AQ30" s="40">
        <f t="shared" si="11"/>
        <v>0</v>
      </c>
      <c r="AR30" s="40">
        <f t="shared" si="11"/>
        <v>0</v>
      </c>
      <c r="AS30" s="40">
        <f t="shared" si="11"/>
        <v>0</v>
      </c>
      <c r="AT30" s="40">
        <f t="shared" si="11"/>
        <v>0</v>
      </c>
      <c r="AU30" s="40">
        <f t="shared" si="11"/>
        <v>0</v>
      </c>
      <c r="AV30" s="40">
        <f t="shared" si="11"/>
        <v>0</v>
      </c>
      <c r="AW30" s="40">
        <f t="shared" si="11"/>
        <v>0</v>
      </c>
      <c r="AX30" s="40">
        <f t="shared" si="11"/>
        <v>0</v>
      </c>
      <c r="AY30" s="40">
        <f t="shared" si="11"/>
        <v>0</v>
      </c>
      <c r="AZ30" s="40">
        <f t="shared" si="11"/>
        <v>0</v>
      </c>
      <c r="BA30" s="40">
        <f t="shared" si="11"/>
        <v>0</v>
      </c>
      <c r="BB30" s="40">
        <f t="shared" si="11"/>
        <v>0</v>
      </c>
      <c r="BC30" s="40">
        <f t="shared" si="11"/>
        <v>0</v>
      </c>
      <c r="BD30" s="40">
        <f t="shared" si="11"/>
        <v>0</v>
      </c>
      <c r="BE30" s="40">
        <f t="shared" si="11"/>
        <v>0</v>
      </c>
      <c r="BF30" s="40">
        <f t="shared" si="11"/>
        <v>0</v>
      </c>
      <c r="BG30" s="40">
        <f t="shared" si="12"/>
        <v>0</v>
      </c>
      <c r="BH30" s="40">
        <f t="shared" si="12"/>
        <v>0</v>
      </c>
      <c r="BI30" s="40">
        <f t="shared" si="12"/>
        <v>0</v>
      </c>
      <c r="BJ30" s="40">
        <f t="shared" si="12"/>
        <v>0</v>
      </c>
      <c r="BK30" s="40">
        <f t="shared" si="12"/>
        <v>0</v>
      </c>
      <c r="BL30" s="40">
        <f t="shared" si="12"/>
        <v>0</v>
      </c>
      <c r="BM30" s="40">
        <f t="shared" si="12"/>
        <v>0</v>
      </c>
      <c r="BN30" s="40">
        <f t="shared" si="12"/>
        <v>0</v>
      </c>
      <c r="BO30" s="40">
        <f t="shared" si="12"/>
        <v>0</v>
      </c>
      <c r="BP30" s="40">
        <f t="shared" si="12"/>
        <v>0</v>
      </c>
      <c r="BQ30" s="40">
        <f t="shared" si="13"/>
        <v>0</v>
      </c>
      <c r="BR30" s="40">
        <f t="shared" si="13"/>
        <v>0</v>
      </c>
      <c r="BS30" s="40">
        <f t="shared" si="13"/>
        <v>0</v>
      </c>
      <c r="BT30" s="40">
        <f t="shared" si="13"/>
        <v>0</v>
      </c>
      <c r="BU30" s="40">
        <f t="shared" si="13"/>
        <v>0</v>
      </c>
      <c r="BV30" s="40">
        <f t="shared" si="13"/>
        <v>0</v>
      </c>
      <c r="BW30" s="40">
        <f t="shared" si="13"/>
        <v>0</v>
      </c>
      <c r="BX30" s="40">
        <f t="shared" si="13"/>
        <v>0</v>
      </c>
    </row>
    <row r="31" spans="1:76" ht="15.75" x14ac:dyDescent="0.25">
      <c r="A31" s="7" t="s">
        <v>46</v>
      </c>
      <c r="B31" s="8"/>
      <c r="C31" s="8"/>
      <c r="D31" s="8"/>
      <c r="E31" s="8"/>
      <c r="F31" s="8"/>
      <c r="G31" s="8"/>
      <c r="H31" s="8"/>
      <c r="I31" s="8"/>
      <c r="J31" s="8"/>
      <c r="K31" s="8"/>
      <c r="L31" s="8"/>
      <c r="M31" s="8"/>
      <c r="N31" s="567"/>
      <c r="O31" s="567"/>
      <c r="P31" s="567"/>
      <c r="Q31" s="567"/>
      <c r="R31" s="567"/>
      <c r="S31" s="567"/>
      <c r="T31" s="567"/>
      <c r="U31" s="567"/>
      <c r="V31" s="567"/>
      <c r="W31" s="567"/>
      <c r="X31" s="567"/>
      <c r="Y31" s="567"/>
      <c r="Z31" s="554"/>
      <c r="AA31" s="554"/>
      <c r="AB31" s="554"/>
      <c r="AC31" s="554"/>
      <c r="AD31" s="554"/>
      <c r="AE31" s="554"/>
      <c r="AF31" s="554"/>
      <c r="AG31" s="554"/>
      <c r="AH31" s="554"/>
      <c r="AI31" s="554"/>
      <c r="AJ31" s="554"/>
      <c r="AK31" s="554"/>
      <c r="AL31" s="554"/>
      <c r="AM31" s="402">
        <v>21.3</v>
      </c>
      <c r="AN31" s="40">
        <f t="shared" si="11"/>
        <v>0</v>
      </c>
      <c r="AO31" s="40">
        <f t="shared" si="11"/>
        <v>0</v>
      </c>
      <c r="AP31" s="40">
        <f t="shared" si="11"/>
        <v>0</v>
      </c>
      <c r="AQ31" s="40">
        <f t="shared" si="11"/>
        <v>0</v>
      </c>
      <c r="AR31" s="40">
        <f t="shared" si="11"/>
        <v>0</v>
      </c>
      <c r="AS31" s="40">
        <f t="shared" si="11"/>
        <v>0</v>
      </c>
      <c r="AT31" s="40">
        <f t="shared" si="11"/>
        <v>0</v>
      </c>
      <c r="AU31" s="40">
        <f t="shared" si="11"/>
        <v>0</v>
      </c>
      <c r="AV31" s="40">
        <f t="shared" si="11"/>
        <v>0</v>
      </c>
      <c r="AW31" s="40">
        <f t="shared" si="11"/>
        <v>0</v>
      </c>
      <c r="AX31" s="40">
        <f t="shared" si="11"/>
        <v>0</v>
      </c>
      <c r="AY31" s="40">
        <f t="shared" si="11"/>
        <v>0</v>
      </c>
      <c r="AZ31" s="40">
        <f t="shared" si="11"/>
        <v>0</v>
      </c>
      <c r="BA31" s="40">
        <f t="shared" si="11"/>
        <v>0</v>
      </c>
      <c r="BB31" s="40">
        <f t="shared" si="11"/>
        <v>0</v>
      </c>
      <c r="BC31" s="40">
        <f t="shared" si="11"/>
        <v>0</v>
      </c>
      <c r="BD31" s="40">
        <f t="shared" si="11"/>
        <v>0</v>
      </c>
      <c r="BE31" s="40">
        <f t="shared" si="11"/>
        <v>0</v>
      </c>
      <c r="BF31" s="40">
        <f t="shared" si="11"/>
        <v>0</v>
      </c>
      <c r="BG31" s="40">
        <f t="shared" si="12"/>
        <v>0</v>
      </c>
      <c r="BH31" s="40">
        <f t="shared" si="12"/>
        <v>0</v>
      </c>
      <c r="BI31" s="40">
        <f t="shared" si="12"/>
        <v>0</v>
      </c>
      <c r="BJ31" s="40">
        <f t="shared" si="12"/>
        <v>0</v>
      </c>
      <c r="BK31" s="40">
        <f t="shared" si="12"/>
        <v>0</v>
      </c>
      <c r="BL31" s="40">
        <f t="shared" si="12"/>
        <v>0</v>
      </c>
      <c r="BM31" s="40">
        <f t="shared" si="12"/>
        <v>0</v>
      </c>
      <c r="BN31" s="40">
        <f t="shared" si="12"/>
        <v>0</v>
      </c>
      <c r="BO31" s="40">
        <f t="shared" si="12"/>
        <v>0</v>
      </c>
      <c r="BP31" s="40">
        <f t="shared" si="12"/>
        <v>0</v>
      </c>
      <c r="BQ31" s="40">
        <f t="shared" si="13"/>
        <v>0</v>
      </c>
      <c r="BR31" s="40">
        <f t="shared" si="13"/>
        <v>0</v>
      </c>
      <c r="BS31" s="40">
        <f t="shared" si="13"/>
        <v>0</v>
      </c>
      <c r="BT31" s="40">
        <f t="shared" si="13"/>
        <v>0</v>
      </c>
      <c r="BU31" s="40">
        <f t="shared" si="13"/>
        <v>0</v>
      </c>
      <c r="BV31" s="40">
        <f t="shared" si="13"/>
        <v>0</v>
      </c>
      <c r="BW31" s="40">
        <f t="shared" si="13"/>
        <v>0</v>
      </c>
      <c r="BX31" s="40">
        <f t="shared" si="13"/>
        <v>0</v>
      </c>
    </row>
    <row r="32" spans="1:76" x14ac:dyDescent="0.25">
      <c r="A32" t="s">
        <v>33</v>
      </c>
      <c r="B32" s="8">
        <f t="shared" ref="B32:M32" si="14">SUM(B26:B31)</f>
        <v>6370.3794000000007</v>
      </c>
      <c r="C32" s="8">
        <f t="shared" si="14"/>
        <v>6370.3794000000007</v>
      </c>
      <c r="D32" s="8">
        <f t="shared" si="14"/>
        <v>6370.3794000000007</v>
      </c>
      <c r="E32" s="8">
        <f t="shared" si="14"/>
        <v>6370.3794000000007</v>
      </c>
      <c r="F32" s="8">
        <f t="shared" si="14"/>
        <v>6370.3794000000007</v>
      </c>
      <c r="G32" s="8">
        <f t="shared" si="14"/>
        <v>6370.3794000000007</v>
      </c>
      <c r="H32" s="8">
        <f t="shared" si="14"/>
        <v>6370.3794000000007</v>
      </c>
      <c r="I32" s="8">
        <f t="shared" si="14"/>
        <v>6370.3794000000007</v>
      </c>
      <c r="J32" s="8">
        <f t="shared" si="14"/>
        <v>6370.3794000000007</v>
      </c>
      <c r="K32" s="8">
        <f t="shared" si="14"/>
        <v>6370.3794000000007</v>
      </c>
      <c r="L32" s="8">
        <f t="shared" si="14"/>
        <v>6370.3794000000007</v>
      </c>
      <c r="M32" s="8">
        <f t="shared" si="14"/>
        <v>6370.3794000000007</v>
      </c>
      <c r="N32" s="567">
        <f>SUM(N26:N31)</f>
        <v>6370.3794000000007</v>
      </c>
      <c r="O32" s="567">
        <f>SUM(O26:O31)</f>
        <v>6370.3794000000007</v>
      </c>
      <c r="P32" s="567">
        <f t="shared" ref="P32:AL32" si="15">SUM(P26:P31)</f>
        <v>6370.3794000000007</v>
      </c>
      <c r="Q32" s="567">
        <f t="shared" si="15"/>
        <v>6370.3794000000007</v>
      </c>
      <c r="R32" s="567">
        <f t="shared" si="15"/>
        <v>6370.3794000000007</v>
      </c>
      <c r="S32" s="567">
        <f t="shared" si="15"/>
        <v>6370.3794000000007</v>
      </c>
      <c r="T32" s="567">
        <f t="shared" si="15"/>
        <v>6370.3794000000007</v>
      </c>
      <c r="U32" s="567">
        <f t="shared" si="15"/>
        <v>6370.3794000000007</v>
      </c>
      <c r="V32" s="567">
        <f t="shared" si="15"/>
        <v>6370.3794000000007</v>
      </c>
      <c r="W32" s="567">
        <f t="shared" si="15"/>
        <v>6370.3794000000007</v>
      </c>
      <c r="X32" s="567">
        <f t="shared" si="15"/>
        <v>6370.3794000000007</v>
      </c>
      <c r="Y32" s="567">
        <f t="shared" si="15"/>
        <v>6370.3794000000007</v>
      </c>
      <c r="Z32" s="554">
        <f t="shared" si="15"/>
        <v>0</v>
      </c>
      <c r="AA32" s="554">
        <f t="shared" si="15"/>
        <v>0</v>
      </c>
      <c r="AB32" s="554">
        <f t="shared" si="15"/>
        <v>0</v>
      </c>
      <c r="AC32" s="554">
        <f t="shared" si="15"/>
        <v>0</v>
      </c>
      <c r="AD32" s="554">
        <f t="shared" si="15"/>
        <v>0</v>
      </c>
      <c r="AE32" s="554">
        <f t="shared" si="15"/>
        <v>0</v>
      </c>
      <c r="AF32" s="554">
        <f t="shared" si="15"/>
        <v>0</v>
      </c>
      <c r="AG32" s="554">
        <f t="shared" si="15"/>
        <v>0</v>
      </c>
      <c r="AH32" s="554">
        <f t="shared" si="15"/>
        <v>0</v>
      </c>
      <c r="AI32" s="554">
        <f t="shared" si="15"/>
        <v>0</v>
      </c>
      <c r="AJ32" s="554">
        <f t="shared" si="15"/>
        <v>0</v>
      </c>
      <c r="AK32" s="554">
        <f t="shared" si="15"/>
        <v>0</v>
      </c>
      <c r="AL32" s="554">
        <f t="shared" si="15"/>
        <v>0</v>
      </c>
      <c r="AN32" s="40">
        <f>SUM(AN24:AN31)</f>
        <v>136025.69921600004</v>
      </c>
      <c r="AO32" s="40">
        <f t="shared" ref="AO32:BX32" si="16">SUM(AO24:AO31)</f>
        <v>136025.69921600004</v>
      </c>
      <c r="AP32" s="40">
        <f t="shared" si="16"/>
        <v>136025.69921600004</v>
      </c>
      <c r="AQ32" s="40">
        <f t="shared" si="16"/>
        <v>136025.69921600004</v>
      </c>
      <c r="AR32" s="40">
        <f t="shared" si="16"/>
        <v>136025.69921600004</v>
      </c>
      <c r="AS32" s="40">
        <f t="shared" si="16"/>
        <v>136025.69921600004</v>
      </c>
      <c r="AT32" s="40">
        <f t="shared" si="16"/>
        <v>136025.69921600004</v>
      </c>
      <c r="AU32" s="40">
        <f t="shared" si="16"/>
        <v>136025.69921600004</v>
      </c>
      <c r="AV32" s="40">
        <f t="shared" si="16"/>
        <v>136025.69921600004</v>
      </c>
      <c r="AW32" s="40">
        <f t="shared" si="16"/>
        <v>136025.69921600004</v>
      </c>
      <c r="AX32" s="40">
        <f t="shared" si="16"/>
        <v>136025.69921600004</v>
      </c>
      <c r="AY32" s="40">
        <f t="shared" si="16"/>
        <v>136025.69921600004</v>
      </c>
      <c r="AZ32" s="40">
        <f t="shared" si="16"/>
        <v>136025.69921600004</v>
      </c>
      <c r="BA32" s="40">
        <f t="shared" si="16"/>
        <v>136025.69921600004</v>
      </c>
      <c r="BB32" s="40">
        <f t="shared" si="16"/>
        <v>136025.69921600004</v>
      </c>
      <c r="BC32" s="40">
        <f t="shared" si="16"/>
        <v>136025.69921600004</v>
      </c>
      <c r="BD32" s="40">
        <f t="shared" si="16"/>
        <v>136025.69921600004</v>
      </c>
      <c r="BE32" s="40">
        <f t="shared" si="16"/>
        <v>136025.69921600004</v>
      </c>
      <c r="BF32" s="40">
        <f t="shared" si="16"/>
        <v>136025.69921600004</v>
      </c>
      <c r="BG32" s="40">
        <f t="shared" si="16"/>
        <v>136025.69921600004</v>
      </c>
      <c r="BH32" s="40">
        <f t="shared" si="16"/>
        <v>136025.69921600004</v>
      </c>
      <c r="BI32" s="40">
        <f t="shared" si="16"/>
        <v>136025.69921600004</v>
      </c>
      <c r="BJ32" s="40">
        <f t="shared" si="16"/>
        <v>136025.69921600004</v>
      </c>
      <c r="BK32" s="40">
        <f t="shared" si="16"/>
        <v>136025.69921600004</v>
      </c>
      <c r="BL32" s="40">
        <f t="shared" si="16"/>
        <v>0</v>
      </c>
      <c r="BM32" s="40">
        <f t="shared" si="16"/>
        <v>0</v>
      </c>
      <c r="BN32" s="40">
        <f t="shared" si="16"/>
        <v>0</v>
      </c>
      <c r="BO32" s="40">
        <f t="shared" si="16"/>
        <v>0</v>
      </c>
      <c r="BP32" s="40">
        <f t="shared" si="16"/>
        <v>0</v>
      </c>
      <c r="BQ32" s="40">
        <f t="shared" si="16"/>
        <v>0</v>
      </c>
      <c r="BR32" s="40">
        <f t="shared" si="16"/>
        <v>0</v>
      </c>
      <c r="BS32" s="40">
        <f t="shared" si="16"/>
        <v>0</v>
      </c>
      <c r="BT32" s="40">
        <f t="shared" si="16"/>
        <v>0</v>
      </c>
      <c r="BU32" s="40">
        <f t="shared" si="16"/>
        <v>0</v>
      </c>
      <c r="BV32" s="40">
        <f t="shared" si="16"/>
        <v>0</v>
      </c>
      <c r="BW32" s="40">
        <f t="shared" si="16"/>
        <v>0</v>
      </c>
      <c r="BX32" s="40">
        <f t="shared" si="16"/>
        <v>0</v>
      </c>
    </row>
    <row r="33" spans="1:76" ht="15.75" x14ac:dyDescent="0.25">
      <c r="A33" s="2">
        <v>2023</v>
      </c>
      <c r="N33" s="568"/>
      <c r="O33" s="568"/>
      <c r="P33" s="568"/>
      <c r="Q33" s="568"/>
      <c r="R33" s="568"/>
      <c r="S33" s="568"/>
      <c r="T33" s="568"/>
      <c r="U33" s="568"/>
      <c r="V33" s="568"/>
      <c r="W33" s="568"/>
      <c r="X33" s="568"/>
      <c r="Y33" s="568"/>
      <c r="Z33" s="552"/>
      <c r="AA33" s="552"/>
      <c r="AB33" s="552"/>
      <c r="AC33" s="552"/>
      <c r="AD33" s="552"/>
      <c r="AE33" s="552"/>
      <c r="AF33" s="552"/>
      <c r="AG33" s="552"/>
      <c r="AH33" s="552"/>
      <c r="AI33" s="552"/>
      <c r="AJ33" s="552"/>
      <c r="AK33" s="552"/>
      <c r="AL33" s="552"/>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row>
    <row r="34" spans="1:76" x14ac:dyDescent="0.25">
      <c r="A34" t="s">
        <v>38</v>
      </c>
      <c r="B34" s="8">
        <v>312.04116378606545</v>
      </c>
      <c r="C34" s="8">
        <v>312.04116378606545</v>
      </c>
      <c r="D34" s="8">
        <v>312.04116378606545</v>
      </c>
      <c r="E34" s="8">
        <v>312.04116378606545</v>
      </c>
      <c r="F34" s="8">
        <v>312.04116378606545</v>
      </c>
      <c r="G34" s="8">
        <v>312.04116378606545</v>
      </c>
      <c r="H34" s="8">
        <v>312.04116378606545</v>
      </c>
      <c r="I34" s="8">
        <v>312.04116378606545</v>
      </c>
      <c r="J34" s="8">
        <v>312.04116378606545</v>
      </c>
      <c r="K34" s="8">
        <v>312.04116378606545</v>
      </c>
      <c r="L34" s="8">
        <v>312.04116378606545</v>
      </c>
      <c r="M34" s="8">
        <v>312.04116378606545</v>
      </c>
      <c r="N34" s="567">
        <v>312.04116378606545</v>
      </c>
      <c r="O34" s="567">
        <v>312.04116378606545</v>
      </c>
      <c r="P34" s="567">
        <v>312.04116378606545</v>
      </c>
      <c r="Q34" s="567">
        <v>312.04116378606545</v>
      </c>
      <c r="R34" s="567">
        <v>312.04116378606545</v>
      </c>
      <c r="S34" s="567">
        <v>312.04116378606545</v>
      </c>
      <c r="T34" s="567">
        <v>312.04116378606545</v>
      </c>
      <c r="U34" s="567">
        <v>312.04116378606545</v>
      </c>
      <c r="V34" s="567">
        <v>312.04116378606545</v>
      </c>
      <c r="W34" s="567">
        <v>312.04116378606545</v>
      </c>
      <c r="X34" s="567">
        <v>312.04116378606545</v>
      </c>
      <c r="Y34" s="567">
        <v>312.04116378606545</v>
      </c>
      <c r="Z34" s="554"/>
      <c r="AA34" s="554"/>
      <c r="AB34" s="554"/>
      <c r="AC34" s="554"/>
      <c r="AD34" s="554"/>
      <c r="AE34" s="554"/>
      <c r="AF34" s="554"/>
      <c r="AG34" s="554"/>
      <c r="AH34" s="554"/>
      <c r="AI34" s="554"/>
      <c r="AJ34" s="554"/>
      <c r="AK34" s="554"/>
      <c r="AL34" s="554"/>
      <c r="AM34" s="8">
        <v>0</v>
      </c>
      <c r="AN34" s="40">
        <f t="shared" ref="AN34:BF41" si="17">B34*$AM34</f>
        <v>0</v>
      </c>
      <c r="AO34" s="40">
        <f t="shared" si="17"/>
        <v>0</v>
      </c>
      <c r="AP34" s="40">
        <f t="shared" si="17"/>
        <v>0</v>
      </c>
      <c r="AQ34" s="40">
        <f t="shared" si="17"/>
        <v>0</v>
      </c>
      <c r="AR34" s="40">
        <f t="shared" si="17"/>
        <v>0</v>
      </c>
      <c r="AS34" s="40">
        <f t="shared" si="17"/>
        <v>0</v>
      </c>
      <c r="AT34" s="40">
        <f t="shared" si="17"/>
        <v>0</v>
      </c>
      <c r="AU34" s="40">
        <f t="shared" si="17"/>
        <v>0</v>
      </c>
      <c r="AV34" s="40">
        <f t="shared" si="17"/>
        <v>0</v>
      </c>
      <c r="AW34" s="40">
        <f t="shared" si="17"/>
        <v>0</v>
      </c>
      <c r="AX34" s="40">
        <f t="shared" si="17"/>
        <v>0</v>
      </c>
      <c r="AY34" s="40">
        <f t="shared" si="17"/>
        <v>0</v>
      </c>
      <c r="AZ34" s="40">
        <f t="shared" si="17"/>
        <v>0</v>
      </c>
      <c r="BA34" s="40">
        <f t="shared" si="17"/>
        <v>0</v>
      </c>
      <c r="BB34" s="40">
        <f t="shared" si="17"/>
        <v>0</v>
      </c>
      <c r="BC34" s="40">
        <f t="shared" si="17"/>
        <v>0</v>
      </c>
      <c r="BD34" s="40">
        <f t="shared" si="17"/>
        <v>0</v>
      </c>
      <c r="BE34" s="40">
        <f t="shared" si="17"/>
        <v>0</v>
      </c>
      <c r="BF34" s="40">
        <f t="shared" si="17"/>
        <v>0</v>
      </c>
      <c r="BG34" s="40">
        <f t="shared" ref="BG34:BP41" si="18">U34*$AM34</f>
        <v>0</v>
      </c>
      <c r="BH34" s="40">
        <f t="shared" si="18"/>
        <v>0</v>
      </c>
      <c r="BI34" s="40">
        <f t="shared" si="18"/>
        <v>0</v>
      </c>
      <c r="BJ34" s="40">
        <f t="shared" si="18"/>
        <v>0</v>
      </c>
      <c r="BK34" s="40">
        <f t="shared" si="18"/>
        <v>0</v>
      </c>
      <c r="BL34" s="40">
        <f t="shared" si="18"/>
        <v>0</v>
      </c>
      <c r="BM34" s="40">
        <f t="shared" si="18"/>
        <v>0</v>
      </c>
      <c r="BN34" s="40">
        <f t="shared" si="18"/>
        <v>0</v>
      </c>
      <c r="BO34" s="40">
        <f t="shared" si="18"/>
        <v>0</v>
      </c>
      <c r="BP34" s="40">
        <f t="shared" si="18"/>
        <v>0</v>
      </c>
      <c r="BQ34" s="40">
        <f t="shared" ref="BQ34:BX41" si="19">AE34*$AM34</f>
        <v>0</v>
      </c>
      <c r="BR34" s="40">
        <f t="shared" si="19"/>
        <v>0</v>
      </c>
      <c r="BS34" s="40">
        <f t="shared" si="19"/>
        <v>0</v>
      </c>
      <c r="BT34" s="40">
        <f t="shared" si="19"/>
        <v>0</v>
      </c>
      <c r="BU34" s="40">
        <f t="shared" si="19"/>
        <v>0</v>
      </c>
      <c r="BV34" s="40">
        <f t="shared" si="19"/>
        <v>0</v>
      </c>
      <c r="BW34" s="40">
        <f t="shared" si="19"/>
        <v>0</v>
      </c>
      <c r="BX34" s="40">
        <f t="shared" si="19"/>
        <v>0</v>
      </c>
    </row>
    <row r="35" spans="1:76" x14ac:dyDescent="0.25">
      <c r="A35" t="s">
        <v>40</v>
      </c>
      <c r="B35" s="8">
        <v>34.056398679531746</v>
      </c>
      <c r="C35" s="8">
        <v>34.056398679531746</v>
      </c>
      <c r="D35" s="8">
        <v>34.056398679531746</v>
      </c>
      <c r="E35" s="8">
        <v>34.056398679531746</v>
      </c>
      <c r="F35" s="8">
        <v>34.056398679531746</v>
      </c>
      <c r="G35" s="8">
        <v>34.056398679531746</v>
      </c>
      <c r="H35" s="8">
        <v>34.056398679531746</v>
      </c>
      <c r="I35" s="8">
        <v>34.056398679531746</v>
      </c>
      <c r="J35" s="8">
        <v>34.056398679531746</v>
      </c>
      <c r="K35" s="8">
        <v>34.056398679531746</v>
      </c>
      <c r="L35" s="8">
        <v>34.056398679531746</v>
      </c>
      <c r="M35" s="8">
        <v>34.056398679531746</v>
      </c>
      <c r="N35" s="567">
        <v>34.056398679531746</v>
      </c>
      <c r="O35" s="567">
        <v>34.056398679531746</v>
      </c>
      <c r="P35" s="567">
        <v>34.056398679531746</v>
      </c>
      <c r="Q35" s="567">
        <v>34.056398679531746</v>
      </c>
      <c r="R35" s="567">
        <v>34.056398679531746</v>
      </c>
      <c r="S35" s="567">
        <v>34.056398679531746</v>
      </c>
      <c r="T35" s="567">
        <v>34.056398679531746</v>
      </c>
      <c r="U35" s="567">
        <v>34.056398679531746</v>
      </c>
      <c r="V35" s="567">
        <v>34.056398679531746</v>
      </c>
      <c r="W35" s="567">
        <v>34.056398679531746</v>
      </c>
      <c r="X35" s="567">
        <v>34.056398679531746</v>
      </c>
      <c r="Y35" s="567">
        <v>34.056398679531746</v>
      </c>
      <c r="Z35" s="554"/>
      <c r="AA35" s="554"/>
      <c r="AB35" s="554"/>
      <c r="AC35" s="554"/>
      <c r="AD35" s="554"/>
      <c r="AE35" s="554"/>
      <c r="AF35" s="554"/>
      <c r="AG35" s="554"/>
      <c r="AH35" s="554"/>
      <c r="AI35" s="554"/>
      <c r="AJ35" s="554"/>
      <c r="AK35" s="554"/>
      <c r="AL35" s="554"/>
      <c r="AM35" s="8">
        <v>0</v>
      </c>
      <c r="AN35" s="40">
        <f t="shared" si="17"/>
        <v>0</v>
      </c>
      <c r="AO35" s="40">
        <f t="shared" si="17"/>
        <v>0</v>
      </c>
      <c r="AP35" s="40">
        <f t="shared" si="17"/>
        <v>0</v>
      </c>
      <c r="AQ35" s="40">
        <f t="shared" si="17"/>
        <v>0</v>
      </c>
      <c r="AR35" s="40">
        <f t="shared" si="17"/>
        <v>0</v>
      </c>
      <c r="AS35" s="40">
        <f t="shared" si="17"/>
        <v>0</v>
      </c>
      <c r="AT35" s="40">
        <f t="shared" si="17"/>
        <v>0</v>
      </c>
      <c r="AU35" s="40">
        <f t="shared" si="17"/>
        <v>0</v>
      </c>
      <c r="AV35" s="40">
        <f t="shared" si="17"/>
        <v>0</v>
      </c>
      <c r="AW35" s="40">
        <f t="shared" si="17"/>
        <v>0</v>
      </c>
      <c r="AX35" s="40">
        <f t="shared" si="17"/>
        <v>0</v>
      </c>
      <c r="AY35" s="40">
        <f t="shared" si="17"/>
        <v>0</v>
      </c>
      <c r="AZ35" s="40">
        <f t="shared" si="17"/>
        <v>0</v>
      </c>
      <c r="BA35" s="40">
        <f t="shared" si="17"/>
        <v>0</v>
      </c>
      <c r="BB35" s="40">
        <f t="shared" si="17"/>
        <v>0</v>
      </c>
      <c r="BC35" s="40">
        <f t="shared" si="17"/>
        <v>0</v>
      </c>
      <c r="BD35" s="40">
        <f t="shared" si="17"/>
        <v>0</v>
      </c>
      <c r="BE35" s="40">
        <f t="shared" si="17"/>
        <v>0</v>
      </c>
      <c r="BF35" s="40">
        <f t="shared" si="17"/>
        <v>0</v>
      </c>
      <c r="BG35" s="40">
        <f t="shared" si="18"/>
        <v>0</v>
      </c>
      <c r="BH35" s="40">
        <f t="shared" si="18"/>
        <v>0</v>
      </c>
      <c r="BI35" s="40">
        <f t="shared" si="18"/>
        <v>0</v>
      </c>
      <c r="BJ35" s="40">
        <f t="shared" si="18"/>
        <v>0</v>
      </c>
      <c r="BK35" s="40">
        <f t="shared" si="18"/>
        <v>0</v>
      </c>
      <c r="BL35" s="40">
        <f t="shared" si="18"/>
        <v>0</v>
      </c>
      <c r="BM35" s="40">
        <f t="shared" si="18"/>
        <v>0</v>
      </c>
      <c r="BN35" s="40">
        <f t="shared" si="18"/>
        <v>0</v>
      </c>
      <c r="BO35" s="40">
        <f t="shared" si="18"/>
        <v>0</v>
      </c>
      <c r="BP35" s="40">
        <f t="shared" si="18"/>
        <v>0</v>
      </c>
      <c r="BQ35" s="40">
        <f t="shared" si="19"/>
        <v>0</v>
      </c>
      <c r="BR35" s="40">
        <f t="shared" si="19"/>
        <v>0</v>
      </c>
      <c r="BS35" s="40">
        <f t="shared" si="19"/>
        <v>0</v>
      </c>
      <c r="BT35" s="40">
        <f t="shared" si="19"/>
        <v>0</v>
      </c>
      <c r="BU35" s="40">
        <f t="shared" si="19"/>
        <v>0</v>
      </c>
      <c r="BV35" s="40">
        <f t="shared" si="19"/>
        <v>0</v>
      </c>
      <c r="BW35" s="40">
        <f t="shared" si="19"/>
        <v>0</v>
      </c>
      <c r="BX35" s="40">
        <f t="shared" si="19"/>
        <v>0</v>
      </c>
    </row>
    <row r="36" spans="1:76" x14ac:dyDescent="0.25">
      <c r="A36" t="s">
        <v>41</v>
      </c>
      <c r="B36" s="8">
        <v>539.24968819292087</v>
      </c>
      <c r="C36" s="8">
        <v>539.24968819292087</v>
      </c>
      <c r="D36" s="8">
        <v>539.24968819292087</v>
      </c>
      <c r="E36" s="8">
        <v>539.24968819292087</v>
      </c>
      <c r="F36" s="8">
        <v>539.24968819292087</v>
      </c>
      <c r="G36" s="8">
        <v>539.24968819292087</v>
      </c>
      <c r="H36" s="8">
        <v>539.24968819292087</v>
      </c>
      <c r="I36" s="8">
        <v>539.24968819292087</v>
      </c>
      <c r="J36" s="8">
        <v>539.24968819292087</v>
      </c>
      <c r="K36" s="8">
        <v>539.24968819292087</v>
      </c>
      <c r="L36" s="8">
        <v>539.24968819292087</v>
      </c>
      <c r="M36" s="8">
        <v>539.24968819292087</v>
      </c>
      <c r="N36" s="567">
        <v>539.24968819292087</v>
      </c>
      <c r="O36" s="567">
        <v>539.24968819292087</v>
      </c>
      <c r="P36" s="567">
        <v>539.24968819292087</v>
      </c>
      <c r="Q36" s="567">
        <v>539.24968819292087</v>
      </c>
      <c r="R36" s="567">
        <v>539.24968819292087</v>
      </c>
      <c r="S36" s="567">
        <v>539.24968819292087</v>
      </c>
      <c r="T36" s="567">
        <v>539.24968819292087</v>
      </c>
      <c r="U36" s="567">
        <v>539.24968819292087</v>
      </c>
      <c r="V36" s="567">
        <v>539.24968819292087</v>
      </c>
      <c r="W36" s="567">
        <v>539.24968819292087</v>
      </c>
      <c r="X36" s="567">
        <v>539.24968819292087</v>
      </c>
      <c r="Y36" s="567">
        <v>539.24968819292087</v>
      </c>
      <c r="Z36" s="554"/>
      <c r="AA36" s="554"/>
      <c r="AB36" s="554"/>
      <c r="AC36" s="554"/>
      <c r="AD36" s="554"/>
      <c r="AE36" s="554"/>
      <c r="AF36" s="554"/>
      <c r="AG36" s="554"/>
      <c r="AH36" s="554"/>
      <c r="AI36" s="554"/>
      <c r="AJ36" s="554"/>
      <c r="AK36" s="554"/>
      <c r="AL36" s="554"/>
      <c r="AM36" s="402">
        <v>21.1</v>
      </c>
      <c r="AN36" s="40">
        <f t="shared" si="17"/>
        <v>11378.168420870632</v>
      </c>
      <c r="AO36" s="40">
        <f t="shared" si="17"/>
        <v>11378.168420870632</v>
      </c>
      <c r="AP36" s="40">
        <f t="shared" si="17"/>
        <v>11378.168420870632</v>
      </c>
      <c r="AQ36" s="40">
        <f t="shared" si="17"/>
        <v>11378.168420870632</v>
      </c>
      <c r="AR36" s="40">
        <f t="shared" si="17"/>
        <v>11378.168420870632</v>
      </c>
      <c r="AS36" s="40">
        <f t="shared" si="17"/>
        <v>11378.168420870632</v>
      </c>
      <c r="AT36" s="40">
        <f t="shared" si="17"/>
        <v>11378.168420870632</v>
      </c>
      <c r="AU36" s="40">
        <f t="shared" si="17"/>
        <v>11378.168420870632</v>
      </c>
      <c r="AV36" s="40">
        <f t="shared" si="17"/>
        <v>11378.168420870632</v>
      </c>
      <c r="AW36" s="40">
        <f t="shared" si="17"/>
        <v>11378.168420870632</v>
      </c>
      <c r="AX36" s="40">
        <f t="shared" si="17"/>
        <v>11378.168420870632</v>
      </c>
      <c r="AY36" s="40">
        <f t="shared" si="17"/>
        <v>11378.168420870632</v>
      </c>
      <c r="AZ36" s="40">
        <f t="shared" si="17"/>
        <v>11378.168420870632</v>
      </c>
      <c r="BA36" s="40">
        <f t="shared" si="17"/>
        <v>11378.168420870632</v>
      </c>
      <c r="BB36" s="40">
        <f t="shared" si="17"/>
        <v>11378.168420870632</v>
      </c>
      <c r="BC36" s="40">
        <f t="shared" si="17"/>
        <v>11378.168420870632</v>
      </c>
      <c r="BD36" s="40">
        <f t="shared" si="17"/>
        <v>11378.168420870632</v>
      </c>
      <c r="BE36" s="40">
        <f t="shared" si="17"/>
        <v>11378.168420870632</v>
      </c>
      <c r="BF36" s="40">
        <f t="shared" si="17"/>
        <v>11378.168420870632</v>
      </c>
      <c r="BG36" s="40">
        <f t="shared" si="18"/>
        <v>11378.168420870632</v>
      </c>
      <c r="BH36" s="40">
        <f t="shared" si="18"/>
        <v>11378.168420870632</v>
      </c>
      <c r="BI36" s="40">
        <f t="shared" si="18"/>
        <v>11378.168420870632</v>
      </c>
      <c r="BJ36" s="40">
        <f t="shared" si="18"/>
        <v>11378.168420870632</v>
      </c>
      <c r="BK36" s="40">
        <f t="shared" si="18"/>
        <v>11378.168420870632</v>
      </c>
      <c r="BL36" s="40">
        <f t="shared" si="18"/>
        <v>0</v>
      </c>
      <c r="BM36" s="40">
        <f t="shared" si="18"/>
        <v>0</v>
      </c>
      <c r="BN36" s="40">
        <f t="shared" si="18"/>
        <v>0</v>
      </c>
      <c r="BO36" s="40">
        <f t="shared" si="18"/>
        <v>0</v>
      </c>
      <c r="BP36" s="40">
        <f t="shared" si="18"/>
        <v>0</v>
      </c>
      <c r="BQ36" s="40">
        <f t="shared" si="19"/>
        <v>0</v>
      </c>
      <c r="BR36" s="40">
        <f t="shared" si="19"/>
        <v>0</v>
      </c>
      <c r="BS36" s="40">
        <f t="shared" si="19"/>
        <v>0</v>
      </c>
      <c r="BT36" s="40">
        <f t="shared" si="19"/>
        <v>0</v>
      </c>
      <c r="BU36" s="40">
        <f t="shared" si="19"/>
        <v>0</v>
      </c>
      <c r="BV36" s="40">
        <f t="shared" si="19"/>
        <v>0</v>
      </c>
      <c r="BW36" s="40">
        <f t="shared" si="19"/>
        <v>0</v>
      </c>
      <c r="BX36" s="40">
        <f t="shared" si="19"/>
        <v>0</v>
      </c>
    </row>
    <row r="37" spans="1:76" x14ac:dyDescent="0.25">
      <c r="A37" t="s">
        <v>42</v>
      </c>
      <c r="B37" s="8">
        <v>92.56646936251056</v>
      </c>
      <c r="C37" s="8">
        <v>92.56646936251056</v>
      </c>
      <c r="D37" s="8">
        <v>92.56646936251056</v>
      </c>
      <c r="E37" s="8">
        <v>92.56646936251056</v>
      </c>
      <c r="F37" s="8">
        <v>92.56646936251056</v>
      </c>
      <c r="G37" s="8">
        <v>92.56646936251056</v>
      </c>
      <c r="H37" s="8">
        <v>92.56646936251056</v>
      </c>
      <c r="I37" s="8">
        <v>92.56646936251056</v>
      </c>
      <c r="J37" s="8">
        <v>92.56646936251056</v>
      </c>
      <c r="K37" s="8">
        <v>92.56646936251056</v>
      </c>
      <c r="L37" s="8">
        <v>92.56646936251056</v>
      </c>
      <c r="M37" s="8">
        <v>92.56646936251056</v>
      </c>
      <c r="N37" s="567">
        <v>92.56646936251056</v>
      </c>
      <c r="O37" s="567">
        <v>92.56646936251056</v>
      </c>
      <c r="P37" s="567">
        <v>92.56646936251056</v>
      </c>
      <c r="Q37" s="567">
        <v>92.56646936251056</v>
      </c>
      <c r="R37" s="567">
        <v>92.56646936251056</v>
      </c>
      <c r="S37" s="567">
        <v>92.56646936251056</v>
      </c>
      <c r="T37" s="567">
        <v>92.56646936251056</v>
      </c>
      <c r="U37" s="567">
        <v>92.56646936251056</v>
      </c>
      <c r="V37" s="567">
        <v>92.56646936251056</v>
      </c>
      <c r="W37" s="567">
        <v>92.56646936251056</v>
      </c>
      <c r="X37" s="567">
        <v>92.56646936251056</v>
      </c>
      <c r="Y37" s="567">
        <v>92.56646936251056</v>
      </c>
      <c r="Z37" s="554"/>
      <c r="AA37" s="554"/>
      <c r="AB37" s="554"/>
      <c r="AC37" s="554"/>
      <c r="AD37" s="554"/>
      <c r="AE37" s="554"/>
      <c r="AF37" s="554"/>
      <c r="AG37" s="554"/>
      <c r="AH37" s="554"/>
      <c r="AI37" s="554"/>
      <c r="AJ37" s="554"/>
      <c r="AK37" s="554"/>
      <c r="AL37" s="554"/>
      <c r="AM37" s="10">
        <v>22.88</v>
      </c>
      <c r="AN37" s="40">
        <f t="shared" si="17"/>
        <v>2117.9208190142417</v>
      </c>
      <c r="AO37" s="40">
        <f t="shared" si="17"/>
        <v>2117.9208190142417</v>
      </c>
      <c r="AP37" s="40">
        <f t="shared" si="17"/>
        <v>2117.9208190142417</v>
      </c>
      <c r="AQ37" s="40">
        <f t="shared" si="17"/>
        <v>2117.9208190142417</v>
      </c>
      <c r="AR37" s="40">
        <f t="shared" si="17"/>
        <v>2117.9208190142417</v>
      </c>
      <c r="AS37" s="40">
        <f t="shared" si="17"/>
        <v>2117.9208190142417</v>
      </c>
      <c r="AT37" s="40">
        <f t="shared" si="17"/>
        <v>2117.9208190142417</v>
      </c>
      <c r="AU37" s="40">
        <f t="shared" si="17"/>
        <v>2117.9208190142417</v>
      </c>
      <c r="AV37" s="40">
        <f t="shared" si="17"/>
        <v>2117.9208190142417</v>
      </c>
      <c r="AW37" s="40">
        <f t="shared" si="17"/>
        <v>2117.9208190142417</v>
      </c>
      <c r="AX37" s="40">
        <f t="shared" si="17"/>
        <v>2117.9208190142417</v>
      </c>
      <c r="AY37" s="40">
        <f t="shared" si="17"/>
        <v>2117.9208190142417</v>
      </c>
      <c r="AZ37" s="40">
        <f t="shared" si="17"/>
        <v>2117.9208190142417</v>
      </c>
      <c r="BA37" s="40">
        <f t="shared" si="17"/>
        <v>2117.9208190142417</v>
      </c>
      <c r="BB37" s="40">
        <f t="shared" si="17"/>
        <v>2117.9208190142417</v>
      </c>
      <c r="BC37" s="40">
        <f t="shared" si="17"/>
        <v>2117.9208190142417</v>
      </c>
      <c r="BD37" s="40">
        <f t="shared" si="17"/>
        <v>2117.9208190142417</v>
      </c>
      <c r="BE37" s="40">
        <f t="shared" si="17"/>
        <v>2117.9208190142417</v>
      </c>
      <c r="BF37" s="40">
        <f t="shared" si="17"/>
        <v>2117.9208190142417</v>
      </c>
      <c r="BG37" s="40">
        <f t="shared" si="18"/>
        <v>2117.9208190142417</v>
      </c>
      <c r="BH37" s="40">
        <f t="shared" si="18"/>
        <v>2117.9208190142417</v>
      </c>
      <c r="BI37" s="40">
        <f t="shared" si="18"/>
        <v>2117.9208190142417</v>
      </c>
      <c r="BJ37" s="40">
        <f t="shared" si="18"/>
        <v>2117.9208190142417</v>
      </c>
      <c r="BK37" s="40">
        <f t="shared" si="18"/>
        <v>2117.9208190142417</v>
      </c>
      <c r="BL37" s="40">
        <f t="shared" si="18"/>
        <v>0</v>
      </c>
      <c r="BM37" s="40">
        <f t="shared" si="18"/>
        <v>0</v>
      </c>
      <c r="BN37" s="40">
        <f t="shared" si="18"/>
        <v>0</v>
      </c>
      <c r="BO37" s="40">
        <f t="shared" si="18"/>
        <v>0</v>
      </c>
      <c r="BP37" s="40">
        <f t="shared" si="18"/>
        <v>0</v>
      </c>
      <c r="BQ37" s="40">
        <f t="shared" si="19"/>
        <v>0</v>
      </c>
      <c r="BR37" s="40">
        <f t="shared" si="19"/>
        <v>0</v>
      </c>
      <c r="BS37" s="40">
        <f t="shared" si="19"/>
        <v>0</v>
      </c>
      <c r="BT37" s="40">
        <f t="shared" si="19"/>
        <v>0</v>
      </c>
      <c r="BU37" s="40">
        <f t="shared" si="19"/>
        <v>0</v>
      </c>
      <c r="BV37" s="40">
        <f t="shared" si="19"/>
        <v>0</v>
      </c>
      <c r="BW37" s="40">
        <f t="shared" si="19"/>
        <v>0</v>
      </c>
      <c r="BX37" s="40">
        <f t="shared" si="19"/>
        <v>0</v>
      </c>
    </row>
    <row r="38" spans="1:76" x14ac:dyDescent="0.25">
      <c r="A38" t="s">
        <v>43</v>
      </c>
      <c r="B38" s="8">
        <v>3.1659347255301684</v>
      </c>
      <c r="C38" s="8">
        <v>3.1659347255301684</v>
      </c>
      <c r="D38" s="8">
        <v>3.1659347255301684</v>
      </c>
      <c r="E38" s="8">
        <v>3.1659347255301684</v>
      </c>
      <c r="F38" s="8">
        <v>3.1659347255301684</v>
      </c>
      <c r="G38" s="8">
        <v>3.1659347255301684</v>
      </c>
      <c r="H38" s="8">
        <v>3.1659347255301684</v>
      </c>
      <c r="I38" s="8">
        <v>3.1659347255301684</v>
      </c>
      <c r="J38" s="8">
        <v>3.1659347255301684</v>
      </c>
      <c r="K38" s="8">
        <v>3.1659347255301684</v>
      </c>
      <c r="L38" s="8">
        <v>3.1659347255301684</v>
      </c>
      <c r="M38" s="8">
        <v>3.1659347255301684</v>
      </c>
      <c r="N38" s="567">
        <v>3.1659347255301684</v>
      </c>
      <c r="O38" s="567">
        <v>3.1659347255301684</v>
      </c>
      <c r="P38" s="567">
        <v>3.1659347255301684</v>
      </c>
      <c r="Q38" s="567">
        <v>3.1659347255301684</v>
      </c>
      <c r="R38" s="567">
        <v>3.1659347255301684</v>
      </c>
      <c r="S38" s="567">
        <v>3.1659347255301684</v>
      </c>
      <c r="T38" s="567">
        <v>3.1659347255301684</v>
      </c>
      <c r="U38" s="567">
        <v>3.1659347255301684</v>
      </c>
      <c r="V38" s="567">
        <v>3.1659347255301684</v>
      </c>
      <c r="W38" s="567">
        <v>3.1659347255301684</v>
      </c>
      <c r="X38" s="567">
        <v>3.1659347255301684</v>
      </c>
      <c r="Y38" s="567">
        <v>3.1659347255301684</v>
      </c>
      <c r="Z38" s="554"/>
      <c r="AA38" s="554"/>
      <c r="AB38" s="554"/>
      <c r="AC38" s="554"/>
      <c r="AD38" s="554"/>
      <c r="AE38" s="554"/>
      <c r="AF38" s="554"/>
      <c r="AG38" s="554"/>
      <c r="AH38" s="554"/>
      <c r="AI38" s="554"/>
      <c r="AJ38" s="554"/>
      <c r="AK38" s="554"/>
      <c r="AL38" s="554"/>
      <c r="AM38" s="13">
        <v>0</v>
      </c>
      <c r="AN38" s="40">
        <f t="shared" si="17"/>
        <v>0</v>
      </c>
      <c r="AO38" s="40">
        <f t="shared" si="17"/>
        <v>0</v>
      </c>
      <c r="AP38" s="40">
        <f t="shared" si="17"/>
        <v>0</v>
      </c>
      <c r="AQ38" s="40">
        <f t="shared" si="17"/>
        <v>0</v>
      </c>
      <c r="AR38" s="40">
        <f t="shared" si="17"/>
        <v>0</v>
      </c>
      <c r="AS38" s="40">
        <f t="shared" si="17"/>
        <v>0</v>
      </c>
      <c r="AT38" s="40">
        <f t="shared" si="17"/>
        <v>0</v>
      </c>
      <c r="AU38" s="40">
        <f t="shared" si="17"/>
        <v>0</v>
      </c>
      <c r="AV38" s="40">
        <f t="shared" si="17"/>
        <v>0</v>
      </c>
      <c r="AW38" s="40">
        <f t="shared" si="17"/>
        <v>0</v>
      </c>
      <c r="AX38" s="40">
        <f t="shared" si="17"/>
        <v>0</v>
      </c>
      <c r="AY38" s="40">
        <f t="shared" si="17"/>
        <v>0</v>
      </c>
      <c r="AZ38" s="40">
        <f t="shared" si="17"/>
        <v>0</v>
      </c>
      <c r="BA38" s="40">
        <f t="shared" si="17"/>
        <v>0</v>
      </c>
      <c r="BB38" s="40">
        <f t="shared" si="17"/>
        <v>0</v>
      </c>
      <c r="BC38" s="40">
        <f t="shared" si="17"/>
        <v>0</v>
      </c>
      <c r="BD38" s="40">
        <f t="shared" si="17"/>
        <v>0</v>
      </c>
      <c r="BE38" s="40">
        <f t="shared" si="17"/>
        <v>0</v>
      </c>
      <c r="BF38" s="40">
        <f t="shared" si="17"/>
        <v>0</v>
      </c>
      <c r="BG38" s="40">
        <f t="shared" si="18"/>
        <v>0</v>
      </c>
      <c r="BH38" s="40">
        <f t="shared" si="18"/>
        <v>0</v>
      </c>
      <c r="BI38" s="40">
        <f t="shared" si="18"/>
        <v>0</v>
      </c>
      <c r="BJ38" s="40">
        <f t="shared" si="18"/>
        <v>0</v>
      </c>
      <c r="BK38" s="40">
        <f t="shared" si="18"/>
        <v>0</v>
      </c>
      <c r="BL38" s="40">
        <f t="shared" si="18"/>
        <v>0</v>
      </c>
      <c r="BM38" s="40">
        <f t="shared" si="18"/>
        <v>0</v>
      </c>
      <c r="BN38" s="40">
        <f t="shared" si="18"/>
        <v>0</v>
      </c>
      <c r="BO38" s="40">
        <f t="shared" si="18"/>
        <v>0</v>
      </c>
      <c r="BP38" s="40">
        <f t="shared" si="18"/>
        <v>0</v>
      </c>
      <c r="BQ38" s="40">
        <f t="shared" si="19"/>
        <v>0</v>
      </c>
      <c r="BR38" s="40">
        <f t="shared" si="19"/>
        <v>0</v>
      </c>
      <c r="BS38" s="40">
        <f t="shared" si="19"/>
        <v>0</v>
      </c>
      <c r="BT38" s="40">
        <f t="shared" si="19"/>
        <v>0</v>
      </c>
      <c r="BU38" s="40">
        <f t="shared" si="19"/>
        <v>0</v>
      </c>
      <c r="BV38" s="40">
        <f t="shared" si="19"/>
        <v>0</v>
      </c>
      <c r="BW38" s="40">
        <f t="shared" si="19"/>
        <v>0</v>
      </c>
      <c r="BX38" s="40">
        <f t="shared" si="19"/>
        <v>0</v>
      </c>
    </row>
    <row r="39" spans="1:76" x14ac:dyDescent="0.25">
      <c r="A39" t="s">
        <v>44</v>
      </c>
      <c r="B39" s="8">
        <v>12.386972515256126</v>
      </c>
      <c r="C39" s="8">
        <v>12.386972515256126</v>
      </c>
      <c r="D39" s="8">
        <v>12.386972515256126</v>
      </c>
      <c r="E39" s="8">
        <v>12.386972515256126</v>
      </c>
      <c r="F39" s="8">
        <v>12.386972515256126</v>
      </c>
      <c r="G39" s="8">
        <v>12.386972515256126</v>
      </c>
      <c r="H39" s="8">
        <v>12.386972515256126</v>
      </c>
      <c r="I39" s="8">
        <v>12.386972515256126</v>
      </c>
      <c r="J39" s="8">
        <v>12.386972515256126</v>
      </c>
      <c r="K39" s="8">
        <v>12.386972515256126</v>
      </c>
      <c r="L39" s="8">
        <v>12.386972515256126</v>
      </c>
      <c r="M39" s="8">
        <v>12.386972515256126</v>
      </c>
      <c r="N39" s="567">
        <v>12.386972515256126</v>
      </c>
      <c r="O39" s="567">
        <v>12.386972515256126</v>
      </c>
      <c r="P39" s="567">
        <v>12.386972515256126</v>
      </c>
      <c r="Q39" s="567">
        <v>12.386972515256126</v>
      </c>
      <c r="R39" s="567">
        <v>12.386972515256126</v>
      </c>
      <c r="S39" s="567">
        <v>12.386972515256126</v>
      </c>
      <c r="T39" s="567">
        <v>12.386972515256126</v>
      </c>
      <c r="U39" s="567">
        <v>12.386972515256126</v>
      </c>
      <c r="V39" s="567">
        <v>12.386972515256126</v>
      </c>
      <c r="W39" s="567">
        <v>12.386972515256126</v>
      </c>
      <c r="X39" s="567">
        <v>12.386972515256126</v>
      </c>
      <c r="Y39" s="567">
        <v>12.386972515256126</v>
      </c>
      <c r="Z39" s="554"/>
      <c r="AA39" s="554"/>
      <c r="AB39" s="554"/>
      <c r="AC39" s="554"/>
      <c r="AD39" s="554"/>
      <c r="AE39" s="554"/>
      <c r="AF39" s="554"/>
      <c r="AG39" s="554"/>
      <c r="AH39" s="554"/>
      <c r="AI39" s="554"/>
      <c r="AJ39" s="554"/>
      <c r="AK39" s="554"/>
      <c r="AL39" s="554"/>
      <c r="AM39" s="10">
        <v>22.88</v>
      </c>
      <c r="AN39" s="40">
        <f t="shared" si="17"/>
        <v>283.41393114906015</v>
      </c>
      <c r="AO39" s="40">
        <f t="shared" si="17"/>
        <v>283.41393114906015</v>
      </c>
      <c r="AP39" s="40">
        <f t="shared" si="17"/>
        <v>283.41393114906015</v>
      </c>
      <c r="AQ39" s="40">
        <f t="shared" si="17"/>
        <v>283.41393114906015</v>
      </c>
      <c r="AR39" s="40">
        <f t="shared" si="17"/>
        <v>283.41393114906015</v>
      </c>
      <c r="AS39" s="40">
        <f t="shared" si="17"/>
        <v>283.41393114906015</v>
      </c>
      <c r="AT39" s="40">
        <f t="shared" si="17"/>
        <v>283.41393114906015</v>
      </c>
      <c r="AU39" s="40">
        <f t="shared" si="17"/>
        <v>283.41393114906015</v>
      </c>
      <c r="AV39" s="40">
        <f t="shared" si="17"/>
        <v>283.41393114906015</v>
      </c>
      <c r="AW39" s="40">
        <f t="shared" si="17"/>
        <v>283.41393114906015</v>
      </c>
      <c r="AX39" s="40">
        <f t="shared" si="17"/>
        <v>283.41393114906015</v>
      </c>
      <c r="AY39" s="40">
        <f t="shared" si="17"/>
        <v>283.41393114906015</v>
      </c>
      <c r="AZ39" s="40">
        <f t="shared" si="17"/>
        <v>283.41393114906015</v>
      </c>
      <c r="BA39" s="40">
        <f t="shared" si="17"/>
        <v>283.41393114906015</v>
      </c>
      <c r="BB39" s="40">
        <f t="shared" si="17"/>
        <v>283.41393114906015</v>
      </c>
      <c r="BC39" s="40">
        <f t="shared" si="17"/>
        <v>283.41393114906015</v>
      </c>
      <c r="BD39" s="40">
        <f t="shared" si="17"/>
        <v>283.41393114906015</v>
      </c>
      <c r="BE39" s="40">
        <f t="shared" si="17"/>
        <v>283.41393114906015</v>
      </c>
      <c r="BF39" s="40">
        <f t="shared" si="17"/>
        <v>283.41393114906015</v>
      </c>
      <c r="BG39" s="40">
        <f t="shared" si="18"/>
        <v>283.41393114906015</v>
      </c>
      <c r="BH39" s="40">
        <f t="shared" si="18"/>
        <v>283.41393114906015</v>
      </c>
      <c r="BI39" s="40">
        <f t="shared" si="18"/>
        <v>283.41393114906015</v>
      </c>
      <c r="BJ39" s="40">
        <f t="shared" si="18"/>
        <v>283.41393114906015</v>
      </c>
      <c r="BK39" s="40">
        <f t="shared" si="18"/>
        <v>283.41393114906015</v>
      </c>
      <c r="BL39" s="40">
        <f t="shared" si="18"/>
        <v>0</v>
      </c>
      <c r="BM39" s="40">
        <f t="shared" si="18"/>
        <v>0</v>
      </c>
      <c r="BN39" s="40">
        <f t="shared" si="18"/>
        <v>0</v>
      </c>
      <c r="BO39" s="40">
        <f t="shared" si="18"/>
        <v>0</v>
      </c>
      <c r="BP39" s="40">
        <f t="shared" si="18"/>
        <v>0</v>
      </c>
      <c r="BQ39" s="40">
        <f t="shared" si="19"/>
        <v>0</v>
      </c>
      <c r="BR39" s="40">
        <f t="shared" si="19"/>
        <v>0</v>
      </c>
      <c r="BS39" s="40">
        <f t="shared" si="19"/>
        <v>0</v>
      </c>
      <c r="BT39" s="40">
        <f t="shared" si="19"/>
        <v>0</v>
      </c>
      <c r="BU39" s="40">
        <f t="shared" si="19"/>
        <v>0</v>
      </c>
      <c r="BV39" s="40">
        <f t="shared" si="19"/>
        <v>0</v>
      </c>
      <c r="BW39" s="40">
        <f t="shared" si="19"/>
        <v>0</v>
      </c>
      <c r="BX39" s="40">
        <f t="shared" si="19"/>
        <v>0</v>
      </c>
    </row>
    <row r="40" spans="1:76" x14ac:dyDescent="0.25">
      <c r="A40" t="s">
        <v>45</v>
      </c>
      <c r="B40" s="8"/>
      <c r="C40" s="8"/>
      <c r="D40" s="8"/>
      <c r="E40" s="8"/>
      <c r="F40" s="8"/>
      <c r="G40" s="8"/>
      <c r="H40" s="8"/>
      <c r="I40" s="8"/>
      <c r="J40" s="8"/>
      <c r="K40" s="8"/>
      <c r="L40" s="8"/>
      <c r="M40" s="8"/>
      <c r="N40" s="567"/>
      <c r="O40" s="567"/>
      <c r="P40" s="567"/>
      <c r="Q40" s="567"/>
      <c r="R40" s="567"/>
      <c r="S40" s="567"/>
      <c r="T40" s="567"/>
      <c r="U40" s="567"/>
      <c r="V40" s="567"/>
      <c r="W40" s="567"/>
      <c r="X40" s="567"/>
      <c r="Y40" s="567"/>
      <c r="Z40" s="554"/>
      <c r="AA40" s="554"/>
      <c r="AB40" s="554"/>
      <c r="AC40" s="554"/>
      <c r="AD40" s="554"/>
      <c r="AE40" s="554"/>
      <c r="AF40" s="554"/>
      <c r="AG40" s="554"/>
      <c r="AH40" s="554"/>
      <c r="AI40" s="554"/>
      <c r="AJ40" s="554"/>
      <c r="AK40" s="554"/>
      <c r="AL40" s="554"/>
      <c r="AM40" s="10">
        <v>22.15</v>
      </c>
      <c r="AN40" s="40">
        <f t="shared" si="17"/>
        <v>0</v>
      </c>
      <c r="AO40" s="40">
        <f t="shared" si="17"/>
        <v>0</v>
      </c>
      <c r="AP40" s="40">
        <f t="shared" si="17"/>
        <v>0</v>
      </c>
      <c r="AQ40" s="40">
        <f t="shared" si="17"/>
        <v>0</v>
      </c>
      <c r="AR40" s="40">
        <f t="shared" si="17"/>
        <v>0</v>
      </c>
      <c r="AS40" s="40">
        <f t="shared" si="17"/>
        <v>0</v>
      </c>
      <c r="AT40" s="40">
        <f t="shared" si="17"/>
        <v>0</v>
      </c>
      <c r="AU40" s="40">
        <f t="shared" si="17"/>
        <v>0</v>
      </c>
      <c r="AV40" s="40">
        <f t="shared" si="17"/>
        <v>0</v>
      </c>
      <c r="AW40" s="40">
        <f t="shared" si="17"/>
        <v>0</v>
      </c>
      <c r="AX40" s="40">
        <f t="shared" si="17"/>
        <v>0</v>
      </c>
      <c r="AY40" s="40">
        <f t="shared" si="17"/>
        <v>0</v>
      </c>
      <c r="AZ40" s="40">
        <f t="shared" si="17"/>
        <v>0</v>
      </c>
      <c r="BA40" s="40">
        <f t="shared" si="17"/>
        <v>0</v>
      </c>
      <c r="BB40" s="40">
        <f t="shared" si="17"/>
        <v>0</v>
      </c>
      <c r="BC40" s="40">
        <f t="shared" si="17"/>
        <v>0</v>
      </c>
      <c r="BD40" s="40">
        <f t="shared" si="17"/>
        <v>0</v>
      </c>
      <c r="BE40" s="40">
        <f t="shared" si="17"/>
        <v>0</v>
      </c>
      <c r="BF40" s="40">
        <f t="shared" si="17"/>
        <v>0</v>
      </c>
      <c r="BG40" s="40">
        <f t="shared" si="18"/>
        <v>0</v>
      </c>
      <c r="BH40" s="40">
        <f t="shared" si="18"/>
        <v>0</v>
      </c>
      <c r="BI40" s="40">
        <f t="shared" si="18"/>
        <v>0</v>
      </c>
      <c r="BJ40" s="40">
        <f t="shared" si="18"/>
        <v>0</v>
      </c>
      <c r="BK40" s="40">
        <f t="shared" si="18"/>
        <v>0</v>
      </c>
      <c r="BL40" s="40">
        <f t="shared" si="18"/>
        <v>0</v>
      </c>
      <c r="BM40" s="40">
        <f t="shared" si="18"/>
        <v>0</v>
      </c>
      <c r="BN40" s="40">
        <f t="shared" si="18"/>
        <v>0</v>
      </c>
      <c r="BO40" s="40">
        <f t="shared" si="18"/>
        <v>0</v>
      </c>
      <c r="BP40" s="40">
        <f t="shared" si="18"/>
        <v>0</v>
      </c>
      <c r="BQ40" s="40">
        <f t="shared" si="19"/>
        <v>0</v>
      </c>
      <c r="BR40" s="40">
        <f t="shared" si="19"/>
        <v>0</v>
      </c>
      <c r="BS40" s="40">
        <f t="shared" si="19"/>
        <v>0</v>
      </c>
      <c r="BT40" s="40">
        <f t="shared" si="19"/>
        <v>0</v>
      </c>
      <c r="BU40" s="40">
        <f t="shared" si="19"/>
        <v>0</v>
      </c>
      <c r="BV40" s="40">
        <f t="shared" si="19"/>
        <v>0</v>
      </c>
      <c r="BW40" s="40">
        <f t="shared" si="19"/>
        <v>0</v>
      </c>
      <c r="BX40" s="40">
        <f t="shared" si="19"/>
        <v>0</v>
      </c>
    </row>
    <row r="41" spans="1:76" ht="15.75" x14ac:dyDescent="0.25">
      <c r="A41" s="7" t="s">
        <v>46</v>
      </c>
      <c r="B41" s="8"/>
      <c r="C41" s="8"/>
      <c r="D41" s="8"/>
      <c r="E41" s="8"/>
      <c r="F41" s="8"/>
      <c r="G41" s="8"/>
      <c r="H41" s="8"/>
      <c r="I41" s="8"/>
      <c r="J41" s="8"/>
      <c r="K41" s="8"/>
      <c r="L41" s="8"/>
      <c r="M41" s="8"/>
      <c r="N41" s="567"/>
      <c r="O41" s="567"/>
      <c r="P41" s="567"/>
      <c r="Q41" s="567"/>
      <c r="R41" s="567"/>
      <c r="S41" s="567"/>
      <c r="T41" s="567"/>
      <c r="U41" s="567"/>
      <c r="V41" s="567"/>
      <c r="W41" s="567"/>
      <c r="X41" s="567"/>
      <c r="Y41" s="567"/>
      <c r="Z41" s="554"/>
      <c r="AA41" s="554"/>
      <c r="AB41" s="554"/>
      <c r="AC41" s="554"/>
      <c r="AD41" s="554"/>
      <c r="AE41" s="554"/>
      <c r="AF41" s="554"/>
      <c r="AG41" s="554"/>
      <c r="AH41" s="554"/>
      <c r="AI41" s="554"/>
      <c r="AJ41" s="554"/>
      <c r="AK41" s="554"/>
      <c r="AL41" s="554"/>
      <c r="AM41" s="402">
        <v>21.3</v>
      </c>
      <c r="AN41" s="40">
        <f t="shared" si="17"/>
        <v>0</v>
      </c>
      <c r="AO41" s="40">
        <f t="shared" si="17"/>
        <v>0</v>
      </c>
      <c r="AP41" s="40">
        <f t="shared" si="17"/>
        <v>0</v>
      </c>
      <c r="AQ41" s="40">
        <f t="shared" si="17"/>
        <v>0</v>
      </c>
      <c r="AR41" s="40">
        <f t="shared" si="17"/>
        <v>0</v>
      </c>
      <c r="AS41" s="40">
        <f t="shared" si="17"/>
        <v>0</v>
      </c>
      <c r="AT41" s="40">
        <f t="shared" si="17"/>
        <v>0</v>
      </c>
      <c r="AU41" s="40">
        <f t="shared" si="17"/>
        <v>0</v>
      </c>
      <c r="AV41" s="40">
        <f t="shared" si="17"/>
        <v>0</v>
      </c>
      <c r="AW41" s="40">
        <f t="shared" si="17"/>
        <v>0</v>
      </c>
      <c r="AX41" s="40">
        <f t="shared" si="17"/>
        <v>0</v>
      </c>
      <c r="AY41" s="40">
        <f t="shared" si="17"/>
        <v>0</v>
      </c>
      <c r="AZ41" s="40">
        <f t="shared" si="17"/>
        <v>0</v>
      </c>
      <c r="BA41" s="40">
        <f t="shared" si="17"/>
        <v>0</v>
      </c>
      <c r="BB41" s="40">
        <f t="shared" si="17"/>
        <v>0</v>
      </c>
      <c r="BC41" s="40">
        <f t="shared" si="17"/>
        <v>0</v>
      </c>
      <c r="BD41" s="40">
        <f t="shared" si="17"/>
        <v>0</v>
      </c>
      <c r="BE41" s="40">
        <f t="shared" si="17"/>
        <v>0</v>
      </c>
      <c r="BF41" s="40">
        <f t="shared" si="17"/>
        <v>0</v>
      </c>
      <c r="BG41" s="40">
        <f t="shared" si="18"/>
        <v>0</v>
      </c>
      <c r="BH41" s="40">
        <f t="shared" si="18"/>
        <v>0</v>
      </c>
      <c r="BI41" s="40">
        <f t="shared" si="18"/>
        <v>0</v>
      </c>
      <c r="BJ41" s="40">
        <f t="shared" si="18"/>
        <v>0</v>
      </c>
      <c r="BK41" s="40">
        <f t="shared" si="18"/>
        <v>0</v>
      </c>
      <c r="BL41" s="40">
        <f t="shared" si="18"/>
        <v>0</v>
      </c>
      <c r="BM41" s="40">
        <f t="shared" si="18"/>
        <v>0</v>
      </c>
      <c r="BN41" s="40">
        <f t="shared" si="18"/>
        <v>0</v>
      </c>
      <c r="BO41" s="40">
        <f t="shared" si="18"/>
        <v>0</v>
      </c>
      <c r="BP41" s="40">
        <f t="shared" si="18"/>
        <v>0</v>
      </c>
      <c r="BQ41" s="40">
        <f t="shared" si="19"/>
        <v>0</v>
      </c>
      <c r="BR41" s="40">
        <f t="shared" si="19"/>
        <v>0</v>
      </c>
      <c r="BS41" s="40">
        <f t="shared" si="19"/>
        <v>0</v>
      </c>
      <c r="BT41" s="40">
        <f t="shared" si="19"/>
        <v>0</v>
      </c>
      <c r="BU41" s="40">
        <f t="shared" si="19"/>
        <v>0</v>
      </c>
      <c r="BV41" s="40">
        <f t="shared" si="19"/>
        <v>0</v>
      </c>
      <c r="BW41" s="40">
        <f t="shared" si="19"/>
        <v>0</v>
      </c>
      <c r="BX41" s="40">
        <f t="shared" si="19"/>
        <v>0</v>
      </c>
    </row>
    <row r="42" spans="1:76" x14ac:dyDescent="0.25">
      <c r="A42" t="s">
        <v>33</v>
      </c>
      <c r="B42" s="8">
        <f>SUM(B36:B41)</f>
        <v>647.3690647962178</v>
      </c>
      <c r="C42" s="8">
        <f t="shared" ref="C42:Y42" si="20">SUM(C36:C41)</f>
        <v>647.3690647962178</v>
      </c>
      <c r="D42" s="8">
        <f t="shared" si="20"/>
        <v>647.3690647962178</v>
      </c>
      <c r="E42" s="8">
        <f t="shared" si="20"/>
        <v>647.3690647962178</v>
      </c>
      <c r="F42" s="8">
        <f t="shared" si="20"/>
        <v>647.3690647962178</v>
      </c>
      <c r="G42" s="8">
        <f t="shared" si="20"/>
        <v>647.3690647962178</v>
      </c>
      <c r="H42" s="8">
        <f t="shared" si="20"/>
        <v>647.3690647962178</v>
      </c>
      <c r="I42" s="8">
        <f t="shared" si="20"/>
        <v>647.3690647962178</v>
      </c>
      <c r="J42" s="8">
        <f t="shared" si="20"/>
        <v>647.3690647962178</v>
      </c>
      <c r="K42" s="8">
        <f t="shared" si="20"/>
        <v>647.3690647962178</v>
      </c>
      <c r="L42" s="8">
        <f t="shared" si="20"/>
        <v>647.3690647962178</v>
      </c>
      <c r="M42" s="8">
        <f t="shared" si="20"/>
        <v>647.3690647962178</v>
      </c>
      <c r="N42" s="567">
        <f t="shared" si="20"/>
        <v>647.3690647962178</v>
      </c>
      <c r="O42" s="567">
        <f t="shared" si="20"/>
        <v>647.3690647962178</v>
      </c>
      <c r="P42" s="567">
        <f t="shared" si="20"/>
        <v>647.3690647962178</v>
      </c>
      <c r="Q42" s="567">
        <f t="shared" si="20"/>
        <v>647.3690647962178</v>
      </c>
      <c r="R42" s="567">
        <f t="shared" si="20"/>
        <v>647.3690647962178</v>
      </c>
      <c r="S42" s="567">
        <f t="shared" si="20"/>
        <v>647.3690647962178</v>
      </c>
      <c r="T42" s="567">
        <f t="shared" si="20"/>
        <v>647.3690647962178</v>
      </c>
      <c r="U42" s="567">
        <f t="shared" si="20"/>
        <v>647.3690647962178</v>
      </c>
      <c r="V42" s="567">
        <f t="shared" si="20"/>
        <v>647.3690647962178</v>
      </c>
      <c r="W42" s="567">
        <f t="shared" si="20"/>
        <v>647.3690647962178</v>
      </c>
      <c r="X42" s="567">
        <f t="shared" si="20"/>
        <v>647.3690647962178</v>
      </c>
      <c r="Y42" s="567">
        <f t="shared" si="20"/>
        <v>647.3690647962178</v>
      </c>
      <c r="Z42" s="554">
        <f t="shared" ref="Z42:AL42" si="21">SUM(Z36:Z41)</f>
        <v>0</v>
      </c>
      <c r="AA42" s="554">
        <f t="shared" si="21"/>
        <v>0</v>
      </c>
      <c r="AB42" s="554">
        <f t="shared" si="21"/>
        <v>0</v>
      </c>
      <c r="AC42" s="554">
        <f t="shared" si="21"/>
        <v>0</v>
      </c>
      <c r="AD42" s="554">
        <f t="shared" si="21"/>
        <v>0</v>
      </c>
      <c r="AE42" s="554">
        <f t="shared" si="21"/>
        <v>0</v>
      </c>
      <c r="AF42" s="554">
        <f t="shared" si="21"/>
        <v>0</v>
      </c>
      <c r="AG42" s="554">
        <f t="shared" si="21"/>
        <v>0</v>
      </c>
      <c r="AH42" s="554">
        <f t="shared" si="21"/>
        <v>0</v>
      </c>
      <c r="AI42" s="554">
        <f t="shared" si="21"/>
        <v>0</v>
      </c>
      <c r="AJ42" s="554">
        <f t="shared" si="21"/>
        <v>0</v>
      </c>
      <c r="AK42" s="554">
        <f t="shared" si="21"/>
        <v>0</v>
      </c>
      <c r="AL42" s="554">
        <f t="shared" si="21"/>
        <v>0</v>
      </c>
      <c r="AN42" s="40">
        <f>SUM(AN34:AN41)</f>
        <v>13779.503171033934</v>
      </c>
      <c r="AO42" s="40">
        <f t="shared" ref="AO42:BX42" si="22">SUM(AO34:AO41)</f>
        <v>13779.503171033934</v>
      </c>
      <c r="AP42" s="40">
        <f t="shared" si="22"/>
        <v>13779.503171033934</v>
      </c>
      <c r="AQ42" s="40">
        <f t="shared" si="22"/>
        <v>13779.503171033934</v>
      </c>
      <c r="AR42" s="40">
        <f t="shared" si="22"/>
        <v>13779.503171033934</v>
      </c>
      <c r="AS42" s="40">
        <f t="shared" si="22"/>
        <v>13779.503171033934</v>
      </c>
      <c r="AT42" s="40">
        <f t="shared" si="22"/>
        <v>13779.503171033934</v>
      </c>
      <c r="AU42" s="40">
        <f t="shared" si="22"/>
        <v>13779.503171033934</v>
      </c>
      <c r="AV42" s="40">
        <f t="shared" si="22"/>
        <v>13779.503171033934</v>
      </c>
      <c r="AW42" s="40">
        <f t="shared" si="22"/>
        <v>13779.503171033934</v>
      </c>
      <c r="AX42" s="40">
        <f t="shared" si="22"/>
        <v>13779.503171033934</v>
      </c>
      <c r="AY42" s="40">
        <f t="shared" si="22"/>
        <v>13779.503171033934</v>
      </c>
      <c r="AZ42" s="40">
        <f t="shared" si="22"/>
        <v>13779.503171033934</v>
      </c>
      <c r="BA42" s="40">
        <f t="shared" si="22"/>
        <v>13779.503171033934</v>
      </c>
      <c r="BB42" s="40">
        <f t="shared" si="22"/>
        <v>13779.503171033934</v>
      </c>
      <c r="BC42" s="40">
        <f t="shared" si="22"/>
        <v>13779.503171033934</v>
      </c>
      <c r="BD42" s="40">
        <f t="shared" si="22"/>
        <v>13779.503171033934</v>
      </c>
      <c r="BE42" s="40">
        <f t="shared" si="22"/>
        <v>13779.503171033934</v>
      </c>
      <c r="BF42" s="40">
        <f t="shared" si="22"/>
        <v>13779.503171033934</v>
      </c>
      <c r="BG42" s="40">
        <f t="shared" si="22"/>
        <v>13779.503171033934</v>
      </c>
      <c r="BH42" s="40">
        <f t="shared" si="22"/>
        <v>13779.503171033934</v>
      </c>
      <c r="BI42" s="40">
        <f t="shared" si="22"/>
        <v>13779.503171033934</v>
      </c>
      <c r="BJ42" s="40">
        <f t="shared" si="22"/>
        <v>13779.503171033934</v>
      </c>
      <c r="BK42" s="40">
        <f t="shared" si="22"/>
        <v>13779.503171033934</v>
      </c>
      <c r="BL42" s="40">
        <f t="shared" si="22"/>
        <v>0</v>
      </c>
      <c r="BM42" s="40">
        <f t="shared" si="22"/>
        <v>0</v>
      </c>
      <c r="BN42" s="40">
        <f t="shared" si="22"/>
        <v>0</v>
      </c>
      <c r="BO42" s="40">
        <f t="shared" si="22"/>
        <v>0</v>
      </c>
      <c r="BP42" s="40">
        <f t="shared" si="22"/>
        <v>0</v>
      </c>
      <c r="BQ42" s="40">
        <f t="shared" si="22"/>
        <v>0</v>
      </c>
      <c r="BR42" s="40">
        <f t="shared" si="22"/>
        <v>0</v>
      </c>
      <c r="BS42" s="40">
        <f t="shared" si="22"/>
        <v>0</v>
      </c>
      <c r="BT42" s="40">
        <f t="shared" si="22"/>
        <v>0</v>
      </c>
      <c r="BU42" s="40">
        <f t="shared" si="22"/>
        <v>0</v>
      </c>
      <c r="BV42" s="40">
        <f t="shared" si="22"/>
        <v>0</v>
      </c>
      <c r="BW42" s="40">
        <f t="shared" si="22"/>
        <v>0</v>
      </c>
      <c r="BX42" s="40">
        <f t="shared" si="22"/>
        <v>0</v>
      </c>
    </row>
    <row r="43" spans="1:76" ht="15.75" x14ac:dyDescent="0.25">
      <c r="A43" s="2">
        <v>2024</v>
      </c>
      <c r="N43" s="568"/>
      <c r="O43" s="568"/>
      <c r="P43" s="568"/>
      <c r="Q43" s="568"/>
      <c r="R43" s="568"/>
      <c r="S43" s="568"/>
      <c r="T43" s="568"/>
      <c r="U43" s="568"/>
      <c r="V43" s="568"/>
      <c r="W43" s="568"/>
      <c r="X43" s="568"/>
      <c r="Y43" s="568"/>
      <c r="Z43" s="552"/>
      <c r="AA43" s="552"/>
      <c r="AB43" s="552"/>
      <c r="AC43" s="552"/>
      <c r="AD43" s="552"/>
      <c r="AE43" s="552"/>
      <c r="AF43" s="552"/>
      <c r="AG43" s="552"/>
      <c r="AH43" s="552"/>
      <c r="AI43" s="552"/>
      <c r="AJ43" s="552"/>
      <c r="AK43" s="552"/>
      <c r="AL43" s="552"/>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row>
    <row r="44" spans="1:76" x14ac:dyDescent="0.25">
      <c r="A44" t="s">
        <v>38</v>
      </c>
      <c r="B44" s="8"/>
      <c r="C44" s="8"/>
      <c r="D44" s="8"/>
      <c r="E44" s="8"/>
      <c r="F44" s="8"/>
      <c r="G44" s="8"/>
      <c r="H44" s="8"/>
      <c r="I44" s="8"/>
      <c r="J44" s="8"/>
      <c r="K44" s="8"/>
      <c r="L44" s="8"/>
      <c r="M44" s="8"/>
      <c r="N44" s="567">
        <v>0</v>
      </c>
      <c r="O44" s="567">
        <v>0</v>
      </c>
      <c r="P44" s="567">
        <v>0</v>
      </c>
      <c r="Q44" s="567">
        <v>0</v>
      </c>
      <c r="R44" s="567">
        <v>0</v>
      </c>
      <c r="S44" s="567">
        <v>0</v>
      </c>
      <c r="T44" s="567">
        <v>0</v>
      </c>
      <c r="U44" s="567">
        <v>0</v>
      </c>
      <c r="V44" s="567">
        <v>0</v>
      </c>
      <c r="W44" s="567">
        <v>0</v>
      </c>
      <c r="X44" s="567">
        <v>0</v>
      </c>
      <c r="Y44" s="567">
        <v>0</v>
      </c>
      <c r="Z44" s="554"/>
      <c r="AA44" s="554"/>
      <c r="AB44" s="554"/>
      <c r="AC44" s="554"/>
      <c r="AD44" s="554"/>
      <c r="AE44" s="554"/>
      <c r="AF44" s="554"/>
      <c r="AG44" s="554"/>
      <c r="AH44" s="554"/>
      <c r="AI44" s="554"/>
      <c r="AJ44" s="554"/>
      <c r="AK44" s="554"/>
      <c r="AL44" s="554"/>
      <c r="AM44" s="8">
        <v>0</v>
      </c>
      <c r="AN44" s="40">
        <f t="shared" ref="AN44:BF51" si="23">B44*$AM44</f>
        <v>0</v>
      </c>
      <c r="AO44" s="40">
        <f t="shared" si="23"/>
        <v>0</v>
      </c>
      <c r="AP44" s="40">
        <f t="shared" si="23"/>
        <v>0</v>
      </c>
      <c r="AQ44" s="40">
        <f t="shared" si="23"/>
        <v>0</v>
      </c>
      <c r="AR44" s="40">
        <f t="shared" si="23"/>
        <v>0</v>
      </c>
      <c r="AS44" s="40">
        <f t="shared" si="23"/>
        <v>0</v>
      </c>
      <c r="AT44" s="40">
        <f t="shared" si="23"/>
        <v>0</v>
      </c>
      <c r="AU44" s="40">
        <f t="shared" si="23"/>
        <v>0</v>
      </c>
      <c r="AV44" s="40">
        <f t="shared" si="23"/>
        <v>0</v>
      </c>
      <c r="AW44" s="40">
        <f t="shared" si="23"/>
        <v>0</v>
      </c>
      <c r="AX44" s="40">
        <f t="shared" si="23"/>
        <v>0</v>
      </c>
      <c r="AY44" s="40">
        <f t="shared" si="23"/>
        <v>0</v>
      </c>
      <c r="AZ44" s="40">
        <f t="shared" si="23"/>
        <v>0</v>
      </c>
      <c r="BA44" s="40">
        <f t="shared" si="23"/>
        <v>0</v>
      </c>
      <c r="BB44" s="40">
        <f t="shared" si="23"/>
        <v>0</v>
      </c>
      <c r="BC44" s="40">
        <f t="shared" si="23"/>
        <v>0</v>
      </c>
      <c r="BD44" s="40">
        <f t="shared" si="23"/>
        <v>0</v>
      </c>
      <c r="BE44" s="40">
        <f t="shared" si="23"/>
        <v>0</v>
      </c>
      <c r="BF44" s="40">
        <f t="shared" si="23"/>
        <v>0</v>
      </c>
      <c r="BG44" s="40">
        <f t="shared" ref="BG44:BP51" si="24">U44*$AM44</f>
        <v>0</v>
      </c>
      <c r="BH44" s="40">
        <f t="shared" si="24"/>
        <v>0</v>
      </c>
      <c r="BI44" s="40">
        <f t="shared" si="24"/>
        <v>0</v>
      </c>
      <c r="BJ44" s="40">
        <f t="shared" si="24"/>
        <v>0</v>
      </c>
      <c r="BK44" s="40">
        <f t="shared" si="24"/>
        <v>0</v>
      </c>
      <c r="BL44" s="40">
        <f t="shared" si="24"/>
        <v>0</v>
      </c>
      <c r="BM44" s="40">
        <f t="shared" si="24"/>
        <v>0</v>
      </c>
      <c r="BN44" s="40">
        <f t="shared" si="24"/>
        <v>0</v>
      </c>
      <c r="BO44" s="40">
        <f t="shared" si="24"/>
        <v>0</v>
      </c>
      <c r="BP44" s="40">
        <f t="shared" si="24"/>
        <v>0</v>
      </c>
      <c r="BQ44" s="40">
        <f t="shared" ref="BQ44:BX51" si="25">AE44*$AM44</f>
        <v>0</v>
      </c>
      <c r="BR44" s="40">
        <f t="shared" si="25"/>
        <v>0</v>
      </c>
      <c r="BS44" s="40">
        <f t="shared" si="25"/>
        <v>0</v>
      </c>
      <c r="BT44" s="40">
        <f t="shared" si="25"/>
        <v>0</v>
      </c>
      <c r="BU44" s="40">
        <f t="shared" si="25"/>
        <v>0</v>
      </c>
      <c r="BV44" s="40">
        <f t="shared" si="25"/>
        <v>0</v>
      </c>
      <c r="BW44" s="40">
        <f t="shared" si="25"/>
        <v>0</v>
      </c>
      <c r="BX44" s="40">
        <f t="shared" si="25"/>
        <v>0</v>
      </c>
    </row>
    <row r="45" spans="1:76" x14ac:dyDescent="0.25">
      <c r="A45" t="s">
        <v>40</v>
      </c>
      <c r="B45" s="8"/>
      <c r="C45" s="8"/>
      <c r="D45" s="8"/>
      <c r="E45" s="8"/>
      <c r="F45" s="8"/>
      <c r="G45" s="8"/>
      <c r="H45" s="8"/>
      <c r="I45" s="8"/>
      <c r="J45" s="8"/>
      <c r="K45" s="8"/>
      <c r="L45" s="8"/>
      <c r="M45" s="8"/>
      <c r="N45" s="567">
        <v>0</v>
      </c>
      <c r="O45" s="567">
        <v>0</v>
      </c>
      <c r="P45" s="567">
        <v>0</v>
      </c>
      <c r="Q45" s="567">
        <v>0</v>
      </c>
      <c r="R45" s="567">
        <v>0</v>
      </c>
      <c r="S45" s="567">
        <v>0</v>
      </c>
      <c r="T45" s="567">
        <v>0</v>
      </c>
      <c r="U45" s="567">
        <v>0</v>
      </c>
      <c r="V45" s="567">
        <v>0</v>
      </c>
      <c r="W45" s="567">
        <v>0</v>
      </c>
      <c r="X45" s="567">
        <v>0</v>
      </c>
      <c r="Y45" s="567">
        <v>0</v>
      </c>
      <c r="Z45" s="554"/>
      <c r="AA45" s="554"/>
      <c r="AB45" s="554"/>
      <c r="AC45" s="554"/>
      <c r="AD45" s="554"/>
      <c r="AE45" s="554"/>
      <c r="AF45" s="554"/>
      <c r="AG45" s="554"/>
      <c r="AH45" s="554"/>
      <c r="AI45" s="554"/>
      <c r="AJ45" s="554"/>
      <c r="AK45" s="554"/>
      <c r="AL45" s="554"/>
      <c r="AM45" s="8">
        <v>0</v>
      </c>
      <c r="AN45" s="40">
        <f t="shared" si="23"/>
        <v>0</v>
      </c>
      <c r="AO45" s="40">
        <f t="shared" si="23"/>
        <v>0</v>
      </c>
      <c r="AP45" s="40">
        <f t="shared" si="23"/>
        <v>0</v>
      </c>
      <c r="AQ45" s="40">
        <f t="shared" si="23"/>
        <v>0</v>
      </c>
      <c r="AR45" s="40">
        <f t="shared" si="23"/>
        <v>0</v>
      </c>
      <c r="AS45" s="40">
        <f t="shared" si="23"/>
        <v>0</v>
      </c>
      <c r="AT45" s="40">
        <f t="shared" si="23"/>
        <v>0</v>
      </c>
      <c r="AU45" s="40">
        <f t="shared" si="23"/>
        <v>0</v>
      </c>
      <c r="AV45" s="40">
        <f t="shared" si="23"/>
        <v>0</v>
      </c>
      <c r="AW45" s="40">
        <f t="shared" si="23"/>
        <v>0</v>
      </c>
      <c r="AX45" s="40">
        <f t="shared" si="23"/>
        <v>0</v>
      </c>
      <c r="AY45" s="40">
        <f t="shared" si="23"/>
        <v>0</v>
      </c>
      <c r="AZ45" s="40">
        <f t="shared" si="23"/>
        <v>0</v>
      </c>
      <c r="BA45" s="40">
        <f t="shared" si="23"/>
        <v>0</v>
      </c>
      <c r="BB45" s="40">
        <f t="shared" si="23"/>
        <v>0</v>
      </c>
      <c r="BC45" s="40">
        <f t="shared" si="23"/>
        <v>0</v>
      </c>
      <c r="BD45" s="40">
        <f t="shared" si="23"/>
        <v>0</v>
      </c>
      <c r="BE45" s="40">
        <f t="shared" si="23"/>
        <v>0</v>
      </c>
      <c r="BF45" s="40">
        <f t="shared" si="23"/>
        <v>0</v>
      </c>
      <c r="BG45" s="40">
        <f t="shared" si="24"/>
        <v>0</v>
      </c>
      <c r="BH45" s="40">
        <f t="shared" si="24"/>
        <v>0</v>
      </c>
      <c r="BI45" s="40">
        <f t="shared" si="24"/>
        <v>0</v>
      </c>
      <c r="BJ45" s="40">
        <f t="shared" si="24"/>
        <v>0</v>
      </c>
      <c r="BK45" s="40">
        <f t="shared" si="24"/>
        <v>0</v>
      </c>
      <c r="BL45" s="40">
        <f t="shared" si="24"/>
        <v>0</v>
      </c>
      <c r="BM45" s="40">
        <f t="shared" si="24"/>
        <v>0</v>
      </c>
      <c r="BN45" s="40">
        <f t="shared" si="24"/>
        <v>0</v>
      </c>
      <c r="BO45" s="40">
        <f t="shared" si="24"/>
        <v>0</v>
      </c>
      <c r="BP45" s="40">
        <f t="shared" si="24"/>
        <v>0</v>
      </c>
      <c r="BQ45" s="40">
        <f t="shared" si="25"/>
        <v>0</v>
      </c>
      <c r="BR45" s="40">
        <f t="shared" si="25"/>
        <v>0</v>
      </c>
      <c r="BS45" s="40">
        <f t="shared" si="25"/>
        <v>0</v>
      </c>
      <c r="BT45" s="40">
        <f t="shared" si="25"/>
        <v>0</v>
      </c>
      <c r="BU45" s="40">
        <f t="shared" si="25"/>
        <v>0</v>
      </c>
      <c r="BV45" s="40">
        <f t="shared" si="25"/>
        <v>0</v>
      </c>
      <c r="BW45" s="40">
        <f t="shared" si="25"/>
        <v>0</v>
      </c>
      <c r="BX45" s="40">
        <f t="shared" si="25"/>
        <v>0</v>
      </c>
    </row>
    <row r="46" spans="1:76" x14ac:dyDescent="0.25">
      <c r="A46" t="s">
        <v>41</v>
      </c>
      <c r="B46" s="8"/>
      <c r="C46" s="8"/>
      <c r="D46" s="8"/>
      <c r="E46" s="8"/>
      <c r="F46" s="8"/>
      <c r="G46" s="8"/>
      <c r="H46" s="8"/>
      <c r="I46" s="8"/>
      <c r="J46" s="8"/>
      <c r="K46" s="8"/>
      <c r="L46" s="8"/>
      <c r="M46" s="8"/>
      <c r="N46" s="567">
        <v>539.24968819292087</v>
      </c>
      <c r="O46" s="567">
        <v>685.20371273879618</v>
      </c>
      <c r="P46" s="567">
        <v>685.20371273879618</v>
      </c>
      <c r="Q46" s="567">
        <v>685.20371273879618</v>
      </c>
      <c r="R46" s="567">
        <v>685.20371273879618</v>
      </c>
      <c r="S46" s="567">
        <v>685.20371273879618</v>
      </c>
      <c r="T46" s="567">
        <v>685.20371273879618</v>
      </c>
      <c r="U46" s="567">
        <v>685.20371273879618</v>
      </c>
      <c r="V46" s="567">
        <v>685.20371273879618</v>
      </c>
      <c r="W46" s="567">
        <v>685.20371273879618</v>
      </c>
      <c r="X46" s="567">
        <v>685.20371273879618</v>
      </c>
      <c r="Y46" s="567">
        <v>685.20371273879618</v>
      </c>
      <c r="Z46" s="554"/>
      <c r="AA46" s="554"/>
      <c r="AB46" s="554"/>
      <c r="AC46" s="554"/>
      <c r="AD46" s="554"/>
      <c r="AE46" s="554"/>
      <c r="AF46" s="554"/>
      <c r="AG46" s="554"/>
      <c r="AH46" s="554"/>
      <c r="AI46" s="554"/>
      <c r="AJ46" s="554"/>
      <c r="AK46" s="554"/>
      <c r="AL46" s="554"/>
      <c r="AM46" s="402">
        <v>21.1</v>
      </c>
      <c r="AN46" s="40">
        <f t="shared" si="23"/>
        <v>0</v>
      </c>
      <c r="AO46" s="40">
        <f t="shared" si="23"/>
        <v>0</v>
      </c>
      <c r="AP46" s="40">
        <f t="shared" si="23"/>
        <v>0</v>
      </c>
      <c r="AQ46" s="40">
        <f t="shared" si="23"/>
        <v>0</v>
      </c>
      <c r="AR46" s="40">
        <f t="shared" si="23"/>
        <v>0</v>
      </c>
      <c r="AS46" s="40">
        <f t="shared" si="23"/>
        <v>0</v>
      </c>
      <c r="AT46" s="40">
        <f t="shared" si="23"/>
        <v>0</v>
      </c>
      <c r="AU46" s="40">
        <f t="shared" si="23"/>
        <v>0</v>
      </c>
      <c r="AV46" s="40">
        <f t="shared" si="23"/>
        <v>0</v>
      </c>
      <c r="AW46" s="40">
        <f t="shared" si="23"/>
        <v>0</v>
      </c>
      <c r="AX46" s="40">
        <f t="shared" si="23"/>
        <v>0</v>
      </c>
      <c r="AY46" s="40">
        <f t="shared" si="23"/>
        <v>0</v>
      </c>
      <c r="AZ46" s="40">
        <f t="shared" si="23"/>
        <v>11378.168420870632</v>
      </c>
      <c r="BA46" s="40">
        <f t="shared" si="23"/>
        <v>14457.7983387886</v>
      </c>
      <c r="BB46" s="40">
        <f t="shared" si="23"/>
        <v>14457.7983387886</v>
      </c>
      <c r="BC46" s="40">
        <f t="shared" si="23"/>
        <v>14457.7983387886</v>
      </c>
      <c r="BD46" s="40">
        <f t="shared" si="23"/>
        <v>14457.7983387886</v>
      </c>
      <c r="BE46" s="40">
        <f t="shared" si="23"/>
        <v>14457.7983387886</v>
      </c>
      <c r="BF46" s="40">
        <f t="shared" si="23"/>
        <v>14457.7983387886</v>
      </c>
      <c r="BG46" s="40">
        <f t="shared" si="24"/>
        <v>14457.7983387886</v>
      </c>
      <c r="BH46" s="40">
        <f t="shared" si="24"/>
        <v>14457.7983387886</v>
      </c>
      <c r="BI46" s="40">
        <f t="shared" si="24"/>
        <v>14457.7983387886</v>
      </c>
      <c r="BJ46" s="40">
        <f t="shared" si="24"/>
        <v>14457.7983387886</v>
      </c>
      <c r="BK46" s="40">
        <f t="shared" si="24"/>
        <v>14457.7983387886</v>
      </c>
      <c r="BL46" s="40">
        <f t="shared" si="24"/>
        <v>0</v>
      </c>
      <c r="BM46" s="40">
        <f t="shared" si="24"/>
        <v>0</v>
      </c>
      <c r="BN46" s="40">
        <f t="shared" si="24"/>
        <v>0</v>
      </c>
      <c r="BO46" s="40">
        <f t="shared" si="24"/>
        <v>0</v>
      </c>
      <c r="BP46" s="40">
        <f t="shared" si="24"/>
        <v>0</v>
      </c>
      <c r="BQ46" s="40">
        <f t="shared" si="25"/>
        <v>0</v>
      </c>
      <c r="BR46" s="40">
        <f t="shared" si="25"/>
        <v>0</v>
      </c>
      <c r="BS46" s="40">
        <f t="shared" si="25"/>
        <v>0</v>
      </c>
      <c r="BT46" s="40">
        <f t="shared" si="25"/>
        <v>0</v>
      </c>
      <c r="BU46" s="40">
        <f t="shared" si="25"/>
        <v>0</v>
      </c>
      <c r="BV46" s="40">
        <f t="shared" si="25"/>
        <v>0</v>
      </c>
      <c r="BW46" s="40">
        <f t="shared" si="25"/>
        <v>0</v>
      </c>
      <c r="BX46" s="40">
        <f t="shared" si="25"/>
        <v>0</v>
      </c>
    </row>
    <row r="47" spans="1:76" x14ac:dyDescent="0.25">
      <c r="A47" t="s">
        <v>42</v>
      </c>
      <c r="B47" s="8"/>
      <c r="C47" s="8"/>
      <c r="D47" s="8"/>
      <c r="E47" s="8"/>
      <c r="F47" s="8"/>
      <c r="G47" s="8"/>
      <c r="H47" s="8"/>
      <c r="I47" s="8"/>
      <c r="J47" s="8"/>
      <c r="K47" s="8"/>
      <c r="L47" s="8"/>
      <c r="M47" s="8"/>
      <c r="N47" s="567">
        <v>92.56646936251056</v>
      </c>
      <c r="O47" s="567">
        <v>99.845536212821131</v>
      </c>
      <c r="P47" s="567">
        <v>99.845536212821131</v>
      </c>
      <c r="Q47" s="567">
        <v>99.845536212821131</v>
      </c>
      <c r="R47" s="567">
        <v>99.845536212821131</v>
      </c>
      <c r="S47" s="567">
        <v>99.845536212821131</v>
      </c>
      <c r="T47" s="567">
        <v>99.845536212821131</v>
      </c>
      <c r="U47" s="567">
        <v>99.845536212821131</v>
      </c>
      <c r="V47" s="567">
        <v>99.845536212821131</v>
      </c>
      <c r="W47" s="567">
        <v>99.845536212821131</v>
      </c>
      <c r="X47" s="567">
        <v>99.845536212821131</v>
      </c>
      <c r="Y47" s="567">
        <v>99.845536212821131</v>
      </c>
      <c r="Z47" s="554"/>
      <c r="AA47" s="554"/>
      <c r="AB47" s="554"/>
      <c r="AC47" s="554"/>
      <c r="AD47" s="554"/>
      <c r="AE47" s="554"/>
      <c r="AF47" s="554"/>
      <c r="AG47" s="554"/>
      <c r="AH47" s="554"/>
      <c r="AI47" s="554"/>
      <c r="AJ47" s="554"/>
      <c r="AK47" s="554"/>
      <c r="AL47" s="554"/>
      <c r="AM47" s="10">
        <v>22.88</v>
      </c>
      <c r="AN47" s="40">
        <f t="shared" si="23"/>
        <v>0</v>
      </c>
      <c r="AO47" s="40">
        <f t="shared" si="23"/>
        <v>0</v>
      </c>
      <c r="AP47" s="40">
        <f t="shared" si="23"/>
        <v>0</v>
      </c>
      <c r="AQ47" s="40">
        <f t="shared" si="23"/>
        <v>0</v>
      </c>
      <c r="AR47" s="40">
        <f t="shared" si="23"/>
        <v>0</v>
      </c>
      <c r="AS47" s="40">
        <f t="shared" si="23"/>
        <v>0</v>
      </c>
      <c r="AT47" s="40">
        <f t="shared" si="23"/>
        <v>0</v>
      </c>
      <c r="AU47" s="40">
        <f t="shared" si="23"/>
        <v>0</v>
      </c>
      <c r="AV47" s="40">
        <f t="shared" si="23"/>
        <v>0</v>
      </c>
      <c r="AW47" s="40">
        <f t="shared" si="23"/>
        <v>0</v>
      </c>
      <c r="AX47" s="40">
        <f t="shared" si="23"/>
        <v>0</v>
      </c>
      <c r="AY47" s="40">
        <f t="shared" si="23"/>
        <v>0</v>
      </c>
      <c r="AZ47" s="40">
        <f t="shared" si="23"/>
        <v>2117.9208190142417</v>
      </c>
      <c r="BA47" s="40">
        <f t="shared" si="23"/>
        <v>2284.4658685493473</v>
      </c>
      <c r="BB47" s="40">
        <f t="shared" si="23"/>
        <v>2284.4658685493473</v>
      </c>
      <c r="BC47" s="40">
        <f t="shared" si="23"/>
        <v>2284.4658685493473</v>
      </c>
      <c r="BD47" s="40">
        <f t="shared" si="23"/>
        <v>2284.4658685493473</v>
      </c>
      <c r="BE47" s="40">
        <f t="shared" si="23"/>
        <v>2284.4658685493473</v>
      </c>
      <c r="BF47" s="40">
        <f t="shared" si="23"/>
        <v>2284.4658685493473</v>
      </c>
      <c r="BG47" s="40">
        <f t="shared" si="24"/>
        <v>2284.4658685493473</v>
      </c>
      <c r="BH47" s="40">
        <f t="shared" si="24"/>
        <v>2284.4658685493473</v>
      </c>
      <c r="BI47" s="40">
        <f t="shared" si="24"/>
        <v>2284.4658685493473</v>
      </c>
      <c r="BJ47" s="40">
        <f t="shared" si="24"/>
        <v>2284.4658685493473</v>
      </c>
      <c r="BK47" s="40">
        <f t="shared" si="24"/>
        <v>2284.4658685493473</v>
      </c>
      <c r="BL47" s="40">
        <f t="shared" si="24"/>
        <v>0</v>
      </c>
      <c r="BM47" s="40">
        <f t="shared" si="24"/>
        <v>0</v>
      </c>
      <c r="BN47" s="40">
        <f t="shared" si="24"/>
        <v>0</v>
      </c>
      <c r="BO47" s="40">
        <f t="shared" si="24"/>
        <v>0</v>
      </c>
      <c r="BP47" s="40">
        <f t="shared" si="24"/>
        <v>0</v>
      </c>
      <c r="BQ47" s="40">
        <f t="shared" si="25"/>
        <v>0</v>
      </c>
      <c r="BR47" s="40">
        <f t="shared" si="25"/>
        <v>0</v>
      </c>
      <c r="BS47" s="40">
        <f t="shared" si="25"/>
        <v>0</v>
      </c>
      <c r="BT47" s="40">
        <f t="shared" si="25"/>
        <v>0</v>
      </c>
      <c r="BU47" s="40">
        <f t="shared" si="25"/>
        <v>0</v>
      </c>
      <c r="BV47" s="40">
        <f t="shared" si="25"/>
        <v>0</v>
      </c>
      <c r="BW47" s="40">
        <f t="shared" si="25"/>
        <v>0</v>
      </c>
      <c r="BX47" s="40">
        <f t="shared" si="25"/>
        <v>0</v>
      </c>
    </row>
    <row r="48" spans="1:76" x14ac:dyDescent="0.25">
      <c r="A48" t="s">
        <v>43</v>
      </c>
      <c r="B48" s="8"/>
      <c r="C48" s="8"/>
      <c r="D48" s="8"/>
      <c r="E48" s="8"/>
      <c r="F48" s="8"/>
      <c r="G48" s="8"/>
      <c r="H48" s="8"/>
      <c r="I48" s="8"/>
      <c r="J48" s="8"/>
      <c r="K48" s="8"/>
      <c r="L48" s="8"/>
      <c r="M48" s="8"/>
      <c r="N48" s="567">
        <v>3.1659347255301684</v>
      </c>
      <c r="O48" s="567">
        <v>4.4446950103214169</v>
      </c>
      <c r="P48" s="567">
        <v>4.4446950103214169</v>
      </c>
      <c r="Q48" s="567">
        <v>4.4446950103214169</v>
      </c>
      <c r="R48" s="567">
        <v>4.4446950103214169</v>
      </c>
      <c r="S48" s="567">
        <v>4.4446950103214169</v>
      </c>
      <c r="T48" s="567">
        <v>4.4446950103214169</v>
      </c>
      <c r="U48" s="567">
        <v>4.4446950103214169</v>
      </c>
      <c r="V48" s="567">
        <v>4.4446950103214169</v>
      </c>
      <c r="W48" s="567">
        <v>4.4446950103214169</v>
      </c>
      <c r="X48" s="567">
        <v>4.4446950103214169</v>
      </c>
      <c r="Y48" s="567">
        <v>4.4446950103214169</v>
      </c>
      <c r="Z48" s="554"/>
      <c r="AA48" s="554"/>
      <c r="AB48" s="554"/>
      <c r="AC48" s="554"/>
      <c r="AD48" s="554"/>
      <c r="AE48" s="554"/>
      <c r="AF48" s="554"/>
      <c r="AG48" s="554"/>
      <c r="AH48" s="554"/>
      <c r="AI48" s="554"/>
      <c r="AJ48" s="554"/>
      <c r="AK48" s="554"/>
      <c r="AL48" s="554"/>
      <c r="AM48" s="13">
        <v>0</v>
      </c>
      <c r="AN48" s="40">
        <f t="shared" si="23"/>
        <v>0</v>
      </c>
      <c r="AO48" s="40">
        <f t="shared" si="23"/>
        <v>0</v>
      </c>
      <c r="AP48" s="40">
        <f t="shared" si="23"/>
        <v>0</v>
      </c>
      <c r="AQ48" s="40">
        <f t="shared" si="23"/>
        <v>0</v>
      </c>
      <c r="AR48" s="40">
        <f t="shared" si="23"/>
        <v>0</v>
      </c>
      <c r="AS48" s="40">
        <f t="shared" si="23"/>
        <v>0</v>
      </c>
      <c r="AT48" s="40">
        <f t="shared" si="23"/>
        <v>0</v>
      </c>
      <c r="AU48" s="40">
        <f t="shared" si="23"/>
        <v>0</v>
      </c>
      <c r="AV48" s="40">
        <f t="shared" si="23"/>
        <v>0</v>
      </c>
      <c r="AW48" s="40">
        <f t="shared" si="23"/>
        <v>0</v>
      </c>
      <c r="AX48" s="40">
        <f t="shared" si="23"/>
        <v>0</v>
      </c>
      <c r="AY48" s="40">
        <f t="shared" si="23"/>
        <v>0</v>
      </c>
      <c r="AZ48" s="40">
        <f t="shared" si="23"/>
        <v>0</v>
      </c>
      <c r="BA48" s="40">
        <f t="shared" si="23"/>
        <v>0</v>
      </c>
      <c r="BB48" s="40">
        <f t="shared" si="23"/>
        <v>0</v>
      </c>
      <c r="BC48" s="40">
        <f t="shared" si="23"/>
        <v>0</v>
      </c>
      <c r="BD48" s="40">
        <f t="shared" si="23"/>
        <v>0</v>
      </c>
      <c r="BE48" s="40">
        <f t="shared" si="23"/>
        <v>0</v>
      </c>
      <c r="BF48" s="40">
        <f t="shared" si="23"/>
        <v>0</v>
      </c>
      <c r="BG48" s="40">
        <f t="shared" si="24"/>
        <v>0</v>
      </c>
      <c r="BH48" s="40">
        <f t="shared" si="24"/>
        <v>0</v>
      </c>
      <c r="BI48" s="40">
        <f t="shared" si="24"/>
        <v>0</v>
      </c>
      <c r="BJ48" s="40">
        <f t="shared" si="24"/>
        <v>0</v>
      </c>
      <c r="BK48" s="40">
        <f t="shared" si="24"/>
        <v>0</v>
      </c>
      <c r="BL48" s="40">
        <f t="shared" si="24"/>
        <v>0</v>
      </c>
      <c r="BM48" s="40">
        <f t="shared" si="24"/>
        <v>0</v>
      </c>
      <c r="BN48" s="40">
        <f t="shared" si="24"/>
        <v>0</v>
      </c>
      <c r="BO48" s="40">
        <f t="shared" si="24"/>
        <v>0</v>
      </c>
      <c r="BP48" s="40">
        <f t="shared" si="24"/>
        <v>0</v>
      </c>
      <c r="BQ48" s="40">
        <f t="shared" si="25"/>
        <v>0</v>
      </c>
      <c r="BR48" s="40">
        <f t="shared" si="25"/>
        <v>0</v>
      </c>
      <c r="BS48" s="40">
        <f t="shared" si="25"/>
        <v>0</v>
      </c>
      <c r="BT48" s="40">
        <f t="shared" si="25"/>
        <v>0</v>
      </c>
      <c r="BU48" s="40">
        <f t="shared" si="25"/>
        <v>0</v>
      </c>
      <c r="BV48" s="40">
        <f t="shared" si="25"/>
        <v>0</v>
      </c>
      <c r="BW48" s="40">
        <f t="shared" si="25"/>
        <v>0</v>
      </c>
      <c r="BX48" s="40">
        <f t="shared" si="25"/>
        <v>0</v>
      </c>
    </row>
    <row r="49" spans="1:76" x14ac:dyDescent="0.25">
      <c r="A49" t="s">
        <v>44</v>
      </c>
      <c r="B49" s="8"/>
      <c r="C49" s="8"/>
      <c r="D49" s="8"/>
      <c r="E49" s="8"/>
      <c r="F49" s="8"/>
      <c r="G49" s="8"/>
      <c r="H49" s="8"/>
      <c r="I49" s="8"/>
      <c r="J49" s="8"/>
      <c r="K49" s="8"/>
      <c r="L49" s="8"/>
      <c r="M49" s="8"/>
      <c r="N49" s="567">
        <v>12.386972515256126</v>
      </c>
      <c r="O49" s="567">
        <v>13.682624274265038</v>
      </c>
      <c r="P49" s="567">
        <v>13.682624274265038</v>
      </c>
      <c r="Q49" s="567">
        <v>13.682624274265038</v>
      </c>
      <c r="R49" s="567">
        <v>13.682624274265038</v>
      </c>
      <c r="S49" s="567">
        <v>13.682624274265038</v>
      </c>
      <c r="T49" s="567">
        <v>13.682624274265038</v>
      </c>
      <c r="U49" s="567">
        <v>13.682624274265038</v>
      </c>
      <c r="V49" s="567">
        <v>13.682624274265038</v>
      </c>
      <c r="W49" s="567">
        <v>13.682624274265038</v>
      </c>
      <c r="X49" s="567">
        <v>13.682624274265038</v>
      </c>
      <c r="Y49" s="567">
        <v>13.682624274265038</v>
      </c>
      <c r="Z49" s="554"/>
      <c r="AA49" s="554"/>
      <c r="AB49" s="554"/>
      <c r="AC49" s="554"/>
      <c r="AD49" s="554"/>
      <c r="AE49" s="554"/>
      <c r="AF49" s="554"/>
      <c r="AG49" s="554"/>
      <c r="AH49" s="554"/>
      <c r="AI49" s="554"/>
      <c r="AJ49" s="554"/>
      <c r="AK49" s="554"/>
      <c r="AL49" s="554"/>
      <c r="AM49" s="10">
        <v>22.88</v>
      </c>
      <c r="AN49" s="40">
        <f t="shared" si="23"/>
        <v>0</v>
      </c>
      <c r="AO49" s="40">
        <f t="shared" si="23"/>
        <v>0</v>
      </c>
      <c r="AP49" s="40">
        <f t="shared" si="23"/>
        <v>0</v>
      </c>
      <c r="AQ49" s="40">
        <f t="shared" si="23"/>
        <v>0</v>
      </c>
      <c r="AR49" s="40">
        <f t="shared" si="23"/>
        <v>0</v>
      </c>
      <c r="AS49" s="40">
        <f t="shared" si="23"/>
        <v>0</v>
      </c>
      <c r="AT49" s="40">
        <f t="shared" si="23"/>
        <v>0</v>
      </c>
      <c r="AU49" s="40">
        <f t="shared" si="23"/>
        <v>0</v>
      </c>
      <c r="AV49" s="40">
        <f t="shared" si="23"/>
        <v>0</v>
      </c>
      <c r="AW49" s="40">
        <f t="shared" si="23"/>
        <v>0</v>
      </c>
      <c r="AX49" s="40">
        <f t="shared" si="23"/>
        <v>0</v>
      </c>
      <c r="AY49" s="40">
        <f t="shared" si="23"/>
        <v>0</v>
      </c>
      <c r="AZ49" s="40">
        <f t="shared" si="23"/>
        <v>283.41393114906015</v>
      </c>
      <c r="BA49" s="40">
        <f t="shared" si="23"/>
        <v>313.05844339518404</v>
      </c>
      <c r="BB49" s="40">
        <f t="shared" si="23"/>
        <v>313.05844339518404</v>
      </c>
      <c r="BC49" s="40">
        <f t="shared" si="23"/>
        <v>313.05844339518404</v>
      </c>
      <c r="BD49" s="40">
        <f t="shared" si="23"/>
        <v>313.05844339518404</v>
      </c>
      <c r="BE49" s="40">
        <f t="shared" si="23"/>
        <v>313.05844339518404</v>
      </c>
      <c r="BF49" s="40">
        <f t="shared" si="23"/>
        <v>313.05844339518404</v>
      </c>
      <c r="BG49" s="40">
        <f t="shared" si="24"/>
        <v>313.05844339518404</v>
      </c>
      <c r="BH49" s="40">
        <f t="shared" si="24"/>
        <v>313.05844339518404</v>
      </c>
      <c r="BI49" s="40">
        <f t="shared" si="24"/>
        <v>313.05844339518404</v>
      </c>
      <c r="BJ49" s="40">
        <f t="shared" si="24"/>
        <v>313.05844339518404</v>
      </c>
      <c r="BK49" s="40">
        <f t="shared" si="24"/>
        <v>313.05844339518404</v>
      </c>
      <c r="BL49" s="40">
        <f t="shared" si="24"/>
        <v>0</v>
      </c>
      <c r="BM49" s="40">
        <f t="shared" si="24"/>
        <v>0</v>
      </c>
      <c r="BN49" s="40">
        <f t="shared" si="24"/>
        <v>0</v>
      </c>
      <c r="BO49" s="40">
        <f t="shared" si="24"/>
        <v>0</v>
      </c>
      <c r="BP49" s="40">
        <f t="shared" si="24"/>
        <v>0</v>
      </c>
      <c r="BQ49" s="40">
        <f t="shared" si="25"/>
        <v>0</v>
      </c>
      <c r="BR49" s="40">
        <f t="shared" si="25"/>
        <v>0</v>
      </c>
      <c r="BS49" s="40">
        <f t="shared" si="25"/>
        <v>0</v>
      </c>
      <c r="BT49" s="40">
        <f t="shared" si="25"/>
        <v>0</v>
      </c>
      <c r="BU49" s="40">
        <f t="shared" si="25"/>
        <v>0</v>
      </c>
      <c r="BV49" s="40">
        <f t="shared" si="25"/>
        <v>0</v>
      </c>
      <c r="BW49" s="40">
        <f t="shared" si="25"/>
        <v>0</v>
      </c>
      <c r="BX49" s="40">
        <f t="shared" si="25"/>
        <v>0</v>
      </c>
    </row>
    <row r="50" spans="1:76" x14ac:dyDescent="0.25">
      <c r="A50" t="s">
        <v>45</v>
      </c>
      <c r="B50" s="8"/>
      <c r="C50" s="8"/>
      <c r="D50" s="8"/>
      <c r="E50" s="8"/>
      <c r="F50" s="8"/>
      <c r="G50" s="8"/>
      <c r="H50" s="8"/>
      <c r="I50" s="8"/>
      <c r="J50" s="8"/>
      <c r="K50" s="8"/>
      <c r="L50" s="8"/>
      <c r="M50" s="8"/>
      <c r="N50" s="567"/>
      <c r="O50" s="567"/>
      <c r="P50" s="567"/>
      <c r="Q50" s="567"/>
      <c r="R50" s="567"/>
      <c r="S50" s="567"/>
      <c r="T50" s="567"/>
      <c r="U50" s="567"/>
      <c r="V50" s="567"/>
      <c r="W50" s="567"/>
      <c r="X50" s="567"/>
      <c r="Y50" s="567"/>
      <c r="Z50" s="554"/>
      <c r="AA50" s="554"/>
      <c r="AB50" s="554"/>
      <c r="AC50" s="554"/>
      <c r="AD50" s="554"/>
      <c r="AE50" s="554"/>
      <c r="AF50" s="554"/>
      <c r="AG50" s="554"/>
      <c r="AH50" s="554"/>
      <c r="AI50" s="554"/>
      <c r="AJ50" s="554"/>
      <c r="AK50" s="554"/>
      <c r="AL50" s="554"/>
      <c r="AM50" s="10">
        <v>22.15</v>
      </c>
      <c r="AN50" s="40">
        <f t="shared" si="23"/>
        <v>0</v>
      </c>
      <c r="AO50" s="40">
        <f t="shared" si="23"/>
        <v>0</v>
      </c>
      <c r="AP50" s="40">
        <f t="shared" si="23"/>
        <v>0</v>
      </c>
      <c r="AQ50" s="40">
        <f t="shared" si="23"/>
        <v>0</v>
      </c>
      <c r="AR50" s="40">
        <f t="shared" si="23"/>
        <v>0</v>
      </c>
      <c r="AS50" s="40">
        <f t="shared" si="23"/>
        <v>0</v>
      </c>
      <c r="AT50" s="40">
        <f t="shared" si="23"/>
        <v>0</v>
      </c>
      <c r="AU50" s="40">
        <f t="shared" si="23"/>
        <v>0</v>
      </c>
      <c r="AV50" s="40">
        <f t="shared" si="23"/>
        <v>0</v>
      </c>
      <c r="AW50" s="40">
        <f t="shared" si="23"/>
        <v>0</v>
      </c>
      <c r="AX50" s="40">
        <f t="shared" si="23"/>
        <v>0</v>
      </c>
      <c r="AY50" s="40">
        <f t="shared" si="23"/>
        <v>0</v>
      </c>
      <c r="AZ50" s="40">
        <f t="shared" si="23"/>
        <v>0</v>
      </c>
      <c r="BA50" s="40">
        <f t="shared" si="23"/>
        <v>0</v>
      </c>
      <c r="BB50" s="40">
        <f t="shared" si="23"/>
        <v>0</v>
      </c>
      <c r="BC50" s="40">
        <f t="shared" si="23"/>
        <v>0</v>
      </c>
      <c r="BD50" s="40">
        <f t="shared" si="23"/>
        <v>0</v>
      </c>
      <c r="BE50" s="40">
        <f t="shared" si="23"/>
        <v>0</v>
      </c>
      <c r="BF50" s="40">
        <f t="shared" si="23"/>
        <v>0</v>
      </c>
      <c r="BG50" s="40">
        <f t="shared" si="24"/>
        <v>0</v>
      </c>
      <c r="BH50" s="40">
        <f t="shared" si="24"/>
        <v>0</v>
      </c>
      <c r="BI50" s="40">
        <f t="shared" si="24"/>
        <v>0</v>
      </c>
      <c r="BJ50" s="40">
        <f t="shared" si="24"/>
        <v>0</v>
      </c>
      <c r="BK50" s="40">
        <f t="shared" si="24"/>
        <v>0</v>
      </c>
      <c r="BL50" s="40">
        <f t="shared" si="24"/>
        <v>0</v>
      </c>
      <c r="BM50" s="40">
        <f t="shared" si="24"/>
        <v>0</v>
      </c>
      <c r="BN50" s="40">
        <f t="shared" si="24"/>
        <v>0</v>
      </c>
      <c r="BO50" s="40">
        <f t="shared" si="24"/>
        <v>0</v>
      </c>
      <c r="BP50" s="40">
        <f t="shared" si="24"/>
        <v>0</v>
      </c>
      <c r="BQ50" s="40">
        <f t="shared" si="25"/>
        <v>0</v>
      </c>
      <c r="BR50" s="40">
        <f t="shared" si="25"/>
        <v>0</v>
      </c>
      <c r="BS50" s="40">
        <f t="shared" si="25"/>
        <v>0</v>
      </c>
      <c r="BT50" s="40">
        <f t="shared" si="25"/>
        <v>0</v>
      </c>
      <c r="BU50" s="40">
        <f t="shared" si="25"/>
        <v>0</v>
      </c>
      <c r="BV50" s="40">
        <f t="shared" si="25"/>
        <v>0</v>
      </c>
      <c r="BW50" s="40">
        <f t="shared" si="25"/>
        <v>0</v>
      </c>
      <c r="BX50" s="40">
        <f t="shared" si="25"/>
        <v>0</v>
      </c>
    </row>
    <row r="51" spans="1:76" ht="15.75" x14ac:dyDescent="0.25">
      <c r="A51" s="7" t="s">
        <v>46</v>
      </c>
      <c r="B51" s="8"/>
      <c r="C51" s="8"/>
      <c r="D51" s="8"/>
      <c r="E51" s="8"/>
      <c r="F51" s="8"/>
      <c r="G51" s="8"/>
      <c r="H51" s="8"/>
      <c r="I51" s="8"/>
      <c r="J51" s="8"/>
      <c r="K51" s="8"/>
      <c r="L51" s="8"/>
      <c r="M51" s="8"/>
      <c r="N51" s="567"/>
      <c r="O51" s="567"/>
      <c r="P51" s="567"/>
      <c r="Q51" s="567"/>
      <c r="R51" s="567"/>
      <c r="S51" s="567"/>
      <c r="T51" s="567"/>
      <c r="U51" s="567"/>
      <c r="V51" s="567"/>
      <c r="W51" s="567"/>
      <c r="X51" s="567"/>
      <c r="Y51" s="567"/>
      <c r="Z51" s="554"/>
      <c r="AA51" s="554"/>
      <c r="AB51" s="554"/>
      <c r="AC51" s="554"/>
      <c r="AD51" s="554"/>
      <c r="AE51" s="554"/>
      <c r="AF51" s="554"/>
      <c r="AG51" s="554"/>
      <c r="AH51" s="554"/>
      <c r="AI51" s="554"/>
      <c r="AJ51" s="554"/>
      <c r="AK51" s="554"/>
      <c r="AL51" s="554"/>
      <c r="AM51" s="402">
        <v>21.3</v>
      </c>
      <c r="AN51" s="40">
        <f t="shared" si="23"/>
        <v>0</v>
      </c>
      <c r="AO51" s="40">
        <f t="shared" si="23"/>
        <v>0</v>
      </c>
      <c r="AP51" s="40">
        <f t="shared" si="23"/>
        <v>0</v>
      </c>
      <c r="AQ51" s="40">
        <f t="shared" si="23"/>
        <v>0</v>
      </c>
      <c r="AR51" s="40">
        <f t="shared" si="23"/>
        <v>0</v>
      </c>
      <c r="AS51" s="40">
        <f t="shared" si="23"/>
        <v>0</v>
      </c>
      <c r="AT51" s="40">
        <f t="shared" si="23"/>
        <v>0</v>
      </c>
      <c r="AU51" s="40">
        <f t="shared" si="23"/>
        <v>0</v>
      </c>
      <c r="AV51" s="40">
        <f t="shared" si="23"/>
        <v>0</v>
      </c>
      <c r="AW51" s="40">
        <f t="shared" si="23"/>
        <v>0</v>
      </c>
      <c r="AX51" s="40">
        <f t="shared" si="23"/>
        <v>0</v>
      </c>
      <c r="AY51" s="40">
        <f t="shared" si="23"/>
        <v>0</v>
      </c>
      <c r="AZ51" s="40">
        <f t="shared" si="23"/>
        <v>0</v>
      </c>
      <c r="BA51" s="40">
        <f t="shared" si="23"/>
        <v>0</v>
      </c>
      <c r="BB51" s="40">
        <f t="shared" si="23"/>
        <v>0</v>
      </c>
      <c r="BC51" s="40">
        <f t="shared" si="23"/>
        <v>0</v>
      </c>
      <c r="BD51" s="40">
        <f t="shared" si="23"/>
        <v>0</v>
      </c>
      <c r="BE51" s="40">
        <f t="shared" si="23"/>
        <v>0</v>
      </c>
      <c r="BF51" s="40">
        <f t="shared" si="23"/>
        <v>0</v>
      </c>
      <c r="BG51" s="40">
        <f t="shared" si="24"/>
        <v>0</v>
      </c>
      <c r="BH51" s="40">
        <f t="shared" si="24"/>
        <v>0</v>
      </c>
      <c r="BI51" s="40">
        <f t="shared" si="24"/>
        <v>0</v>
      </c>
      <c r="BJ51" s="40">
        <f t="shared" si="24"/>
        <v>0</v>
      </c>
      <c r="BK51" s="40">
        <f t="shared" si="24"/>
        <v>0</v>
      </c>
      <c r="BL51" s="40">
        <f t="shared" si="24"/>
        <v>0</v>
      </c>
      <c r="BM51" s="40">
        <f t="shared" si="24"/>
        <v>0</v>
      </c>
      <c r="BN51" s="40">
        <f t="shared" si="24"/>
        <v>0</v>
      </c>
      <c r="BO51" s="40">
        <f t="shared" si="24"/>
        <v>0</v>
      </c>
      <c r="BP51" s="40">
        <f t="shared" si="24"/>
        <v>0</v>
      </c>
      <c r="BQ51" s="40">
        <f t="shared" si="25"/>
        <v>0</v>
      </c>
      <c r="BR51" s="40">
        <f t="shared" si="25"/>
        <v>0</v>
      </c>
      <c r="BS51" s="40">
        <f t="shared" si="25"/>
        <v>0</v>
      </c>
      <c r="BT51" s="40">
        <f t="shared" si="25"/>
        <v>0</v>
      </c>
      <c r="BU51" s="40">
        <f t="shared" si="25"/>
        <v>0</v>
      </c>
      <c r="BV51" s="40">
        <f t="shared" si="25"/>
        <v>0</v>
      </c>
      <c r="BW51" s="40">
        <f t="shared" si="25"/>
        <v>0</v>
      </c>
      <c r="BX51" s="40">
        <f t="shared" si="25"/>
        <v>0</v>
      </c>
    </row>
    <row r="52" spans="1:76" x14ac:dyDescent="0.25">
      <c r="A52" t="s">
        <v>33</v>
      </c>
      <c r="B52" s="8">
        <f>SUM(B46:B51)</f>
        <v>0</v>
      </c>
      <c r="C52" s="8">
        <f t="shared" ref="C52:AL52" si="26">SUM(C46:C51)</f>
        <v>0</v>
      </c>
      <c r="D52" s="8">
        <f t="shared" si="26"/>
        <v>0</v>
      </c>
      <c r="E52" s="8">
        <f t="shared" si="26"/>
        <v>0</v>
      </c>
      <c r="F52" s="8">
        <f t="shared" si="26"/>
        <v>0</v>
      </c>
      <c r="G52" s="8">
        <f t="shared" si="26"/>
        <v>0</v>
      </c>
      <c r="H52" s="8">
        <f t="shared" si="26"/>
        <v>0</v>
      </c>
      <c r="I52" s="8">
        <f t="shared" si="26"/>
        <v>0</v>
      </c>
      <c r="J52" s="8">
        <f t="shared" si="26"/>
        <v>0</v>
      </c>
      <c r="K52" s="8">
        <f t="shared" si="26"/>
        <v>0</v>
      </c>
      <c r="L52" s="8">
        <f t="shared" si="26"/>
        <v>0</v>
      </c>
      <c r="M52" s="8">
        <f t="shared" si="26"/>
        <v>0</v>
      </c>
      <c r="N52" s="567">
        <f t="shared" si="26"/>
        <v>647.3690647962178</v>
      </c>
      <c r="O52" s="567">
        <f t="shared" si="26"/>
        <v>803.17656823620382</v>
      </c>
      <c r="P52" s="567">
        <f t="shared" si="26"/>
        <v>803.17656823620382</v>
      </c>
      <c r="Q52" s="567">
        <f t="shared" si="26"/>
        <v>803.17656823620382</v>
      </c>
      <c r="R52" s="567">
        <f t="shared" si="26"/>
        <v>803.17656823620382</v>
      </c>
      <c r="S52" s="567">
        <f t="shared" si="26"/>
        <v>803.17656823620382</v>
      </c>
      <c r="T52" s="567">
        <f t="shared" si="26"/>
        <v>803.17656823620382</v>
      </c>
      <c r="U52" s="567">
        <f t="shared" si="26"/>
        <v>803.17656823620382</v>
      </c>
      <c r="V52" s="567">
        <f t="shared" si="26"/>
        <v>803.17656823620382</v>
      </c>
      <c r="W52" s="567">
        <f t="shared" si="26"/>
        <v>803.17656823620382</v>
      </c>
      <c r="X52" s="567">
        <f t="shared" si="26"/>
        <v>803.17656823620382</v>
      </c>
      <c r="Y52" s="567">
        <f t="shared" si="26"/>
        <v>803.17656823620382</v>
      </c>
      <c r="Z52" s="554">
        <f t="shared" si="26"/>
        <v>0</v>
      </c>
      <c r="AA52" s="554">
        <f t="shared" si="26"/>
        <v>0</v>
      </c>
      <c r="AB52" s="554">
        <f t="shared" si="26"/>
        <v>0</v>
      </c>
      <c r="AC52" s="554">
        <f t="shared" si="26"/>
        <v>0</v>
      </c>
      <c r="AD52" s="554">
        <f t="shared" si="26"/>
        <v>0</v>
      </c>
      <c r="AE52" s="554">
        <f t="shared" si="26"/>
        <v>0</v>
      </c>
      <c r="AF52" s="554">
        <f t="shared" si="26"/>
        <v>0</v>
      </c>
      <c r="AG52" s="554">
        <f t="shared" si="26"/>
        <v>0</v>
      </c>
      <c r="AH52" s="554">
        <f t="shared" si="26"/>
        <v>0</v>
      </c>
      <c r="AI52" s="554">
        <f t="shared" si="26"/>
        <v>0</v>
      </c>
      <c r="AJ52" s="554">
        <f t="shared" si="26"/>
        <v>0</v>
      </c>
      <c r="AK52" s="554">
        <f t="shared" si="26"/>
        <v>0</v>
      </c>
      <c r="AL52" s="554">
        <f t="shared" si="26"/>
        <v>0</v>
      </c>
      <c r="AN52" s="40">
        <f>SUM(AN44:AN51)</f>
        <v>0</v>
      </c>
      <c r="AO52" s="40">
        <f t="shared" ref="AO52:BX52" si="27">SUM(AO44:AO51)</f>
        <v>0</v>
      </c>
      <c r="AP52" s="40">
        <f t="shared" si="27"/>
        <v>0</v>
      </c>
      <c r="AQ52" s="40">
        <f t="shared" si="27"/>
        <v>0</v>
      </c>
      <c r="AR52" s="40">
        <f t="shared" si="27"/>
        <v>0</v>
      </c>
      <c r="AS52" s="40">
        <f t="shared" si="27"/>
        <v>0</v>
      </c>
      <c r="AT52" s="40">
        <f t="shared" si="27"/>
        <v>0</v>
      </c>
      <c r="AU52" s="40">
        <f t="shared" si="27"/>
        <v>0</v>
      </c>
      <c r="AV52" s="40">
        <f t="shared" si="27"/>
        <v>0</v>
      </c>
      <c r="AW52" s="40">
        <f t="shared" si="27"/>
        <v>0</v>
      </c>
      <c r="AX52" s="40">
        <f t="shared" si="27"/>
        <v>0</v>
      </c>
      <c r="AY52" s="40">
        <f t="shared" si="27"/>
        <v>0</v>
      </c>
      <c r="AZ52" s="40">
        <f t="shared" si="27"/>
        <v>13779.503171033934</v>
      </c>
      <c r="BA52" s="40">
        <f t="shared" si="27"/>
        <v>17055.322650733131</v>
      </c>
      <c r="BB52" s="40">
        <f t="shared" si="27"/>
        <v>17055.322650733131</v>
      </c>
      <c r="BC52" s="40">
        <f t="shared" si="27"/>
        <v>17055.322650733131</v>
      </c>
      <c r="BD52" s="40">
        <f t="shared" si="27"/>
        <v>17055.322650733131</v>
      </c>
      <c r="BE52" s="40">
        <f t="shared" si="27"/>
        <v>17055.322650733131</v>
      </c>
      <c r="BF52" s="40">
        <f t="shared" si="27"/>
        <v>17055.322650733131</v>
      </c>
      <c r="BG52" s="40">
        <f t="shared" si="27"/>
        <v>17055.322650733131</v>
      </c>
      <c r="BH52" s="40">
        <f t="shared" si="27"/>
        <v>17055.322650733131</v>
      </c>
      <c r="BI52" s="40">
        <f t="shared" si="27"/>
        <v>17055.322650733131</v>
      </c>
      <c r="BJ52" s="40">
        <f t="shared" si="27"/>
        <v>17055.322650733131</v>
      </c>
      <c r="BK52" s="40">
        <f t="shared" si="27"/>
        <v>17055.322650733131</v>
      </c>
      <c r="BL52" s="40">
        <f t="shared" si="27"/>
        <v>0</v>
      </c>
      <c r="BM52" s="40">
        <f t="shared" si="27"/>
        <v>0</v>
      </c>
      <c r="BN52" s="40">
        <f t="shared" si="27"/>
        <v>0</v>
      </c>
      <c r="BO52" s="40">
        <f t="shared" si="27"/>
        <v>0</v>
      </c>
      <c r="BP52" s="40">
        <f t="shared" si="27"/>
        <v>0</v>
      </c>
      <c r="BQ52" s="40">
        <f t="shared" si="27"/>
        <v>0</v>
      </c>
      <c r="BR52" s="40">
        <f t="shared" si="27"/>
        <v>0</v>
      </c>
      <c r="BS52" s="40">
        <f t="shared" si="27"/>
        <v>0</v>
      </c>
      <c r="BT52" s="40">
        <f t="shared" si="27"/>
        <v>0</v>
      </c>
      <c r="BU52" s="40">
        <f t="shared" si="27"/>
        <v>0</v>
      </c>
      <c r="BV52" s="40">
        <f t="shared" si="27"/>
        <v>0</v>
      </c>
      <c r="BW52" s="40">
        <f t="shared" si="27"/>
        <v>0</v>
      </c>
      <c r="BX52" s="40">
        <f t="shared" si="27"/>
        <v>0</v>
      </c>
    </row>
    <row r="53" spans="1:76" x14ac:dyDescent="0.25">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row>
    <row r="54" spans="1:76" x14ac:dyDescent="0.25">
      <c r="A54" s="399"/>
      <c r="B54" s="6">
        <v>44166</v>
      </c>
      <c r="C54" s="6">
        <v>44197</v>
      </c>
      <c r="D54" s="5">
        <v>44228</v>
      </c>
      <c r="E54" s="6">
        <v>44256</v>
      </c>
      <c r="F54" s="6">
        <v>44287</v>
      </c>
      <c r="G54" s="5">
        <v>44317</v>
      </c>
      <c r="H54" s="6">
        <v>44348</v>
      </c>
      <c r="I54" s="6">
        <v>44378</v>
      </c>
      <c r="J54" s="5">
        <v>44409</v>
      </c>
      <c r="K54" s="6">
        <v>44440</v>
      </c>
      <c r="L54" s="6">
        <v>44470</v>
      </c>
      <c r="M54" s="5">
        <v>44501</v>
      </c>
      <c r="N54" s="6">
        <v>44531</v>
      </c>
      <c r="O54" s="6">
        <v>44562</v>
      </c>
      <c r="P54" s="5">
        <v>44593</v>
      </c>
      <c r="Q54" s="6">
        <v>44621</v>
      </c>
      <c r="R54" s="6">
        <v>44652</v>
      </c>
      <c r="S54" s="5">
        <v>44682</v>
      </c>
      <c r="T54" s="6">
        <v>44713</v>
      </c>
      <c r="U54" s="6">
        <v>44743</v>
      </c>
      <c r="V54" s="5">
        <v>44774</v>
      </c>
      <c r="W54" s="6">
        <v>44805</v>
      </c>
      <c r="X54" s="6">
        <v>44835</v>
      </c>
      <c r="Y54" s="5">
        <v>44866</v>
      </c>
      <c r="Z54" s="6">
        <v>44896</v>
      </c>
      <c r="AA54" s="6">
        <v>44927</v>
      </c>
      <c r="AB54" s="5">
        <v>44958</v>
      </c>
      <c r="AC54" s="6">
        <v>44986</v>
      </c>
      <c r="AD54" s="6">
        <v>45017</v>
      </c>
      <c r="AE54" s="5">
        <v>45047</v>
      </c>
      <c r="AF54" s="6">
        <v>45078</v>
      </c>
      <c r="AG54" s="6">
        <v>45108</v>
      </c>
      <c r="AH54" s="5">
        <v>45139</v>
      </c>
      <c r="AI54" s="6">
        <v>45170</v>
      </c>
      <c r="AJ54" s="6">
        <v>45200</v>
      </c>
      <c r="AK54" s="5">
        <v>45231</v>
      </c>
      <c r="AL54" s="6">
        <v>45261</v>
      </c>
      <c r="AM54" s="14"/>
      <c r="AN54" s="6">
        <v>44166</v>
      </c>
      <c r="AO54" s="6">
        <v>44197</v>
      </c>
      <c r="AP54" s="5">
        <v>44228</v>
      </c>
      <c r="AQ54" s="6">
        <v>44256</v>
      </c>
      <c r="AR54" s="6">
        <v>44287</v>
      </c>
      <c r="AS54" s="5">
        <v>44317</v>
      </c>
      <c r="AT54" s="6">
        <v>44348</v>
      </c>
      <c r="AU54" s="6">
        <v>44378</v>
      </c>
      <c r="AV54" s="5">
        <v>44409</v>
      </c>
      <c r="AW54" s="6">
        <v>44440</v>
      </c>
      <c r="AX54" s="6">
        <v>44470</v>
      </c>
      <c r="AY54" s="5">
        <v>44501</v>
      </c>
      <c r="AZ54" s="6">
        <v>44531</v>
      </c>
      <c r="BA54" s="6">
        <v>44562</v>
      </c>
      <c r="BB54" s="5">
        <v>44593</v>
      </c>
      <c r="BC54" s="6">
        <v>44621</v>
      </c>
      <c r="BD54" s="6">
        <v>44652</v>
      </c>
      <c r="BE54" s="5">
        <v>44682</v>
      </c>
      <c r="BF54" s="6">
        <v>44713</v>
      </c>
      <c r="BG54" s="6">
        <v>44743</v>
      </c>
      <c r="BH54" s="5">
        <v>44774</v>
      </c>
      <c r="BI54" s="6">
        <v>44805</v>
      </c>
      <c r="BJ54" s="6">
        <v>44835</v>
      </c>
      <c r="BK54" s="5">
        <v>44866</v>
      </c>
      <c r="BL54" s="6">
        <v>44896</v>
      </c>
      <c r="BM54" s="6">
        <v>44927</v>
      </c>
      <c r="BN54" s="5">
        <v>44958</v>
      </c>
      <c r="BO54" s="6">
        <v>44986</v>
      </c>
      <c r="BP54" s="6">
        <v>45017</v>
      </c>
      <c r="BQ54" s="5">
        <v>45047</v>
      </c>
      <c r="BR54" s="6">
        <v>45078</v>
      </c>
      <c r="BS54" s="6">
        <v>45108</v>
      </c>
      <c r="BT54" s="5">
        <v>45139</v>
      </c>
      <c r="BU54" s="6">
        <v>45170</v>
      </c>
      <c r="BV54" s="6">
        <v>45200</v>
      </c>
      <c r="BW54" s="5">
        <v>45231</v>
      </c>
      <c r="BX54" s="6">
        <v>45261</v>
      </c>
    </row>
    <row r="55" spans="1:76" x14ac:dyDescent="0.25">
      <c r="A55" t="s">
        <v>144</v>
      </c>
      <c r="B55" s="8">
        <f>B52</f>
        <v>0</v>
      </c>
      <c r="C55" s="8">
        <f t="shared" ref="C55:BN55" si="28">C52</f>
        <v>0</v>
      </c>
      <c r="D55" s="8">
        <f t="shared" si="28"/>
        <v>0</v>
      </c>
      <c r="E55" s="8">
        <f t="shared" si="28"/>
        <v>0</v>
      </c>
      <c r="F55" s="8">
        <f t="shared" si="28"/>
        <v>0</v>
      </c>
      <c r="G55" s="8">
        <f t="shared" si="28"/>
        <v>0</v>
      </c>
      <c r="H55" s="8">
        <f t="shared" si="28"/>
        <v>0</v>
      </c>
      <c r="I55" s="8">
        <f t="shared" si="28"/>
        <v>0</v>
      </c>
      <c r="J55" s="8">
        <f t="shared" si="28"/>
        <v>0</v>
      </c>
      <c r="K55" s="8">
        <f t="shared" si="28"/>
        <v>0</v>
      </c>
      <c r="L55" s="8">
        <f t="shared" si="28"/>
        <v>0</v>
      </c>
      <c r="M55" s="8">
        <f t="shared" si="28"/>
        <v>0</v>
      </c>
      <c r="N55" s="8">
        <f t="shared" si="28"/>
        <v>647.3690647962178</v>
      </c>
      <c r="O55" s="8">
        <f t="shared" si="28"/>
        <v>803.17656823620382</v>
      </c>
      <c r="P55" s="8">
        <f t="shared" si="28"/>
        <v>803.17656823620382</v>
      </c>
      <c r="Q55" s="8">
        <f t="shared" si="28"/>
        <v>803.17656823620382</v>
      </c>
      <c r="R55" s="8">
        <f t="shared" si="28"/>
        <v>803.17656823620382</v>
      </c>
      <c r="S55" s="8">
        <f t="shared" si="28"/>
        <v>803.17656823620382</v>
      </c>
      <c r="T55" s="8">
        <f t="shared" si="28"/>
        <v>803.17656823620382</v>
      </c>
      <c r="U55" s="8">
        <f t="shared" si="28"/>
        <v>803.17656823620382</v>
      </c>
      <c r="V55" s="8">
        <f t="shared" si="28"/>
        <v>803.17656823620382</v>
      </c>
      <c r="W55" s="8">
        <f t="shared" si="28"/>
        <v>803.17656823620382</v>
      </c>
      <c r="X55" s="8">
        <f t="shared" si="28"/>
        <v>803.17656823620382</v>
      </c>
      <c r="Y55" s="8">
        <f t="shared" si="28"/>
        <v>803.17656823620382</v>
      </c>
      <c r="Z55" s="8">
        <f t="shared" si="28"/>
        <v>0</v>
      </c>
      <c r="AA55" s="8">
        <f t="shared" si="28"/>
        <v>0</v>
      </c>
      <c r="AB55" s="8">
        <f t="shared" si="28"/>
        <v>0</v>
      </c>
      <c r="AC55" s="8">
        <f t="shared" si="28"/>
        <v>0</v>
      </c>
      <c r="AD55" s="8">
        <f t="shared" si="28"/>
        <v>0</v>
      </c>
      <c r="AE55" s="8">
        <f t="shared" si="28"/>
        <v>0</v>
      </c>
      <c r="AF55" s="8">
        <f t="shared" si="28"/>
        <v>0</v>
      </c>
      <c r="AG55" s="8">
        <f t="shared" si="28"/>
        <v>0</v>
      </c>
      <c r="AH55" s="8">
        <f t="shared" si="28"/>
        <v>0</v>
      </c>
      <c r="AI55" s="8">
        <f t="shared" si="28"/>
        <v>0</v>
      </c>
      <c r="AJ55" s="8">
        <f t="shared" si="28"/>
        <v>0</v>
      </c>
      <c r="AK55" s="8">
        <f t="shared" si="28"/>
        <v>0</v>
      </c>
      <c r="AL55" s="8">
        <f t="shared" si="28"/>
        <v>0</v>
      </c>
      <c r="AM55" s="8"/>
      <c r="AN55" s="508">
        <f t="shared" si="28"/>
        <v>0</v>
      </c>
      <c r="AO55" s="508">
        <f t="shared" si="28"/>
        <v>0</v>
      </c>
      <c r="AP55" s="508">
        <f t="shared" si="28"/>
        <v>0</v>
      </c>
      <c r="AQ55" s="508">
        <f t="shared" si="28"/>
        <v>0</v>
      </c>
      <c r="AR55" s="508">
        <f t="shared" si="28"/>
        <v>0</v>
      </c>
      <c r="AS55" s="508">
        <f t="shared" si="28"/>
        <v>0</v>
      </c>
      <c r="AT55" s="508">
        <f t="shared" si="28"/>
        <v>0</v>
      </c>
      <c r="AU55" s="508">
        <f t="shared" si="28"/>
        <v>0</v>
      </c>
      <c r="AV55" s="508">
        <f t="shared" si="28"/>
        <v>0</v>
      </c>
      <c r="AW55" s="508">
        <f t="shared" si="28"/>
        <v>0</v>
      </c>
      <c r="AX55" s="508">
        <f t="shared" si="28"/>
        <v>0</v>
      </c>
      <c r="AY55" s="508">
        <f t="shared" si="28"/>
        <v>0</v>
      </c>
      <c r="AZ55" s="507">
        <f t="shared" si="28"/>
        <v>13779.503171033934</v>
      </c>
      <c r="BA55" s="507">
        <f t="shared" si="28"/>
        <v>17055.322650733131</v>
      </c>
      <c r="BB55" s="507">
        <f t="shared" si="28"/>
        <v>17055.322650733131</v>
      </c>
      <c r="BC55" s="507">
        <f t="shared" si="28"/>
        <v>17055.322650733131</v>
      </c>
      <c r="BD55" s="507">
        <f t="shared" si="28"/>
        <v>17055.322650733131</v>
      </c>
      <c r="BE55" s="507">
        <f t="shared" si="28"/>
        <v>17055.322650733131</v>
      </c>
      <c r="BF55" s="507">
        <f t="shared" si="28"/>
        <v>17055.322650733131</v>
      </c>
      <c r="BG55" s="507">
        <f t="shared" si="28"/>
        <v>17055.322650733131</v>
      </c>
      <c r="BH55" s="507">
        <f t="shared" si="28"/>
        <v>17055.322650733131</v>
      </c>
      <c r="BI55" s="507">
        <f t="shared" si="28"/>
        <v>17055.322650733131</v>
      </c>
      <c r="BJ55" s="507">
        <f t="shared" si="28"/>
        <v>17055.322650733131</v>
      </c>
      <c r="BK55" s="507">
        <f t="shared" si="28"/>
        <v>17055.322650733131</v>
      </c>
      <c r="BL55" s="506">
        <f t="shared" si="28"/>
        <v>0</v>
      </c>
      <c r="BM55" s="506">
        <f t="shared" si="28"/>
        <v>0</v>
      </c>
      <c r="BN55" s="506">
        <f t="shared" si="28"/>
        <v>0</v>
      </c>
      <c r="BO55" s="506">
        <f t="shared" ref="BO55:BX55" si="29">BO52</f>
        <v>0</v>
      </c>
      <c r="BP55" s="506">
        <f t="shared" si="29"/>
        <v>0</v>
      </c>
      <c r="BQ55" s="506">
        <f t="shared" si="29"/>
        <v>0</v>
      </c>
      <c r="BR55" s="506">
        <f t="shared" si="29"/>
        <v>0</v>
      </c>
      <c r="BS55" s="506">
        <f t="shared" si="29"/>
        <v>0</v>
      </c>
      <c r="BT55" s="506">
        <f t="shared" si="29"/>
        <v>0</v>
      </c>
      <c r="BU55" s="506">
        <f t="shared" si="29"/>
        <v>0</v>
      </c>
      <c r="BV55" s="506">
        <f t="shared" si="29"/>
        <v>0</v>
      </c>
      <c r="BW55" s="506">
        <f t="shared" si="29"/>
        <v>0</v>
      </c>
      <c r="BX55" s="509">
        <f t="shared" si="29"/>
        <v>0</v>
      </c>
    </row>
    <row r="56" spans="1:76" x14ac:dyDescent="0.25">
      <c r="A56" t="s">
        <v>158</v>
      </c>
      <c r="B56" s="8">
        <f>B42+B32+B22+B12</f>
        <v>18749.648564796218</v>
      </c>
      <c r="C56" s="8">
        <f t="shared" ref="C56:BN56" si="30">C42+C32+C22+C12</f>
        <v>18749.368564796219</v>
      </c>
      <c r="D56" s="8">
        <f t="shared" si="30"/>
        <v>18748.808564796218</v>
      </c>
      <c r="E56" s="8">
        <f t="shared" si="30"/>
        <v>18748.24856479622</v>
      </c>
      <c r="F56" s="8">
        <f t="shared" si="30"/>
        <v>18748.24856479622</v>
      </c>
      <c r="G56" s="8">
        <f t="shared" si="30"/>
        <v>18748.24856479622</v>
      </c>
      <c r="H56" s="8">
        <f t="shared" si="30"/>
        <v>18748.24856479622</v>
      </c>
      <c r="I56" s="8">
        <f t="shared" si="30"/>
        <v>18747.968564796218</v>
      </c>
      <c r="J56" s="8">
        <f t="shared" si="30"/>
        <v>18747.968564796218</v>
      </c>
      <c r="K56" s="8">
        <f t="shared" si="30"/>
        <v>18747.688564796219</v>
      </c>
      <c r="L56" s="8">
        <f t="shared" si="30"/>
        <v>18747.40856479622</v>
      </c>
      <c r="M56" s="8">
        <f t="shared" si="30"/>
        <v>18747.40856479622</v>
      </c>
      <c r="N56" s="8">
        <f t="shared" si="30"/>
        <v>17688.483864796217</v>
      </c>
      <c r="O56" s="8">
        <f t="shared" si="30"/>
        <v>16568.629564796218</v>
      </c>
      <c r="P56" s="8">
        <f t="shared" si="30"/>
        <v>15693.457164796218</v>
      </c>
      <c r="Q56" s="8">
        <f t="shared" si="30"/>
        <v>15066.800964796217</v>
      </c>
      <c r="R56" s="8">
        <f t="shared" si="30"/>
        <v>14055.676664796219</v>
      </c>
      <c r="S56" s="8">
        <f t="shared" si="30"/>
        <v>13192.166164796217</v>
      </c>
      <c r="T56" s="8">
        <f t="shared" si="30"/>
        <v>12681.891864796218</v>
      </c>
      <c r="U56" s="8">
        <f t="shared" si="30"/>
        <v>11954.065164796219</v>
      </c>
      <c r="V56" s="8">
        <f t="shared" si="30"/>
        <v>11317.383264796217</v>
      </c>
      <c r="W56" s="8">
        <f t="shared" si="30"/>
        <v>10495.419864796218</v>
      </c>
      <c r="X56" s="8">
        <f t="shared" si="30"/>
        <v>9604.943964796219</v>
      </c>
      <c r="Y56" s="8">
        <f t="shared" si="30"/>
        <v>8208.387264796218</v>
      </c>
      <c r="Z56" s="8">
        <f t="shared" si="30"/>
        <v>0</v>
      </c>
      <c r="AA56" s="8">
        <f t="shared" si="30"/>
        <v>0</v>
      </c>
      <c r="AB56" s="8">
        <f t="shared" si="30"/>
        <v>0</v>
      </c>
      <c r="AC56" s="8">
        <f t="shared" si="30"/>
        <v>0</v>
      </c>
      <c r="AD56" s="8">
        <f t="shared" si="30"/>
        <v>0</v>
      </c>
      <c r="AE56" s="8">
        <f t="shared" si="30"/>
        <v>0</v>
      </c>
      <c r="AF56" s="8">
        <f t="shared" si="30"/>
        <v>0</v>
      </c>
      <c r="AG56" s="8">
        <f t="shared" si="30"/>
        <v>0</v>
      </c>
      <c r="AH56" s="8">
        <f t="shared" si="30"/>
        <v>0</v>
      </c>
      <c r="AI56" s="8">
        <f t="shared" si="30"/>
        <v>0</v>
      </c>
      <c r="AJ56" s="8">
        <f t="shared" si="30"/>
        <v>0</v>
      </c>
      <c r="AK56" s="8">
        <f t="shared" si="30"/>
        <v>0</v>
      </c>
      <c r="AL56" s="8">
        <f t="shared" si="30"/>
        <v>0</v>
      </c>
      <c r="AM56" s="8"/>
      <c r="AN56" s="508">
        <f t="shared" si="30"/>
        <v>399313.01474503393</v>
      </c>
      <c r="AO56" s="508">
        <f t="shared" si="30"/>
        <v>399307.10674503399</v>
      </c>
      <c r="AP56" s="508">
        <f t="shared" si="30"/>
        <v>399295.29074503394</v>
      </c>
      <c r="AQ56" s="508">
        <f t="shared" si="30"/>
        <v>399282.97634503397</v>
      </c>
      <c r="AR56" s="508">
        <f t="shared" si="30"/>
        <v>399282.97634503397</v>
      </c>
      <c r="AS56" s="508">
        <f t="shared" si="30"/>
        <v>399282.97634503397</v>
      </c>
      <c r="AT56" s="508">
        <f t="shared" si="30"/>
        <v>399282.97634503397</v>
      </c>
      <c r="AU56" s="508">
        <f t="shared" si="30"/>
        <v>399277.06834503397</v>
      </c>
      <c r="AV56" s="508">
        <f t="shared" si="30"/>
        <v>399277.06834503397</v>
      </c>
      <c r="AW56" s="508">
        <f t="shared" si="30"/>
        <v>399271.16034503398</v>
      </c>
      <c r="AX56" s="508">
        <f t="shared" si="30"/>
        <v>399265.25234503392</v>
      </c>
      <c r="AY56" s="508">
        <f t="shared" si="30"/>
        <v>399265.25234503392</v>
      </c>
      <c r="AZ56" s="507">
        <f t="shared" si="30"/>
        <v>376586.48878303391</v>
      </c>
      <c r="BA56" s="507">
        <f t="shared" si="30"/>
        <v>352877.92389503401</v>
      </c>
      <c r="BB56" s="507">
        <f t="shared" si="30"/>
        <v>334346.13148903399</v>
      </c>
      <c r="BC56" s="507">
        <f t="shared" si="30"/>
        <v>320870.39273703395</v>
      </c>
      <c r="BD56" s="507">
        <f t="shared" si="30"/>
        <v>299267.46797303396</v>
      </c>
      <c r="BE56" s="507">
        <f t="shared" si="30"/>
        <v>280703.30266503396</v>
      </c>
      <c r="BF56" s="507">
        <f t="shared" si="30"/>
        <v>269797.61494903394</v>
      </c>
      <c r="BG56" s="507">
        <f t="shared" si="30"/>
        <v>254339.33945503397</v>
      </c>
      <c r="BH56" s="507">
        <f t="shared" si="30"/>
        <v>240903.14932703396</v>
      </c>
      <c r="BI56" s="507">
        <f t="shared" si="30"/>
        <v>223592.82225303396</v>
      </c>
      <c r="BJ56" s="507">
        <f t="shared" si="30"/>
        <v>204765.11916303396</v>
      </c>
      <c r="BK56" s="507">
        <f t="shared" si="30"/>
        <v>175125.47911703397</v>
      </c>
      <c r="BL56" s="506">
        <f t="shared" si="30"/>
        <v>0</v>
      </c>
      <c r="BM56" s="506">
        <f t="shared" si="30"/>
        <v>0</v>
      </c>
      <c r="BN56" s="506">
        <f t="shared" si="30"/>
        <v>0</v>
      </c>
      <c r="BO56" s="506">
        <f t="shared" ref="BO56:BX56" si="31">BO42+BO32+BO22+BO12</f>
        <v>0</v>
      </c>
      <c r="BP56" s="506">
        <f t="shared" si="31"/>
        <v>0</v>
      </c>
      <c r="BQ56" s="506">
        <f t="shared" si="31"/>
        <v>0</v>
      </c>
      <c r="BR56" s="506">
        <f t="shared" si="31"/>
        <v>0</v>
      </c>
      <c r="BS56" s="506">
        <f t="shared" si="31"/>
        <v>0</v>
      </c>
      <c r="BT56" s="506">
        <f t="shared" si="31"/>
        <v>0</v>
      </c>
      <c r="BU56" s="506">
        <f t="shared" si="31"/>
        <v>0</v>
      </c>
      <c r="BV56" s="506">
        <f t="shared" si="31"/>
        <v>0</v>
      </c>
      <c r="BW56" s="506">
        <f t="shared" si="31"/>
        <v>0</v>
      </c>
      <c r="BX56" s="509">
        <f t="shared" si="31"/>
        <v>0</v>
      </c>
    </row>
    <row r="57" spans="1:76" x14ac:dyDescent="0.25">
      <c r="A57" s="399" t="s">
        <v>159</v>
      </c>
      <c r="B57" s="8">
        <f>B56+B55</f>
        <v>18749.648564796218</v>
      </c>
      <c r="C57" s="8">
        <f t="shared" ref="C57:BN57" si="32">C56+C55</f>
        <v>18749.368564796219</v>
      </c>
      <c r="D57" s="8">
        <f t="shared" si="32"/>
        <v>18748.808564796218</v>
      </c>
      <c r="E57" s="8">
        <f t="shared" si="32"/>
        <v>18748.24856479622</v>
      </c>
      <c r="F57" s="8">
        <f t="shared" si="32"/>
        <v>18748.24856479622</v>
      </c>
      <c r="G57" s="8">
        <f t="shared" si="32"/>
        <v>18748.24856479622</v>
      </c>
      <c r="H57" s="8">
        <f t="shared" si="32"/>
        <v>18748.24856479622</v>
      </c>
      <c r="I57" s="8">
        <f t="shared" si="32"/>
        <v>18747.968564796218</v>
      </c>
      <c r="J57" s="8">
        <f t="shared" si="32"/>
        <v>18747.968564796218</v>
      </c>
      <c r="K57" s="8">
        <f t="shared" si="32"/>
        <v>18747.688564796219</v>
      </c>
      <c r="L57" s="8">
        <f t="shared" si="32"/>
        <v>18747.40856479622</v>
      </c>
      <c r="M57" s="8">
        <f t="shared" si="32"/>
        <v>18747.40856479622</v>
      </c>
      <c r="N57" s="8">
        <f t="shared" si="32"/>
        <v>18335.852929592435</v>
      </c>
      <c r="O57" s="8">
        <f t="shared" si="32"/>
        <v>17371.80613303242</v>
      </c>
      <c r="P57" s="8">
        <f t="shared" si="32"/>
        <v>16496.633733032424</v>
      </c>
      <c r="Q57" s="8">
        <f t="shared" si="32"/>
        <v>15869.977533032421</v>
      </c>
      <c r="R57" s="8">
        <f t="shared" si="32"/>
        <v>14858.853233032423</v>
      </c>
      <c r="S57" s="8">
        <f t="shared" si="32"/>
        <v>13995.342733032421</v>
      </c>
      <c r="T57" s="8">
        <f t="shared" si="32"/>
        <v>13485.068433032422</v>
      </c>
      <c r="U57" s="8">
        <f t="shared" si="32"/>
        <v>12757.241733032422</v>
      </c>
      <c r="V57" s="8">
        <f t="shared" si="32"/>
        <v>12120.559833032421</v>
      </c>
      <c r="W57" s="8">
        <f t="shared" si="32"/>
        <v>11298.596433032422</v>
      </c>
      <c r="X57" s="8">
        <f t="shared" si="32"/>
        <v>10408.120533032423</v>
      </c>
      <c r="Y57" s="8">
        <f t="shared" si="32"/>
        <v>9011.5638330324218</v>
      </c>
      <c r="Z57" s="8">
        <f t="shared" si="32"/>
        <v>0</v>
      </c>
      <c r="AA57" s="8">
        <f t="shared" si="32"/>
        <v>0</v>
      </c>
      <c r="AB57" s="8">
        <f t="shared" si="32"/>
        <v>0</v>
      </c>
      <c r="AC57" s="8">
        <f t="shared" si="32"/>
        <v>0</v>
      </c>
      <c r="AD57" s="8">
        <f t="shared" si="32"/>
        <v>0</v>
      </c>
      <c r="AE57" s="8">
        <f t="shared" si="32"/>
        <v>0</v>
      </c>
      <c r="AF57" s="8">
        <f t="shared" si="32"/>
        <v>0</v>
      </c>
      <c r="AG57" s="8">
        <f t="shared" si="32"/>
        <v>0</v>
      </c>
      <c r="AH57" s="8">
        <f t="shared" si="32"/>
        <v>0</v>
      </c>
      <c r="AI57" s="8">
        <f t="shared" si="32"/>
        <v>0</v>
      </c>
      <c r="AJ57" s="8">
        <f t="shared" si="32"/>
        <v>0</v>
      </c>
      <c r="AK57" s="8">
        <f t="shared" si="32"/>
        <v>0</v>
      </c>
      <c r="AL57" s="8">
        <f t="shared" si="32"/>
        <v>0</v>
      </c>
      <c r="AM57" s="8"/>
      <c r="AN57" s="508">
        <f t="shared" si="32"/>
        <v>399313.01474503393</v>
      </c>
      <c r="AO57" s="508">
        <f t="shared" si="32"/>
        <v>399307.10674503399</v>
      </c>
      <c r="AP57" s="508">
        <f t="shared" si="32"/>
        <v>399295.29074503394</v>
      </c>
      <c r="AQ57" s="508">
        <f t="shared" si="32"/>
        <v>399282.97634503397</v>
      </c>
      <c r="AR57" s="508">
        <f t="shared" si="32"/>
        <v>399282.97634503397</v>
      </c>
      <c r="AS57" s="508">
        <f t="shared" si="32"/>
        <v>399282.97634503397</v>
      </c>
      <c r="AT57" s="508">
        <f t="shared" si="32"/>
        <v>399282.97634503397</v>
      </c>
      <c r="AU57" s="508">
        <f t="shared" si="32"/>
        <v>399277.06834503397</v>
      </c>
      <c r="AV57" s="508">
        <f t="shared" si="32"/>
        <v>399277.06834503397</v>
      </c>
      <c r="AW57" s="508">
        <f t="shared" si="32"/>
        <v>399271.16034503398</v>
      </c>
      <c r="AX57" s="508">
        <f t="shared" si="32"/>
        <v>399265.25234503392</v>
      </c>
      <c r="AY57" s="508">
        <f t="shared" si="32"/>
        <v>399265.25234503392</v>
      </c>
      <c r="AZ57" s="507">
        <f t="shared" si="32"/>
        <v>390365.99195406784</v>
      </c>
      <c r="BA57" s="507">
        <f t="shared" si="32"/>
        <v>369933.24654576712</v>
      </c>
      <c r="BB57" s="507">
        <f t="shared" si="32"/>
        <v>351401.4541397671</v>
      </c>
      <c r="BC57" s="507">
        <f t="shared" si="32"/>
        <v>337925.71538776706</v>
      </c>
      <c r="BD57" s="507">
        <f t="shared" si="32"/>
        <v>316322.79062376707</v>
      </c>
      <c r="BE57" s="507">
        <f t="shared" si="32"/>
        <v>297758.62531576707</v>
      </c>
      <c r="BF57" s="507">
        <f t="shared" si="32"/>
        <v>286852.93759976706</v>
      </c>
      <c r="BG57" s="507">
        <f t="shared" si="32"/>
        <v>271394.66210576711</v>
      </c>
      <c r="BH57" s="507">
        <f t="shared" si="32"/>
        <v>257958.4719777671</v>
      </c>
      <c r="BI57" s="507">
        <f t="shared" si="32"/>
        <v>240648.1449037671</v>
      </c>
      <c r="BJ57" s="507">
        <f t="shared" si="32"/>
        <v>221820.4418137671</v>
      </c>
      <c r="BK57" s="507">
        <f t="shared" si="32"/>
        <v>192180.80176776712</v>
      </c>
      <c r="BL57" s="506">
        <f t="shared" si="32"/>
        <v>0</v>
      </c>
      <c r="BM57" s="506">
        <f t="shared" si="32"/>
        <v>0</v>
      </c>
      <c r="BN57" s="506">
        <f t="shared" si="32"/>
        <v>0</v>
      </c>
      <c r="BO57" s="506">
        <f t="shared" ref="BO57:BX57" si="33">BO56+BO55</f>
        <v>0</v>
      </c>
      <c r="BP57" s="506">
        <f t="shared" si="33"/>
        <v>0</v>
      </c>
      <c r="BQ57" s="506">
        <f t="shared" si="33"/>
        <v>0</v>
      </c>
      <c r="BR57" s="506">
        <f t="shared" si="33"/>
        <v>0</v>
      </c>
      <c r="BS57" s="506">
        <f t="shared" si="33"/>
        <v>0</v>
      </c>
      <c r="BT57" s="506">
        <f t="shared" si="33"/>
        <v>0</v>
      </c>
      <c r="BU57" s="506">
        <f t="shared" si="33"/>
        <v>0</v>
      </c>
      <c r="BV57" s="506">
        <f t="shared" si="33"/>
        <v>0</v>
      </c>
      <c r="BW57" s="506">
        <f t="shared" si="33"/>
        <v>0</v>
      </c>
      <c r="BX57" s="509">
        <f t="shared" si="33"/>
        <v>0</v>
      </c>
    </row>
  </sheetData>
  <pageMargins left="0.7" right="0.7" top="0.75" bottom="0.75" header="0.3" footer="0.3"/>
  <customProperties>
    <customPr name="EpmWorksheetKeyString_GUID" r:id="rId1"/>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9">
    <pageSetUpPr fitToPage="1"/>
  </sheetPr>
  <dimension ref="A2:F29"/>
  <sheetViews>
    <sheetView topLeftCell="A4" workbookViewId="0">
      <selection activeCell="A6" sqref="A6:F23"/>
    </sheetView>
  </sheetViews>
  <sheetFormatPr defaultRowHeight="15" x14ac:dyDescent="0.25"/>
  <cols>
    <col min="1" max="2" width="48.28515625" customWidth="1"/>
    <col min="3" max="6" width="16.28515625" customWidth="1"/>
  </cols>
  <sheetData>
    <row r="2" spans="1:6" x14ac:dyDescent="0.25">
      <c r="A2" s="399" t="s">
        <v>165</v>
      </c>
      <c r="B2" s="399" t="s">
        <v>166</v>
      </c>
    </row>
    <row r="3" spans="1:6" ht="90" x14ac:dyDescent="0.25">
      <c r="A3" s="41" t="s">
        <v>167</v>
      </c>
      <c r="B3" s="42" t="s">
        <v>168</v>
      </c>
    </row>
    <row r="4" spans="1:6" ht="60" x14ac:dyDescent="0.25">
      <c r="A4" s="41" t="s">
        <v>169</v>
      </c>
      <c r="B4" s="42" t="s">
        <v>170</v>
      </c>
    </row>
    <row r="5" spans="1:6" ht="75" x14ac:dyDescent="0.25">
      <c r="A5" s="41" t="s">
        <v>171</v>
      </c>
      <c r="B5" s="42" t="s">
        <v>172</v>
      </c>
    </row>
    <row r="6" spans="1:6" x14ac:dyDescent="0.25">
      <c r="B6" s="43"/>
      <c r="C6" s="44" t="s">
        <v>173</v>
      </c>
      <c r="D6" s="44">
        <v>2018</v>
      </c>
      <c r="E6" s="44">
        <v>2019</v>
      </c>
      <c r="F6" s="44">
        <v>2020</v>
      </c>
    </row>
    <row r="7" spans="1:6" x14ac:dyDescent="0.25">
      <c r="A7" s="44" t="s">
        <v>174</v>
      </c>
    </row>
    <row r="8" spans="1:6" x14ac:dyDescent="0.25">
      <c r="A8" s="45" t="s">
        <v>175</v>
      </c>
    </row>
    <row r="9" spans="1:6" x14ac:dyDescent="0.25">
      <c r="A9" s="46" t="s">
        <v>176</v>
      </c>
      <c r="C9" t="s">
        <v>177</v>
      </c>
      <c r="D9" t="s">
        <v>177</v>
      </c>
      <c r="E9" t="s">
        <v>178</v>
      </c>
    </row>
    <row r="10" spans="1:6" x14ac:dyDescent="0.25">
      <c r="A10" s="46" t="s">
        <v>179</v>
      </c>
      <c r="C10" t="s">
        <v>177</v>
      </c>
      <c r="D10" t="s">
        <v>177</v>
      </c>
      <c r="E10" t="s">
        <v>180</v>
      </c>
    </row>
    <row r="11" spans="1:6" x14ac:dyDescent="0.25">
      <c r="A11" s="46" t="s">
        <v>181</v>
      </c>
    </row>
    <row r="12" spans="1:6" x14ac:dyDescent="0.25">
      <c r="A12" s="46" t="s">
        <v>182</v>
      </c>
      <c r="C12" t="s">
        <v>177</v>
      </c>
      <c r="D12" t="s">
        <v>177</v>
      </c>
    </row>
    <row r="13" spans="1:6" x14ac:dyDescent="0.25">
      <c r="A13" s="46" t="s">
        <v>183</v>
      </c>
      <c r="C13" t="s">
        <v>184</v>
      </c>
      <c r="D13" t="s">
        <v>185</v>
      </c>
    </row>
    <row r="14" spans="1:6" x14ac:dyDescent="0.25">
      <c r="A14" s="47" t="s">
        <v>186</v>
      </c>
    </row>
    <row r="15" spans="1:6" x14ac:dyDescent="0.25">
      <c r="A15" s="46" t="s">
        <v>187</v>
      </c>
    </row>
    <row r="16" spans="1:6" x14ac:dyDescent="0.25">
      <c r="A16" s="46" t="s">
        <v>188</v>
      </c>
    </row>
    <row r="17" spans="1:2" x14ac:dyDescent="0.25">
      <c r="A17" s="46" t="s">
        <v>182</v>
      </c>
    </row>
    <row r="18" spans="1:2" x14ac:dyDescent="0.25">
      <c r="A18" s="46" t="s">
        <v>183</v>
      </c>
    </row>
    <row r="19" spans="1:2" x14ac:dyDescent="0.25">
      <c r="A19" s="47" t="s">
        <v>189</v>
      </c>
    </row>
    <row r="20" spans="1:2" x14ac:dyDescent="0.25">
      <c r="A20" s="46" t="s">
        <v>190</v>
      </c>
    </row>
    <row r="21" spans="1:2" x14ac:dyDescent="0.25">
      <c r="A21" s="46" t="s">
        <v>191</v>
      </c>
    </row>
    <row r="22" spans="1:2" x14ac:dyDescent="0.25">
      <c r="A22" s="46" t="s">
        <v>192</v>
      </c>
    </row>
    <row r="23" spans="1:2" x14ac:dyDescent="0.25">
      <c r="A23" s="52" t="s">
        <v>193</v>
      </c>
    </row>
    <row r="25" spans="1:2" x14ac:dyDescent="0.25">
      <c r="A25" s="44" t="s">
        <v>194</v>
      </c>
    </row>
    <row r="26" spans="1:2" x14ac:dyDescent="0.25">
      <c r="A26" s="43" t="s">
        <v>195</v>
      </c>
      <c r="B26" s="43" t="s">
        <v>196</v>
      </c>
    </row>
    <row r="27" spans="1:2" ht="195" x14ac:dyDescent="0.25">
      <c r="A27" s="48" t="s">
        <v>197</v>
      </c>
      <c r="B27" s="49" t="s">
        <v>198</v>
      </c>
    </row>
    <row r="28" spans="1:2" ht="60" x14ac:dyDescent="0.25">
      <c r="A28" s="48" t="s">
        <v>199</v>
      </c>
      <c r="B28" s="50" t="s">
        <v>200</v>
      </c>
    </row>
    <row r="29" spans="1:2" ht="75" x14ac:dyDescent="0.25">
      <c r="A29" s="42" t="s">
        <v>201</v>
      </c>
      <c r="B29" s="51" t="s">
        <v>202</v>
      </c>
    </row>
  </sheetData>
  <pageMargins left="0.7" right="0.7" top="0.75" bottom="0.75" header="0.3" footer="0.3"/>
  <pageSetup scale="57"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499984740745262"/>
    <pageSetUpPr fitToPage="1"/>
  </sheetPr>
  <dimension ref="A1:Q58"/>
  <sheetViews>
    <sheetView topLeftCell="A31" workbookViewId="0">
      <selection activeCell="B28" sqref="B28:F33"/>
    </sheetView>
  </sheetViews>
  <sheetFormatPr defaultRowHeight="15" x14ac:dyDescent="0.25"/>
  <cols>
    <col min="1" max="1" width="22" bestFit="1" customWidth="1"/>
    <col min="2" max="2" width="13.5703125" bestFit="1" customWidth="1"/>
    <col min="3" max="3" width="14.28515625" customWidth="1"/>
    <col min="4" max="4" width="17.28515625" customWidth="1"/>
    <col min="5" max="5" width="18.42578125" customWidth="1"/>
    <col min="6" max="6" width="15.42578125" customWidth="1"/>
    <col min="7" max="7" width="15.7109375" customWidth="1"/>
    <col min="8" max="8" width="14.5703125" customWidth="1"/>
    <col min="9" max="9" width="17.28515625" customWidth="1"/>
    <col min="10" max="11" width="15.28515625" customWidth="1"/>
    <col min="12" max="12" width="17.7109375" bestFit="1" customWidth="1"/>
    <col min="13" max="13" width="18" customWidth="1"/>
    <col min="14" max="14" width="17.5703125" customWidth="1"/>
    <col min="15" max="15" width="15.42578125" customWidth="1"/>
    <col min="16" max="16" width="14.7109375" customWidth="1"/>
  </cols>
  <sheetData>
    <row r="1" spans="1:11" x14ac:dyDescent="0.25">
      <c r="K1" s="99"/>
    </row>
    <row r="2" spans="1:11" ht="44.65" customHeight="1" x14ac:dyDescent="0.35">
      <c r="A2" s="579" t="s">
        <v>53</v>
      </c>
      <c r="B2" s="579"/>
      <c r="C2" s="579"/>
      <c r="D2" s="579"/>
      <c r="E2" s="579"/>
      <c r="F2" s="579"/>
      <c r="G2" s="579"/>
      <c r="H2" s="579"/>
      <c r="I2" s="579"/>
      <c r="J2" s="579"/>
    </row>
    <row r="3" spans="1:11" x14ac:dyDescent="0.25">
      <c r="G3" s="99"/>
    </row>
    <row r="4" spans="1:11" ht="15.75" x14ac:dyDescent="0.25">
      <c r="A4" s="100" t="s">
        <v>21</v>
      </c>
    </row>
    <row r="5" spans="1:11" ht="15.75" thickBot="1" x14ac:dyDescent="0.3"/>
    <row r="6" spans="1:11" x14ac:dyDescent="0.25">
      <c r="B6" s="583" t="s">
        <v>54</v>
      </c>
      <c r="C6" s="585"/>
      <c r="D6" s="587"/>
      <c r="E6" s="588" t="s">
        <v>55</v>
      </c>
      <c r="F6" s="590"/>
      <c r="G6" s="592"/>
      <c r="H6" s="101" t="s">
        <v>56</v>
      </c>
    </row>
    <row r="7" spans="1:11" s="42" customFormat="1" ht="30" x14ac:dyDescent="0.25">
      <c r="A7" s="102" t="s">
        <v>23</v>
      </c>
      <c r="B7" s="103" t="s">
        <v>24</v>
      </c>
      <c r="C7" s="104" t="s">
        <v>25</v>
      </c>
      <c r="D7" s="105" t="s">
        <v>57</v>
      </c>
      <c r="E7" s="106" t="s">
        <v>24</v>
      </c>
      <c r="F7" s="18" t="s">
        <v>25</v>
      </c>
      <c r="G7" s="107" t="s">
        <v>57</v>
      </c>
      <c r="H7" s="108" t="s">
        <v>58</v>
      </c>
    </row>
    <row r="8" spans="1:11" x14ac:dyDescent="0.25">
      <c r="A8" s="345" t="s">
        <v>27</v>
      </c>
      <c r="B8" s="346" t="e">
        <f>+'2015 RES'!B15+'2016 RES'!B15</f>
        <v>#REF!</v>
      </c>
      <c r="C8" s="347">
        <v>2.9055999999999998E-2</v>
      </c>
      <c r="D8" s="109" t="e">
        <f t="shared" ref="D8:D13" si="0">B8*C8</f>
        <v>#REF!</v>
      </c>
      <c r="E8" s="16" t="e">
        <f>+'2015 RES'!E15+'2015 RES'!H15+'2016 RES'!E15+'2016 RES'!H15</f>
        <v>#REF!</v>
      </c>
      <c r="F8" s="110">
        <v>3.6499999999999998E-2</v>
      </c>
      <c r="G8" s="17" t="e">
        <f t="shared" ref="G8:G13" si="1">E8*F8</f>
        <v>#REF!</v>
      </c>
      <c r="H8" s="24" t="e">
        <f t="shared" ref="H8:H13" si="2">G8+D8</f>
        <v>#REF!</v>
      </c>
      <c r="I8" s="8"/>
    </row>
    <row r="9" spans="1:11" x14ac:dyDescent="0.25">
      <c r="A9" s="345" t="s">
        <v>28</v>
      </c>
      <c r="B9" s="346" t="e">
        <f>+'2015 RES'!B16+'2016 RES'!B16</f>
        <v>#REF!</v>
      </c>
      <c r="C9" s="347">
        <v>1.6855999999999999E-2</v>
      </c>
      <c r="D9" s="109" t="e">
        <f t="shared" si="0"/>
        <v>#REF!</v>
      </c>
      <c r="E9" s="16" t="e">
        <f>+'2015 RES'!E16+'2015 RES'!H16+'2016 RES'!E16+'2016 RES'!H16</f>
        <v>#REF!</v>
      </c>
      <c r="F9" s="110">
        <v>2.3897000000000002E-2</v>
      </c>
      <c r="G9" s="17" t="e">
        <f t="shared" si="1"/>
        <v>#REF!</v>
      </c>
      <c r="H9" s="24" t="e">
        <f t="shared" si="2"/>
        <v>#REF!</v>
      </c>
      <c r="I9" s="8"/>
    </row>
    <row r="10" spans="1:11" x14ac:dyDescent="0.25">
      <c r="A10" s="345" t="s">
        <v>29</v>
      </c>
      <c r="B10" s="346" t="e">
        <f>+'2015 RES'!B17+'2016 RES'!B17</f>
        <v>#REF!</v>
      </c>
      <c r="C10" s="347">
        <v>1.6855999999999999E-2</v>
      </c>
      <c r="D10" s="109" t="e">
        <f t="shared" si="0"/>
        <v>#REF!</v>
      </c>
      <c r="E10" s="16" t="e">
        <f>+'2015 RES'!E17+'2015 RES'!H17+'2016 RES'!E17+'2016 RES'!H17</f>
        <v>#REF!</v>
      </c>
      <c r="F10" s="110">
        <v>2.3897000000000002E-2</v>
      </c>
      <c r="G10" s="17" t="e">
        <f t="shared" si="1"/>
        <v>#REF!</v>
      </c>
      <c r="H10" s="24" t="e">
        <f t="shared" si="2"/>
        <v>#REF!</v>
      </c>
      <c r="I10" s="8"/>
      <c r="J10" s="8"/>
    </row>
    <row r="11" spans="1:11" x14ac:dyDescent="0.25">
      <c r="A11" s="345" t="s">
        <v>30</v>
      </c>
      <c r="B11" s="346" t="e">
        <f>+'2015 RES'!B18+'2016 RES'!B18</f>
        <v>#REF!</v>
      </c>
      <c r="C11" s="347">
        <v>2.4656000000000001E-2</v>
      </c>
      <c r="D11" s="109" t="e">
        <f t="shared" si="0"/>
        <v>#REF!</v>
      </c>
      <c r="E11" s="16" t="e">
        <f>+'2015 RES'!E18+'2015 RES'!H18+'2016 RES'!E18+'2016 RES'!H18</f>
        <v>#REF!</v>
      </c>
      <c r="F11" s="110">
        <v>2.9505E-2</v>
      </c>
      <c r="G11" s="17" t="e">
        <f t="shared" si="1"/>
        <v>#REF!</v>
      </c>
      <c r="H11" s="24" t="e">
        <f t="shared" si="2"/>
        <v>#REF!</v>
      </c>
      <c r="I11" s="8"/>
      <c r="J11" s="8"/>
    </row>
    <row r="12" spans="1:11" x14ac:dyDescent="0.25">
      <c r="A12" s="345" t="s">
        <v>31</v>
      </c>
      <c r="B12" s="346" t="e">
        <f>+'2015 RES'!B19+'2016 RES'!B19</f>
        <v>#REF!</v>
      </c>
      <c r="C12" s="347">
        <v>1.3676000000000001E-2</v>
      </c>
      <c r="D12" s="109" t="e">
        <f t="shared" si="0"/>
        <v>#REF!</v>
      </c>
      <c r="E12" s="16" t="e">
        <f>+'2015 RES'!E19+'2015 RES'!H19+'2016 RES'!E19+'2016 RES'!H19</f>
        <v>#REF!</v>
      </c>
      <c r="F12" s="110">
        <v>1.8162000000000001E-2</v>
      </c>
      <c r="G12" s="17" t="e">
        <f t="shared" si="1"/>
        <v>#REF!</v>
      </c>
      <c r="H12" s="24" t="e">
        <f t="shared" si="2"/>
        <v>#REF!</v>
      </c>
      <c r="I12" s="8"/>
      <c r="J12" s="8"/>
    </row>
    <row r="13" spans="1:11" ht="15.75" thickBot="1" x14ac:dyDescent="0.3">
      <c r="A13" s="345" t="s">
        <v>32</v>
      </c>
      <c r="B13" s="111" t="e">
        <f>+'2015 RES'!B20+'2016 RES'!B20</f>
        <v>#REF!</v>
      </c>
      <c r="C13" s="112">
        <v>1.3676000000000001E-2</v>
      </c>
      <c r="D13" s="113" t="e">
        <f t="shared" si="0"/>
        <v>#REF!</v>
      </c>
      <c r="E13" s="114" t="e">
        <f>+'2015 RES'!E20+'2015 RES'!H20+'2016 RES'!E20+'2016 RES'!H20</f>
        <v>#REF!</v>
      </c>
      <c r="F13" s="115">
        <v>1.8162000000000001E-2</v>
      </c>
      <c r="G13" s="116" t="e">
        <f t="shared" si="1"/>
        <v>#REF!</v>
      </c>
      <c r="H13" s="117" t="e">
        <f t="shared" si="2"/>
        <v>#REF!</v>
      </c>
      <c r="I13" s="8"/>
      <c r="J13" s="8"/>
    </row>
    <row r="14" spans="1:11" ht="16.5" thickTop="1" thickBot="1" x14ac:dyDescent="0.3">
      <c r="A14" s="345" t="s">
        <v>33</v>
      </c>
      <c r="B14" s="118" t="e">
        <f>SUM(B8:B13)</f>
        <v>#REF!</v>
      </c>
      <c r="C14" s="119"/>
      <c r="D14" s="120" t="e">
        <f>SUM(D8:D13)</f>
        <v>#REF!</v>
      </c>
      <c r="E14" s="121" t="e">
        <f>SUM(E8:E13)</f>
        <v>#REF!</v>
      </c>
      <c r="F14" s="122"/>
      <c r="G14" s="123" t="e">
        <f>SUM(G8:G13)</f>
        <v>#REF!</v>
      </c>
      <c r="H14" s="124" t="e">
        <f>SUM(H8:H13)</f>
        <v>#REF!</v>
      </c>
      <c r="I14" s="32"/>
      <c r="J14" s="31"/>
    </row>
    <row r="15" spans="1:11" ht="15.75" thickBot="1" x14ac:dyDescent="0.3">
      <c r="D15" s="31" t="e">
        <f>SUM(Sector!#REF!)</f>
        <v>#REF!</v>
      </c>
      <c r="G15" s="31" t="e">
        <f>SUM(Sector!#REF!)</f>
        <v>#REF!</v>
      </c>
      <c r="H15" s="31" t="e">
        <f>D15+G15</f>
        <v>#REF!</v>
      </c>
    </row>
    <row r="16" spans="1:11" ht="15.75" thickBot="1" x14ac:dyDescent="0.3">
      <c r="A16" s="342"/>
      <c r="B16" s="310"/>
      <c r="C16" s="310"/>
      <c r="D16" s="311"/>
      <c r="E16" s="310"/>
      <c r="F16" s="321" t="s">
        <v>59</v>
      </c>
      <c r="G16" s="322"/>
      <c r="H16" s="339" t="s">
        <v>60</v>
      </c>
      <c r="I16" s="312" t="s">
        <v>48</v>
      </c>
    </row>
    <row r="17" spans="1:17" x14ac:dyDescent="0.25">
      <c r="A17" s="313" t="s">
        <v>61</v>
      </c>
      <c r="B17" s="314" t="s">
        <v>50</v>
      </c>
      <c r="C17" s="315">
        <v>1</v>
      </c>
      <c r="D17" s="316" t="e">
        <f>+D14</f>
        <v>#REF!</v>
      </c>
      <c r="E17" s="314" t="s">
        <v>50</v>
      </c>
      <c r="F17" s="338">
        <v>0.99960000000000004</v>
      </c>
      <c r="G17" s="373" t="e">
        <f>+G14*F17</f>
        <v>#REF!</v>
      </c>
      <c r="H17" s="340" t="e">
        <f>+G17+D17</f>
        <v>#REF!</v>
      </c>
      <c r="I17" s="365" t="e">
        <f>ROUND(H17*(1-(0.014/(1-0.06375))),0)</f>
        <v>#REF!</v>
      </c>
    </row>
    <row r="18" spans="1:17" ht="15.75" thickBot="1" x14ac:dyDescent="0.3">
      <c r="A18" s="317"/>
      <c r="B18" s="357"/>
      <c r="C18" s="357"/>
      <c r="D18" s="318"/>
      <c r="E18" s="319" t="s">
        <v>62</v>
      </c>
      <c r="F18" s="320">
        <v>4.0000000000000002E-4</v>
      </c>
      <c r="G18" s="358" t="e">
        <f>+G14*F18</f>
        <v>#REF!</v>
      </c>
      <c r="H18" s="341" t="e">
        <f>+G18</f>
        <v>#REF!</v>
      </c>
      <c r="I18" s="360" t="e">
        <f>ROUND(H18*(1-(0.014/(1-0.06375))),0)+1</f>
        <v>#REF!</v>
      </c>
    </row>
    <row r="20" spans="1:17" ht="15.75" thickBot="1" x14ac:dyDescent="0.3"/>
    <row r="21" spans="1:17" x14ac:dyDescent="0.25">
      <c r="B21" s="583" t="s">
        <v>54</v>
      </c>
      <c r="C21" s="584"/>
      <c r="D21" s="585"/>
      <c r="E21" s="586"/>
      <c r="F21" s="587"/>
      <c r="G21" s="588" t="s">
        <v>55</v>
      </c>
      <c r="H21" s="589"/>
      <c r="I21" s="590"/>
      <c r="J21" s="591"/>
      <c r="K21" s="592"/>
      <c r="L21" s="101" t="s">
        <v>56</v>
      </c>
    </row>
    <row r="22" spans="1:17" s="42" customFormat="1" ht="30" x14ac:dyDescent="0.25">
      <c r="A22" s="102" t="s">
        <v>34</v>
      </c>
      <c r="B22" s="103" t="s">
        <v>24</v>
      </c>
      <c r="C22" s="306" t="s">
        <v>35</v>
      </c>
      <c r="D22" s="104" t="s">
        <v>36</v>
      </c>
      <c r="E22" s="307" t="s">
        <v>37</v>
      </c>
      <c r="F22" s="105" t="s">
        <v>57</v>
      </c>
      <c r="G22" s="106" t="s">
        <v>24</v>
      </c>
      <c r="H22" s="308" t="s">
        <v>35</v>
      </c>
      <c r="I22" s="18" t="s">
        <v>36</v>
      </c>
      <c r="J22" s="309" t="s">
        <v>37</v>
      </c>
      <c r="K22" s="107" t="s">
        <v>57</v>
      </c>
      <c r="L22" s="108" t="s">
        <v>57</v>
      </c>
      <c r="N22" s="395" t="s">
        <v>63</v>
      </c>
      <c r="P22" s="395" t="s">
        <v>64</v>
      </c>
    </row>
    <row r="23" spans="1:17" x14ac:dyDescent="0.25">
      <c r="A23" s="345" t="s">
        <v>38</v>
      </c>
      <c r="B23" s="346" t="e">
        <f>+'2015 C&amp;I'!B17+'2016 C&amp;I'!B17</f>
        <v>#REF!</v>
      </c>
      <c r="C23" s="353" t="s">
        <v>39</v>
      </c>
      <c r="D23" s="347">
        <v>5.8855999999999999E-2</v>
      </c>
      <c r="E23" s="353" t="s">
        <v>39</v>
      </c>
      <c r="F23" s="379" t="e">
        <f>IFERROR((B23*D23)+(C23*E23),B23*D23)</f>
        <v>#REF!</v>
      </c>
      <c r="G23" s="16" t="e">
        <f>+'2015 C&amp;I'!G17+'2015 C&amp;I'!L17+'2016 C&amp;I'!G17+'2016 C&amp;I'!L17</f>
        <v>#REF!</v>
      </c>
      <c r="H23" s="19" t="s">
        <v>39</v>
      </c>
      <c r="I23" s="20">
        <v>6.1643000000000003E-2</v>
      </c>
      <c r="J23" s="19" t="s">
        <v>39</v>
      </c>
      <c r="K23" s="129" t="e">
        <f>IFERROR((G23*I23)+(H23*J23),G23*I23)</f>
        <v>#REF!</v>
      </c>
      <c r="L23" s="24" t="e">
        <f>K23+F23</f>
        <v>#REF!</v>
      </c>
      <c r="M23" s="399" t="s">
        <v>65</v>
      </c>
      <c r="N23" s="8" t="e">
        <f>SUM(B23:B24)+SUM(G23:G24)</f>
        <v>#REF!</v>
      </c>
      <c r="O23" s="397" t="e">
        <f>N23/$N$25</f>
        <v>#REF!</v>
      </c>
      <c r="P23" s="8">
        <v>31920163.727500003</v>
      </c>
      <c r="Q23" s="397">
        <f>P23/$P$25</f>
        <v>0.33714543915299777</v>
      </c>
    </row>
    <row r="24" spans="1:17" x14ac:dyDescent="0.25">
      <c r="A24" s="345" t="s">
        <v>40</v>
      </c>
      <c r="B24" s="346" t="e">
        <f>+'2015 C&amp;I'!B18+'2016 C&amp;I'!B18</f>
        <v>#REF!</v>
      </c>
      <c r="C24" s="353" t="s">
        <v>39</v>
      </c>
      <c r="D24" s="347">
        <v>3.0256000000000002E-2</v>
      </c>
      <c r="E24" s="353" t="s">
        <v>39</v>
      </c>
      <c r="F24" s="379" t="e">
        <f t="shared" ref="F24:F30" si="3">IFERROR((B24*D24)+(C24*E24),B24*D24)</f>
        <v>#REF!</v>
      </c>
      <c r="G24" s="16" t="e">
        <f>+'2015 C&amp;I'!G18+'2015 C&amp;I'!L18+'2016 C&amp;I'!G18+'2016 C&amp;I'!L18</f>
        <v>#REF!</v>
      </c>
      <c r="H24" s="19" t="s">
        <v>39</v>
      </c>
      <c r="I24" s="20">
        <v>4.4153999999999999E-2</v>
      </c>
      <c r="J24" s="19" t="s">
        <v>39</v>
      </c>
      <c r="K24" s="129" t="e">
        <f t="shared" ref="K24:K30" si="4">IFERROR((G24*I24)+(H24*J24),G24*I24)</f>
        <v>#REF!</v>
      </c>
      <c r="L24" s="24" t="e">
        <f t="shared" ref="L24:L30" si="5">K24+F24</f>
        <v>#REF!</v>
      </c>
      <c r="M24" s="399" t="s">
        <v>66</v>
      </c>
      <c r="N24" s="8" t="e">
        <f>SUM(B25:B30)+SUM(G25:G30)</f>
        <v>#REF!</v>
      </c>
      <c r="O24" s="397" t="e">
        <f t="shared" ref="O24" si="6">N24/$N$25</f>
        <v>#REF!</v>
      </c>
      <c r="P24" s="8">
        <v>62757562.9168</v>
      </c>
      <c r="Q24" s="397">
        <f t="shared" ref="Q24" si="7">P24/$P$25</f>
        <v>0.66285456084700223</v>
      </c>
    </row>
    <row r="25" spans="1:17" x14ac:dyDescent="0.25">
      <c r="A25" s="345" t="s">
        <v>41</v>
      </c>
      <c r="B25" s="346" t="e">
        <f>+'2015 C&amp;I'!B19+'2016 C&amp;I'!B19</f>
        <v>#REF!</v>
      </c>
      <c r="C25" s="130" t="e">
        <f>+'2015 C&amp;I'!C19+'2016 C&amp;I'!C19</f>
        <v>#REF!</v>
      </c>
      <c r="D25" s="347">
        <v>1.1856E-2</v>
      </c>
      <c r="E25" s="131">
        <v>10.18</v>
      </c>
      <c r="F25" s="379" t="e">
        <f t="shared" si="3"/>
        <v>#REF!</v>
      </c>
      <c r="G25" s="16" t="e">
        <f>+'2015 C&amp;I'!G19+'2015 C&amp;I'!L19+'2016 C&amp;I'!G19+'2016 C&amp;I'!L19</f>
        <v>#REF!</v>
      </c>
      <c r="H25" s="132" t="e">
        <f>+'2015 C&amp;I'!H19+'2015 C&amp;I'!M19+'2016 C&amp;I'!H19+'2016 C&amp;I'!M19</f>
        <v>#REF!</v>
      </c>
      <c r="I25" s="20">
        <v>1.6609999999999999E-3</v>
      </c>
      <c r="J25" s="133">
        <v>17.100000000000001</v>
      </c>
      <c r="K25" s="129" t="e">
        <f t="shared" si="4"/>
        <v>#REF!</v>
      </c>
      <c r="L25" s="24" t="e">
        <f t="shared" si="5"/>
        <v>#REF!</v>
      </c>
      <c r="N25" s="8" t="e">
        <f>SUM(N23:N24)</f>
        <v>#REF!</v>
      </c>
      <c r="O25" s="397"/>
      <c r="P25" s="8">
        <f>SUM(P23:P24)</f>
        <v>94677726.644299999</v>
      </c>
      <c r="Q25" s="397"/>
    </row>
    <row r="26" spans="1:17" x14ac:dyDescent="0.25">
      <c r="A26" s="345" t="s">
        <v>42</v>
      </c>
      <c r="B26" s="346" t="e">
        <f>+'2015 C&amp;I'!B20+'2016 C&amp;I'!B20</f>
        <v>#REF!</v>
      </c>
      <c r="C26" s="130" t="e">
        <f>+'2015 C&amp;I'!C20+'2016 C&amp;I'!C20</f>
        <v>#REF!</v>
      </c>
      <c r="D26" s="347">
        <v>5.7559999999999998E-3</v>
      </c>
      <c r="E26" s="131">
        <v>11.19</v>
      </c>
      <c r="F26" s="379" t="e">
        <f t="shared" si="3"/>
        <v>#REF!</v>
      </c>
      <c r="G26" s="16" t="e">
        <f>+'2015 C&amp;I'!G20+'2015 C&amp;I'!L20+'2016 C&amp;I'!G20+'2016 C&amp;I'!L20</f>
        <v>#REF!</v>
      </c>
      <c r="H26" s="132" t="e">
        <f>+'2015 C&amp;I'!H20+'2015 C&amp;I'!M20+'2016 C&amp;I'!H20+'2016 C&amp;I'!M20</f>
        <v>#REF!</v>
      </c>
      <c r="I26" s="20">
        <v>5.9599999999999996E-4</v>
      </c>
      <c r="J26" s="133">
        <v>18.2</v>
      </c>
      <c r="K26" s="129" t="e">
        <f t="shared" si="4"/>
        <v>#REF!</v>
      </c>
      <c r="L26" s="24" t="e">
        <f t="shared" si="5"/>
        <v>#REF!</v>
      </c>
      <c r="M26" t="s">
        <v>67</v>
      </c>
      <c r="N26" s="396" t="e">
        <f>(F32+L32)/N25</f>
        <v>#REF!</v>
      </c>
      <c r="O26" t="s">
        <v>67</v>
      </c>
      <c r="P26" s="12">
        <v>3.9774356466566504E-2</v>
      </c>
    </row>
    <row r="27" spans="1:17" x14ac:dyDescent="0.25">
      <c r="A27" s="345" t="s">
        <v>43</v>
      </c>
      <c r="B27" s="346" t="e">
        <f>+'2015 C&amp;I'!B21+'2016 C&amp;I'!B21</f>
        <v>#REF!</v>
      </c>
      <c r="C27" s="130" t="e">
        <f>+'2015 C&amp;I'!C21+'2016 C&amp;I'!C21</f>
        <v>#REF!</v>
      </c>
      <c r="D27" s="347">
        <v>2.1055999999999998E-2</v>
      </c>
      <c r="E27" s="131">
        <v>0</v>
      </c>
      <c r="F27" s="379" t="e">
        <f t="shared" si="3"/>
        <v>#REF!</v>
      </c>
      <c r="G27" s="16" t="e">
        <f>+'2015 C&amp;I'!G21+'2015 C&amp;I'!L21+'2016 C&amp;I'!G21+'2016 C&amp;I'!L21</f>
        <v>#REF!</v>
      </c>
      <c r="H27" s="132" t="e">
        <f>+'2015 C&amp;I'!H21+'2015 C&amp;I'!M21+'2016 C&amp;I'!H21+'2016 C&amp;I'!M21</f>
        <v>#REF!</v>
      </c>
      <c r="I27" s="20">
        <v>2.486E-2</v>
      </c>
      <c r="J27" s="133">
        <v>0</v>
      </c>
      <c r="K27" s="129" t="e">
        <f t="shared" si="4"/>
        <v>#REF!</v>
      </c>
      <c r="L27" s="24" t="e">
        <f t="shared" si="5"/>
        <v>#REF!</v>
      </c>
    </row>
    <row r="28" spans="1:17" x14ac:dyDescent="0.25">
      <c r="A28" s="345" t="s">
        <v>44</v>
      </c>
      <c r="B28" s="346" t="e">
        <f>+'2015 C&amp;I'!B22+'2016 C&amp;I'!B22</f>
        <v>#REF!</v>
      </c>
      <c r="C28" s="130" t="e">
        <f>+'2015 C&amp;I'!C22+'2016 C&amp;I'!C22</f>
        <v>#REF!</v>
      </c>
      <c r="D28" s="134">
        <v>5.7559999999999998E-3</v>
      </c>
      <c r="E28" s="135">
        <v>10.57</v>
      </c>
      <c r="F28" s="379" t="e">
        <f t="shared" si="3"/>
        <v>#REF!</v>
      </c>
      <c r="G28" s="16" t="e">
        <f>+'2015 C&amp;I'!G22+'2015 C&amp;I'!L22+'2016 C&amp;I'!G22+'2016 C&amp;I'!L22</f>
        <v>#REF!</v>
      </c>
      <c r="H28" s="132" t="e">
        <f>+'2015 C&amp;I'!H22+'2015 C&amp;I'!M22+'2016 C&amp;I'!H22+'2016 C&amp;I'!M22</f>
        <v>#REF!</v>
      </c>
      <c r="I28" s="136">
        <v>1.2050999999999999E-2</v>
      </c>
      <c r="J28" s="137">
        <v>12.05</v>
      </c>
      <c r="K28" s="129" t="e">
        <f t="shared" si="4"/>
        <v>#REF!</v>
      </c>
      <c r="L28" s="24" t="e">
        <f t="shared" si="5"/>
        <v>#REF!</v>
      </c>
      <c r="P28" s="10"/>
    </row>
    <row r="29" spans="1:17" x14ac:dyDescent="0.25">
      <c r="A29" s="345" t="s">
        <v>45</v>
      </c>
      <c r="B29" s="346" t="e">
        <f>+'2015 C&amp;I'!B23+'2016 C&amp;I'!B23</f>
        <v>#REF!</v>
      </c>
      <c r="C29" s="130" t="e">
        <f>+'2015 C&amp;I'!C23+'2016 C&amp;I'!C23</f>
        <v>#REF!</v>
      </c>
      <c r="D29" s="134">
        <v>4.9560000000000003E-3</v>
      </c>
      <c r="E29" s="135">
        <v>10.6</v>
      </c>
      <c r="F29" s="379" t="e">
        <f t="shared" si="3"/>
        <v>#REF!</v>
      </c>
      <c r="G29" s="16" t="e">
        <f>+'2015 C&amp;I'!G23+'2015 C&amp;I'!L23+'2016 C&amp;I'!G23+'2016 C&amp;I'!L23</f>
        <v>#REF!</v>
      </c>
      <c r="H29" s="132" t="e">
        <f>+'2015 C&amp;I'!H23+'2015 C&amp;I'!M23+'2016 C&amp;I'!H23+'2016 C&amp;I'!M23</f>
        <v>#REF!</v>
      </c>
      <c r="I29" s="136">
        <v>1.3174999999999999E-2</v>
      </c>
      <c r="J29" s="137">
        <v>11.5</v>
      </c>
      <c r="K29" s="129" t="e">
        <f t="shared" si="4"/>
        <v>#REF!</v>
      </c>
      <c r="L29" s="24" t="e">
        <f t="shared" si="5"/>
        <v>#REF!</v>
      </c>
      <c r="N29" s="31" t="e">
        <f>L32+H15</f>
        <v>#REF!</v>
      </c>
    </row>
    <row r="30" spans="1:17" ht="15.75" thickBot="1" x14ac:dyDescent="0.3">
      <c r="A30" s="345" t="s">
        <v>46</v>
      </c>
      <c r="B30" s="111" t="e">
        <f>+'2015 C&amp;I'!B24+'2016 C&amp;I'!B24</f>
        <v>#REF!</v>
      </c>
      <c r="C30" s="138" t="e">
        <f>+'2015 C&amp;I'!C24+'2016 C&amp;I'!C24</f>
        <v>#REF!</v>
      </c>
      <c r="D30" s="112">
        <v>4.9560000000000003E-3</v>
      </c>
      <c r="E30" s="139">
        <v>9.9</v>
      </c>
      <c r="F30" s="140" t="e">
        <f t="shared" si="3"/>
        <v>#REF!</v>
      </c>
      <c r="G30" s="114" t="e">
        <f>+'2015 C&amp;I'!G24+'2015 C&amp;I'!L24+'2016 C&amp;I'!G24+'2016 C&amp;I'!L24</f>
        <v>#REF!</v>
      </c>
      <c r="H30" s="141" t="e">
        <f>+'2015 C&amp;I'!H24+'2015 C&amp;I'!M24+'2016 C&amp;I'!H24+'2016 C&amp;I'!M24</f>
        <v>#REF!</v>
      </c>
      <c r="I30" s="142">
        <v>1.1457E-2</v>
      </c>
      <c r="J30" s="143">
        <v>11.07</v>
      </c>
      <c r="K30" s="144" t="e">
        <f t="shared" si="4"/>
        <v>#REF!</v>
      </c>
      <c r="L30" s="117" t="e">
        <f t="shared" si="5"/>
        <v>#REF!</v>
      </c>
      <c r="M30" s="99"/>
      <c r="N30" s="31">
        <v>5897195.6420791242</v>
      </c>
    </row>
    <row r="31" spans="1:17" ht="16.5" thickTop="1" thickBot="1" x14ac:dyDescent="0.3">
      <c r="A31" s="345" t="s">
        <v>33</v>
      </c>
      <c r="B31" s="118" t="e">
        <f>SUM(B23:B30)</f>
        <v>#REF!</v>
      </c>
      <c r="C31" s="145" t="e">
        <f>SUM(C25:C30)</f>
        <v>#REF!</v>
      </c>
      <c r="D31" s="146"/>
      <c r="E31" s="147"/>
      <c r="F31" s="120" t="e">
        <f>SUM(F23:F30)</f>
        <v>#REF!</v>
      </c>
      <c r="G31" s="121" t="e">
        <f>SUM(G23:G30)</f>
        <v>#REF!</v>
      </c>
      <c r="H31" s="148" t="e">
        <f>SUM(H25:H30)</f>
        <v>#REF!</v>
      </c>
      <c r="I31" s="149"/>
      <c r="J31" s="150"/>
      <c r="K31" s="123" t="e">
        <f>SUM(K23:K30)</f>
        <v>#REF!</v>
      </c>
      <c r="L31" s="124" t="e">
        <f>SUM(L23:L30)</f>
        <v>#REF!</v>
      </c>
      <c r="M31" s="32"/>
      <c r="N31" s="31" t="e">
        <f>N30-N29</f>
        <v>#REF!</v>
      </c>
    </row>
    <row r="32" spans="1:17" ht="15.75" thickBot="1" x14ac:dyDescent="0.3">
      <c r="F32" s="31" t="e">
        <f>SUM(Sector!#REF!)</f>
        <v>#REF!</v>
      </c>
      <c r="K32" s="10" t="e">
        <f>SUM(Sector!#REF!)</f>
        <v>#REF!</v>
      </c>
      <c r="L32" s="10" t="e">
        <f>F32+K32</f>
        <v>#REF!</v>
      </c>
    </row>
    <row r="33" spans="1:13" ht="15.75" thickBot="1" x14ac:dyDescent="0.3">
      <c r="A33" s="310"/>
      <c r="B33" s="310"/>
      <c r="C33" s="310"/>
      <c r="D33" s="321" t="s">
        <v>68</v>
      </c>
      <c r="E33" s="322"/>
      <c r="F33" s="323"/>
      <c r="G33" s="310"/>
      <c r="H33" s="310"/>
      <c r="I33" s="321" t="s">
        <v>69</v>
      </c>
      <c r="J33" s="322"/>
      <c r="K33" s="323"/>
      <c r="L33" s="321" t="s">
        <v>60</v>
      </c>
      <c r="M33" s="323" t="s">
        <v>48</v>
      </c>
    </row>
    <row r="34" spans="1:13" x14ac:dyDescent="0.25">
      <c r="A34" s="324" t="s">
        <v>61</v>
      </c>
      <c r="B34" s="362"/>
      <c r="C34" s="362"/>
      <c r="D34" s="363" t="s">
        <v>70</v>
      </c>
      <c r="E34" s="364">
        <v>0.32050000000000001</v>
      </c>
      <c r="F34" s="365" t="e">
        <f>+F31*E34</f>
        <v>#REF!</v>
      </c>
      <c r="G34" s="310"/>
      <c r="H34" s="310"/>
      <c r="I34" s="363" t="s">
        <v>51</v>
      </c>
      <c r="J34" s="364">
        <v>0.30930000000000002</v>
      </c>
      <c r="K34" s="365" t="e">
        <f>+$K$31*J34</f>
        <v>#REF!</v>
      </c>
      <c r="L34" s="311" t="e">
        <f>+K34+F34</f>
        <v>#REF!</v>
      </c>
      <c r="M34" s="365" t="e">
        <f>ROUND(L34*(1-(0.014/(1-0.06375))),0)+1</f>
        <v>#REF!</v>
      </c>
    </row>
    <row r="35" spans="1:13" x14ac:dyDescent="0.25">
      <c r="A35" s="363"/>
      <c r="B35" s="310"/>
      <c r="C35" s="310"/>
      <c r="D35" s="363" t="s">
        <v>52</v>
      </c>
      <c r="E35" s="364">
        <v>0.67949999999999999</v>
      </c>
      <c r="F35" s="365" t="e">
        <f>+F31*E35</f>
        <v>#REF!</v>
      </c>
      <c r="G35" s="310"/>
      <c r="H35" s="310"/>
      <c r="I35" s="363" t="s">
        <v>52</v>
      </c>
      <c r="J35" s="364">
        <v>0.68569999999999998</v>
      </c>
      <c r="K35" s="365" t="e">
        <f>+$K$31*J35</f>
        <v>#REF!</v>
      </c>
      <c r="L35" s="311" t="e">
        <f>+K35+F35</f>
        <v>#REF!</v>
      </c>
      <c r="M35" s="365" t="e">
        <f>ROUND(L35*(1-(0.014/(1-0.06375))),0)+1</f>
        <v>#REF!</v>
      </c>
    </row>
    <row r="36" spans="1:13" ht="15.75" thickBot="1" x14ac:dyDescent="0.3">
      <c r="A36" s="366"/>
      <c r="B36" s="357"/>
      <c r="C36" s="357"/>
      <c r="D36" s="366"/>
      <c r="E36" s="357"/>
      <c r="F36" s="318"/>
      <c r="G36" s="357"/>
      <c r="H36" s="357"/>
      <c r="I36" s="366" t="s">
        <v>71</v>
      </c>
      <c r="J36" s="367">
        <v>5.0000000000000001E-3</v>
      </c>
      <c r="K36" s="360" t="e">
        <f>+$K$31*J36</f>
        <v>#REF!</v>
      </c>
      <c r="L36" s="359" t="e">
        <f>+K36+F36</f>
        <v>#REF!</v>
      </c>
      <c r="M36" s="360" t="e">
        <f>ROUND(L36*(1-(0.014/(1-0.06375))),0)</f>
        <v>#REF!</v>
      </c>
    </row>
    <row r="37" spans="1:13" x14ac:dyDescent="0.25">
      <c r="K37" s="10"/>
    </row>
    <row r="38" spans="1:13" x14ac:dyDescent="0.25">
      <c r="A38" t="s">
        <v>72</v>
      </c>
    </row>
    <row r="39" spans="1:13" ht="15.75" thickBot="1" x14ac:dyDescent="0.3"/>
    <row r="40" spans="1:13" x14ac:dyDescent="0.25">
      <c r="B40" s="583" t="s">
        <v>54</v>
      </c>
      <c r="C40" s="584"/>
      <c r="D40" s="585"/>
      <c r="E40" s="586"/>
      <c r="F40" s="587"/>
      <c r="G40" s="588" t="s">
        <v>55</v>
      </c>
      <c r="H40" s="589"/>
      <c r="I40" s="590"/>
      <c r="J40" s="591"/>
      <c r="K40" s="592"/>
    </row>
    <row r="41" spans="1:13" s="42" customFormat="1" ht="30" x14ac:dyDescent="0.25">
      <c r="A41" s="102" t="s">
        <v>34</v>
      </c>
      <c r="B41" s="103" t="s">
        <v>24</v>
      </c>
      <c r="C41" s="306" t="s">
        <v>35</v>
      </c>
      <c r="D41" s="104" t="s">
        <v>36</v>
      </c>
      <c r="E41" s="307" t="s">
        <v>37</v>
      </c>
      <c r="F41" s="105" t="s">
        <v>26</v>
      </c>
      <c r="G41" s="106" t="s">
        <v>24</v>
      </c>
      <c r="H41" s="308" t="s">
        <v>35</v>
      </c>
      <c r="I41" s="18" t="s">
        <v>36</v>
      </c>
      <c r="J41" s="309" t="s">
        <v>37</v>
      </c>
      <c r="K41" s="107" t="s">
        <v>26</v>
      </c>
    </row>
    <row r="42" spans="1:13" x14ac:dyDescent="0.25">
      <c r="A42" s="345" t="s">
        <v>38</v>
      </c>
      <c r="B42" s="346" t="e">
        <f>+'2015 C&amp;I'!B17</f>
        <v>#REF!</v>
      </c>
      <c r="C42" s="353" t="s">
        <v>39</v>
      </c>
      <c r="D42" s="347">
        <v>5.8855999999999999E-2</v>
      </c>
      <c r="E42" s="353" t="s">
        <v>39</v>
      </c>
      <c r="F42" s="379" t="e">
        <f>IFERROR((B42*D42)+(C42*E42),B42*D42)</f>
        <v>#REF!</v>
      </c>
      <c r="G42" s="16" t="e">
        <f>+'2015 C&amp;I'!G17+'2015 C&amp;I'!L17</f>
        <v>#REF!</v>
      </c>
      <c r="H42" s="19" t="s">
        <v>39</v>
      </c>
      <c r="I42" s="20">
        <v>6.1643000000000003E-2</v>
      </c>
      <c r="J42" s="19" t="s">
        <v>39</v>
      </c>
      <c r="K42" s="129" t="e">
        <f>IFERROR((G42*I42)+(H42*J42),G42*I42)</f>
        <v>#REF!</v>
      </c>
    </row>
    <row r="43" spans="1:13" x14ac:dyDescent="0.25">
      <c r="A43" s="345" t="s">
        <v>40</v>
      </c>
      <c r="B43" s="346" t="e">
        <f>+'2015 C&amp;I'!B18</f>
        <v>#REF!</v>
      </c>
      <c r="C43" s="353" t="s">
        <v>39</v>
      </c>
      <c r="D43" s="347">
        <v>3.0256000000000002E-2</v>
      </c>
      <c r="E43" s="353" t="s">
        <v>39</v>
      </c>
      <c r="F43" s="379" t="e">
        <f t="shared" ref="F43:F49" si="8">IFERROR((B43*D43)+(C43*E43),B43*D43)</f>
        <v>#REF!</v>
      </c>
      <c r="G43" s="16" t="e">
        <f>+'2015 C&amp;I'!G18+'2015 C&amp;I'!L18</f>
        <v>#REF!</v>
      </c>
      <c r="H43" s="19" t="s">
        <v>39</v>
      </c>
      <c r="I43" s="20">
        <v>4.4153999999999999E-2</v>
      </c>
      <c r="J43" s="19" t="s">
        <v>39</v>
      </c>
      <c r="K43" s="129" t="e">
        <f t="shared" ref="K43:K49" si="9">IFERROR((G43*I43)+(H43*J43),G43*I43)</f>
        <v>#REF!</v>
      </c>
    </row>
    <row r="44" spans="1:13" x14ac:dyDescent="0.25">
      <c r="A44" s="345" t="s">
        <v>41</v>
      </c>
      <c r="B44" s="346" t="e">
        <f>+'2015 C&amp;I'!B19</f>
        <v>#REF!</v>
      </c>
      <c r="C44" s="130" t="e">
        <f>+'2015 C&amp;I'!C19</f>
        <v>#REF!</v>
      </c>
      <c r="D44" s="347">
        <v>1.1856E-2</v>
      </c>
      <c r="E44" s="131">
        <v>10.18</v>
      </c>
      <c r="F44" s="379" t="e">
        <f t="shared" si="8"/>
        <v>#REF!</v>
      </c>
      <c r="G44" s="16" t="e">
        <f>+'2015 C&amp;I'!G19+'2015 C&amp;I'!L19</f>
        <v>#REF!</v>
      </c>
      <c r="H44" s="153" t="e">
        <f>+'2015 C&amp;I'!H19+'2015 C&amp;I'!M19</f>
        <v>#REF!</v>
      </c>
      <c r="I44" s="20">
        <v>1.6609999999999999E-3</v>
      </c>
      <c r="J44" s="133">
        <v>17.100000000000001</v>
      </c>
      <c r="K44" s="129" t="e">
        <f t="shared" si="9"/>
        <v>#REF!</v>
      </c>
    </row>
    <row r="45" spans="1:13" x14ac:dyDescent="0.25">
      <c r="A45" s="345" t="s">
        <v>42</v>
      </c>
      <c r="B45" s="346" t="e">
        <f>+'2015 C&amp;I'!B20</f>
        <v>#REF!</v>
      </c>
      <c r="C45" s="130" t="e">
        <f>+'2015 C&amp;I'!C20</f>
        <v>#REF!</v>
      </c>
      <c r="D45" s="347">
        <v>5.7559999999999998E-3</v>
      </c>
      <c r="E45" s="131">
        <v>11.19</v>
      </c>
      <c r="F45" s="379" t="e">
        <f t="shared" si="8"/>
        <v>#REF!</v>
      </c>
      <c r="G45" s="16" t="e">
        <f>+'2015 C&amp;I'!G20+'2015 C&amp;I'!L20</f>
        <v>#REF!</v>
      </c>
      <c r="H45" s="153" t="e">
        <f>+'2015 C&amp;I'!H20+'2015 C&amp;I'!M20</f>
        <v>#REF!</v>
      </c>
      <c r="I45" s="20">
        <v>5.9599999999999996E-4</v>
      </c>
      <c r="J45" s="133">
        <v>18.2</v>
      </c>
      <c r="K45" s="129" t="e">
        <f t="shared" si="9"/>
        <v>#REF!</v>
      </c>
    </row>
    <row r="46" spans="1:13" x14ac:dyDescent="0.25">
      <c r="A46" s="345" t="s">
        <v>43</v>
      </c>
      <c r="B46" s="346" t="e">
        <f>+'2015 C&amp;I'!B21</f>
        <v>#REF!</v>
      </c>
      <c r="C46" s="130" t="e">
        <f>+'2015 C&amp;I'!C21</f>
        <v>#REF!</v>
      </c>
      <c r="D46" s="347">
        <v>2.1055999999999998E-2</v>
      </c>
      <c r="E46" s="131">
        <v>0</v>
      </c>
      <c r="F46" s="379" t="e">
        <f t="shared" si="8"/>
        <v>#REF!</v>
      </c>
      <c r="G46" s="16" t="e">
        <f>+'2015 C&amp;I'!G21+'2015 C&amp;I'!L21</f>
        <v>#REF!</v>
      </c>
      <c r="H46" s="153" t="e">
        <f>+'2015 C&amp;I'!H21+'2015 C&amp;I'!M21</f>
        <v>#REF!</v>
      </c>
      <c r="I46" s="20">
        <v>2.486E-2</v>
      </c>
      <c r="J46" s="133">
        <v>0</v>
      </c>
      <c r="K46" s="129" t="e">
        <f t="shared" si="9"/>
        <v>#REF!</v>
      </c>
    </row>
    <row r="47" spans="1:13" x14ac:dyDescent="0.25">
      <c r="A47" s="345" t="s">
        <v>44</v>
      </c>
      <c r="B47" s="346" t="e">
        <f>+'2015 C&amp;I'!B22</f>
        <v>#REF!</v>
      </c>
      <c r="C47" s="130" t="e">
        <f>+'2015 C&amp;I'!C22</f>
        <v>#REF!</v>
      </c>
      <c r="D47" s="134">
        <v>5.7559999999999998E-3</v>
      </c>
      <c r="E47" s="135">
        <v>10.57</v>
      </c>
      <c r="F47" s="379" t="e">
        <f t="shared" si="8"/>
        <v>#REF!</v>
      </c>
      <c r="G47" s="16" t="e">
        <f>+'2015 C&amp;I'!G22+'2015 C&amp;I'!L22</f>
        <v>#REF!</v>
      </c>
      <c r="H47" s="153" t="e">
        <f>+'2015 C&amp;I'!H22+'2015 C&amp;I'!M22</f>
        <v>#REF!</v>
      </c>
      <c r="I47" s="136">
        <v>1.2050999999999999E-2</v>
      </c>
      <c r="J47" s="137">
        <v>12.05</v>
      </c>
      <c r="K47" s="129" t="e">
        <f t="shared" si="9"/>
        <v>#REF!</v>
      </c>
    </row>
    <row r="48" spans="1:13" x14ac:dyDescent="0.25">
      <c r="A48" s="345" t="s">
        <v>45</v>
      </c>
      <c r="B48" s="346" t="e">
        <f>+'2015 C&amp;I'!B23</f>
        <v>#REF!</v>
      </c>
      <c r="C48" s="130" t="e">
        <f>+'2015 C&amp;I'!C23</f>
        <v>#REF!</v>
      </c>
      <c r="D48" s="134">
        <v>4.9560000000000003E-3</v>
      </c>
      <c r="E48" s="135">
        <v>10.6</v>
      </c>
      <c r="F48" s="379" t="e">
        <f t="shared" si="8"/>
        <v>#REF!</v>
      </c>
      <c r="G48" s="16" t="e">
        <f>+'2015 C&amp;I'!G23+'2015 C&amp;I'!L23</f>
        <v>#REF!</v>
      </c>
      <c r="H48" s="153" t="e">
        <f>+'2015 C&amp;I'!H23+'2015 C&amp;I'!M23</f>
        <v>#REF!</v>
      </c>
      <c r="I48" s="136">
        <v>1.3174999999999999E-2</v>
      </c>
      <c r="J48" s="137">
        <v>11.5</v>
      </c>
      <c r="K48" s="129" t="e">
        <f t="shared" si="9"/>
        <v>#REF!</v>
      </c>
    </row>
    <row r="49" spans="1:14" ht="15.75" thickBot="1" x14ac:dyDescent="0.3">
      <c r="A49" s="345" t="s">
        <v>46</v>
      </c>
      <c r="B49" s="111" t="e">
        <f>+'2015 C&amp;I'!B24</f>
        <v>#REF!</v>
      </c>
      <c r="C49" s="138" t="e">
        <f>+'2015 C&amp;I'!C24</f>
        <v>#REF!</v>
      </c>
      <c r="D49" s="112">
        <v>4.9560000000000003E-3</v>
      </c>
      <c r="E49" s="139">
        <v>9.9</v>
      </c>
      <c r="F49" s="140" t="e">
        <f t="shared" si="8"/>
        <v>#REF!</v>
      </c>
      <c r="G49" s="114" t="e">
        <f>+'2015 C&amp;I'!G24+'2015 C&amp;I'!L24</f>
        <v>#REF!</v>
      </c>
      <c r="H49" s="141" t="e">
        <f>+'2015 C&amp;I'!H24+'2015 C&amp;I'!M24</f>
        <v>#REF!</v>
      </c>
      <c r="I49" s="142">
        <v>1.1457E-2</v>
      </c>
      <c r="J49" s="143">
        <v>11.07</v>
      </c>
      <c r="K49" s="144" t="e">
        <f t="shared" si="9"/>
        <v>#REF!</v>
      </c>
      <c r="M49" s="99"/>
      <c r="N49" s="99"/>
    </row>
    <row r="50" spans="1:14" ht="16.5" thickTop="1" thickBot="1" x14ac:dyDescent="0.3">
      <c r="A50" s="345" t="s">
        <v>33</v>
      </c>
      <c r="B50" s="118" t="e">
        <f>SUM(B42:B49)</f>
        <v>#REF!</v>
      </c>
      <c r="C50" s="145" t="e">
        <f>SUM(C44:C49)</f>
        <v>#REF!</v>
      </c>
      <c r="D50" s="146"/>
      <c r="E50" s="147"/>
      <c r="F50" s="120" t="e">
        <f>SUM(F42:F49)</f>
        <v>#REF!</v>
      </c>
      <c r="G50" s="121" t="e">
        <f>SUM(G42:G49)</f>
        <v>#REF!</v>
      </c>
      <c r="H50" s="148" t="e">
        <f>SUM(H44:H49)</f>
        <v>#REF!</v>
      </c>
      <c r="I50" s="149"/>
      <c r="J50" s="150"/>
      <c r="K50" s="123" t="e">
        <f>SUM(K42:K49)</f>
        <v>#REF!</v>
      </c>
      <c r="L50" s="31"/>
      <c r="M50" s="32"/>
      <c r="N50" s="31"/>
    </row>
    <row r="51" spans="1:14" ht="15.75" thickBot="1" x14ac:dyDescent="0.3">
      <c r="F51" s="31" t="e">
        <f>SUM(Sector!#REF!)</f>
        <v>#REF!</v>
      </c>
      <c r="K51" s="31" t="e">
        <f>SUM(Sector!#REF!)</f>
        <v>#REF!</v>
      </c>
    </row>
    <row r="52" spans="1:14" ht="15.75" thickBot="1" x14ac:dyDescent="0.3">
      <c r="A52" s="310"/>
      <c r="B52" s="310"/>
      <c r="C52" s="310"/>
      <c r="D52" s="321" t="s">
        <v>68</v>
      </c>
      <c r="E52" s="322"/>
      <c r="F52" s="323"/>
      <c r="G52" s="310"/>
      <c r="H52" s="310"/>
      <c r="I52" s="321" t="s">
        <v>69</v>
      </c>
      <c r="J52" s="322"/>
      <c r="K52" s="323"/>
      <c r="L52" s="321" t="s">
        <v>60</v>
      </c>
      <c r="M52" s="323" t="s">
        <v>48</v>
      </c>
    </row>
    <row r="53" spans="1:14" x14ac:dyDescent="0.25">
      <c r="A53" s="324" t="s">
        <v>61</v>
      </c>
      <c r="B53" s="362"/>
      <c r="C53" s="362"/>
      <c r="D53" s="363" t="s">
        <v>70</v>
      </c>
      <c r="E53" s="364">
        <v>0.32050000000000001</v>
      </c>
      <c r="F53" s="365" t="e">
        <f>+F50*E53</f>
        <v>#REF!</v>
      </c>
      <c r="G53" s="310"/>
      <c r="H53" s="310"/>
      <c r="I53" s="363" t="s">
        <v>51</v>
      </c>
      <c r="J53" s="364">
        <v>0.32050000000000001</v>
      </c>
      <c r="K53" s="365" t="e">
        <f>+$K$50*J53</f>
        <v>#REF!</v>
      </c>
      <c r="L53" s="311" t="e">
        <f>+K53+F53</f>
        <v>#REF!</v>
      </c>
      <c r="M53" s="365" t="e">
        <f>ROUND(L53*(1-(0.014/(1-0.06375))),0)+1</f>
        <v>#REF!</v>
      </c>
    </row>
    <row r="54" spans="1:14" x14ac:dyDescent="0.25">
      <c r="A54" s="363"/>
      <c r="B54" s="310"/>
      <c r="C54" s="310"/>
      <c r="D54" s="363" t="s">
        <v>52</v>
      </c>
      <c r="E54" s="364">
        <v>0.67949999999999999</v>
      </c>
      <c r="F54" s="365" t="e">
        <f>+F50*E54</f>
        <v>#REF!</v>
      </c>
      <c r="G54" s="310"/>
      <c r="H54" s="310"/>
      <c r="I54" s="363" t="s">
        <v>52</v>
      </c>
      <c r="J54" s="364">
        <v>0.67949999999999999</v>
      </c>
      <c r="K54" s="365" t="e">
        <f>+$K$50*J54</f>
        <v>#REF!</v>
      </c>
      <c r="L54" s="311" t="e">
        <f>+K54+F54</f>
        <v>#REF!</v>
      </c>
      <c r="M54" s="365" t="e">
        <f>ROUND(L54*(1-(0.014/(1-0.06375))),0)+1</f>
        <v>#REF!</v>
      </c>
    </row>
    <row r="55" spans="1:14" ht="15.75" thickBot="1" x14ac:dyDescent="0.3">
      <c r="A55" s="366"/>
      <c r="B55" s="357"/>
      <c r="C55" s="357"/>
      <c r="D55" s="366"/>
      <c r="E55" s="357"/>
      <c r="F55" s="318"/>
      <c r="G55" s="357"/>
      <c r="H55" s="357"/>
      <c r="I55" s="366"/>
      <c r="J55" s="367"/>
      <c r="K55" s="360"/>
      <c r="L55" s="359"/>
      <c r="M55" s="360"/>
    </row>
    <row r="58" spans="1:14" x14ac:dyDescent="0.25">
      <c r="K58" s="10"/>
    </row>
  </sheetData>
  <mergeCells count="7">
    <mergeCell ref="B40:F40"/>
    <mergeCell ref="G40:K40"/>
    <mergeCell ref="A2:J2"/>
    <mergeCell ref="B6:D6"/>
    <mergeCell ref="E6:G6"/>
    <mergeCell ref="B21:F21"/>
    <mergeCell ref="G21:K21"/>
  </mergeCells>
  <pageMargins left="0.7" right="0.7" top="0.75" bottom="0.75" header="0.3" footer="0.3"/>
  <pageSetup paperSize="3" scale="73" orientation="landscape"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499984740745262"/>
    <pageSetUpPr fitToPage="1"/>
  </sheetPr>
  <dimension ref="A1:H90"/>
  <sheetViews>
    <sheetView topLeftCell="A13" workbookViewId="0">
      <selection activeCell="B28" sqref="B28:F33"/>
    </sheetView>
  </sheetViews>
  <sheetFormatPr defaultRowHeight="15" x14ac:dyDescent="0.25"/>
  <cols>
    <col min="1" max="1" width="22" bestFit="1" customWidth="1"/>
    <col min="2" max="2" width="19.7109375" customWidth="1"/>
    <col min="3" max="3" width="15.7109375" bestFit="1" customWidth="1"/>
    <col min="4" max="4" width="21.7109375" bestFit="1" customWidth="1"/>
    <col min="5" max="5" width="21.28515625" customWidth="1"/>
    <col min="6" max="6" width="18" bestFit="1" customWidth="1"/>
    <col min="7" max="7" width="15.42578125" customWidth="1"/>
    <col min="8" max="8" width="10.7109375" bestFit="1" customWidth="1"/>
  </cols>
  <sheetData>
    <row r="1" spans="1:7" ht="23.25" x14ac:dyDescent="0.35">
      <c r="A1" s="184"/>
      <c r="G1" s="99"/>
    </row>
    <row r="2" spans="1:7" x14ac:dyDescent="0.25">
      <c r="G2" s="99"/>
    </row>
    <row r="3" spans="1:7" x14ac:dyDescent="0.25">
      <c r="G3" s="99"/>
    </row>
    <row r="4" spans="1:7" x14ac:dyDescent="0.25">
      <c r="G4" s="99"/>
    </row>
    <row r="5" spans="1:7" ht="31.9" customHeight="1" x14ac:dyDescent="0.35">
      <c r="A5" s="593" t="s">
        <v>73</v>
      </c>
      <c r="B5" s="593"/>
      <c r="C5" s="593"/>
      <c r="D5" s="593"/>
      <c r="E5" s="593"/>
      <c r="F5" s="593"/>
      <c r="G5" s="593"/>
    </row>
    <row r="6" spans="1:7" x14ac:dyDescent="0.25">
      <c r="G6" s="99"/>
    </row>
    <row r="7" spans="1:7" ht="15.75" x14ac:dyDescent="0.25">
      <c r="A7" s="100" t="s">
        <v>74</v>
      </c>
    </row>
    <row r="9" spans="1:7" ht="15.75" thickBot="1" x14ac:dyDescent="0.3">
      <c r="A9" t="s">
        <v>75</v>
      </c>
    </row>
    <row r="10" spans="1:7" x14ac:dyDescent="0.25">
      <c r="B10" s="594" t="s">
        <v>76</v>
      </c>
      <c r="C10" s="595"/>
      <c r="D10" s="596"/>
    </row>
    <row r="11" spans="1:7" x14ac:dyDescent="0.25">
      <c r="A11" s="344" t="s">
        <v>23</v>
      </c>
      <c r="B11" s="348" t="s">
        <v>24</v>
      </c>
      <c r="C11" s="350" t="s">
        <v>25</v>
      </c>
      <c r="D11" s="352" t="s">
        <v>26</v>
      </c>
    </row>
    <row r="12" spans="1:7" x14ac:dyDescent="0.25">
      <c r="A12" s="345" t="s">
        <v>27</v>
      </c>
      <c r="B12" s="346" t="e">
        <f>+'2015 RES'!B25+'2016 RES'!B25+'2017 RESa'!B25</f>
        <v>#REF!</v>
      </c>
      <c r="C12" s="183">
        <v>3.6499999999999998E-2</v>
      </c>
      <c r="D12" s="182" t="e">
        <f t="shared" ref="D12:D17" si="0">B12*C12</f>
        <v>#REF!</v>
      </c>
    </row>
    <row r="13" spans="1:7" x14ac:dyDescent="0.25">
      <c r="A13" s="345" t="s">
        <v>28</v>
      </c>
      <c r="B13" s="346" t="e">
        <f>+'2015 RES'!B26+'2016 RES'!B26+'2017 RESa'!B26</f>
        <v>#REF!</v>
      </c>
      <c r="C13" s="183">
        <v>2.3897000000000002E-2</v>
      </c>
      <c r="D13" s="182" t="e">
        <f t="shared" si="0"/>
        <v>#REF!</v>
      </c>
    </row>
    <row r="14" spans="1:7" x14ac:dyDescent="0.25">
      <c r="A14" s="345" t="s">
        <v>29</v>
      </c>
      <c r="B14" s="346" t="e">
        <f>+'2015 RES'!B27+'2016 RES'!B27+'2017 RESa'!B27</f>
        <v>#REF!</v>
      </c>
      <c r="C14" s="183">
        <v>2.3897000000000002E-2</v>
      </c>
      <c r="D14" s="182" t="e">
        <f t="shared" si="0"/>
        <v>#REF!</v>
      </c>
    </row>
    <row r="15" spans="1:7" x14ac:dyDescent="0.25">
      <c r="A15" s="345" t="s">
        <v>30</v>
      </c>
      <c r="B15" s="346" t="e">
        <f>+'2015 RES'!B28+'2016 RES'!B28+'2017 RESa'!B28</f>
        <v>#REF!</v>
      </c>
      <c r="C15" s="183">
        <v>2.9505E-2</v>
      </c>
      <c r="D15" s="182" t="e">
        <f t="shared" si="0"/>
        <v>#REF!</v>
      </c>
    </row>
    <row r="16" spans="1:7" x14ac:dyDescent="0.25">
      <c r="A16" s="345" t="s">
        <v>31</v>
      </c>
      <c r="B16" s="346" t="e">
        <f>+'2015 RES'!B29+'2016 RES'!B29+'2017 RESa'!B29</f>
        <v>#REF!</v>
      </c>
      <c r="C16" s="183">
        <v>1.8162000000000001E-2</v>
      </c>
      <c r="D16" s="182" t="e">
        <f t="shared" si="0"/>
        <v>#REF!</v>
      </c>
    </row>
    <row r="17" spans="1:6" ht="15.75" thickBot="1" x14ac:dyDescent="0.3">
      <c r="A17" s="345" t="s">
        <v>32</v>
      </c>
      <c r="B17" s="111" t="e">
        <f>+'2015 RES'!B30+'2016 RES'!B30+'2017 RESa'!B30</f>
        <v>#REF!</v>
      </c>
      <c r="C17" s="181">
        <v>1.8162000000000001E-2</v>
      </c>
      <c r="D17" s="180" t="e">
        <f t="shared" si="0"/>
        <v>#REF!</v>
      </c>
      <c r="E17" s="99"/>
      <c r="F17" s="99"/>
    </row>
    <row r="18" spans="1:6" ht="16.5" thickTop="1" thickBot="1" x14ac:dyDescent="0.3">
      <c r="A18" s="345" t="s">
        <v>33</v>
      </c>
      <c r="B18" s="118" t="e">
        <f>SUM(B12:B17)</f>
        <v>#REF!</v>
      </c>
      <c r="C18" s="119"/>
      <c r="D18" s="179" t="e">
        <f>SUM(D12:D17)</f>
        <v>#REF!</v>
      </c>
      <c r="E18" s="32"/>
      <c r="F18" s="10"/>
    </row>
    <row r="19" spans="1:6" ht="15.75" thickBot="1" x14ac:dyDescent="0.3">
      <c r="D19" s="178" t="e">
        <f>SUM(Sector!#REF!)</f>
        <v>#REF!</v>
      </c>
    </row>
    <row r="20" spans="1:6" ht="15.75" thickBot="1" x14ac:dyDescent="0.3">
      <c r="A20" s="342"/>
      <c r="B20" s="342"/>
      <c r="C20" s="342"/>
      <c r="D20" s="368" t="s">
        <v>47</v>
      </c>
      <c r="E20" s="370" t="s">
        <v>48</v>
      </c>
    </row>
    <row r="21" spans="1:6" x14ac:dyDescent="0.25">
      <c r="A21" s="371" t="s">
        <v>77</v>
      </c>
      <c r="B21" s="362"/>
      <c r="C21" s="362"/>
      <c r="D21" s="355"/>
      <c r="E21" s="356"/>
    </row>
    <row r="22" spans="1:6" x14ac:dyDescent="0.25">
      <c r="A22" s="372" t="s">
        <v>50</v>
      </c>
      <c r="B22" s="364">
        <v>0.99960000000000004</v>
      </c>
      <c r="C22" s="310"/>
      <c r="D22" s="373" t="e">
        <f>+D18*B22</f>
        <v>#REF!</v>
      </c>
      <c r="E22" s="365" t="e">
        <f>ROUND(D22*(1-(0.014/(1-0.06375))),0)</f>
        <v>#REF!</v>
      </c>
    </row>
    <row r="23" spans="1:6" ht="15.75" thickBot="1" x14ac:dyDescent="0.3">
      <c r="A23" s="372" t="s">
        <v>62</v>
      </c>
      <c r="B23" s="364">
        <v>4.0000000000000002E-4</v>
      </c>
      <c r="C23" s="310"/>
      <c r="D23" s="374" t="e">
        <f>+D18*B23</f>
        <v>#REF!</v>
      </c>
      <c r="E23" s="375" t="e">
        <f>ROUND(D23*(1-(0.014/(1-0.06375))),0)+1</f>
        <v>#REF!</v>
      </c>
    </row>
    <row r="24" spans="1:6" ht="16.5" thickTop="1" thickBot="1" x14ac:dyDescent="0.3">
      <c r="A24" s="376"/>
      <c r="B24" s="367"/>
      <c r="C24" s="357"/>
      <c r="D24" s="358" t="e">
        <f>SUM(D22:D23)</f>
        <v>#REF!</v>
      </c>
      <c r="E24" s="360" t="e">
        <f>SUM(E22:E23)</f>
        <v>#REF!</v>
      </c>
    </row>
    <row r="27" spans="1:6" ht="15.75" thickBot="1" x14ac:dyDescent="0.3"/>
    <row r="28" spans="1:6" x14ac:dyDescent="0.25">
      <c r="B28" s="594" t="s">
        <v>76</v>
      </c>
      <c r="C28" s="595"/>
      <c r="D28" s="595"/>
      <c r="E28" s="595"/>
      <c r="F28" s="596"/>
    </row>
    <row r="29" spans="1:6" x14ac:dyDescent="0.25">
      <c r="A29" s="344" t="s">
        <v>34</v>
      </c>
      <c r="B29" s="348" t="s">
        <v>24</v>
      </c>
      <c r="C29" s="349" t="s">
        <v>35</v>
      </c>
      <c r="D29" s="350" t="s">
        <v>36</v>
      </c>
      <c r="E29" s="351" t="s">
        <v>37</v>
      </c>
      <c r="F29" s="352" t="s">
        <v>26</v>
      </c>
    </row>
    <row r="30" spans="1:6" x14ac:dyDescent="0.25">
      <c r="A30" s="345" t="s">
        <v>38</v>
      </c>
      <c r="B30" s="346" t="e">
        <f>'2015 C&amp;I'!B29+'2016 C&amp;I'!B29+'2017 C&amp;Ia'!B29</f>
        <v>#REF!</v>
      </c>
      <c r="C30" s="353" t="s">
        <v>39</v>
      </c>
      <c r="D30" s="347">
        <v>6.1643000000000003E-2</v>
      </c>
      <c r="E30" s="354" t="s">
        <v>39</v>
      </c>
      <c r="F30" s="379" t="e">
        <f t="shared" ref="F30:F37" si="1">IFERROR((B30*D30)+(C30*E30),B30*D30)</f>
        <v>#REF!</v>
      </c>
    </row>
    <row r="31" spans="1:6" x14ac:dyDescent="0.25">
      <c r="A31" s="345" t="s">
        <v>40</v>
      </c>
      <c r="B31" s="346" t="e">
        <f>'2015 C&amp;I'!B30+'2016 C&amp;I'!B30+'2017 C&amp;Ia'!B30</f>
        <v>#REF!</v>
      </c>
      <c r="C31" s="353" t="s">
        <v>39</v>
      </c>
      <c r="D31" s="347">
        <v>4.4153999999999999E-2</v>
      </c>
      <c r="E31" s="354" t="s">
        <v>39</v>
      </c>
      <c r="F31" s="379" t="e">
        <f t="shared" si="1"/>
        <v>#REF!</v>
      </c>
    </row>
    <row r="32" spans="1:6" x14ac:dyDescent="0.25">
      <c r="A32" s="345" t="s">
        <v>41</v>
      </c>
      <c r="B32" s="346" t="e">
        <f>'2015 C&amp;I'!B31+'2016 C&amp;I'!B31+'2017 C&amp;Ia'!B31</f>
        <v>#REF!</v>
      </c>
      <c r="C32" s="346" t="e">
        <f>'2015 C&amp;I'!C31+'2016 C&amp;I'!C31+'2017 C&amp;Ia'!C31</f>
        <v>#REF!</v>
      </c>
      <c r="D32" s="347">
        <v>1.6609999999999999E-3</v>
      </c>
      <c r="E32" s="177">
        <v>17.100000000000001</v>
      </c>
      <c r="F32" s="379" t="e">
        <f t="shared" si="1"/>
        <v>#REF!</v>
      </c>
    </row>
    <row r="33" spans="1:8" x14ac:dyDescent="0.25">
      <c r="A33" s="345" t="s">
        <v>42</v>
      </c>
      <c r="B33" s="346" t="e">
        <f>'2015 C&amp;I'!B32+'2016 C&amp;I'!B32+'2017 C&amp;Ia'!B32</f>
        <v>#REF!</v>
      </c>
      <c r="C33" s="130" t="e">
        <f>'2015 C&amp;I'!C32+'2016 C&amp;I'!C32+'2017 C&amp;Ia'!C32</f>
        <v>#REF!</v>
      </c>
      <c r="D33" s="347">
        <v>5.9599999999999996E-4</v>
      </c>
      <c r="E33" s="177">
        <v>18.2</v>
      </c>
      <c r="F33" s="379" t="e">
        <f t="shared" si="1"/>
        <v>#REF!</v>
      </c>
    </row>
    <row r="34" spans="1:8" x14ac:dyDescent="0.25">
      <c r="A34" s="345" t="s">
        <v>43</v>
      </c>
      <c r="B34" s="346" t="e">
        <f>'2015 C&amp;I'!B33+'2016 C&amp;I'!B33+'2017 C&amp;Ia'!B33</f>
        <v>#REF!</v>
      </c>
      <c r="C34" s="130" t="e">
        <f>'2015 C&amp;I'!C33+'2016 C&amp;I'!C33+'2017 C&amp;Ia'!C33</f>
        <v>#REF!</v>
      </c>
      <c r="D34" s="347">
        <v>2.486E-2</v>
      </c>
      <c r="E34" s="177">
        <v>0</v>
      </c>
      <c r="F34" s="379" t="e">
        <f t="shared" si="1"/>
        <v>#REF!</v>
      </c>
    </row>
    <row r="35" spans="1:8" x14ac:dyDescent="0.25">
      <c r="A35" s="345" t="s">
        <v>44</v>
      </c>
      <c r="B35" s="346" t="e">
        <f>'2015 C&amp;I'!B34+'2016 C&amp;I'!B34+'2017 C&amp;Ia'!B34</f>
        <v>#REF!</v>
      </c>
      <c r="C35" s="130" t="e">
        <f>'2015 C&amp;I'!C34+'2016 C&amp;I'!C34+'2017 C&amp;Ia'!C34</f>
        <v>#REF!</v>
      </c>
      <c r="D35" s="134">
        <v>1.2050999999999999E-2</v>
      </c>
      <c r="E35" s="176">
        <v>12.05</v>
      </c>
      <c r="F35" s="379" t="e">
        <f t="shared" si="1"/>
        <v>#REF!</v>
      </c>
    </row>
    <row r="36" spans="1:8" x14ac:dyDescent="0.25">
      <c r="A36" s="345" t="s">
        <v>45</v>
      </c>
      <c r="B36" s="346" t="e">
        <f>'2015 C&amp;I'!B35+'2016 C&amp;I'!B35+'2017 C&amp;Ia'!B35</f>
        <v>#REF!</v>
      </c>
      <c r="C36" s="130" t="e">
        <f>'2015 C&amp;I'!C35+'2016 C&amp;I'!C35+'2017 C&amp;Ia'!C35</f>
        <v>#REF!</v>
      </c>
      <c r="D36" s="134">
        <v>1.3174999999999999E-2</v>
      </c>
      <c r="E36" s="176">
        <v>11.5</v>
      </c>
      <c r="F36" s="379" t="e">
        <f t="shared" si="1"/>
        <v>#REF!</v>
      </c>
    </row>
    <row r="37" spans="1:8" ht="15.75" thickBot="1" x14ac:dyDescent="0.3">
      <c r="A37" s="345" t="s">
        <v>46</v>
      </c>
      <c r="B37" s="111" t="e">
        <f>'2015 C&amp;I'!B36+'2016 C&amp;I'!B36+'2017 C&amp;Ia'!B36</f>
        <v>#REF!</v>
      </c>
      <c r="C37" s="138" t="e">
        <f>'2015 C&amp;I'!C36+'2016 C&amp;I'!C36+'2017 C&amp;Ia'!C36</f>
        <v>#REF!</v>
      </c>
      <c r="D37" s="112">
        <v>1.1457E-2</v>
      </c>
      <c r="E37" s="175">
        <v>11.07</v>
      </c>
      <c r="F37" s="140" t="e">
        <f t="shared" si="1"/>
        <v>#REF!</v>
      </c>
      <c r="G37" s="99"/>
      <c r="H37" s="99"/>
    </row>
    <row r="38" spans="1:8" ht="16.5" thickTop="1" thickBot="1" x14ac:dyDescent="0.3">
      <c r="A38" s="345" t="s">
        <v>33</v>
      </c>
      <c r="B38" s="118" t="e">
        <f>SUM(B30:B37)</f>
        <v>#REF!</v>
      </c>
      <c r="C38" s="145" t="e">
        <f>SUM(C32:C37)</f>
        <v>#REF!</v>
      </c>
      <c r="D38" s="146"/>
      <c r="E38" s="147"/>
      <c r="F38" s="171" t="e">
        <f>SUM(F30:F37)</f>
        <v>#REF!</v>
      </c>
      <c r="G38" s="32"/>
      <c r="H38" s="31"/>
    </row>
    <row r="39" spans="1:8" x14ac:dyDescent="0.25">
      <c r="F39" s="170" t="e">
        <f>SUM(Sector!#REF!)</f>
        <v>#REF!</v>
      </c>
    </row>
    <row r="40" spans="1:8" ht="15.75" thickBot="1" x14ac:dyDescent="0.3"/>
    <row r="41" spans="1:8" ht="15.75" thickBot="1" x14ac:dyDescent="0.3">
      <c r="A41" s="342"/>
      <c r="B41" s="342"/>
      <c r="C41" s="342"/>
      <c r="D41" s="342"/>
      <c r="E41" s="342"/>
      <c r="F41" s="368" t="s">
        <v>47</v>
      </c>
      <c r="G41" s="370" t="s">
        <v>48</v>
      </c>
    </row>
    <row r="42" spans="1:8" x14ac:dyDescent="0.25">
      <c r="A42" s="361" t="s">
        <v>78</v>
      </c>
      <c r="B42" s="362"/>
      <c r="C42" s="362"/>
      <c r="D42" s="362"/>
      <c r="E42" s="362"/>
      <c r="F42" s="362"/>
      <c r="G42" s="377"/>
    </row>
    <row r="43" spans="1:8" x14ac:dyDescent="0.25">
      <c r="A43" s="363" t="s">
        <v>79</v>
      </c>
      <c r="B43" s="364">
        <v>0.31330000000000002</v>
      </c>
      <c r="C43" s="310"/>
      <c r="D43" s="310"/>
      <c r="E43" s="310"/>
      <c r="F43" s="373" t="e">
        <f>+F38*B43</f>
        <v>#REF!</v>
      </c>
      <c r="G43" s="365" t="e">
        <f>ROUND(F43*(1-(0.014/(1-0.06125))),0)-1</f>
        <v>#REF!</v>
      </c>
    </row>
    <row r="44" spans="1:8" x14ac:dyDescent="0.25">
      <c r="A44" s="363" t="s">
        <v>80</v>
      </c>
      <c r="B44" s="364">
        <v>0.68159999999999998</v>
      </c>
      <c r="C44" s="310"/>
      <c r="D44" s="310"/>
      <c r="E44" s="310"/>
      <c r="F44" s="373" t="e">
        <f>+F38*B44</f>
        <v>#REF!</v>
      </c>
      <c r="G44" s="365" t="e">
        <f>ROUND(F44*(1-(0.014/(1-0.06125))),0)-1</f>
        <v>#REF!</v>
      </c>
    </row>
    <row r="45" spans="1:8" ht="15.75" thickBot="1" x14ac:dyDescent="0.3">
      <c r="A45" s="363" t="s">
        <v>71</v>
      </c>
      <c r="B45" s="364">
        <v>5.1000000000000004E-3</v>
      </c>
      <c r="C45" s="310"/>
      <c r="D45" s="310"/>
      <c r="E45" s="310"/>
      <c r="F45" s="374" t="e">
        <f>+F38*B45</f>
        <v>#REF!</v>
      </c>
      <c r="G45" s="375" t="e">
        <f>ROUND(F45*(1-(0.014/(1-0.06125))),0)-1</f>
        <v>#REF!</v>
      </c>
    </row>
    <row r="46" spans="1:8" ht="16.5" thickTop="1" thickBot="1" x14ac:dyDescent="0.3">
      <c r="A46" s="366" t="s">
        <v>56</v>
      </c>
      <c r="B46" s="357"/>
      <c r="C46" s="357"/>
      <c r="D46" s="357"/>
      <c r="E46" s="357"/>
      <c r="F46" s="359" t="e">
        <f>SUM(F43:F45)</f>
        <v>#REF!</v>
      </c>
      <c r="G46" s="378" t="e">
        <f>SUM(G43:G45)</f>
        <v>#REF!</v>
      </c>
    </row>
    <row r="50" spans="1:8" ht="15.75" thickBot="1" x14ac:dyDescent="0.3">
      <c r="A50" t="s">
        <v>72</v>
      </c>
    </row>
    <row r="51" spans="1:8" x14ac:dyDescent="0.25">
      <c r="B51" s="594" t="s">
        <v>76</v>
      </c>
      <c r="C51" s="595"/>
      <c r="D51" s="595"/>
      <c r="E51" s="595"/>
      <c r="F51" s="596"/>
    </row>
    <row r="52" spans="1:8" x14ac:dyDescent="0.25">
      <c r="A52" s="344" t="s">
        <v>34</v>
      </c>
      <c r="B52" s="348" t="s">
        <v>24</v>
      </c>
      <c r="C52" s="349" t="s">
        <v>35</v>
      </c>
      <c r="D52" s="350" t="s">
        <v>36</v>
      </c>
      <c r="E52" s="351" t="s">
        <v>37</v>
      </c>
      <c r="F52" s="352" t="s">
        <v>26</v>
      </c>
    </row>
    <row r="53" spans="1:8" x14ac:dyDescent="0.25">
      <c r="A53" s="345" t="s">
        <v>38</v>
      </c>
      <c r="B53" s="346" t="e">
        <f>+'2015 C&amp;I'!B29</f>
        <v>#REF!</v>
      </c>
      <c r="C53" s="353" t="s">
        <v>39</v>
      </c>
      <c r="D53" s="347">
        <v>6.1643000000000003E-2</v>
      </c>
      <c r="E53" s="354" t="s">
        <v>39</v>
      </c>
      <c r="F53" s="379" t="e">
        <f t="shared" ref="F53:F60" si="2">IFERROR((B53*D53)+(C53*E53),B53*D53)</f>
        <v>#REF!</v>
      </c>
    </row>
    <row r="54" spans="1:8" x14ac:dyDescent="0.25">
      <c r="A54" s="345" t="s">
        <v>40</v>
      </c>
      <c r="B54" s="346" t="e">
        <f>+'2015 C&amp;I'!B30</f>
        <v>#REF!</v>
      </c>
      <c r="C54" s="353" t="s">
        <v>39</v>
      </c>
      <c r="D54" s="347">
        <v>4.4153999999999999E-2</v>
      </c>
      <c r="E54" s="354" t="s">
        <v>39</v>
      </c>
      <c r="F54" s="379" t="e">
        <f t="shared" si="2"/>
        <v>#REF!</v>
      </c>
    </row>
    <row r="55" spans="1:8" x14ac:dyDescent="0.25">
      <c r="A55" s="345" t="s">
        <v>41</v>
      </c>
      <c r="B55" s="346" t="e">
        <f>+'2015 C&amp;I'!B31</f>
        <v>#REF!</v>
      </c>
      <c r="C55" s="346" t="e">
        <f>+'2015 C&amp;I'!C31</f>
        <v>#REF!</v>
      </c>
      <c r="D55" s="347">
        <v>1.6609999999999999E-3</v>
      </c>
      <c r="E55" s="174">
        <v>17.100000000000001</v>
      </c>
      <c r="F55" s="379" t="e">
        <f t="shared" si="2"/>
        <v>#REF!</v>
      </c>
    </row>
    <row r="56" spans="1:8" x14ac:dyDescent="0.25">
      <c r="A56" s="345" t="s">
        <v>42</v>
      </c>
      <c r="B56" s="346" t="e">
        <f>+'2015 C&amp;I'!B32</f>
        <v>#REF!</v>
      </c>
      <c r="C56" s="130" t="e">
        <f>+'2015 C&amp;I'!C32</f>
        <v>#REF!</v>
      </c>
      <c r="D56" s="347">
        <v>5.9599999999999996E-4</v>
      </c>
      <c r="E56" s="174">
        <v>18.2</v>
      </c>
      <c r="F56" s="379" t="e">
        <f t="shared" si="2"/>
        <v>#REF!</v>
      </c>
    </row>
    <row r="57" spans="1:8" x14ac:dyDescent="0.25">
      <c r="A57" s="345" t="s">
        <v>43</v>
      </c>
      <c r="B57" s="346" t="e">
        <f>+'2015 C&amp;I'!B33</f>
        <v>#REF!</v>
      </c>
      <c r="C57" s="130" t="e">
        <f>+'2015 C&amp;I'!C33</f>
        <v>#REF!</v>
      </c>
      <c r="D57" s="347">
        <v>2.486E-2</v>
      </c>
      <c r="E57" s="174">
        <v>0</v>
      </c>
      <c r="F57" s="379" t="e">
        <f t="shared" si="2"/>
        <v>#REF!</v>
      </c>
    </row>
    <row r="58" spans="1:8" x14ac:dyDescent="0.25">
      <c r="A58" s="345" t="s">
        <v>44</v>
      </c>
      <c r="B58" s="346" t="e">
        <f>+'2015 C&amp;I'!B34</f>
        <v>#REF!</v>
      </c>
      <c r="C58" s="130" t="e">
        <f>+'2015 C&amp;I'!C34</f>
        <v>#REF!</v>
      </c>
      <c r="D58" s="134">
        <v>1.2050999999999999E-2</v>
      </c>
      <c r="E58" s="173">
        <v>12.05</v>
      </c>
      <c r="F58" s="379" t="e">
        <f t="shared" si="2"/>
        <v>#REF!</v>
      </c>
    </row>
    <row r="59" spans="1:8" x14ac:dyDescent="0.25">
      <c r="A59" s="345" t="s">
        <v>45</v>
      </c>
      <c r="B59" s="346" t="e">
        <f>+'2015 C&amp;I'!B35</f>
        <v>#REF!</v>
      </c>
      <c r="C59" s="130" t="e">
        <f>+'2015 C&amp;I'!C35</f>
        <v>#REF!</v>
      </c>
      <c r="D59" s="134">
        <v>1.3174999999999999E-2</v>
      </c>
      <c r="E59" s="173">
        <v>11.5</v>
      </c>
      <c r="F59" s="379" t="e">
        <f t="shared" si="2"/>
        <v>#REF!</v>
      </c>
    </row>
    <row r="60" spans="1:8" ht="15.75" thickBot="1" x14ac:dyDescent="0.3">
      <c r="A60" s="345" t="s">
        <v>46</v>
      </c>
      <c r="B60" s="111" t="e">
        <f>+'2015 C&amp;I'!B36</f>
        <v>#REF!</v>
      </c>
      <c r="C60" s="138" t="e">
        <f>+'2015 C&amp;I'!C36</f>
        <v>#REF!</v>
      </c>
      <c r="D60" s="112">
        <v>1.1457E-2</v>
      </c>
      <c r="E60" s="172">
        <v>11.07</v>
      </c>
      <c r="F60" s="140" t="e">
        <f t="shared" si="2"/>
        <v>#REF!</v>
      </c>
      <c r="G60" s="99"/>
      <c r="H60" s="99"/>
    </row>
    <row r="61" spans="1:8" ht="16.5" thickTop="1" thickBot="1" x14ac:dyDescent="0.3">
      <c r="A61" s="345" t="s">
        <v>33</v>
      </c>
      <c r="B61" s="118" t="e">
        <f>SUM(B53:B60)</f>
        <v>#REF!</v>
      </c>
      <c r="C61" s="145" t="e">
        <f>SUM(C55:C60)</f>
        <v>#REF!</v>
      </c>
      <c r="D61" s="146"/>
      <c r="E61" s="147"/>
      <c r="F61" s="171" t="e">
        <f>SUM(F53:F60)</f>
        <v>#REF!</v>
      </c>
      <c r="G61" s="32"/>
      <c r="H61" s="31"/>
    </row>
    <row r="62" spans="1:8" ht="15.75" thickBot="1" x14ac:dyDescent="0.3">
      <c r="F62" s="170" t="e">
        <f>SUM(Sector!#REF!)</f>
        <v>#REF!</v>
      </c>
    </row>
    <row r="63" spans="1:8" ht="15.75" thickBot="1" x14ac:dyDescent="0.3">
      <c r="A63" s="342"/>
      <c r="B63" s="342"/>
      <c r="C63" s="342"/>
      <c r="D63" s="342"/>
      <c r="E63" s="342"/>
      <c r="F63" s="368" t="s">
        <v>47</v>
      </c>
      <c r="G63" s="369" t="s">
        <v>48</v>
      </c>
    </row>
    <row r="64" spans="1:8" x14ac:dyDescent="0.25">
      <c r="A64" s="361" t="s">
        <v>81</v>
      </c>
      <c r="B64" s="362"/>
      <c r="C64" s="362"/>
      <c r="D64" s="362"/>
      <c r="E64" s="362"/>
      <c r="F64" s="362"/>
      <c r="G64" s="377"/>
    </row>
    <row r="65" spans="1:7" x14ac:dyDescent="0.25">
      <c r="A65" s="363" t="s">
        <v>79</v>
      </c>
      <c r="B65" s="364">
        <v>0.32050000000000001</v>
      </c>
      <c r="C65" s="310"/>
      <c r="D65" s="310"/>
      <c r="E65" s="310"/>
      <c r="F65" s="373" t="e">
        <f>+F61*B65</f>
        <v>#REF!</v>
      </c>
      <c r="G65" s="365" t="e">
        <f>ROUND(F65*(1-(0.014/(1-0.06125))),0)</f>
        <v>#REF!</v>
      </c>
    </row>
    <row r="66" spans="1:7" ht="15.75" thickBot="1" x14ac:dyDescent="0.3">
      <c r="A66" s="363" t="s">
        <v>80</v>
      </c>
      <c r="B66" s="364">
        <v>0.67949999999999999</v>
      </c>
      <c r="C66" s="310"/>
      <c r="D66" s="310"/>
      <c r="E66" s="310"/>
      <c r="F66" s="374" t="e">
        <f>+F61*B66</f>
        <v>#REF!</v>
      </c>
      <c r="G66" s="375" t="e">
        <f>ROUND(F66*(1-(0.014/(1-0.06125))),0)</f>
        <v>#REF!</v>
      </c>
    </row>
    <row r="67" spans="1:7" ht="16.5" thickTop="1" thickBot="1" x14ac:dyDescent="0.3">
      <c r="A67" s="366" t="s">
        <v>56</v>
      </c>
      <c r="B67" s="357"/>
      <c r="C67" s="357"/>
      <c r="D67" s="357"/>
      <c r="E67" s="357"/>
      <c r="F67" s="359" t="e">
        <f>SUM(F65:F66)</f>
        <v>#REF!</v>
      </c>
      <c r="G67" s="378" t="e">
        <f>SUM(G65:G66)</f>
        <v>#REF!</v>
      </c>
    </row>
    <row r="71" spans="1:7" ht="15.75" thickBot="1" x14ac:dyDescent="0.3">
      <c r="A71" t="s">
        <v>82</v>
      </c>
    </row>
    <row r="72" spans="1:7" x14ac:dyDescent="0.25">
      <c r="B72" s="594" t="s">
        <v>76</v>
      </c>
      <c r="C72" s="595"/>
      <c r="D72" s="595"/>
      <c r="E72" s="595"/>
      <c r="F72" s="596"/>
    </row>
    <row r="73" spans="1:7" x14ac:dyDescent="0.25">
      <c r="A73" s="344" t="s">
        <v>34</v>
      </c>
      <c r="B73" s="348" t="s">
        <v>24</v>
      </c>
      <c r="C73" s="349" t="s">
        <v>35</v>
      </c>
      <c r="D73" s="350" t="s">
        <v>36</v>
      </c>
      <c r="E73" s="351" t="s">
        <v>37</v>
      </c>
      <c r="F73" s="352" t="s">
        <v>26</v>
      </c>
    </row>
    <row r="74" spans="1:7" x14ac:dyDescent="0.25">
      <c r="A74" s="345" t="s">
        <v>38</v>
      </c>
      <c r="B74" s="346" t="e">
        <f>+'2015 C&amp;I'!B29+'2016 C&amp;I'!B29</f>
        <v>#REF!</v>
      </c>
      <c r="C74" s="353" t="s">
        <v>39</v>
      </c>
      <c r="D74" s="347">
        <v>6.1643000000000003E-2</v>
      </c>
      <c r="E74" s="354" t="s">
        <v>39</v>
      </c>
      <c r="F74" s="379" t="e">
        <f t="shared" ref="F74:F81" si="3">IFERROR((B74*D74)+(C74*E74),B74*D74)</f>
        <v>#REF!</v>
      </c>
    </row>
    <row r="75" spans="1:7" x14ac:dyDescent="0.25">
      <c r="A75" s="345" t="s">
        <v>40</v>
      </c>
      <c r="B75" s="346" t="e">
        <f>+'2015 C&amp;I'!B30+'2016 C&amp;I'!B30</f>
        <v>#REF!</v>
      </c>
      <c r="C75" s="353" t="s">
        <v>39</v>
      </c>
      <c r="D75" s="347">
        <v>4.4153999999999999E-2</v>
      </c>
      <c r="E75" s="354" t="s">
        <v>39</v>
      </c>
      <c r="F75" s="379" t="e">
        <f t="shared" si="3"/>
        <v>#REF!</v>
      </c>
    </row>
    <row r="76" spans="1:7" x14ac:dyDescent="0.25">
      <c r="A76" s="345" t="s">
        <v>41</v>
      </c>
      <c r="B76" s="346" t="e">
        <f>+'2015 C&amp;I'!B31+'2016 C&amp;I'!B31</f>
        <v>#REF!</v>
      </c>
      <c r="C76" s="346" t="e">
        <f>+'2015 C&amp;I'!C31+'2016 C&amp;I'!C31</f>
        <v>#REF!</v>
      </c>
      <c r="D76" s="347">
        <v>1.6609999999999999E-3</v>
      </c>
      <c r="E76" s="174">
        <v>17.100000000000001</v>
      </c>
      <c r="F76" s="379" t="e">
        <f t="shared" si="3"/>
        <v>#REF!</v>
      </c>
    </row>
    <row r="77" spans="1:7" x14ac:dyDescent="0.25">
      <c r="A77" s="345" t="s">
        <v>42</v>
      </c>
      <c r="B77" s="346" t="e">
        <f>+'2015 C&amp;I'!B32+'2016 C&amp;I'!B32</f>
        <v>#REF!</v>
      </c>
      <c r="C77" s="130" t="e">
        <f>+'2015 C&amp;I'!C32+'2016 C&amp;I'!C32</f>
        <v>#REF!</v>
      </c>
      <c r="D77" s="347">
        <v>5.9599999999999996E-4</v>
      </c>
      <c r="E77" s="174">
        <v>18.2</v>
      </c>
      <c r="F77" s="379" t="e">
        <f t="shared" si="3"/>
        <v>#REF!</v>
      </c>
    </row>
    <row r="78" spans="1:7" x14ac:dyDescent="0.25">
      <c r="A78" s="345" t="s">
        <v>43</v>
      </c>
      <c r="B78" s="346" t="e">
        <f>+'2015 C&amp;I'!B33+'2016 C&amp;I'!B33</f>
        <v>#REF!</v>
      </c>
      <c r="C78" s="130" t="e">
        <f>+'2015 C&amp;I'!C33+'2016 C&amp;I'!C33</f>
        <v>#REF!</v>
      </c>
      <c r="D78" s="347">
        <v>2.486E-2</v>
      </c>
      <c r="E78" s="174">
        <v>0</v>
      </c>
      <c r="F78" s="379" t="e">
        <f t="shared" si="3"/>
        <v>#REF!</v>
      </c>
    </row>
    <row r="79" spans="1:7" x14ac:dyDescent="0.25">
      <c r="A79" s="345" t="s">
        <v>44</v>
      </c>
      <c r="B79" s="346" t="e">
        <f>+'2015 C&amp;I'!B34+'2016 C&amp;I'!B34</f>
        <v>#REF!</v>
      </c>
      <c r="C79" s="130" t="e">
        <f>+'2015 C&amp;I'!C34+'2016 C&amp;I'!C34</f>
        <v>#REF!</v>
      </c>
      <c r="D79" s="134">
        <v>1.2050999999999999E-2</v>
      </c>
      <c r="E79" s="173">
        <v>12.05</v>
      </c>
      <c r="F79" s="379" t="e">
        <f t="shared" si="3"/>
        <v>#REF!</v>
      </c>
    </row>
    <row r="80" spans="1:7" x14ac:dyDescent="0.25">
      <c r="A80" s="345" t="s">
        <v>45</v>
      </c>
      <c r="B80" s="346" t="e">
        <f>+'2015 C&amp;I'!B35+'2016 C&amp;I'!B35</f>
        <v>#REF!</v>
      </c>
      <c r="C80" s="130" t="e">
        <f>+'2015 C&amp;I'!C35+'2016 C&amp;I'!C35</f>
        <v>#REF!</v>
      </c>
      <c r="D80" s="134">
        <v>1.3174999999999999E-2</v>
      </c>
      <c r="E80" s="173">
        <v>11.5</v>
      </c>
      <c r="F80" s="379" t="e">
        <f t="shared" si="3"/>
        <v>#REF!</v>
      </c>
    </row>
    <row r="81" spans="1:8" ht="15.75" thickBot="1" x14ac:dyDescent="0.3">
      <c r="A81" s="345" t="s">
        <v>46</v>
      </c>
      <c r="B81" s="111" t="e">
        <f>+'2015 C&amp;I'!B36+'2016 C&amp;I'!B36</f>
        <v>#REF!</v>
      </c>
      <c r="C81" s="138" t="e">
        <f>+'2015 C&amp;I'!C36+'2016 C&amp;I'!C36</f>
        <v>#REF!</v>
      </c>
      <c r="D81" s="112">
        <v>1.1457E-2</v>
      </c>
      <c r="E81" s="172">
        <v>11.07</v>
      </c>
      <c r="F81" s="140" t="e">
        <f t="shared" si="3"/>
        <v>#REF!</v>
      </c>
      <c r="G81" s="99"/>
      <c r="H81" s="99"/>
    </row>
    <row r="82" spans="1:8" ht="16.5" thickTop="1" thickBot="1" x14ac:dyDescent="0.3">
      <c r="A82" s="345" t="s">
        <v>33</v>
      </c>
      <c r="B82" s="118" t="e">
        <f>SUM(B74:B81)</f>
        <v>#REF!</v>
      </c>
      <c r="C82" s="145" t="e">
        <f>SUM(C76:C81)</f>
        <v>#REF!</v>
      </c>
      <c r="D82" s="146"/>
      <c r="E82" s="147"/>
      <c r="F82" s="171" t="e">
        <f>SUM(F74:F81)</f>
        <v>#REF!</v>
      </c>
      <c r="G82" s="32"/>
      <c r="H82" s="31"/>
    </row>
    <row r="83" spans="1:8" x14ac:dyDescent="0.25">
      <c r="F83" s="170" t="e">
        <f>SUM(Sector!#REF!)</f>
        <v>#REF!</v>
      </c>
    </row>
    <row r="84" spans="1:8" ht="15.75" thickBot="1" x14ac:dyDescent="0.3"/>
    <row r="85" spans="1:8" ht="15.75" thickBot="1" x14ac:dyDescent="0.3">
      <c r="A85" s="342"/>
      <c r="B85" s="342"/>
      <c r="C85" s="342"/>
      <c r="D85" s="342"/>
      <c r="E85" s="342"/>
      <c r="F85" s="368" t="s">
        <v>47</v>
      </c>
      <c r="G85" s="370" t="s">
        <v>48</v>
      </c>
    </row>
    <row r="86" spans="1:8" x14ac:dyDescent="0.25">
      <c r="A86" s="361" t="s">
        <v>83</v>
      </c>
      <c r="B86" s="362"/>
      <c r="C86" s="362"/>
      <c r="D86" s="362"/>
      <c r="E86" s="362"/>
      <c r="F86" s="362"/>
      <c r="G86" s="377"/>
    </row>
    <row r="87" spans="1:8" x14ac:dyDescent="0.25">
      <c r="A87" s="363" t="s">
        <v>79</v>
      </c>
      <c r="B87" s="364">
        <v>0.30930000000000002</v>
      </c>
      <c r="C87" s="310"/>
      <c r="D87" s="310"/>
      <c r="E87" s="310"/>
      <c r="F87" s="373" t="e">
        <f>+F82*B87</f>
        <v>#REF!</v>
      </c>
      <c r="G87" s="365" t="e">
        <f>ROUND(F87*(1-(0.014/(1-0.06125))),0)-1</f>
        <v>#REF!</v>
      </c>
    </row>
    <row r="88" spans="1:8" x14ac:dyDescent="0.25">
      <c r="A88" s="363" t="s">
        <v>80</v>
      </c>
      <c r="B88" s="364">
        <v>0.68569999999999998</v>
      </c>
      <c r="C88" s="310"/>
      <c r="D88" s="310"/>
      <c r="E88" s="310"/>
      <c r="F88" s="373" t="e">
        <f>+F82*B88</f>
        <v>#REF!</v>
      </c>
      <c r="G88" s="365" t="e">
        <f>ROUND(F88*(1-(0.014/(1-0.06125))),0)-1</f>
        <v>#REF!</v>
      </c>
    </row>
    <row r="89" spans="1:8" ht="15.75" thickBot="1" x14ac:dyDescent="0.3">
      <c r="A89" s="363" t="s">
        <v>71</v>
      </c>
      <c r="B89" s="364">
        <f>0.0014+0.0002+0.0034</f>
        <v>5.0000000000000001E-3</v>
      </c>
      <c r="C89" s="310"/>
      <c r="D89" s="310"/>
      <c r="E89" s="310"/>
      <c r="F89" s="374" t="e">
        <f>+F82*B89</f>
        <v>#REF!</v>
      </c>
      <c r="G89" s="375" t="e">
        <f>ROUND(F89*(1-(0.014/(1-0.06125))),0)-1</f>
        <v>#REF!</v>
      </c>
    </row>
    <row r="90" spans="1:8" ht="16.5" thickTop="1" thickBot="1" x14ac:dyDescent="0.3">
      <c r="A90" s="366" t="s">
        <v>56</v>
      </c>
      <c r="B90" s="357"/>
      <c r="C90" s="357"/>
      <c r="D90" s="357"/>
      <c r="E90" s="357"/>
      <c r="F90" s="359" t="e">
        <f>SUM(F87:F89)</f>
        <v>#REF!</v>
      </c>
      <c r="G90" s="378" t="e">
        <f>SUM(G87:G89)</f>
        <v>#REF!</v>
      </c>
    </row>
  </sheetData>
  <mergeCells count="5">
    <mergeCell ref="A5:G5"/>
    <mergeCell ref="B10:D10"/>
    <mergeCell ref="B28:F28"/>
    <mergeCell ref="B51:F51"/>
    <mergeCell ref="B72:F72"/>
  </mergeCells>
  <pageMargins left="0.7" right="0.7" top="0.75" bottom="0.75" header="0.3" footer="0.3"/>
  <pageSetup scale="51"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pageSetUpPr fitToPage="1"/>
  </sheetPr>
  <dimension ref="A1:H90"/>
  <sheetViews>
    <sheetView topLeftCell="A13" workbookViewId="0">
      <selection activeCell="B28" sqref="B28:F33"/>
    </sheetView>
  </sheetViews>
  <sheetFormatPr defaultColWidth="9.28515625" defaultRowHeight="15" x14ac:dyDescent="0.25"/>
  <cols>
    <col min="1" max="1" width="22" customWidth="1"/>
    <col min="2" max="2" width="19.7109375" customWidth="1"/>
    <col min="3" max="3" width="15.7109375" customWidth="1"/>
    <col min="4" max="4" width="21.7109375" customWidth="1"/>
    <col min="5" max="5" width="21.28515625" customWidth="1"/>
    <col min="6" max="6" width="18" customWidth="1"/>
    <col min="7" max="7" width="15.42578125" customWidth="1"/>
    <col min="8" max="8" width="10.7109375" customWidth="1"/>
  </cols>
  <sheetData>
    <row r="1" spans="1:7" ht="23.25" x14ac:dyDescent="0.35">
      <c r="A1" s="184"/>
      <c r="G1" s="99"/>
    </row>
    <row r="2" spans="1:7" x14ac:dyDescent="0.25">
      <c r="G2" s="99"/>
    </row>
    <row r="3" spans="1:7" x14ac:dyDescent="0.25">
      <c r="G3" s="99"/>
    </row>
    <row r="4" spans="1:7" x14ac:dyDescent="0.25">
      <c r="G4" s="99"/>
    </row>
    <row r="5" spans="1:7" ht="31.9" customHeight="1" x14ac:dyDescent="0.35">
      <c r="A5" s="593" t="s">
        <v>84</v>
      </c>
      <c r="B5" s="593"/>
      <c r="C5" s="593"/>
      <c r="D5" s="593"/>
      <c r="E5" s="593"/>
      <c r="F5" s="593"/>
      <c r="G5" s="593"/>
    </row>
    <row r="6" spans="1:7" x14ac:dyDescent="0.25">
      <c r="G6" s="99"/>
    </row>
    <row r="7" spans="1:7" ht="15.75" x14ac:dyDescent="0.25">
      <c r="A7" s="100" t="s">
        <v>85</v>
      </c>
    </row>
    <row r="9" spans="1:7" ht="15.75" thickBot="1" x14ac:dyDescent="0.3">
      <c r="A9" t="s">
        <v>75</v>
      </c>
    </row>
    <row r="10" spans="1:7" x14ac:dyDescent="0.25">
      <c r="B10" s="594" t="s">
        <v>86</v>
      </c>
      <c r="C10" s="595"/>
      <c r="D10" s="596"/>
    </row>
    <row r="11" spans="1:7" x14ac:dyDescent="0.25">
      <c r="A11" s="344" t="s">
        <v>23</v>
      </c>
      <c r="B11" s="348" t="s">
        <v>24</v>
      </c>
      <c r="C11" s="350" t="s">
        <v>25</v>
      </c>
      <c r="D11" s="352" t="s">
        <v>26</v>
      </c>
    </row>
    <row r="12" spans="1:7" x14ac:dyDescent="0.25">
      <c r="A12" s="345" t="s">
        <v>27</v>
      </c>
      <c r="B12" s="346" t="e">
        <f>'2015 RES'!G25+'2016 RES'!E25+'2017 RESa'!E25</f>
        <v>#REF!</v>
      </c>
      <c r="C12" s="183">
        <v>3.6499999999999998E-2</v>
      </c>
      <c r="D12" s="182" t="e">
        <f>B12*C12</f>
        <v>#REF!</v>
      </c>
    </row>
    <row r="13" spans="1:7" x14ac:dyDescent="0.25">
      <c r="A13" s="345" t="s">
        <v>28</v>
      </c>
      <c r="B13" s="346" t="e">
        <f>'2015 RES'!G26+'2016 RES'!E26+'2017 RESa'!E26</f>
        <v>#REF!</v>
      </c>
      <c r="C13" s="183">
        <v>2.3897000000000002E-2</v>
      </c>
      <c r="D13" s="182" t="e">
        <f>B13*C13</f>
        <v>#REF!</v>
      </c>
    </row>
    <row r="14" spans="1:7" x14ac:dyDescent="0.25">
      <c r="A14" s="345" t="s">
        <v>29</v>
      </c>
      <c r="B14" s="346" t="e">
        <f>'2015 RES'!G27+'2016 RES'!E27+'2017 RESa'!E27</f>
        <v>#REF!</v>
      </c>
      <c r="C14" s="183">
        <v>2.3897000000000002E-2</v>
      </c>
      <c r="D14" s="182" t="e">
        <f>B14*C14</f>
        <v>#REF!</v>
      </c>
    </row>
    <row r="15" spans="1:7" x14ac:dyDescent="0.25">
      <c r="A15" s="345" t="s">
        <v>30</v>
      </c>
      <c r="B15" s="346" t="e">
        <f>'2015 RES'!G28+'2016 RES'!E28+'2017 RESa'!E28</f>
        <v>#REF!</v>
      </c>
      <c r="C15" s="183">
        <v>2.9505E-2</v>
      </c>
      <c r="D15" s="182" t="e">
        <f t="shared" ref="D15:D17" si="0">B15*C15</f>
        <v>#REF!</v>
      </c>
    </row>
    <row r="16" spans="1:7" x14ac:dyDescent="0.25">
      <c r="A16" s="345" t="s">
        <v>31</v>
      </c>
      <c r="B16" s="346" t="e">
        <f>'2015 RES'!G29+'2016 RES'!E29+'2017 RESa'!E29</f>
        <v>#REF!</v>
      </c>
      <c r="C16" s="183">
        <v>1.8162000000000001E-2</v>
      </c>
      <c r="D16" s="182" t="e">
        <f t="shared" si="0"/>
        <v>#REF!</v>
      </c>
    </row>
    <row r="17" spans="1:6" ht="15.75" thickBot="1" x14ac:dyDescent="0.3">
      <c r="A17" s="345" t="s">
        <v>32</v>
      </c>
      <c r="B17" s="346" t="e">
        <f>'2015 RES'!G30+'2016 RES'!E30+'2017 RESa'!E30</f>
        <v>#REF!</v>
      </c>
      <c r="C17" s="181">
        <v>1.8162000000000001E-2</v>
      </c>
      <c r="D17" s="180" t="e">
        <f t="shared" si="0"/>
        <v>#REF!</v>
      </c>
      <c r="E17" s="99"/>
      <c r="F17" s="99"/>
    </row>
    <row r="18" spans="1:6" ht="16.5" thickTop="1" thickBot="1" x14ac:dyDescent="0.3">
      <c r="A18" s="345" t="s">
        <v>33</v>
      </c>
      <c r="B18" s="118" t="e">
        <f>SUM(B12:B17)</f>
        <v>#REF!</v>
      </c>
      <c r="C18" s="119"/>
      <c r="D18" s="179" t="e">
        <f>SUM(D12:D17)</f>
        <v>#REF!</v>
      </c>
      <c r="E18" s="32"/>
      <c r="F18" s="10"/>
    </row>
    <row r="19" spans="1:6" ht="15.75" thickBot="1" x14ac:dyDescent="0.3">
      <c r="D19" s="178" t="e">
        <f>SUM(Sector!#REF!)</f>
        <v>#REF!</v>
      </c>
    </row>
    <row r="20" spans="1:6" ht="15.75" thickBot="1" x14ac:dyDescent="0.3">
      <c r="A20" s="342"/>
      <c r="B20" s="342"/>
      <c r="C20" s="342"/>
      <c r="D20" s="368" t="s">
        <v>47</v>
      </c>
      <c r="E20" s="370" t="s">
        <v>48</v>
      </c>
    </row>
    <row r="21" spans="1:6" x14ac:dyDescent="0.25">
      <c r="A21" s="371" t="s">
        <v>77</v>
      </c>
      <c r="B21" s="362"/>
      <c r="C21" s="362"/>
      <c r="D21" s="355"/>
      <c r="E21" s="356"/>
    </row>
    <row r="22" spans="1:6" x14ac:dyDescent="0.25">
      <c r="A22" s="372" t="s">
        <v>50</v>
      </c>
      <c r="B22" s="364">
        <v>0.99960000000000004</v>
      </c>
      <c r="C22" s="310"/>
      <c r="D22" s="373" t="e">
        <f>+D18*B22</f>
        <v>#REF!</v>
      </c>
      <c r="E22" s="365" t="e">
        <f>ROUND(D22*(1-(0.014/(1-0.06375))),0)</f>
        <v>#REF!</v>
      </c>
    </row>
    <row r="23" spans="1:6" ht="15.75" thickBot="1" x14ac:dyDescent="0.3">
      <c r="A23" s="372" t="s">
        <v>62</v>
      </c>
      <c r="B23" s="364">
        <v>4.0000000000000002E-4</v>
      </c>
      <c r="C23" s="310"/>
      <c r="D23" s="374" t="e">
        <f>+D18*B23</f>
        <v>#REF!</v>
      </c>
      <c r="E23" s="375" t="e">
        <f>ROUND(D23*(1-(0.014/(1-0.06375))),0)+1</f>
        <v>#REF!</v>
      </c>
    </row>
    <row r="24" spans="1:6" ht="16.5" thickTop="1" thickBot="1" x14ac:dyDescent="0.3">
      <c r="A24" s="376"/>
      <c r="B24" s="367"/>
      <c r="C24" s="357"/>
      <c r="D24" s="358" t="e">
        <f>SUM(D22:D23)</f>
        <v>#REF!</v>
      </c>
      <c r="E24" s="360" t="e">
        <f>SUM(E22:E23)</f>
        <v>#REF!</v>
      </c>
    </row>
    <row r="27" spans="1:6" ht="15.75" thickBot="1" x14ac:dyDescent="0.3"/>
    <row r="28" spans="1:6" x14ac:dyDescent="0.25">
      <c r="B28" s="594" t="s">
        <v>86</v>
      </c>
      <c r="C28" s="595"/>
      <c r="D28" s="595"/>
      <c r="E28" s="595"/>
      <c r="F28" s="596"/>
    </row>
    <row r="29" spans="1:6" x14ac:dyDescent="0.25">
      <c r="A29" s="344" t="s">
        <v>34</v>
      </c>
      <c r="B29" s="348" t="s">
        <v>24</v>
      </c>
      <c r="C29" s="349" t="s">
        <v>35</v>
      </c>
      <c r="D29" s="350" t="s">
        <v>36</v>
      </c>
      <c r="E29" s="351" t="s">
        <v>37</v>
      </c>
      <c r="F29" s="352" t="s">
        <v>26</v>
      </c>
    </row>
    <row r="30" spans="1:6" x14ac:dyDescent="0.25">
      <c r="A30" s="345" t="s">
        <v>38</v>
      </c>
      <c r="B30" s="346" t="e">
        <f>'2015 C&amp;I'!G29+'2016 C&amp;I'!G29+'2017 C&amp;Ia'!G29</f>
        <v>#REF!</v>
      </c>
      <c r="C30" s="353" t="s">
        <v>39</v>
      </c>
      <c r="D30" s="347">
        <v>6.1643000000000003E-2</v>
      </c>
      <c r="E30" s="354" t="s">
        <v>39</v>
      </c>
      <c r="F30" s="379" t="e">
        <f t="shared" ref="F30:F37" si="1">IFERROR((B30*D30)+(C30*E30),B30*D30)</f>
        <v>#REF!</v>
      </c>
    </row>
    <row r="31" spans="1:6" x14ac:dyDescent="0.25">
      <c r="A31" s="345" t="s">
        <v>40</v>
      </c>
      <c r="B31" s="346" t="e">
        <f>'2015 C&amp;I'!G30+'2016 C&amp;I'!G30+'2017 C&amp;Ia'!G30</f>
        <v>#REF!</v>
      </c>
      <c r="C31" s="353" t="s">
        <v>39</v>
      </c>
      <c r="D31" s="347">
        <v>4.4153999999999999E-2</v>
      </c>
      <c r="E31" s="354" t="s">
        <v>39</v>
      </c>
      <c r="F31" s="379" t="e">
        <f t="shared" si="1"/>
        <v>#REF!</v>
      </c>
    </row>
    <row r="32" spans="1:6" x14ac:dyDescent="0.25">
      <c r="A32" s="345" t="s">
        <v>41</v>
      </c>
      <c r="B32" s="246" t="e">
        <f>'2015 C&amp;I'!G31+'2016 C&amp;I'!G31+'2017 C&amp;Ia'!G31</f>
        <v>#REF!</v>
      </c>
      <c r="C32" s="130" t="e">
        <f>'2015 C&amp;I'!H31+'2016 C&amp;I'!H31+'2017 C&amp;Ia'!H31</f>
        <v>#REF!</v>
      </c>
      <c r="D32" s="347">
        <v>1.6609999999999999E-3</v>
      </c>
      <c r="E32" s="177">
        <v>17.100000000000001</v>
      </c>
      <c r="F32" s="379" t="e">
        <f t="shared" si="1"/>
        <v>#REF!</v>
      </c>
    </row>
    <row r="33" spans="1:8" x14ac:dyDescent="0.25">
      <c r="A33" s="345" t="s">
        <v>42</v>
      </c>
      <c r="B33" s="346" t="e">
        <f>'2015 C&amp;I'!G32+'2016 C&amp;I'!G32+'2017 C&amp;Ia'!G32</f>
        <v>#REF!</v>
      </c>
      <c r="C33" s="130" t="e">
        <f>'2015 C&amp;I'!H32+'2016 C&amp;I'!H32+'2017 C&amp;Ia'!H32</f>
        <v>#REF!</v>
      </c>
      <c r="D33" s="347">
        <v>5.9599999999999996E-4</v>
      </c>
      <c r="E33" s="177">
        <v>18.2</v>
      </c>
      <c r="F33" s="379" t="e">
        <f t="shared" si="1"/>
        <v>#REF!</v>
      </c>
    </row>
    <row r="34" spans="1:8" x14ac:dyDescent="0.25">
      <c r="A34" s="345" t="s">
        <v>43</v>
      </c>
      <c r="B34" s="346" t="e">
        <f>'2015 C&amp;I'!G33+'2016 C&amp;I'!G33+'2017 C&amp;Ia'!G33</f>
        <v>#REF!</v>
      </c>
      <c r="C34" s="130" t="e">
        <f>'2015 C&amp;I'!H33+'2016 C&amp;I'!H33+'2017 C&amp;Ia'!H33</f>
        <v>#REF!</v>
      </c>
      <c r="D34" s="347">
        <v>2.486E-2</v>
      </c>
      <c r="E34" s="177">
        <v>0</v>
      </c>
      <c r="F34" s="379" t="e">
        <f t="shared" si="1"/>
        <v>#REF!</v>
      </c>
    </row>
    <row r="35" spans="1:8" x14ac:dyDescent="0.25">
      <c r="A35" s="345" t="s">
        <v>44</v>
      </c>
      <c r="B35" s="346" t="e">
        <f>'2015 C&amp;I'!G34+'2016 C&amp;I'!G34+'2017 C&amp;Ia'!G34</f>
        <v>#REF!</v>
      </c>
      <c r="C35" s="130" t="e">
        <f>'2015 C&amp;I'!H34+'2016 C&amp;I'!H34+'2017 C&amp;Ia'!H34</f>
        <v>#REF!</v>
      </c>
      <c r="D35" s="134">
        <v>1.2050999999999999E-2</v>
      </c>
      <c r="E35" s="176">
        <v>12.05</v>
      </c>
      <c r="F35" s="379" t="e">
        <f t="shared" si="1"/>
        <v>#REF!</v>
      </c>
    </row>
    <row r="36" spans="1:8" x14ac:dyDescent="0.25">
      <c r="A36" s="345" t="s">
        <v>45</v>
      </c>
      <c r="B36" s="346" t="e">
        <f>'2015 C&amp;I'!G35+'2016 C&amp;I'!G35+'2017 C&amp;Ia'!G35</f>
        <v>#REF!</v>
      </c>
      <c r="C36" s="130" t="e">
        <f>'2015 C&amp;I'!H35+'2016 C&amp;I'!H35+'2017 C&amp;Ia'!H35</f>
        <v>#REF!</v>
      </c>
      <c r="D36" s="134">
        <v>1.3174999999999999E-2</v>
      </c>
      <c r="E36" s="176">
        <v>11.5</v>
      </c>
      <c r="F36" s="379" t="e">
        <f t="shared" si="1"/>
        <v>#REF!</v>
      </c>
    </row>
    <row r="37" spans="1:8" ht="15.75" thickBot="1" x14ac:dyDescent="0.3">
      <c r="A37" s="345" t="s">
        <v>46</v>
      </c>
      <c r="B37" s="111" t="e">
        <f>'2015 C&amp;I'!G36+'2016 C&amp;I'!G36+'2017 C&amp;Ia'!G36</f>
        <v>#REF!</v>
      </c>
      <c r="C37" s="138" t="e">
        <f>'2015 C&amp;I'!H36+'2016 C&amp;I'!H36+'2017 C&amp;Ia'!H36</f>
        <v>#REF!</v>
      </c>
      <c r="D37" s="112">
        <v>1.1457E-2</v>
      </c>
      <c r="E37" s="175">
        <v>11.07</v>
      </c>
      <c r="F37" s="140" t="e">
        <f t="shared" si="1"/>
        <v>#REF!</v>
      </c>
      <c r="G37" s="99"/>
      <c r="H37" s="99"/>
    </row>
    <row r="38" spans="1:8" ht="16.5" thickTop="1" thickBot="1" x14ac:dyDescent="0.3">
      <c r="A38" s="345" t="s">
        <v>33</v>
      </c>
      <c r="B38" s="118" t="e">
        <f>SUM(B30:B37)</f>
        <v>#REF!</v>
      </c>
      <c r="C38" s="145" t="e">
        <f>SUM(C32:C37)</f>
        <v>#REF!</v>
      </c>
      <c r="D38" s="146"/>
      <c r="E38" s="147"/>
      <c r="F38" s="171" t="e">
        <f>SUM(F30:F37)</f>
        <v>#REF!</v>
      </c>
      <c r="G38" s="32"/>
      <c r="H38" s="31"/>
    </row>
    <row r="39" spans="1:8" x14ac:dyDescent="0.25">
      <c r="F39" s="170" t="e">
        <f>SUM(Sector!#REF!)</f>
        <v>#REF!</v>
      </c>
    </row>
    <row r="40" spans="1:8" ht="15.75" thickBot="1" x14ac:dyDescent="0.3"/>
    <row r="41" spans="1:8" ht="15.75" thickBot="1" x14ac:dyDescent="0.3">
      <c r="A41" s="342"/>
      <c r="B41" s="342"/>
      <c r="C41" s="342"/>
      <c r="D41" s="342"/>
      <c r="E41" s="342"/>
      <c r="F41" s="368" t="s">
        <v>47</v>
      </c>
      <c r="G41" s="370" t="s">
        <v>48</v>
      </c>
    </row>
    <row r="42" spans="1:8" x14ac:dyDescent="0.25">
      <c r="A42" s="361" t="s">
        <v>78</v>
      </c>
      <c r="B42" s="362"/>
      <c r="C42" s="362"/>
      <c r="D42" s="362"/>
      <c r="E42" s="362"/>
      <c r="F42" s="362"/>
      <c r="G42" s="377"/>
    </row>
    <row r="43" spans="1:8" x14ac:dyDescent="0.25">
      <c r="A43" s="363" t="s">
        <v>79</v>
      </c>
      <c r="B43" s="364">
        <v>0.31330000000000002</v>
      </c>
      <c r="C43" s="310"/>
      <c r="D43" s="310"/>
      <c r="E43" s="310"/>
      <c r="F43" s="373" t="e">
        <f>+F38*B43</f>
        <v>#REF!</v>
      </c>
      <c r="G43" s="365" t="e">
        <f>ROUND(F43*(1-(0.014/(1-0.06125))),0)-1</f>
        <v>#REF!</v>
      </c>
    </row>
    <row r="44" spans="1:8" x14ac:dyDescent="0.25">
      <c r="A44" s="363" t="s">
        <v>80</v>
      </c>
      <c r="B44" s="364">
        <v>0.68159999999999998</v>
      </c>
      <c r="C44" s="310"/>
      <c r="D44" s="310"/>
      <c r="E44" s="310"/>
      <c r="F44" s="373" t="e">
        <f>+F38*B44</f>
        <v>#REF!</v>
      </c>
      <c r="G44" s="365" t="e">
        <f>ROUND(F44*(1-(0.014/(1-0.06125))),0)-1</f>
        <v>#REF!</v>
      </c>
    </row>
    <row r="45" spans="1:8" ht="15.75" thickBot="1" x14ac:dyDescent="0.3">
      <c r="A45" s="363" t="s">
        <v>71</v>
      </c>
      <c r="B45" s="364">
        <v>5.1000000000000004E-3</v>
      </c>
      <c r="C45" s="310"/>
      <c r="D45" s="310"/>
      <c r="E45" s="310"/>
      <c r="F45" s="374" t="e">
        <f>+F38*B45</f>
        <v>#REF!</v>
      </c>
      <c r="G45" s="375" t="e">
        <f>ROUND(F45*(1-(0.014/(1-0.06125))),0)-1</f>
        <v>#REF!</v>
      </c>
    </row>
    <row r="46" spans="1:8" ht="16.5" thickTop="1" thickBot="1" x14ac:dyDescent="0.3">
      <c r="A46" s="366" t="s">
        <v>56</v>
      </c>
      <c r="B46" s="357"/>
      <c r="C46" s="357"/>
      <c r="D46" s="357"/>
      <c r="E46" s="357"/>
      <c r="F46" s="359" t="e">
        <f>SUM(F43:F45)</f>
        <v>#REF!</v>
      </c>
      <c r="G46" s="378" t="e">
        <f>SUM(G43:G45)</f>
        <v>#REF!</v>
      </c>
    </row>
    <row r="50" spans="1:8" ht="15.75" thickBot="1" x14ac:dyDescent="0.3">
      <c r="A50" t="s">
        <v>72</v>
      </c>
    </row>
    <row r="51" spans="1:8" x14ac:dyDescent="0.25">
      <c r="B51" s="594" t="s">
        <v>86</v>
      </c>
      <c r="C51" s="595"/>
      <c r="D51" s="595"/>
      <c r="E51" s="595"/>
      <c r="F51" s="596"/>
    </row>
    <row r="52" spans="1:8" x14ac:dyDescent="0.25">
      <c r="A52" s="344" t="s">
        <v>34</v>
      </c>
      <c r="B52" s="348" t="s">
        <v>24</v>
      </c>
      <c r="C52" s="349" t="s">
        <v>35</v>
      </c>
      <c r="D52" s="350" t="s">
        <v>36</v>
      </c>
      <c r="E52" s="351" t="s">
        <v>37</v>
      </c>
      <c r="F52" s="352" t="s">
        <v>26</v>
      </c>
    </row>
    <row r="53" spans="1:8" x14ac:dyDescent="0.25">
      <c r="A53" s="345" t="s">
        <v>38</v>
      </c>
      <c r="B53" s="346" t="e">
        <f>+'2015 C&amp;I'!G29</f>
        <v>#REF!</v>
      </c>
      <c r="C53" s="353" t="s">
        <v>39</v>
      </c>
      <c r="D53" s="347">
        <v>6.1643000000000003E-2</v>
      </c>
      <c r="E53" s="354" t="s">
        <v>39</v>
      </c>
      <c r="F53" s="379" t="e">
        <f t="shared" ref="F53:F60" si="2">IFERROR((B53*D53)+(C53*E53),B53*D53)</f>
        <v>#REF!</v>
      </c>
    </row>
    <row r="54" spans="1:8" x14ac:dyDescent="0.25">
      <c r="A54" s="345" t="s">
        <v>40</v>
      </c>
      <c r="B54" s="346" t="e">
        <f>+'2015 C&amp;I'!G30</f>
        <v>#REF!</v>
      </c>
      <c r="C54" s="353" t="s">
        <v>39</v>
      </c>
      <c r="D54" s="347">
        <v>4.4153999999999999E-2</v>
      </c>
      <c r="E54" s="354" t="s">
        <v>39</v>
      </c>
      <c r="F54" s="379" t="e">
        <f t="shared" si="2"/>
        <v>#REF!</v>
      </c>
    </row>
    <row r="55" spans="1:8" x14ac:dyDescent="0.25">
      <c r="A55" s="345" t="s">
        <v>41</v>
      </c>
      <c r="B55" s="246" t="e">
        <f>+'2015 C&amp;I'!G31</f>
        <v>#REF!</v>
      </c>
      <c r="C55" s="130" t="e">
        <f>+'2015 C&amp;I'!H31</f>
        <v>#REF!</v>
      </c>
      <c r="D55" s="347">
        <v>1.6609999999999999E-3</v>
      </c>
      <c r="E55" s="174">
        <v>17.100000000000001</v>
      </c>
      <c r="F55" s="379" t="e">
        <f t="shared" si="2"/>
        <v>#REF!</v>
      </c>
    </row>
    <row r="56" spans="1:8" x14ac:dyDescent="0.25">
      <c r="A56" s="345" t="s">
        <v>42</v>
      </c>
      <c r="B56" s="346" t="e">
        <f>+'2015 C&amp;I'!G32</f>
        <v>#REF!</v>
      </c>
      <c r="C56" s="130" t="e">
        <f>+'2015 C&amp;I'!H32</f>
        <v>#REF!</v>
      </c>
      <c r="D56" s="347">
        <v>5.9599999999999996E-4</v>
      </c>
      <c r="E56" s="174">
        <v>18.2</v>
      </c>
      <c r="F56" s="379" t="e">
        <f t="shared" si="2"/>
        <v>#REF!</v>
      </c>
    </row>
    <row r="57" spans="1:8" x14ac:dyDescent="0.25">
      <c r="A57" s="345" t="s">
        <v>43</v>
      </c>
      <c r="B57" s="346" t="e">
        <f>+'2015 C&amp;I'!G33</f>
        <v>#REF!</v>
      </c>
      <c r="C57" s="130" t="e">
        <f>+'2015 C&amp;I'!H33</f>
        <v>#REF!</v>
      </c>
      <c r="D57" s="347">
        <v>2.486E-2</v>
      </c>
      <c r="E57" s="174">
        <v>0</v>
      </c>
      <c r="F57" s="379" t="e">
        <f t="shared" si="2"/>
        <v>#REF!</v>
      </c>
    </row>
    <row r="58" spans="1:8" x14ac:dyDescent="0.25">
      <c r="A58" s="345" t="s">
        <v>44</v>
      </c>
      <c r="B58" s="346" t="e">
        <f>+'2015 C&amp;I'!G34</f>
        <v>#REF!</v>
      </c>
      <c r="C58" s="130" t="e">
        <f>+'2015 C&amp;I'!H34</f>
        <v>#REF!</v>
      </c>
      <c r="D58" s="134">
        <v>1.2050999999999999E-2</v>
      </c>
      <c r="E58" s="173">
        <v>12.05</v>
      </c>
      <c r="F58" s="379" t="e">
        <f t="shared" si="2"/>
        <v>#REF!</v>
      </c>
    </row>
    <row r="59" spans="1:8" x14ac:dyDescent="0.25">
      <c r="A59" s="345" t="s">
        <v>45</v>
      </c>
      <c r="B59" s="346" t="e">
        <f>+'2015 C&amp;I'!G35</f>
        <v>#REF!</v>
      </c>
      <c r="C59" s="130" t="e">
        <f>+'2015 C&amp;I'!H35</f>
        <v>#REF!</v>
      </c>
      <c r="D59" s="134">
        <v>1.3174999999999999E-2</v>
      </c>
      <c r="E59" s="173">
        <v>11.5</v>
      </c>
      <c r="F59" s="379" t="e">
        <f t="shared" si="2"/>
        <v>#REF!</v>
      </c>
    </row>
    <row r="60" spans="1:8" ht="15.75" thickBot="1" x14ac:dyDescent="0.3">
      <c r="A60" s="345" t="s">
        <v>46</v>
      </c>
      <c r="B60" s="111" t="e">
        <f>+'2015 C&amp;I'!G36</f>
        <v>#REF!</v>
      </c>
      <c r="C60" s="138" t="e">
        <f>+'2015 C&amp;I'!H36</f>
        <v>#REF!</v>
      </c>
      <c r="D60" s="112">
        <v>1.1457E-2</v>
      </c>
      <c r="E60" s="172">
        <v>11.07</v>
      </c>
      <c r="F60" s="140" t="e">
        <f t="shared" si="2"/>
        <v>#REF!</v>
      </c>
      <c r="G60" s="99"/>
      <c r="H60" s="99"/>
    </row>
    <row r="61" spans="1:8" ht="16.5" thickTop="1" thickBot="1" x14ac:dyDescent="0.3">
      <c r="A61" s="345" t="s">
        <v>33</v>
      </c>
      <c r="B61" s="118" t="e">
        <f>SUM(B53:B60)</f>
        <v>#REF!</v>
      </c>
      <c r="C61" s="145" t="e">
        <f>SUM(C55:C60)</f>
        <v>#REF!</v>
      </c>
      <c r="D61" s="146"/>
      <c r="E61" s="147"/>
      <c r="F61" s="171" t="e">
        <f>SUM(F53:F60)</f>
        <v>#REF!</v>
      </c>
      <c r="G61" s="32"/>
      <c r="H61" s="31"/>
    </row>
    <row r="62" spans="1:8" ht="15.75" thickBot="1" x14ac:dyDescent="0.3">
      <c r="F62" s="170" t="e">
        <f>SUM(Sector!#REF!)</f>
        <v>#REF!</v>
      </c>
    </row>
    <row r="63" spans="1:8" ht="15.75" thickBot="1" x14ac:dyDescent="0.3">
      <c r="A63" s="342"/>
      <c r="B63" s="342"/>
      <c r="C63" s="342"/>
      <c r="D63" s="342"/>
      <c r="E63" s="342"/>
      <c r="F63" s="368" t="s">
        <v>47</v>
      </c>
      <c r="G63" s="369" t="s">
        <v>48</v>
      </c>
    </row>
    <row r="64" spans="1:8" x14ac:dyDescent="0.25">
      <c r="A64" s="361" t="s">
        <v>81</v>
      </c>
      <c r="B64" s="362"/>
      <c r="C64" s="362"/>
      <c r="D64" s="362"/>
      <c r="E64" s="362"/>
      <c r="F64" s="362"/>
      <c r="G64" s="377"/>
    </row>
    <row r="65" spans="1:7" x14ac:dyDescent="0.25">
      <c r="A65" s="363" t="s">
        <v>79</v>
      </c>
      <c r="B65" s="364">
        <v>0.32050000000000001</v>
      </c>
      <c r="C65" s="310"/>
      <c r="D65" s="310"/>
      <c r="E65" s="310"/>
      <c r="F65" s="373" t="e">
        <f>+F61*B65</f>
        <v>#REF!</v>
      </c>
      <c r="G65" s="365" t="e">
        <f>ROUND(F65*(1-(0.014/(1-0.06125))),0)</f>
        <v>#REF!</v>
      </c>
    </row>
    <row r="66" spans="1:7" ht="15.75" thickBot="1" x14ac:dyDescent="0.3">
      <c r="A66" s="363" t="s">
        <v>80</v>
      </c>
      <c r="B66" s="364">
        <v>0.67949999999999999</v>
      </c>
      <c r="C66" s="310"/>
      <c r="D66" s="310"/>
      <c r="E66" s="310"/>
      <c r="F66" s="374" t="e">
        <f>+F61*B66</f>
        <v>#REF!</v>
      </c>
      <c r="G66" s="375" t="e">
        <f>ROUND(F66*(1-(0.014/(1-0.06125))),0)</f>
        <v>#REF!</v>
      </c>
    </row>
    <row r="67" spans="1:7" ht="16.5" thickTop="1" thickBot="1" x14ac:dyDescent="0.3">
      <c r="A67" s="366" t="s">
        <v>56</v>
      </c>
      <c r="B67" s="357"/>
      <c r="C67" s="357"/>
      <c r="D67" s="357"/>
      <c r="E67" s="357"/>
      <c r="F67" s="359" t="e">
        <f>SUM(F65:F66)</f>
        <v>#REF!</v>
      </c>
      <c r="G67" s="378" t="e">
        <f>SUM(G65:G66)</f>
        <v>#REF!</v>
      </c>
    </row>
    <row r="71" spans="1:7" ht="15.75" thickBot="1" x14ac:dyDescent="0.3">
      <c r="A71" t="s">
        <v>82</v>
      </c>
    </row>
    <row r="72" spans="1:7" x14ac:dyDescent="0.25">
      <c r="B72" s="594" t="s">
        <v>86</v>
      </c>
      <c r="C72" s="595"/>
      <c r="D72" s="595"/>
      <c r="E72" s="595"/>
      <c r="F72" s="596"/>
    </row>
    <row r="73" spans="1:7" x14ac:dyDescent="0.25">
      <c r="A73" s="344" t="s">
        <v>34</v>
      </c>
      <c r="B73" s="348" t="s">
        <v>24</v>
      </c>
      <c r="C73" s="349" t="s">
        <v>35</v>
      </c>
      <c r="D73" s="350" t="s">
        <v>36</v>
      </c>
      <c r="E73" s="351" t="s">
        <v>37</v>
      </c>
      <c r="F73" s="352" t="s">
        <v>26</v>
      </c>
    </row>
    <row r="74" spans="1:7" x14ac:dyDescent="0.25">
      <c r="A74" s="345" t="s">
        <v>38</v>
      </c>
      <c r="B74" s="346" t="e">
        <f>+'2015 C&amp;I'!G29+'2016 C&amp;I'!G29</f>
        <v>#REF!</v>
      </c>
      <c r="C74" s="353" t="s">
        <v>39</v>
      </c>
      <c r="D74" s="347">
        <v>6.1643000000000003E-2</v>
      </c>
      <c r="E74" s="354" t="s">
        <v>39</v>
      </c>
      <c r="F74" s="379" t="e">
        <f t="shared" ref="F74:F81" si="3">IFERROR((B74*D74)+(C74*E74),B74*D74)</f>
        <v>#REF!</v>
      </c>
    </row>
    <row r="75" spans="1:7" x14ac:dyDescent="0.25">
      <c r="A75" s="345" t="s">
        <v>40</v>
      </c>
      <c r="B75" s="346" t="e">
        <f>+'2015 C&amp;I'!G30+'2016 C&amp;I'!G30</f>
        <v>#REF!</v>
      </c>
      <c r="C75" s="353" t="s">
        <v>39</v>
      </c>
      <c r="D75" s="347">
        <v>4.4153999999999999E-2</v>
      </c>
      <c r="E75" s="354" t="s">
        <v>39</v>
      </c>
      <c r="F75" s="379" t="e">
        <f t="shared" si="3"/>
        <v>#REF!</v>
      </c>
    </row>
    <row r="76" spans="1:7" x14ac:dyDescent="0.25">
      <c r="A76" s="345" t="s">
        <v>41</v>
      </c>
      <c r="B76" s="246" t="e">
        <f>+'2015 C&amp;I'!G31+'2016 C&amp;I'!G31</f>
        <v>#REF!</v>
      </c>
      <c r="C76" s="130" t="e">
        <f>+'2015 C&amp;I'!H31+'2016 C&amp;I'!H31</f>
        <v>#REF!</v>
      </c>
      <c r="D76" s="347">
        <v>1.6609999999999999E-3</v>
      </c>
      <c r="E76" s="174">
        <v>17.100000000000001</v>
      </c>
      <c r="F76" s="379" t="e">
        <f t="shared" si="3"/>
        <v>#REF!</v>
      </c>
    </row>
    <row r="77" spans="1:7" x14ac:dyDescent="0.25">
      <c r="A77" s="345" t="s">
        <v>42</v>
      </c>
      <c r="B77" s="346" t="e">
        <f>+'2015 C&amp;I'!G32+'2016 C&amp;I'!G32</f>
        <v>#REF!</v>
      </c>
      <c r="C77" s="130" t="e">
        <f>+'2015 C&amp;I'!H32+'2016 C&amp;I'!H32</f>
        <v>#REF!</v>
      </c>
      <c r="D77" s="347">
        <v>5.9599999999999996E-4</v>
      </c>
      <c r="E77" s="174">
        <v>18.2</v>
      </c>
      <c r="F77" s="379" t="e">
        <f t="shared" si="3"/>
        <v>#REF!</v>
      </c>
    </row>
    <row r="78" spans="1:7" x14ac:dyDescent="0.25">
      <c r="A78" s="345" t="s">
        <v>43</v>
      </c>
      <c r="B78" s="346" t="e">
        <f>+'2015 C&amp;I'!G33+'2016 C&amp;I'!G33</f>
        <v>#REF!</v>
      </c>
      <c r="C78" s="130" t="e">
        <f>+'2015 C&amp;I'!H33+'2016 C&amp;I'!H33</f>
        <v>#REF!</v>
      </c>
      <c r="D78" s="347">
        <v>2.486E-2</v>
      </c>
      <c r="E78" s="174">
        <v>0</v>
      </c>
      <c r="F78" s="379" t="e">
        <f t="shared" si="3"/>
        <v>#REF!</v>
      </c>
    </row>
    <row r="79" spans="1:7" x14ac:dyDescent="0.25">
      <c r="A79" s="345" t="s">
        <v>44</v>
      </c>
      <c r="B79" s="346" t="e">
        <f>+'2015 C&amp;I'!G34+'2016 C&amp;I'!G34</f>
        <v>#REF!</v>
      </c>
      <c r="C79" s="130" t="e">
        <f>+'2015 C&amp;I'!H34+'2016 C&amp;I'!H34</f>
        <v>#REF!</v>
      </c>
      <c r="D79" s="134">
        <v>1.2050999999999999E-2</v>
      </c>
      <c r="E79" s="173">
        <v>12.05</v>
      </c>
      <c r="F79" s="379" t="e">
        <f t="shared" si="3"/>
        <v>#REF!</v>
      </c>
    </row>
    <row r="80" spans="1:7" x14ac:dyDescent="0.25">
      <c r="A80" s="345" t="s">
        <v>45</v>
      </c>
      <c r="B80" s="346" t="e">
        <f>+'2015 C&amp;I'!G35+'2016 C&amp;I'!G35</f>
        <v>#REF!</v>
      </c>
      <c r="C80" s="130" t="e">
        <f>+'2015 C&amp;I'!H35+'2016 C&amp;I'!H35</f>
        <v>#REF!</v>
      </c>
      <c r="D80" s="134">
        <v>1.3174999999999999E-2</v>
      </c>
      <c r="E80" s="173">
        <v>11.5</v>
      </c>
      <c r="F80" s="379" t="e">
        <f t="shared" si="3"/>
        <v>#REF!</v>
      </c>
    </row>
    <row r="81" spans="1:8" ht="15.75" thickBot="1" x14ac:dyDescent="0.3">
      <c r="A81" s="345" t="s">
        <v>46</v>
      </c>
      <c r="B81" s="111" t="e">
        <f>+'2015 C&amp;I'!G36+'2016 C&amp;I'!G36</f>
        <v>#REF!</v>
      </c>
      <c r="C81" s="138" t="e">
        <f>+'2015 C&amp;I'!H36+'2016 C&amp;I'!H36</f>
        <v>#REF!</v>
      </c>
      <c r="D81" s="112">
        <v>1.1457E-2</v>
      </c>
      <c r="E81" s="172">
        <v>11.07</v>
      </c>
      <c r="F81" s="140" t="e">
        <f t="shared" si="3"/>
        <v>#REF!</v>
      </c>
      <c r="G81" s="99"/>
      <c r="H81" s="99"/>
    </row>
    <row r="82" spans="1:8" ht="16.5" thickTop="1" thickBot="1" x14ac:dyDescent="0.3">
      <c r="A82" s="345" t="s">
        <v>33</v>
      </c>
      <c r="B82" s="118" t="e">
        <f>SUM(B74:B81)</f>
        <v>#REF!</v>
      </c>
      <c r="C82" s="145" t="e">
        <f>SUM(C76:C81)</f>
        <v>#REF!</v>
      </c>
      <c r="D82" s="146"/>
      <c r="E82" s="147"/>
      <c r="F82" s="171" t="e">
        <f>SUM(F74:F81)</f>
        <v>#REF!</v>
      </c>
      <c r="G82" s="32"/>
      <c r="H82" s="31"/>
    </row>
    <row r="83" spans="1:8" x14ac:dyDescent="0.25">
      <c r="F83" s="170" t="e">
        <f>SUM(Sector!#REF!)</f>
        <v>#REF!</v>
      </c>
    </row>
    <row r="84" spans="1:8" ht="15.75" thickBot="1" x14ac:dyDescent="0.3"/>
    <row r="85" spans="1:8" ht="15.75" thickBot="1" x14ac:dyDescent="0.3">
      <c r="A85" s="342"/>
      <c r="B85" s="342"/>
      <c r="C85" s="342"/>
      <c r="D85" s="342"/>
      <c r="E85" s="342"/>
      <c r="F85" s="368" t="s">
        <v>47</v>
      </c>
      <c r="G85" s="370" t="s">
        <v>48</v>
      </c>
    </row>
    <row r="86" spans="1:8" x14ac:dyDescent="0.25">
      <c r="A86" s="361" t="s">
        <v>83</v>
      </c>
      <c r="B86" s="362"/>
      <c r="C86" s="362"/>
      <c r="D86" s="362"/>
      <c r="E86" s="362"/>
      <c r="F86" s="362"/>
      <c r="G86" s="377"/>
    </row>
    <row r="87" spans="1:8" x14ac:dyDescent="0.25">
      <c r="A87" s="363" t="s">
        <v>79</v>
      </c>
      <c r="B87" s="364">
        <v>0.30930000000000002</v>
      </c>
      <c r="C87" s="310"/>
      <c r="D87" s="310"/>
      <c r="E87" s="310"/>
      <c r="F87" s="373" t="e">
        <f>+F82*B87</f>
        <v>#REF!</v>
      </c>
      <c r="G87" s="365" t="e">
        <f>ROUND(F87*(1-(0.014/(1-0.06125))),0)-1</f>
        <v>#REF!</v>
      </c>
    </row>
    <row r="88" spans="1:8" x14ac:dyDescent="0.25">
      <c r="A88" s="363" t="s">
        <v>80</v>
      </c>
      <c r="B88" s="364">
        <v>0.68569999999999998</v>
      </c>
      <c r="C88" s="310"/>
      <c r="D88" s="310"/>
      <c r="E88" s="310"/>
      <c r="F88" s="373" t="e">
        <f>+F82*B88</f>
        <v>#REF!</v>
      </c>
      <c r="G88" s="365" t="e">
        <f>ROUND(F88*(1-(0.014/(1-0.06125))),0)-1</f>
        <v>#REF!</v>
      </c>
    </row>
    <row r="89" spans="1:8" ht="15.75" thickBot="1" x14ac:dyDescent="0.3">
      <c r="A89" s="363" t="s">
        <v>71</v>
      </c>
      <c r="B89" s="364">
        <f>0.0014+0.0002+0.0034</f>
        <v>5.0000000000000001E-3</v>
      </c>
      <c r="C89" s="310"/>
      <c r="D89" s="310"/>
      <c r="E89" s="310"/>
      <c r="F89" s="374" t="e">
        <f>+F82*B89</f>
        <v>#REF!</v>
      </c>
      <c r="G89" s="375" t="e">
        <f>ROUND(F89*(1-(0.014/(1-0.06125))),0)-1</f>
        <v>#REF!</v>
      </c>
    </row>
    <row r="90" spans="1:8" ht="16.5" thickTop="1" thickBot="1" x14ac:dyDescent="0.3">
      <c r="A90" s="366" t="s">
        <v>56</v>
      </c>
      <c r="B90" s="357"/>
      <c r="C90" s="357"/>
      <c r="D90" s="357"/>
      <c r="E90" s="357"/>
      <c r="F90" s="359" t="e">
        <f>SUM(F87:F89)</f>
        <v>#REF!</v>
      </c>
      <c r="G90" s="378" t="e">
        <f>SUM(G87:G89)</f>
        <v>#REF!</v>
      </c>
    </row>
  </sheetData>
  <mergeCells count="5">
    <mergeCell ref="A5:G5"/>
    <mergeCell ref="B10:D10"/>
    <mergeCell ref="B28:F28"/>
    <mergeCell ref="B51:F51"/>
    <mergeCell ref="B72:F72"/>
  </mergeCells>
  <pageMargins left="0.7" right="0.7" top="0.75" bottom="0.75" header="0.3" footer="0.3"/>
  <pageSetup scale="51"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0" tint="-0.499984740745262"/>
    <pageSetUpPr fitToPage="1"/>
  </sheetPr>
  <dimension ref="A1:H102"/>
  <sheetViews>
    <sheetView workbookViewId="0">
      <selection activeCell="B28" sqref="B28:F33"/>
    </sheetView>
  </sheetViews>
  <sheetFormatPr defaultRowHeight="15" x14ac:dyDescent="0.25"/>
  <cols>
    <col min="1" max="1" width="22" bestFit="1" customWidth="1"/>
    <col min="2" max="2" width="19.7109375" customWidth="1"/>
    <col min="3" max="3" width="15.7109375" bestFit="1" customWidth="1"/>
    <col min="4" max="4" width="21.7109375" bestFit="1" customWidth="1"/>
    <col min="5" max="5" width="21.28515625" customWidth="1"/>
    <col min="6" max="6" width="18" bestFit="1" customWidth="1"/>
    <col min="7" max="7" width="15.42578125" customWidth="1"/>
    <col min="8" max="8" width="10.7109375" bestFit="1" customWidth="1"/>
  </cols>
  <sheetData>
    <row r="1" spans="1:7" ht="23.25" x14ac:dyDescent="0.35">
      <c r="A1" s="184"/>
      <c r="G1" s="99"/>
    </row>
    <row r="2" spans="1:7" ht="31.9" customHeight="1" x14ac:dyDescent="0.35">
      <c r="A2" s="593" t="s">
        <v>87</v>
      </c>
      <c r="B2" s="593"/>
      <c r="C2" s="593"/>
      <c r="D2" s="593"/>
      <c r="E2" s="593"/>
      <c r="F2" s="593"/>
      <c r="G2" s="593"/>
    </row>
    <row r="3" spans="1:7" x14ac:dyDescent="0.25">
      <c r="G3" s="99"/>
    </row>
    <row r="4" spans="1:7" ht="15.75" x14ac:dyDescent="0.25">
      <c r="A4" s="100" t="s">
        <v>88</v>
      </c>
    </row>
    <row r="6" spans="1:7" ht="15.75" thickBot="1" x14ac:dyDescent="0.3">
      <c r="A6" t="s">
        <v>75</v>
      </c>
    </row>
    <row r="7" spans="1:7" x14ac:dyDescent="0.25">
      <c r="B7" s="594" t="s">
        <v>89</v>
      </c>
      <c r="C7" s="595"/>
      <c r="D7" s="596"/>
    </row>
    <row r="8" spans="1:7" x14ac:dyDescent="0.25">
      <c r="A8" s="344" t="s">
        <v>23</v>
      </c>
      <c r="B8" s="348" t="s">
        <v>24</v>
      </c>
      <c r="C8" s="350" t="s">
        <v>25</v>
      </c>
      <c r="D8" s="352" t="s">
        <v>26</v>
      </c>
    </row>
    <row r="9" spans="1:7" x14ac:dyDescent="0.25">
      <c r="A9" s="345" t="s">
        <v>27</v>
      </c>
      <c r="B9" s="346" t="e">
        <f>+'2015 RES'!B35+'2016 RES'!B35+'2017 RESa'!B35+'2018 RES'!B35</f>
        <v>#REF!</v>
      </c>
      <c r="C9" s="183">
        <v>3.6499999999999998E-2</v>
      </c>
      <c r="D9" s="182" t="e">
        <f t="shared" ref="D9:D14" si="0">B9*C9</f>
        <v>#REF!</v>
      </c>
      <c r="E9" s="8"/>
      <c r="G9" s="10"/>
    </row>
    <row r="10" spans="1:7" x14ac:dyDescent="0.25">
      <c r="A10" s="345" t="s">
        <v>28</v>
      </c>
      <c r="B10" s="346" t="e">
        <f>+'2015 RES'!B36+'2016 RES'!B36+'2017 RESa'!B36+'2018 RES'!B36</f>
        <v>#REF!</v>
      </c>
      <c r="C10" s="183">
        <v>2.3897000000000002E-2</v>
      </c>
      <c r="D10" s="182" t="e">
        <f t="shared" si="0"/>
        <v>#REF!</v>
      </c>
      <c r="E10" s="8"/>
      <c r="G10" s="10"/>
    </row>
    <row r="11" spans="1:7" x14ac:dyDescent="0.25">
      <c r="A11" s="345" t="s">
        <v>29</v>
      </c>
      <c r="B11" s="346" t="e">
        <f>+'2015 RES'!B37+'2016 RES'!B37+'2017 RESa'!B37+'2018 RES'!B37</f>
        <v>#REF!</v>
      </c>
      <c r="C11" s="183">
        <v>2.3897000000000002E-2</v>
      </c>
      <c r="D11" s="182" t="e">
        <f t="shared" si="0"/>
        <v>#REF!</v>
      </c>
      <c r="E11" s="8"/>
      <c r="G11" s="10"/>
    </row>
    <row r="12" spans="1:7" x14ac:dyDescent="0.25">
      <c r="A12" s="345" t="s">
        <v>30</v>
      </c>
      <c r="B12" s="346" t="e">
        <f>+'2015 RES'!B38+'2016 RES'!B38+'2017 RESa'!B38+'2018 RES'!B38</f>
        <v>#REF!</v>
      </c>
      <c r="C12" s="183">
        <v>2.9505E-2</v>
      </c>
      <c r="D12" s="182" t="e">
        <f t="shared" si="0"/>
        <v>#REF!</v>
      </c>
      <c r="E12" s="8"/>
      <c r="G12" s="10"/>
    </row>
    <row r="13" spans="1:7" x14ac:dyDescent="0.25">
      <c r="A13" s="345" t="s">
        <v>31</v>
      </c>
      <c r="B13" s="346" t="e">
        <f>+'2015 RES'!B39+'2016 RES'!B39+'2017 RESa'!B39+'2018 RES'!B39</f>
        <v>#REF!</v>
      </c>
      <c r="C13" s="183">
        <v>1.8162000000000001E-2</v>
      </c>
      <c r="D13" s="182" t="e">
        <f t="shared" si="0"/>
        <v>#REF!</v>
      </c>
      <c r="E13" s="8"/>
      <c r="G13" s="10"/>
    </row>
    <row r="14" spans="1:7" ht="15.75" thickBot="1" x14ac:dyDescent="0.3">
      <c r="A14" s="345" t="s">
        <v>32</v>
      </c>
      <c r="B14" s="346" t="e">
        <f>+'2015 RES'!B40+'2016 RES'!B40+'2017 RESa'!B40+'2018 RES'!B40</f>
        <v>#REF!</v>
      </c>
      <c r="C14" s="181">
        <v>1.8162000000000001E-2</v>
      </c>
      <c r="D14" s="180" t="e">
        <f t="shared" si="0"/>
        <v>#REF!</v>
      </c>
      <c r="E14" s="8"/>
      <c r="F14" s="99"/>
      <c r="G14" s="10"/>
    </row>
    <row r="15" spans="1:7" ht="16.5" thickTop="1" thickBot="1" x14ac:dyDescent="0.3">
      <c r="A15" s="345" t="s">
        <v>33</v>
      </c>
      <c r="B15" s="118" t="e">
        <f>SUM(B9:B14)</f>
        <v>#REF!</v>
      </c>
      <c r="C15" s="119"/>
      <c r="D15" s="179" t="e">
        <f>SUM(D9:D14)</f>
        <v>#REF!</v>
      </c>
      <c r="E15" s="32"/>
      <c r="F15" s="10"/>
      <c r="G15" s="10"/>
    </row>
    <row r="16" spans="1:7" ht="15.75" thickBot="1" x14ac:dyDescent="0.3">
      <c r="D16" s="178" t="e">
        <f>SUM(Sector!#REF!)</f>
        <v>#REF!</v>
      </c>
    </row>
    <row r="17" spans="1:6" ht="15.75" thickBot="1" x14ac:dyDescent="0.3">
      <c r="A17" s="342"/>
      <c r="B17" s="342"/>
      <c r="C17" s="342"/>
      <c r="D17" s="368" t="s">
        <v>47</v>
      </c>
      <c r="E17" s="370" t="s">
        <v>48</v>
      </c>
    </row>
    <row r="18" spans="1:6" x14ac:dyDescent="0.25">
      <c r="A18" s="371" t="s">
        <v>77</v>
      </c>
      <c r="B18" s="362"/>
      <c r="C18" s="362"/>
      <c r="D18" s="355"/>
      <c r="E18" s="356"/>
    </row>
    <row r="19" spans="1:6" x14ac:dyDescent="0.25">
      <c r="A19" s="372" t="s">
        <v>50</v>
      </c>
      <c r="B19" s="364">
        <v>0.99960000000000004</v>
      </c>
      <c r="C19" s="310"/>
      <c r="D19" s="373" t="e">
        <f>+D15*B19</f>
        <v>#REF!</v>
      </c>
      <c r="E19" s="365" t="e">
        <f>ROUND(D19*(1-(0.014/(1-0.06375))),0)</f>
        <v>#REF!</v>
      </c>
    </row>
    <row r="20" spans="1:6" ht="15.75" thickBot="1" x14ac:dyDescent="0.3">
      <c r="A20" s="372" t="s">
        <v>62</v>
      </c>
      <c r="B20" s="364">
        <v>4.0000000000000002E-4</v>
      </c>
      <c r="C20" s="310"/>
      <c r="D20" s="374" t="e">
        <f>+D15*B20</f>
        <v>#REF!</v>
      </c>
      <c r="E20" s="375" t="e">
        <f>ROUND(D20*(1-(0.014/(1-0.06375))),0)+1</f>
        <v>#REF!</v>
      </c>
    </row>
    <row r="21" spans="1:6" ht="16.5" thickTop="1" thickBot="1" x14ac:dyDescent="0.3">
      <c r="A21" s="376"/>
      <c r="B21" s="367"/>
      <c r="C21" s="357"/>
      <c r="D21" s="358" t="e">
        <f>SUM(D19:D20)</f>
        <v>#REF!</v>
      </c>
      <c r="E21" s="360" t="e">
        <f>SUM(E19:E20)</f>
        <v>#REF!</v>
      </c>
    </row>
    <row r="23" spans="1:6" ht="15.75" thickBot="1" x14ac:dyDescent="0.3"/>
    <row r="24" spans="1:6" x14ac:dyDescent="0.25">
      <c r="B24" s="594" t="s">
        <v>89</v>
      </c>
      <c r="C24" s="595"/>
      <c r="D24" s="595"/>
      <c r="E24" s="595"/>
      <c r="F24" s="596"/>
    </row>
    <row r="25" spans="1:6" x14ac:dyDescent="0.25">
      <c r="A25" s="344" t="s">
        <v>34</v>
      </c>
      <c r="B25" s="348" t="s">
        <v>24</v>
      </c>
      <c r="C25" s="349" t="s">
        <v>35</v>
      </c>
      <c r="D25" s="350" t="s">
        <v>36</v>
      </c>
      <c r="E25" s="351" t="s">
        <v>37</v>
      </c>
      <c r="F25" s="352" t="s">
        <v>26</v>
      </c>
    </row>
    <row r="26" spans="1:6" x14ac:dyDescent="0.25">
      <c r="A26" s="345" t="s">
        <v>38</v>
      </c>
      <c r="B26" s="346" t="e">
        <f>'2015 C&amp;I'!B41+'2016 C&amp;I'!B41+'2017 C&amp;Ia'!B41+'2018 C&amp;I'!B41</f>
        <v>#REF!</v>
      </c>
      <c r="C26" s="353" t="s">
        <v>39</v>
      </c>
      <c r="D26" s="347">
        <v>6.1643000000000003E-2</v>
      </c>
      <c r="E26" s="354" t="s">
        <v>39</v>
      </c>
      <c r="F26" s="379" t="e">
        <f t="shared" ref="F26:F33" si="1">IFERROR((B26*D26)+(C26*E26),B26*D26)</f>
        <v>#REF!</v>
      </c>
    </row>
    <row r="27" spans="1:6" x14ac:dyDescent="0.25">
      <c r="A27" s="345" t="s">
        <v>40</v>
      </c>
      <c r="B27" s="346" t="e">
        <f>'2015 C&amp;I'!B42+'2016 C&amp;I'!B42+'2017 C&amp;Ia'!B42+'2018 C&amp;I'!B42</f>
        <v>#REF!</v>
      </c>
      <c r="C27" s="353" t="s">
        <v>39</v>
      </c>
      <c r="D27" s="347">
        <v>4.4153999999999999E-2</v>
      </c>
      <c r="E27" s="354" t="s">
        <v>39</v>
      </c>
      <c r="F27" s="379" t="e">
        <f t="shared" si="1"/>
        <v>#REF!</v>
      </c>
    </row>
    <row r="28" spans="1:6" x14ac:dyDescent="0.25">
      <c r="A28" s="345" t="s">
        <v>41</v>
      </c>
      <c r="B28" s="346" t="e">
        <f>'2015 C&amp;I'!B43+'2016 C&amp;I'!B43+'2017 C&amp;Ia'!B43+'2018 C&amp;I'!B43</f>
        <v>#REF!</v>
      </c>
      <c r="C28" s="130" t="e">
        <f>'2015 C&amp;I'!C43+'2016 C&amp;I'!C43+'2017 C&amp;Ia'!C43+'2018 C&amp;I'!C43</f>
        <v>#REF!</v>
      </c>
      <c r="D28" s="347">
        <v>1.6609999999999999E-3</v>
      </c>
      <c r="E28" s="177">
        <v>17.100000000000001</v>
      </c>
      <c r="F28" s="379" t="e">
        <f t="shared" si="1"/>
        <v>#REF!</v>
      </c>
    </row>
    <row r="29" spans="1:6" x14ac:dyDescent="0.25">
      <c r="A29" s="345" t="s">
        <v>42</v>
      </c>
      <c r="B29" s="346" t="e">
        <f>'2015 C&amp;I'!B44+'2016 C&amp;I'!B44+'2017 C&amp;Ia'!B44+'2018 C&amp;I'!B44</f>
        <v>#REF!</v>
      </c>
      <c r="C29" s="130" t="e">
        <f>'2015 C&amp;I'!C44+'2016 C&amp;I'!C44+'2017 C&amp;Ia'!C44+'2018 C&amp;I'!C44</f>
        <v>#REF!</v>
      </c>
      <c r="D29" s="347">
        <v>5.9599999999999996E-4</v>
      </c>
      <c r="E29" s="177">
        <v>18.2</v>
      </c>
      <c r="F29" s="379" t="e">
        <f t="shared" si="1"/>
        <v>#REF!</v>
      </c>
    </row>
    <row r="30" spans="1:6" x14ac:dyDescent="0.25">
      <c r="A30" s="345" t="s">
        <v>43</v>
      </c>
      <c r="B30" s="346" t="e">
        <f>'2015 C&amp;I'!B45+'2016 C&amp;I'!B45+'2017 C&amp;Ia'!B45+'2018 C&amp;I'!B45</f>
        <v>#REF!</v>
      </c>
      <c r="C30" s="130" t="e">
        <f>'2015 C&amp;I'!C45+'2016 C&amp;I'!C45+'2017 C&amp;Ia'!C45+'2018 C&amp;I'!C45</f>
        <v>#REF!</v>
      </c>
      <c r="D30" s="347">
        <v>2.486E-2</v>
      </c>
      <c r="E30" s="177">
        <v>0</v>
      </c>
      <c r="F30" s="379" t="e">
        <f t="shared" si="1"/>
        <v>#REF!</v>
      </c>
    </row>
    <row r="31" spans="1:6" x14ac:dyDescent="0.25">
      <c r="A31" s="345" t="s">
        <v>44</v>
      </c>
      <c r="B31" s="346" t="e">
        <f>'2015 C&amp;I'!B46+'2016 C&amp;I'!B46+'2017 C&amp;Ia'!B46+'2018 C&amp;I'!B46</f>
        <v>#REF!</v>
      </c>
      <c r="C31" s="130" t="e">
        <f>'2015 C&amp;I'!C46+'2016 C&amp;I'!C46+'2017 C&amp;Ia'!C46+'2018 C&amp;I'!C46</f>
        <v>#REF!</v>
      </c>
      <c r="D31" s="134">
        <v>1.2050999999999999E-2</v>
      </c>
      <c r="E31" s="176">
        <v>12.05</v>
      </c>
      <c r="F31" s="379" t="e">
        <f t="shared" si="1"/>
        <v>#REF!</v>
      </c>
    </row>
    <row r="32" spans="1:6" x14ac:dyDescent="0.25">
      <c r="A32" s="345" t="s">
        <v>45</v>
      </c>
      <c r="B32" s="346" t="e">
        <f>'2015 C&amp;I'!B47+'2016 C&amp;I'!B47+'2017 C&amp;Ia'!B47+'2018 C&amp;I'!B47</f>
        <v>#REF!</v>
      </c>
      <c r="C32" s="130" t="e">
        <f>'2015 C&amp;I'!C47+'2016 C&amp;I'!C47+'2017 C&amp;Ia'!C47+'2018 C&amp;I'!C47</f>
        <v>#REF!</v>
      </c>
      <c r="D32" s="134">
        <v>1.3174999999999999E-2</v>
      </c>
      <c r="E32" s="176">
        <v>11.5</v>
      </c>
      <c r="F32" s="379" t="e">
        <f t="shared" si="1"/>
        <v>#REF!</v>
      </c>
    </row>
    <row r="33" spans="1:8" ht="15.75" thickBot="1" x14ac:dyDescent="0.3">
      <c r="A33" s="345" t="s">
        <v>46</v>
      </c>
      <c r="B33" s="111" t="e">
        <f>'2015 C&amp;I'!B48+'2016 C&amp;I'!B48+'2017 C&amp;Ia'!B48+'2018 C&amp;I'!B48</f>
        <v>#REF!</v>
      </c>
      <c r="C33" s="138" t="e">
        <f>'2015 C&amp;I'!C48+'2016 C&amp;I'!C48+'2017 C&amp;Ia'!C48+'2018 C&amp;I'!C48</f>
        <v>#REF!</v>
      </c>
      <c r="D33" s="112">
        <v>1.1457E-2</v>
      </c>
      <c r="E33" s="175">
        <v>11.07</v>
      </c>
      <c r="F33" s="140" t="e">
        <f t="shared" si="1"/>
        <v>#REF!</v>
      </c>
      <c r="G33" s="99"/>
      <c r="H33" s="99"/>
    </row>
    <row r="34" spans="1:8" ht="16.5" thickTop="1" thickBot="1" x14ac:dyDescent="0.3">
      <c r="A34" s="345" t="s">
        <v>33</v>
      </c>
      <c r="B34" s="118" t="e">
        <f>SUM(B26:B33)</f>
        <v>#REF!</v>
      </c>
      <c r="C34" s="145" t="e">
        <f>SUM(C28:C33)</f>
        <v>#REF!</v>
      </c>
      <c r="D34" s="146"/>
      <c r="E34" s="147"/>
      <c r="F34" s="171" t="e">
        <f>SUM(F26:F33)</f>
        <v>#REF!</v>
      </c>
      <c r="G34" s="32"/>
      <c r="H34" s="31"/>
    </row>
    <row r="35" spans="1:8" ht="15.75" thickBot="1" x14ac:dyDescent="0.3">
      <c r="F35" s="170" t="e">
        <f>SUM(Sector!#REF!)</f>
        <v>#REF!</v>
      </c>
    </row>
    <row r="36" spans="1:8" ht="15.75" thickBot="1" x14ac:dyDescent="0.3">
      <c r="A36" s="342"/>
      <c r="B36" s="342"/>
      <c r="C36" s="342"/>
      <c r="D36" s="342"/>
      <c r="E36" s="342"/>
      <c r="F36" s="368" t="s">
        <v>47</v>
      </c>
      <c r="G36" s="370" t="s">
        <v>48</v>
      </c>
    </row>
    <row r="37" spans="1:8" x14ac:dyDescent="0.25">
      <c r="A37" s="361" t="s">
        <v>78</v>
      </c>
      <c r="B37" s="362"/>
      <c r="C37" s="362"/>
      <c r="D37" s="362"/>
      <c r="E37" s="362"/>
      <c r="F37" s="362"/>
      <c r="G37" s="377"/>
    </row>
    <row r="38" spans="1:8" x14ac:dyDescent="0.25">
      <c r="A38" s="363" t="s">
        <v>79</v>
      </c>
      <c r="B38" s="364">
        <v>0.31330000000000002</v>
      </c>
      <c r="C38" s="310"/>
      <c r="D38" s="310"/>
      <c r="E38" s="310"/>
      <c r="F38" s="373" t="e">
        <f>+F34*B38</f>
        <v>#REF!</v>
      </c>
      <c r="G38" s="365" t="e">
        <f>ROUND(F38*(1-(0.014/(1-0.06125))),0)-1</f>
        <v>#REF!</v>
      </c>
    </row>
    <row r="39" spans="1:8" x14ac:dyDescent="0.25">
      <c r="A39" s="363" t="s">
        <v>80</v>
      </c>
      <c r="B39" s="364">
        <v>0.68159999999999998</v>
      </c>
      <c r="C39" s="310"/>
      <c r="D39" s="310"/>
      <c r="E39" s="310"/>
      <c r="F39" s="373" t="e">
        <f>+F34*B39</f>
        <v>#REF!</v>
      </c>
      <c r="G39" s="365" t="e">
        <f>ROUND(F39*(1-(0.014/(1-0.06125))),0)-1</f>
        <v>#REF!</v>
      </c>
    </row>
    <row r="40" spans="1:8" ht="15.75" thickBot="1" x14ac:dyDescent="0.3">
      <c r="A40" s="363" t="s">
        <v>71</v>
      </c>
      <c r="B40" s="364">
        <v>5.1000000000000004E-3</v>
      </c>
      <c r="C40" s="310"/>
      <c r="D40" s="310"/>
      <c r="E40" s="310"/>
      <c r="F40" s="374" t="e">
        <f>+F34*B40</f>
        <v>#REF!</v>
      </c>
      <c r="G40" s="375" t="e">
        <f>ROUND(F40*(1-(0.014/(1-0.06125))),0)-1</f>
        <v>#REF!</v>
      </c>
    </row>
    <row r="41" spans="1:8" ht="16.5" thickTop="1" thickBot="1" x14ac:dyDescent="0.3">
      <c r="A41" s="366" t="s">
        <v>56</v>
      </c>
      <c r="B41" s="357"/>
      <c r="C41" s="357"/>
      <c r="D41" s="357"/>
      <c r="E41" s="357"/>
      <c r="F41" s="359" t="e">
        <f>SUM(F38:F40)</f>
        <v>#REF!</v>
      </c>
      <c r="G41" s="378" t="e">
        <f>SUM(G38:G40)</f>
        <v>#REF!</v>
      </c>
    </row>
    <row r="42" spans="1:8" x14ac:dyDescent="0.25">
      <c r="A42" s="342"/>
      <c r="B42" s="342"/>
      <c r="C42" s="342"/>
      <c r="D42" s="342"/>
      <c r="E42" s="342"/>
      <c r="F42" s="343"/>
      <c r="G42" s="343"/>
    </row>
    <row r="43" spans="1:8" x14ac:dyDescent="0.25">
      <c r="A43" s="342"/>
      <c r="B43" s="342"/>
      <c r="C43" s="342"/>
      <c r="D43" s="342"/>
      <c r="E43" s="342"/>
      <c r="F43" s="343"/>
      <c r="G43" s="343"/>
    </row>
    <row r="44" spans="1:8" ht="15.75" thickBot="1" x14ac:dyDescent="0.3">
      <c r="A44" t="s">
        <v>90</v>
      </c>
    </row>
    <row r="45" spans="1:8" x14ac:dyDescent="0.25">
      <c r="B45" s="594" t="s">
        <v>89</v>
      </c>
      <c r="C45" s="595"/>
      <c r="D45" s="595"/>
      <c r="E45" s="595"/>
      <c r="F45" s="596"/>
    </row>
    <row r="46" spans="1:8" x14ac:dyDescent="0.25">
      <c r="A46" s="344" t="s">
        <v>34</v>
      </c>
      <c r="B46" s="348" t="s">
        <v>24</v>
      </c>
      <c r="C46" s="349" t="s">
        <v>35</v>
      </c>
      <c r="D46" s="350" t="s">
        <v>36</v>
      </c>
      <c r="E46" s="351" t="s">
        <v>37</v>
      </c>
      <c r="F46" s="352" t="s">
        <v>26</v>
      </c>
    </row>
    <row r="47" spans="1:8" x14ac:dyDescent="0.25">
      <c r="A47" s="345" t="s">
        <v>38</v>
      </c>
      <c r="B47" s="346" t="e">
        <f>+'2015 C&amp;I'!B41</f>
        <v>#REF!</v>
      </c>
      <c r="C47" s="353" t="s">
        <v>39</v>
      </c>
      <c r="D47" s="347">
        <v>6.1643000000000003E-2</v>
      </c>
      <c r="E47" s="354" t="s">
        <v>39</v>
      </c>
      <c r="F47" s="379" t="e">
        <f t="shared" ref="F47:F54" si="2">IFERROR((B47*D47)+(C47*E47),B47*D47)</f>
        <v>#REF!</v>
      </c>
    </row>
    <row r="48" spans="1:8" x14ac:dyDescent="0.25">
      <c r="A48" s="345" t="s">
        <v>40</v>
      </c>
      <c r="B48" s="346" t="e">
        <f>+'2015 C&amp;I'!B42</f>
        <v>#REF!</v>
      </c>
      <c r="C48" s="353" t="s">
        <v>39</v>
      </c>
      <c r="D48" s="347">
        <v>4.4153999999999999E-2</v>
      </c>
      <c r="E48" s="354" t="s">
        <v>39</v>
      </c>
      <c r="F48" s="379" t="e">
        <f t="shared" si="2"/>
        <v>#REF!</v>
      </c>
    </row>
    <row r="49" spans="1:8" x14ac:dyDescent="0.25">
      <c r="A49" s="345" t="s">
        <v>41</v>
      </c>
      <c r="B49" s="346" t="e">
        <f>+'2015 C&amp;I'!B43</f>
        <v>#REF!</v>
      </c>
      <c r="C49" s="130" t="e">
        <f>+'2015 C&amp;I'!C43</f>
        <v>#REF!</v>
      </c>
      <c r="D49" s="347">
        <v>1.6609999999999999E-3</v>
      </c>
      <c r="E49" s="174">
        <v>17.100000000000001</v>
      </c>
      <c r="F49" s="379" t="e">
        <f t="shared" si="2"/>
        <v>#REF!</v>
      </c>
    </row>
    <row r="50" spans="1:8" x14ac:dyDescent="0.25">
      <c r="A50" s="345" t="s">
        <v>42</v>
      </c>
      <c r="B50" s="346" t="e">
        <f>+'2015 C&amp;I'!B44</f>
        <v>#REF!</v>
      </c>
      <c r="C50" s="130" t="e">
        <f>+'2015 C&amp;I'!C44</f>
        <v>#REF!</v>
      </c>
      <c r="D50" s="347">
        <v>5.9599999999999996E-4</v>
      </c>
      <c r="E50" s="174">
        <v>18.2</v>
      </c>
      <c r="F50" s="379" t="e">
        <f t="shared" si="2"/>
        <v>#REF!</v>
      </c>
    </row>
    <row r="51" spans="1:8" x14ac:dyDescent="0.25">
      <c r="A51" s="345" t="s">
        <v>43</v>
      </c>
      <c r="B51" s="346" t="e">
        <f>+'2015 C&amp;I'!B45</f>
        <v>#REF!</v>
      </c>
      <c r="C51" s="130" t="e">
        <f>+'2015 C&amp;I'!C45</f>
        <v>#REF!</v>
      </c>
      <c r="D51" s="347">
        <v>2.486E-2</v>
      </c>
      <c r="E51" s="174">
        <v>0</v>
      </c>
      <c r="F51" s="379" t="e">
        <f t="shared" si="2"/>
        <v>#REF!</v>
      </c>
    </row>
    <row r="52" spans="1:8" x14ac:dyDescent="0.25">
      <c r="A52" s="345" t="s">
        <v>44</v>
      </c>
      <c r="B52" s="346" t="e">
        <f>+'2015 C&amp;I'!B46</f>
        <v>#REF!</v>
      </c>
      <c r="C52" s="130" t="e">
        <f>+'2015 C&amp;I'!C46</f>
        <v>#REF!</v>
      </c>
      <c r="D52" s="134">
        <v>1.2050999999999999E-2</v>
      </c>
      <c r="E52" s="173">
        <v>12.05</v>
      </c>
      <c r="F52" s="379" t="e">
        <f t="shared" si="2"/>
        <v>#REF!</v>
      </c>
    </row>
    <row r="53" spans="1:8" x14ac:dyDescent="0.25">
      <c r="A53" s="345" t="s">
        <v>45</v>
      </c>
      <c r="B53" s="346" t="e">
        <f>+'2015 C&amp;I'!B47</f>
        <v>#REF!</v>
      </c>
      <c r="C53" s="130" t="e">
        <f>+'2015 C&amp;I'!C47</f>
        <v>#REF!</v>
      </c>
      <c r="D53" s="134">
        <v>1.3174999999999999E-2</v>
      </c>
      <c r="E53" s="173">
        <v>11.5</v>
      </c>
      <c r="F53" s="379" t="e">
        <f t="shared" si="2"/>
        <v>#REF!</v>
      </c>
    </row>
    <row r="54" spans="1:8" ht="15.75" thickBot="1" x14ac:dyDescent="0.3">
      <c r="A54" s="345" t="s">
        <v>46</v>
      </c>
      <c r="B54" s="111" t="e">
        <f>+'2015 C&amp;I'!B48</f>
        <v>#REF!</v>
      </c>
      <c r="C54" s="138" t="e">
        <f>+'2015 C&amp;I'!C48</f>
        <v>#REF!</v>
      </c>
      <c r="D54" s="112">
        <v>1.1457E-2</v>
      </c>
      <c r="E54" s="172">
        <v>11.07</v>
      </c>
      <c r="F54" s="140" t="e">
        <f t="shared" si="2"/>
        <v>#REF!</v>
      </c>
      <c r="G54" s="99"/>
      <c r="H54" s="99"/>
    </row>
    <row r="55" spans="1:8" ht="16.5" thickTop="1" thickBot="1" x14ac:dyDescent="0.3">
      <c r="A55" s="345" t="s">
        <v>33</v>
      </c>
      <c r="B55" s="118" t="e">
        <f>SUM(B47:B54)</f>
        <v>#REF!</v>
      </c>
      <c r="C55" s="145" t="e">
        <f>SUM(C49:C54)</f>
        <v>#REF!</v>
      </c>
      <c r="D55" s="146"/>
      <c r="E55" s="147"/>
      <c r="F55" s="171" t="e">
        <f>SUM(F47:F54)</f>
        <v>#REF!</v>
      </c>
      <c r="G55" s="32"/>
      <c r="H55" s="31"/>
    </row>
    <row r="56" spans="1:8" ht="15.75" thickBot="1" x14ac:dyDescent="0.3">
      <c r="F56" s="170" t="e">
        <f>SUM(Sector!#REF!)</f>
        <v>#REF!</v>
      </c>
    </row>
    <row r="57" spans="1:8" ht="15.75" thickBot="1" x14ac:dyDescent="0.3">
      <c r="A57" s="342"/>
      <c r="B57" s="342"/>
      <c r="C57" s="342"/>
      <c r="D57" s="342"/>
      <c r="E57" s="342"/>
      <c r="F57" s="368" t="s">
        <v>47</v>
      </c>
      <c r="G57" s="369" t="s">
        <v>48</v>
      </c>
    </row>
    <row r="58" spans="1:8" x14ac:dyDescent="0.25">
      <c r="A58" s="361" t="s">
        <v>91</v>
      </c>
      <c r="B58" s="362"/>
      <c r="C58" s="362"/>
      <c r="D58" s="362"/>
      <c r="E58" s="362"/>
      <c r="F58" s="362"/>
      <c r="G58" s="377"/>
    </row>
    <row r="59" spans="1:8" x14ac:dyDescent="0.25">
      <c r="A59" s="363" t="s">
        <v>79</v>
      </c>
      <c r="B59" s="364">
        <v>0.32050000000000001</v>
      </c>
      <c r="C59" s="310"/>
      <c r="D59" s="310"/>
      <c r="E59" s="310"/>
      <c r="F59" s="373" t="e">
        <f>+F55*B59</f>
        <v>#REF!</v>
      </c>
      <c r="G59" s="365" t="e">
        <f>ROUND(F59*(1-(0.014/(1-0.06125))),0)</f>
        <v>#REF!</v>
      </c>
    </row>
    <row r="60" spans="1:8" ht="15.75" thickBot="1" x14ac:dyDescent="0.3">
      <c r="A60" s="363" t="s">
        <v>80</v>
      </c>
      <c r="B60" s="364">
        <v>0.67949999999999999</v>
      </c>
      <c r="C60" s="310"/>
      <c r="D60" s="310"/>
      <c r="E60" s="310"/>
      <c r="F60" s="374" t="e">
        <f>+F55*B60</f>
        <v>#REF!</v>
      </c>
      <c r="G60" s="375" t="e">
        <f>ROUND(F60*(1-(0.014/(1-0.06125))),0)</f>
        <v>#REF!</v>
      </c>
    </row>
    <row r="61" spans="1:8" ht="16.5" thickTop="1" thickBot="1" x14ac:dyDescent="0.3">
      <c r="A61" s="366" t="s">
        <v>56</v>
      </c>
      <c r="B61" s="357"/>
      <c r="C61" s="357"/>
      <c r="D61" s="357"/>
      <c r="E61" s="357"/>
      <c r="F61" s="359" t="e">
        <f>SUM(F59:F60)</f>
        <v>#REF!</v>
      </c>
      <c r="G61" s="378" t="e">
        <f>SUM(G59:G60)</f>
        <v>#REF!</v>
      </c>
    </row>
    <row r="64" spans="1:8" ht="15.75" thickBot="1" x14ac:dyDescent="0.3">
      <c r="A64" t="s">
        <v>82</v>
      </c>
    </row>
    <row r="65" spans="1:8" x14ac:dyDescent="0.25">
      <c r="B65" s="594" t="s">
        <v>89</v>
      </c>
      <c r="C65" s="595"/>
      <c r="D65" s="595"/>
      <c r="E65" s="595"/>
      <c r="F65" s="596"/>
    </row>
    <row r="66" spans="1:8" x14ac:dyDescent="0.25">
      <c r="A66" s="344" t="s">
        <v>34</v>
      </c>
      <c r="B66" s="348" t="s">
        <v>24</v>
      </c>
      <c r="C66" s="349" t="s">
        <v>35</v>
      </c>
      <c r="D66" s="350" t="s">
        <v>36</v>
      </c>
      <c r="E66" s="351" t="s">
        <v>37</v>
      </c>
      <c r="F66" s="352" t="s">
        <v>26</v>
      </c>
    </row>
    <row r="67" spans="1:8" x14ac:dyDescent="0.25">
      <c r="A67" s="345" t="s">
        <v>38</v>
      </c>
      <c r="B67" s="346" t="e">
        <f>+'2015 C&amp;I'!B41+'2016 C&amp;I'!B41</f>
        <v>#REF!</v>
      </c>
      <c r="C67" s="353" t="s">
        <v>39</v>
      </c>
      <c r="D67" s="347">
        <v>6.1643000000000003E-2</v>
      </c>
      <c r="E67" s="354" t="s">
        <v>39</v>
      </c>
      <c r="F67" s="379" t="e">
        <f t="shared" ref="F67:F74" si="3">IFERROR((B67*D67)+(C67*E67),B67*D67)</f>
        <v>#REF!</v>
      </c>
    </row>
    <row r="68" spans="1:8" x14ac:dyDescent="0.25">
      <c r="A68" s="345" t="s">
        <v>40</v>
      </c>
      <c r="B68" s="346" t="e">
        <f>+'2015 C&amp;I'!B42+'2016 C&amp;I'!B42</f>
        <v>#REF!</v>
      </c>
      <c r="C68" s="353" t="s">
        <v>39</v>
      </c>
      <c r="D68" s="347">
        <v>4.4153999999999999E-2</v>
      </c>
      <c r="E68" s="354" t="s">
        <v>39</v>
      </c>
      <c r="F68" s="379" t="e">
        <f t="shared" si="3"/>
        <v>#REF!</v>
      </c>
    </row>
    <row r="69" spans="1:8" x14ac:dyDescent="0.25">
      <c r="A69" s="345" t="s">
        <v>41</v>
      </c>
      <c r="B69" s="346" t="e">
        <f>+'2015 C&amp;I'!B43+'2016 C&amp;I'!B43</f>
        <v>#REF!</v>
      </c>
      <c r="C69" s="130" t="e">
        <f>+'2015 C&amp;I'!C43+'2016 C&amp;I'!C43</f>
        <v>#REF!</v>
      </c>
      <c r="D69" s="347">
        <v>1.6609999999999999E-3</v>
      </c>
      <c r="E69" s="174">
        <v>17.100000000000001</v>
      </c>
      <c r="F69" s="379" t="e">
        <f t="shared" si="3"/>
        <v>#REF!</v>
      </c>
    </row>
    <row r="70" spans="1:8" x14ac:dyDescent="0.25">
      <c r="A70" s="345" t="s">
        <v>42</v>
      </c>
      <c r="B70" s="346" t="e">
        <f>+'2015 C&amp;I'!B44+'2016 C&amp;I'!B44</f>
        <v>#REF!</v>
      </c>
      <c r="C70" s="130" t="e">
        <f>+'2015 C&amp;I'!C44+'2016 C&amp;I'!C44</f>
        <v>#REF!</v>
      </c>
      <c r="D70" s="347">
        <v>5.9599999999999996E-4</v>
      </c>
      <c r="E70" s="174">
        <v>18.2</v>
      </c>
      <c r="F70" s="379" t="e">
        <f t="shared" si="3"/>
        <v>#REF!</v>
      </c>
    </row>
    <row r="71" spans="1:8" x14ac:dyDescent="0.25">
      <c r="A71" s="345" t="s">
        <v>43</v>
      </c>
      <c r="B71" s="346" t="e">
        <f>+'2015 C&amp;I'!B45+'2016 C&amp;I'!B45</f>
        <v>#REF!</v>
      </c>
      <c r="C71" s="130" t="e">
        <f>+'2015 C&amp;I'!C45+'2016 C&amp;I'!C45</f>
        <v>#REF!</v>
      </c>
      <c r="D71" s="347">
        <v>2.486E-2</v>
      </c>
      <c r="E71" s="174">
        <v>0</v>
      </c>
      <c r="F71" s="379" t="e">
        <f t="shared" si="3"/>
        <v>#REF!</v>
      </c>
    </row>
    <row r="72" spans="1:8" x14ac:dyDescent="0.25">
      <c r="A72" s="345" t="s">
        <v>44</v>
      </c>
      <c r="B72" s="346" t="e">
        <f>+'2015 C&amp;I'!B46+'2016 C&amp;I'!B46</f>
        <v>#REF!</v>
      </c>
      <c r="C72" s="130" t="e">
        <f>+'2015 C&amp;I'!C46+'2016 C&amp;I'!C46</f>
        <v>#REF!</v>
      </c>
      <c r="D72" s="134">
        <v>1.2050999999999999E-2</v>
      </c>
      <c r="E72" s="173">
        <v>12.05</v>
      </c>
      <c r="F72" s="379" t="e">
        <f t="shared" si="3"/>
        <v>#REF!</v>
      </c>
    </row>
    <row r="73" spans="1:8" x14ac:dyDescent="0.25">
      <c r="A73" s="345" t="s">
        <v>45</v>
      </c>
      <c r="B73" s="346" t="e">
        <f>+'2015 C&amp;I'!B47+'2016 C&amp;I'!B47</f>
        <v>#REF!</v>
      </c>
      <c r="C73" s="130" t="e">
        <f>+'2015 C&amp;I'!C47+'2016 C&amp;I'!C47</f>
        <v>#REF!</v>
      </c>
      <c r="D73" s="134">
        <v>1.3174999999999999E-2</v>
      </c>
      <c r="E73" s="173">
        <v>11.5</v>
      </c>
      <c r="F73" s="379" t="e">
        <f t="shared" si="3"/>
        <v>#REF!</v>
      </c>
    </row>
    <row r="74" spans="1:8" ht="15.75" thickBot="1" x14ac:dyDescent="0.3">
      <c r="A74" s="345" t="s">
        <v>46</v>
      </c>
      <c r="B74" s="111" t="e">
        <f>+'2015 C&amp;I'!B48+'2016 C&amp;I'!B48</f>
        <v>#REF!</v>
      </c>
      <c r="C74" s="138" t="e">
        <f>+'2015 C&amp;I'!C48+'2016 C&amp;I'!C48</f>
        <v>#REF!</v>
      </c>
      <c r="D74" s="112">
        <v>1.1457E-2</v>
      </c>
      <c r="E74" s="172">
        <v>11.07</v>
      </c>
      <c r="F74" s="140" t="e">
        <f t="shared" si="3"/>
        <v>#REF!</v>
      </c>
      <c r="G74" s="99"/>
      <c r="H74" s="99"/>
    </row>
    <row r="75" spans="1:8" ht="16.5" thickTop="1" thickBot="1" x14ac:dyDescent="0.3">
      <c r="A75" s="345" t="s">
        <v>33</v>
      </c>
      <c r="B75" s="118" t="e">
        <f>SUM(B67:B74)</f>
        <v>#REF!</v>
      </c>
      <c r="C75" s="145" t="e">
        <f>SUM(C69:C74)</f>
        <v>#REF!</v>
      </c>
      <c r="D75" s="146"/>
      <c r="E75" s="147"/>
      <c r="F75" s="171" t="e">
        <f>SUM(F67:F74)</f>
        <v>#REF!</v>
      </c>
      <c r="G75" s="32"/>
      <c r="H75" s="31"/>
    </row>
    <row r="76" spans="1:8" ht="15.75" thickBot="1" x14ac:dyDescent="0.3">
      <c r="F76" s="170" t="e">
        <f>SUM(Sector!#REF!)</f>
        <v>#REF!</v>
      </c>
    </row>
    <row r="77" spans="1:8" ht="15.75" thickBot="1" x14ac:dyDescent="0.3">
      <c r="A77" s="342"/>
      <c r="B77" s="342"/>
      <c r="C77" s="342"/>
      <c r="D77" s="342"/>
      <c r="E77" s="342"/>
      <c r="F77" s="368" t="s">
        <v>47</v>
      </c>
      <c r="G77" s="370" t="s">
        <v>48</v>
      </c>
    </row>
    <row r="78" spans="1:8" x14ac:dyDescent="0.25">
      <c r="A78" s="361" t="s">
        <v>92</v>
      </c>
      <c r="B78" s="362"/>
      <c r="C78" s="362"/>
      <c r="D78" s="362"/>
      <c r="E78" s="362"/>
      <c r="F78" s="362"/>
      <c r="G78" s="377"/>
    </row>
    <row r="79" spans="1:8" x14ac:dyDescent="0.25">
      <c r="A79" s="363" t="s">
        <v>79</v>
      </c>
      <c r="B79" s="364">
        <v>0.30930000000000002</v>
      </c>
      <c r="C79" s="310"/>
      <c r="D79" s="310"/>
      <c r="E79" s="310"/>
      <c r="F79" s="373" t="e">
        <f>+F75*B79</f>
        <v>#REF!</v>
      </c>
      <c r="G79" s="365" t="e">
        <f>ROUND(F79*(1-(0.014/(1-0.06125))),0)-1</f>
        <v>#REF!</v>
      </c>
    </row>
    <row r="80" spans="1:8" x14ac:dyDescent="0.25">
      <c r="A80" s="363" t="s">
        <v>80</v>
      </c>
      <c r="B80" s="364">
        <v>0.68569999999999998</v>
      </c>
      <c r="C80" s="310"/>
      <c r="D80" s="310"/>
      <c r="E80" s="310"/>
      <c r="F80" s="373" t="e">
        <f>+F75*B80</f>
        <v>#REF!</v>
      </c>
      <c r="G80" s="365" t="e">
        <f>ROUND(F80*(1-(0.014/(1-0.06125))),0)-1</f>
        <v>#REF!</v>
      </c>
    </row>
    <row r="81" spans="1:7" ht="15.75" thickBot="1" x14ac:dyDescent="0.3">
      <c r="A81" s="363" t="s">
        <v>71</v>
      </c>
      <c r="B81" s="364">
        <f>0.0014+0.0002+0.0034</f>
        <v>5.0000000000000001E-3</v>
      </c>
      <c r="C81" s="310"/>
      <c r="D81" s="310"/>
      <c r="E81" s="310"/>
      <c r="F81" s="374" t="e">
        <f>+F75*B81</f>
        <v>#REF!</v>
      </c>
      <c r="G81" s="375" t="e">
        <f>ROUND(F81*(1-(0.014/(1-0.06125))),0)-1</f>
        <v>#REF!</v>
      </c>
    </row>
    <row r="82" spans="1:7" ht="16.5" thickTop="1" thickBot="1" x14ac:dyDescent="0.3">
      <c r="A82" s="366" t="s">
        <v>56</v>
      </c>
      <c r="B82" s="357"/>
      <c r="C82" s="357"/>
      <c r="D82" s="357"/>
      <c r="E82" s="357"/>
      <c r="F82" s="359" t="e">
        <f>SUM(F79:F81)</f>
        <v>#REF!</v>
      </c>
      <c r="G82" s="378" t="e">
        <f>SUM(G79:G81)</f>
        <v>#REF!</v>
      </c>
    </row>
    <row r="84" spans="1:7" ht="15.75" thickBot="1" x14ac:dyDescent="0.3">
      <c r="A84" t="s">
        <v>93</v>
      </c>
    </row>
    <row r="85" spans="1:7" x14ac:dyDescent="0.25">
      <c r="B85" s="594" t="s">
        <v>89</v>
      </c>
      <c r="C85" s="595"/>
      <c r="D85" s="595"/>
      <c r="E85" s="595"/>
      <c r="F85" s="596"/>
    </row>
    <row r="86" spans="1:7" x14ac:dyDescent="0.25">
      <c r="A86" s="344" t="s">
        <v>34</v>
      </c>
      <c r="B86" s="348" t="s">
        <v>24</v>
      </c>
      <c r="C86" s="349" t="s">
        <v>35</v>
      </c>
      <c r="D86" s="350" t="s">
        <v>36</v>
      </c>
      <c r="E86" s="351" t="s">
        <v>37</v>
      </c>
      <c r="F86" s="352" t="s">
        <v>26</v>
      </c>
    </row>
    <row r="87" spans="1:7" x14ac:dyDescent="0.25">
      <c r="A87" s="345" t="s">
        <v>38</v>
      </c>
      <c r="B87" s="346" t="e">
        <f>+'2015 C&amp;I'!B41+'2016 C&amp;I'!B41+'2017 C&amp;Ia'!B41</f>
        <v>#REF!</v>
      </c>
      <c r="C87" s="353" t="s">
        <v>39</v>
      </c>
      <c r="D87" s="347">
        <v>6.1643000000000003E-2</v>
      </c>
      <c r="E87" s="354" t="s">
        <v>39</v>
      </c>
      <c r="F87" s="379" t="e">
        <f t="shared" ref="F87:F94" si="4">IFERROR((B87*D87)+(C87*E87),B87*D87)</f>
        <v>#REF!</v>
      </c>
    </row>
    <row r="88" spans="1:7" x14ac:dyDescent="0.25">
      <c r="A88" s="345" t="s">
        <v>40</v>
      </c>
      <c r="B88" s="346" t="e">
        <f>+'2015 C&amp;I'!B42+'2016 C&amp;I'!B42+'2017 C&amp;Ia'!B42</f>
        <v>#REF!</v>
      </c>
      <c r="C88" s="353" t="s">
        <v>39</v>
      </c>
      <c r="D88" s="347">
        <v>4.4153999999999999E-2</v>
      </c>
      <c r="E88" s="354" t="s">
        <v>39</v>
      </c>
      <c r="F88" s="379" t="e">
        <f t="shared" si="4"/>
        <v>#REF!</v>
      </c>
    </row>
    <row r="89" spans="1:7" x14ac:dyDescent="0.25">
      <c r="A89" s="345" t="s">
        <v>41</v>
      </c>
      <c r="B89" s="346" t="e">
        <f>+'2015 C&amp;I'!B43+'2016 C&amp;I'!B43+'2017 C&amp;Ia'!B43</f>
        <v>#REF!</v>
      </c>
      <c r="C89" s="130" t="e">
        <f>+'2015 C&amp;I'!C43+'2016 C&amp;I'!C43+'2017 C&amp;Ia'!C43</f>
        <v>#REF!</v>
      </c>
      <c r="D89" s="347">
        <v>1.6609999999999999E-3</v>
      </c>
      <c r="E89" s="174">
        <v>17.100000000000001</v>
      </c>
      <c r="F89" s="379" t="e">
        <f t="shared" si="4"/>
        <v>#REF!</v>
      </c>
    </row>
    <row r="90" spans="1:7" x14ac:dyDescent="0.25">
      <c r="A90" s="345" t="s">
        <v>42</v>
      </c>
      <c r="B90" s="346" t="e">
        <f>+'2015 C&amp;I'!B44+'2016 C&amp;I'!B44+'2017 C&amp;Ia'!B44</f>
        <v>#REF!</v>
      </c>
      <c r="C90" s="130" t="e">
        <f>+'2015 C&amp;I'!C44+'2016 C&amp;I'!C44+'2017 C&amp;Ia'!C44</f>
        <v>#REF!</v>
      </c>
      <c r="D90" s="347">
        <v>5.9599999999999996E-4</v>
      </c>
      <c r="E90" s="174">
        <v>18.2</v>
      </c>
      <c r="F90" s="379" t="e">
        <f t="shared" si="4"/>
        <v>#REF!</v>
      </c>
    </row>
    <row r="91" spans="1:7" x14ac:dyDescent="0.25">
      <c r="A91" s="345" t="s">
        <v>43</v>
      </c>
      <c r="B91" s="346" t="e">
        <f>+'2015 C&amp;I'!B45+'2016 C&amp;I'!B45+'2017 C&amp;Ia'!B45</f>
        <v>#REF!</v>
      </c>
      <c r="C91" s="130" t="e">
        <f>+'2015 C&amp;I'!C45+'2016 C&amp;I'!C45+'2017 C&amp;Ia'!C45</f>
        <v>#REF!</v>
      </c>
      <c r="D91" s="347">
        <v>2.486E-2</v>
      </c>
      <c r="E91" s="174">
        <v>0</v>
      </c>
      <c r="F91" s="379" t="e">
        <f t="shared" si="4"/>
        <v>#REF!</v>
      </c>
    </row>
    <row r="92" spans="1:7" x14ac:dyDescent="0.25">
      <c r="A92" s="345" t="s">
        <v>44</v>
      </c>
      <c r="B92" s="346" t="e">
        <f>+'2015 C&amp;I'!B46+'2016 C&amp;I'!B46+'2017 C&amp;Ia'!B46</f>
        <v>#REF!</v>
      </c>
      <c r="C92" s="130" t="e">
        <f>+'2015 C&amp;I'!C46+'2016 C&amp;I'!C46+'2017 C&amp;Ia'!C46</f>
        <v>#REF!</v>
      </c>
      <c r="D92" s="134">
        <v>1.2050999999999999E-2</v>
      </c>
      <c r="E92" s="173">
        <v>12.05</v>
      </c>
      <c r="F92" s="379" t="e">
        <f t="shared" si="4"/>
        <v>#REF!</v>
      </c>
    </row>
    <row r="93" spans="1:7" x14ac:dyDescent="0.25">
      <c r="A93" s="345" t="s">
        <v>45</v>
      </c>
      <c r="B93" s="346" t="e">
        <f>+'2015 C&amp;I'!B47+'2016 C&amp;I'!B47+'2017 C&amp;Ia'!B47</f>
        <v>#REF!</v>
      </c>
      <c r="C93" s="130" t="e">
        <f>+'2015 C&amp;I'!C47+'2016 C&amp;I'!C47+'2017 C&amp;Ia'!C47</f>
        <v>#REF!</v>
      </c>
      <c r="D93" s="134">
        <v>1.3174999999999999E-2</v>
      </c>
      <c r="E93" s="173">
        <v>11.5</v>
      </c>
      <c r="F93" s="379" t="e">
        <f t="shared" si="4"/>
        <v>#REF!</v>
      </c>
    </row>
    <row r="94" spans="1:7" ht="15.75" thickBot="1" x14ac:dyDescent="0.3">
      <c r="A94" s="345" t="s">
        <v>46</v>
      </c>
      <c r="B94" s="111" t="e">
        <f>+'2015 C&amp;I'!B48+'2016 C&amp;I'!B48+'2017 C&amp;Ia'!B48</f>
        <v>#REF!</v>
      </c>
      <c r="C94" s="138" t="e">
        <f>+'2015 C&amp;I'!C48+'2016 C&amp;I'!C48+'2017 C&amp;Ia'!C48</f>
        <v>#REF!</v>
      </c>
      <c r="D94" s="112">
        <v>1.1457E-2</v>
      </c>
      <c r="E94" s="172">
        <v>11.07</v>
      </c>
      <c r="F94" s="140" t="e">
        <f t="shared" si="4"/>
        <v>#REF!</v>
      </c>
    </row>
    <row r="95" spans="1:7" ht="16.5" thickTop="1" thickBot="1" x14ac:dyDescent="0.3">
      <c r="A95" s="345" t="s">
        <v>33</v>
      </c>
      <c r="B95" s="118" t="e">
        <f>SUM(B87:B94)</f>
        <v>#REF!</v>
      </c>
      <c r="C95" s="145" t="e">
        <f>SUM(C89:C94)</f>
        <v>#REF!</v>
      </c>
      <c r="D95" s="146"/>
      <c r="E95" s="147"/>
      <c r="F95" s="171" t="e">
        <f>SUM(F87:F94)</f>
        <v>#REF!</v>
      </c>
    </row>
    <row r="96" spans="1:7" ht="15.75" thickBot="1" x14ac:dyDescent="0.3">
      <c r="F96" s="170" t="e">
        <f>SUM(Sector!#REF!)</f>
        <v>#REF!</v>
      </c>
    </row>
    <row r="97" spans="1:7" ht="15.75" thickBot="1" x14ac:dyDescent="0.3">
      <c r="A97" s="342"/>
      <c r="B97" s="342"/>
      <c r="C97" s="342"/>
      <c r="D97" s="342"/>
      <c r="E97" s="342"/>
      <c r="F97" s="368" t="s">
        <v>47</v>
      </c>
      <c r="G97" s="370" t="s">
        <v>48</v>
      </c>
    </row>
    <row r="98" spans="1:7" x14ac:dyDescent="0.25">
      <c r="A98" s="361" t="s">
        <v>78</v>
      </c>
      <c r="B98" s="362"/>
      <c r="C98" s="362"/>
      <c r="D98" s="362"/>
      <c r="E98" s="362"/>
      <c r="F98" s="362"/>
      <c r="G98" s="377"/>
    </row>
    <row r="99" spans="1:7" x14ac:dyDescent="0.25">
      <c r="A99" s="363" t="s">
        <v>79</v>
      </c>
      <c r="B99" s="364">
        <v>0.31330000000000002</v>
      </c>
      <c r="C99" s="310"/>
      <c r="D99" s="310"/>
      <c r="E99" s="310"/>
      <c r="F99" s="373" t="e">
        <f>+F95*B99</f>
        <v>#REF!</v>
      </c>
      <c r="G99" s="365" t="e">
        <f>ROUND(F99*(1-(0.014/(1-0.06125))),0)-1</f>
        <v>#REF!</v>
      </c>
    </row>
    <row r="100" spans="1:7" x14ac:dyDescent="0.25">
      <c r="A100" s="363" t="s">
        <v>80</v>
      </c>
      <c r="B100" s="364">
        <v>0.68159999999999998</v>
      </c>
      <c r="C100" s="310"/>
      <c r="D100" s="310"/>
      <c r="E100" s="310"/>
      <c r="F100" s="373" t="e">
        <f>+F95*B100</f>
        <v>#REF!</v>
      </c>
      <c r="G100" s="365" t="e">
        <f>ROUND(F100*(1-(0.014/(1-0.06125))),0)-1</f>
        <v>#REF!</v>
      </c>
    </row>
    <row r="101" spans="1:7" ht="15.75" thickBot="1" x14ac:dyDescent="0.3">
      <c r="A101" s="363" t="s">
        <v>71</v>
      </c>
      <c r="B101" s="364">
        <v>5.1000000000000004E-3</v>
      </c>
      <c r="C101" s="310"/>
      <c r="D101" s="310"/>
      <c r="E101" s="310"/>
      <c r="F101" s="374" t="e">
        <f>+F95*B101</f>
        <v>#REF!</v>
      </c>
      <c r="G101" s="375" t="e">
        <f>ROUND(F101*(1-(0.014/(1-0.06125))),0)-1</f>
        <v>#REF!</v>
      </c>
    </row>
    <row r="102" spans="1:7" ht="16.5" thickTop="1" thickBot="1" x14ac:dyDescent="0.3">
      <c r="A102" s="366" t="s">
        <v>56</v>
      </c>
      <c r="B102" s="357"/>
      <c r="C102" s="357"/>
      <c r="D102" s="357"/>
      <c r="E102" s="357"/>
      <c r="F102" s="359" t="e">
        <f>SUM(F99:F101)</f>
        <v>#REF!</v>
      </c>
      <c r="G102" s="378" t="e">
        <f>SUM(G99:G101)</f>
        <v>#REF!</v>
      </c>
    </row>
  </sheetData>
  <mergeCells count="6">
    <mergeCell ref="B85:F85"/>
    <mergeCell ref="A2:G2"/>
    <mergeCell ref="B7:D7"/>
    <mergeCell ref="B24:F24"/>
    <mergeCell ref="B45:F45"/>
    <mergeCell ref="B65:F65"/>
  </mergeCells>
  <pageMargins left="0.7" right="0.7" top="0.75" bottom="0.75" header="0.3" footer="0.3"/>
  <pageSetup scale="51"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pageSetUpPr fitToPage="1"/>
  </sheetPr>
  <dimension ref="A1:H102"/>
  <sheetViews>
    <sheetView workbookViewId="0">
      <selection activeCell="B28" sqref="B28:F33"/>
    </sheetView>
  </sheetViews>
  <sheetFormatPr defaultColWidth="9.28515625" defaultRowHeight="15" x14ac:dyDescent="0.25"/>
  <cols>
    <col min="1" max="1" width="22" customWidth="1"/>
    <col min="2" max="2" width="19.7109375" customWidth="1"/>
    <col min="3" max="3" width="15.7109375" customWidth="1"/>
    <col min="4" max="4" width="21.7109375" customWidth="1"/>
    <col min="5" max="5" width="21.28515625" customWidth="1"/>
    <col min="6" max="6" width="18" customWidth="1"/>
    <col min="7" max="7" width="15.42578125" customWidth="1"/>
    <col min="8" max="8" width="10.7109375" customWidth="1"/>
  </cols>
  <sheetData>
    <row r="1" spans="1:7" ht="23.25" x14ac:dyDescent="0.35">
      <c r="A1" s="184"/>
      <c r="G1" s="99"/>
    </row>
    <row r="2" spans="1:7" ht="31.9" customHeight="1" x14ac:dyDescent="0.35">
      <c r="A2" s="593" t="s">
        <v>94</v>
      </c>
      <c r="B2" s="593"/>
      <c r="C2" s="593"/>
      <c r="D2" s="593"/>
      <c r="E2" s="593"/>
      <c r="F2" s="593"/>
      <c r="G2" s="593"/>
    </row>
    <row r="3" spans="1:7" x14ac:dyDescent="0.25">
      <c r="G3" s="99"/>
    </row>
    <row r="4" spans="1:7" ht="15.75" x14ac:dyDescent="0.25">
      <c r="A4" s="100" t="s">
        <v>88</v>
      </c>
    </row>
    <row r="6" spans="1:7" ht="15.75" thickBot="1" x14ac:dyDescent="0.3">
      <c r="A6" t="s">
        <v>75</v>
      </c>
    </row>
    <row r="7" spans="1:7" x14ac:dyDescent="0.25">
      <c r="B7" s="594" t="s">
        <v>95</v>
      </c>
      <c r="C7" s="595"/>
      <c r="D7" s="596"/>
    </row>
    <row r="8" spans="1:7" x14ac:dyDescent="0.25">
      <c r="A8" s="344" t="s">
        <v>23</v>
      </c>
      <c r="B8" s="348" t="s">
        <v>24</v>
      </c>
      <c r="C8" s="350" t="s">
        <v>25</v>
      </c>
      <c r="D8" s="352" t="s">
        <v>26</v>
      </c>
    </row>
    <row r="9" spans="1:7" x14ac:dyDescent="0.25">
      <c r="A9" s="345" t="s">
        <v>27</v>
      </c>
      <c r="B9" s="346" t="e">
        <f>'2015 RES'!G35+'2016 RES'!E35+'2017 RESa'!E35+'2018 RES'!E35</f>
        <v>#REF!</v>
      </c>
      <c r="C9" s="183">
        <v>3.6499999999999998E-2</v>
      </c>
      <c r="D9" s="182" t="e">
        <f t="shared" ref="D9:D14" si="0">B9*C9</f>
        <v>#REF!</v>
      </c>
      <c r="E9" s="8"/>
      <c r="G9" s="10"/>
    </row>
    <row r="10" spans="1:7" x14ac:dyDescent="0.25">
      <c r="A10" s="345" t="s">
        <v>28</v>
      </c>
      <c r="B10" s="346" t="e">
        <f>'2015 RES'!G36+'2016 RES'!E36+'2017 RESa'!E36+'2018 RES'!E36</f>
        <v>#REF!</v>
      </c>
      <c r="C10" s="183">
        <v>2.3897000000000002E-2</v>
      </c>
      <c r="D10" s="182" t="e">
        <f t="shared" si="0"/>
        <v>#REF!</v>
      </c>
      <c r="E10" s="8"/>
      <c r="G10" s="10"/>
    </row>
    <row r="11" spans="1:7" x14ac:dyDescent="0.25">
      <c r="A11" s="345" t="s">
        <v>29</v>
      </c>
      <c r="B11" s="346" t="e">
        <f>'2015 RES'!G37+'2016 RES'!E37+'2017 RESa'!E37+'2018 RES'!E37</f>
        <v>#REF!</v>
      </c>
      <c r="C11" s="183">
        <v>2.3897000000000002E-2</v>
      </c>
      <c r="D11" s="182" t="e">
        <f t="shared" si="0"/>
        <v>#REF!</v>
      </c>
      <c r="E11" s="8"/>
      <c r="G11" s="10"/>
    </row>
    <row r="12" spans="1:7" x14ac:dyDescent="0.25">
      <c r="A12" s="345" t="s">
        <v>30</v>
      </c>
      <c r="B12" s="346" t="e">
        <f>'2015 RES'!G38+'2016 RES'!E38+'2017 RESa'!E38+'2018 RES'!E38</f>
        <v>#REF!</v>
      </c>
      <c r="C12" s="183">
        <v>2.9505E-2</v>
      </c>
      <c r="D12" s="182" t="e">
        <f t="shared" si="0"/>
        <v>#REF!</v>
      </c>
      <c r="E12" s="8"/>
      <c r="G12" s="10"/>
    </row>
    <row r="13" spans="1:7" x14ac:dyDescent="0.25">
      <c r="A13" s="345" t="s">
        <v>31</v>
      </c>
      <c r="B13" s="346" t="e">
        <f>'2015 RES'!G39+'2016 RES'!E39+'2017 RESa'!E39+'2018 RES'!E39</f>
        <v>#REF!</v>
      </c>
      <c r="C13" s="183">
        <v>1.8162000000000001E-2</v>
      </c>
      <c r="D13" s="182" t="e">
        <f t="shared" si="0"/>
        <v>#REF!</v>
      </c>
      <c r="E13" s="8"/>
      <c r="G13" s="10"/>
    </row>
    <row r="14" spans="1:7" ht="15.75" thickBot="1" x14ac:dyDescent="0.3">
      <c r="A14" s="345" t="s">
        <v>32</v>
      </c>
      <c r="B14" s="111" t="e">
        <f>'2015 RES'!G40+'2016 RES'!E40+'2017 RESa'!E40+'2018 RES'!E40</f>
        <v>#REF!</v>
      </c>
      <c r="C14" s="181">
        <v>1.8162000000000001E-2</v>
      </c>
      <c r="D14" s="180" t="e">
        <f t="shared" si="0"/>
        <v>#REF!</v>
      </c>
      <c r="E14" s="8"/>
      <c r="F14" s="99"/>
      <c r="G14" s="10"/>
    </row>
    <row r="15" spans="1:7" ht="16.5" thickTop="1" thickBot="1" x14ac:dyDescent="0.3">
      <c r="A15" s="345" t="s">
        <v>33</v>
      </c>
      <c r="B15" s="118" t="e">
        <f>SUM(B9:B14)</f>
        <v>#REF!</v>
      </c>
      <c r="C15" s="119"/>
      <c r="D15" s="179" t="e">
        <f>SUM(D9:D14)</f>
        <v>#REF!</v>
      </c>
      <c r="E15" s="32"/>
      <c r="F15" s="10"/>
      <c r="G15" s="10"/>
    </row>
    <row r="16" spans="1:7" ht="15.75" thickBot="1" x14ac:dyDescent="0.3">
      <c r="D16" s="178" t="e">
        <f>SUM(Sector!#REF!)</f>
        <v>#REF!</v>
      </c>
    </row>
    <row r="17" spans="1:6" ht="15.75" thickBot="1" x14ac:dyDescent="0.3">
      <c r="A17" s="342"/>
      <c r="B17" s="342"/>
      <c r="C17" s="342"/>
      <c r="D17" s="368" t="s">
        <v>47</v>
      </c>
      <c r="E17" s="370" t="s">
        <v>48</v>
      </c>
    </row>
    <row r="18" spans="1:6" x14ac:dyDescent="0.25">
      <c r="A18" s="371" t="s">
        <v>77</v>
      </c>
      <c r="B18" s="362"/>
      <c r="C18" s="362"/>
      <c r="D18" s="355"/>
      <c r="E18" s="356"/>
    </row>
    <row r="19" spans="1:6" x14ac:dyDescent="0.25">
      <c r="A19" s="372" t="s">
        <v>50</v>
      </c>
      <c r="B19" s="364">
        <v>0.99960000000000004</v>
      </c>
      <c r="C19" s="310"/>
      <c r="D19" s="373" t="e">
        <f>+D15*B19</f>
        <v>#REF!</v>
      </c>
      <c r="E19" s="365" t="e">
        <f>ROUND(D19*(1-(0.014/(1-0.06375))),0)</f>
        <v>#REF!</v>
      </c>
    </row>
    <row r="20" spans="1:6" ht="15.75" thickBot="1" x14ac:dyDescent="0.3">
      <c r="A20" s="372" t="s">
        <v>62</v>
      </c>
      <c r="B20" s="364">
        <v>4.0000000000000002E-4</v>
      </c>
      <c r="C20" s="310"/>
      <c r="D20" s="374" t="e">
        <f>+D15*B20</f>
        <v>#REF!</v>
      </c>
      <c r="E20" s="375" t="e">
        <f>ROUND(D20*(1-(0.014/(1-0.06375))),0)+1</f>
        <v>#REF!</v>
      </c>
    </row>
    <row r="21" spans="1:6" ht="16.5" thickTop="1" thickBot="1" x14ac:dyDescent="0.3">
      <c r="A21" s="376"/>
      <c r="B21" s="367"/>
      <c r="C21" s="357"/>
      <c r="D21" s="358" t="e">
        <f>SUM(D19:D20)</f>
        <v>#REF!</v>
      </c>
      <c r="E21" s="360" t="e">
        <f>SUM(E19:E20)</f>
        <v>#REF!</v>
      </c>
    </row>
    <row r="23" spans="1:6" ht="15.75" thickBot="1" x14ac:dyDescent="0.3"/>
    <row r="24" spans="1:6" x14ac:dyDescent="0.25">
      <c r="B24" s="594" t="s">
        <v>95</v>
      </c>
      <c r="C24" s="595"/>
      <c r="D24" s="595"/>
      <c r="E24" s="595"/>
      <c r="F24" s="596"/>
    </row>
    <row r="25" spans="1:6" x14ac:dyDescent="0.25">
      <c r="A25" s="344" t="s">
        <v>34</v>
      </c>
      <c r="B25" s="348" t="s">
        <v>24</v>
      </c>
      <c r="C25" s="349" t="s">
        <v>35</v>
      </c>
      <c r="D25" s="350" t="s">
        <v>36</v>
      </c>
      <c r="E25" s="351" t="s">
        <v>37</v>
      </c>
      <c r="F25" s="352" t="s">
        <v>26</v>
      </c>
    </row>
    <row r="26" spans="1:6" x14ac:dyDescent="0.25">
      <c r="A26" s="345" t="s">
        <v>38</v>
      </c>
      <c r="B26" s="346" t="e">
        <f>'2015 C&amp;I'!G41+'2016 C&amp;I'!G41+'2017 C&amp;Ia'!G41+'2018 C&amp;I'!G41</f>
        <v>#REF!</v>
      </c>
      <c r="C26" s="353" t="s">
        <v>39</v>
      </c>
      <c r="D26" s="347">
        <v>6.1643000000000003E-2</v>
      </c>
      <c r="E26" s="354" t="s">
        <v>39</v>
      </c>
      <c r="F26" s="379" t="e">
        <f t="shared" ref="F26:F33" si="1">IFERROR((B26*D26)+(C26*E26),B26*D26)</f>
        <v>#REF!</v>
      </c>
    </row>
    <row r="27" spans="1:6" x14ac:dyDescent="0.25">
      <c r="A27" s="345" t="s">
        <v>40</v>
      </c>
      <c r="B27" s="346" t="e">
        <f>'2015 C&amp;I'!G42+'2016 C&amp;I'!G42+'2017 C&amp;Ia'!G42+'2018 C&amp;I'!G42</f>
        <v>#REF!</v>
      </c>
      <c r="C27" s="353" t="s">
        <v>39</v>
      </c>
      <c r="D27" s="347">
        <v>4.4153999999999999E-2</v>
      </c>
      <c r="E27" s="354" t="s">
        <v>39</v>
      </c>
      <c r="F27" s="379" t="e">
        <f t="shared" si="1"/>
        <v>#REF!</v>
      </c>
    </row>
    <row r="28" spans="1:6" x14ac:dyDescent="0.25">
      <c r="A28" s="345" t="s">
        <v>41</v>
      </c>
      <c r="B28" s="346" t="e">
        <f>'2015 C&amp;I'!G43+'2016 C&amp;I'!G43+'2017 C&amp;Ia'!G43+'2018 C&amp;I'!G43</f>
        <v>#REF!</v>
      </c>
      <c r="C28" s="130" t="e">
        <f>+'2015 C&amp;I'!H43+'2016 C&amp;I'!H43+'2017 C&amp;Ia'!H43+'2018 C&amp;I'!H43</f>
        <v>#REF!</v>
      </c>
      <c r="D28" s="347">
        <v>1.6609999999999999E-3</v>
      </c>
      <c r="E28" s="177">
        <v>17.100000000000001</v>
      </c>
      <c r="F28" s="379" t="e">
        <f t="shared" si="1"/>
        <v>#REF!</v>
      </c>
    </row>
    <row r="29" spans="1:6" x14ac:dyDescent="0.25">
      <c r="A29" s="345" t="s">
        <v>42</v>
      </c>
      <c r="B29" s="346" t="e">
        <f>'2015 C&amp;I'!G44+'2016 C&amp;I'!G44+'2017 C&amp;Ia'!G44+'2018 C&amp;I'!G44</f>
        <v>#REF!</v>
      </c>
      <c r="C29" s="130" t="e">
        <f>+'2015 C&amp;I'!H44+'2016 C&amp;I'!H44+'2017 C&amp;Ia'!H44+'2018 C&amp;I'!H44</f>
        <v>#REF!</v>
      </c>
      <c r="D29" s="347">
        <v>5.9599999999999996E-4</v>
      </c>
      <c r="E29" s="177">
        <v>18.2</v>
      </c>
      <c r="F29" s="379" t="e">
        <f t="shared" si="1"/>
        <v>#REF!</v>
      </c>
    </row>
    <row r="30" spans="1:6" x14ac:dyDescent="0.25">
      <c r="A30" s="345" t="s">
        <v>43</v>
      </c>
      <c r="B30" s="346" t="e">
        <f>'2015 C&amp;I'!G45+'2016 C&amp;I'!G45+'2017 C&amp;Ia'!G45+'2018 C&amp;I'!G45</f>
        <v>#REF!</v>
      </c>
      <c r="C30" s="130" t="e">
        <f>+'2015 C&amp;I'!H45+'2016 C&amp;I'!H45+'2017 C&amp;Ia'!H45+'2018 C&amp;I'!H45</f>
        <v>#REF!</v>
      </c>
      <c r="D30" s="347">
        <v>2.486E-2</v>
      </c>
      <c r="E30" s="177">
        <v>0</v>
      </c>
      <c r="F30" s="379" t="e">
        <f t="shared" si="1"/>
        <v>#REF!</v>
      </c>
    </row>
    <row r="31" spans="1:6" x14ac:dyDescent="0.25">
      <c r="A31" s="345" t="s">
        <v>44</v>
      </c>
      <c r="B31" s="346" t="e">
        <f>'2015 C&amp;I'!G46+'2016 C&amp;I'!G46+'2017 C&amp;Ia'!G46+'2018 C&amp;I'!G46</f>
        <v>#REF!</v>
      </c>
      <c r="C31" s="130" t="e">
        <f>+'2015 C&amp;I'!H46+'2016 C&amp;I'!H46+'2017 C&amp;Ia'!H46+'2018 C&amp;I'!H46</f>
        <v>#REF!</v>
      </c>
      <c r="D31" s="134">
        <v>1.2050999999999999E-2</v>
      </c>
      <c r="E31" s="176">
        <v>12.05</v>
      </c>
      <c r="F31" s="379" t="e">
        <f t="shared" si="1"/>
        <v>#REF!</v>
      </c>
    </row>
    <row r="32" spans="1:6" x14ac:dyDescent="0.25">
      <c r="A32" s="345" t="s">
        <v>45</v>
      </c>
      <c r="B32" s="346" t="e">
        <f>'2015 C&amp;I'!G47+'2016 C&amp;I'!G47+'2017 C&amp;Ia'!G47+'2018 C&amp;I'!G47</f>
        <v>#REF!</v>
      </c>
      <c r="C32" s="130" t="e">
        <f>+'2015 C&amp;I'!H47+'2016 C&amp;I'!H47+'2017 C&amp;Ia'!H47+'2018 C&amp;I'!H47</f>
        <v>#REF!</v>
      </c>
      <c r="D32" s="134">
        <v>1.3174999999999999E-2</v>
      </c>
      <c r="E32" s="176">
        <v>11.5</v>
      </c>
      <c r="F32" s="379" t="e">
        <f t="shared" si="1"/>
        <v>#REF!</v>
      </c>
    </row>
    <row r="33" spans="1:8" ht="15.75" thickBot="1" x14ac:dyDescent="0.3">
      <c r="A33" s="345" t="s">
        <v>46</v>
      </c>
      <c r="B33" s="111" t="e">
        <f>'2015 C&amp;I'!G48+'2016 C&amp;I'!G48+'2017 C&amp;Ia'!G48+'2018 C&amp;I'!G48</f>
        <v>#REF!</v>
      </c>
      <c r="C33" s="138" t="e">
        <f>+'2015 C&amp;I'!H48+'2016 C&amp;I'!H48+'2017 C&amp;Ia'!H48+'2018 C&amp;I'!H48</f>
        <v>#REF!</v>
      </c>
      <c r="D33" s="112">
        <v>1.1457E-2</v>
      </c>
      <c r="E33" s="175">
        <v>11.07</v>
      </c>
      <c r="F33" s="140" t="e">
        <f t="shared" si="1"/>
        <v>#REF!</v>
      </c>
      <c r="G33" s="99"/>
      <c r="H33" s="99"/>
    </row>
    <row r="34" spans="1:8" ht="16.5" thickTop="1" thickBot="1" x14ac:dyDescent="0.3">
      <c r="A34" s="345" t="s">
        <v>33</v>
      </c>
      <c r="B34" s="118" t="e">
        <f>SUM(B26:B33)</f>
        <v>#REF!</v>
      </c>
      <c r="C34" s="145" t="e">
        <f>SUM(C28:C33)</f>
        <v>#REF!</v>
      </c>
      <c r="D34" s="146"/>
      <c r="E34" s="147"/>
      <c r="F34" s="171" t="e">
        <f>SUM(F26:F33)</f>
        <v>#REF!</v>
      </c>
      <c r="G34" s="32"/>
      <c r="H34" s="31"/>
    </row>
    <row r="35" spans="1:8" ht="15.75" thickBot="1" x14ac:dyDescent="0.3">
      <c r="F35" s="170" t="e">
        <f>SUM(Sector!#REF!)</f>
        <v>#REF!</v>
      </c>
    </row>
    <row r="36" spans="1:8" ht="15.75" thickBot="1" x14ac:dyDescent="0.3">
      <c r="A36" s="342"/>
      <c r="B36" s="342"/>
      <c r="C36" s="342"/>
      <c r="D36" s="342"/>
      <c r="E36" s="342"/>
      <c r="F36" s="368" t="s">
        <v>47</v>
      </c>
      <c r="G36" s="370" t="s">
        <v>48</v>
      </c>
    </row>
    <row r="37" spans="1:8" x14ac:dyDescent="0.25">
      <c r="A37" s="361" t="s">
        <v>78</v>
      </c>
      <c r="B37" s="362"/>
      <c r="C37" s="362"/>
      <c r="D37" s="362"/>
      <c r="E37" s="362"/>
      <c r="F37" s="362"/>
      <c r="G37" s="377"/>
    </row>
    <row r="38" spans="1:8" x14ac:dyDescent="0.25">
      <c r="A38" s="363" t="s">
        <v>79</v>
      </c>
      <c r="B38" s="364">
        <v>0.31330000000000002</v>
      </c>
      <c r="C38" s="310"/>
      <c r="D38" s="310"/>
      <c r="E38" s="310"/>
      <c r="F38" s="373" t="e">
        <f>+F34*B38</f>
        <v>#REF!</v>
      </c>
      <c r="G38" s="365" t="e">
        <f>ROUND(F38*(1-(0.014/(1-0.06125))),0)-1</f>
        <v>#REF!</v>
      </c>
    </row>
    <row r="39" spans="1:8" x14ac:dyDescent="0.25">
      <c r="A39" s="363" t="s">
        <v>80</v>
      </c>
      <c r="B39" s="364">
        <v>0.68159999999999998</v>
      </c>
      <c r="C39" s="310"/>
      <c r="D39" s="310"/>
      <c r="E39" s="310"/>
      <c r="F39" s="373" t="e">
        <f>+F34*B39</f>
        <v>#REF!</v>
      </c>
      <c r="G39" s="365" t="e">
        <f>ROUND(F39*(1-(0.014/(1-0.06125))),0)-1</f>
        <v>#REF!</v>
      </c>
    </row>
    <row r="40" spans="1:8" ht="15.75" thickBot="1" x14ac:dyDescent="0.3">
      <c r="A40" s="363" t="s">
        <v>71</v>
      </c>
      <c r="B40" s="364">
        <v>5.1000000000000004E-3</v>
      </c>
      <c r="C40" s="310"/>
      <c r="D40" s="310"/>
      <c r="E40" s="310"/>
      <c r="F40" s="374" t="e">
        <f>+F34*B40</f>
        <v>#REF!</v>
      </c>
      <c r="G40" s="375" t="e">
        <f>ROUND(F40*(1-(0.014/(1-0.06125))),0)-1</f>
        <v>#REF!</v>
      </c>
    </row>
    <row r="41" spans="1:8" ht="16.5" thickTop="1" thickBot="1" x14ac:dyDescent="0.3">
      <c r="A41" s="366" t="s">
        <v>56</v>
      </c>
      <c r="B41" s="357"/>
      <c r="C41" s="357"/>
      <c r="D41" s="357"/>
      <c r="E41" s="357"/>
      <c r="F41" s="359" t="e">
        <f>SUM(F38:F40)</f>
        <v>#REF!</v>
      </c>
      <c r="G41" s="378" t="e">
        <f>SUM(G38:G40)</f>
        <v>#REF!</v>
      </c>
    </row>
    <row r="42" spans="1:8" x14ac:dyDescent="0.25">
      <c r="A42" s="342"/>
      <c r="B42" s="342"/>
      <c r="C42" s="342"/>
      <c r="D42" s="342"/>
      <c r="E42" s="342"/>
      <c r="F42" s="343"/>
      <c r="G42" s="343"/>
    </row>
    <row r="43" spans="1:8" x14ac:dyDescent="0.25">
      <c r="A43" s="342"/>
      <c r="B43" s="342"/>
      <c r="C43" s="342"/>
      <c r="D43" s="342"/>
      <c r="E43" s="342"/>
      <c r="F43" s="343"/>
      <c r="G43" s="343"/>
    </row>
    <row r="44" spans="1:8" ht="15.75" thickBot="1" x14ac:dyDescent="0.3">
      <c r="A44" t="s">
        <v>90</v>
      </c>
    </row>
    <row r="45" spans="1:8" x14ac:dyDescent="0.25">
      <c r="B45" s="594" t="s">
        <v>95</v>
      </c>
      <c r="C45" s="595"/>
      <c r="D45" s="595"/>
      <c r="E45" s="595"/>
      <c r="F45" s="596"/>
    </row>
    <row r="46" spans="1:8" x14ac:dyDescent="0.25">
      <c r="A46" s="344" t="s">
        <v>34</v>
      </c>
      <c r="B46" s="348" t="s">
        <v>24</v>
      </c>
      <c r="C46" s="349" t="s">
        <v>35</v>
      </c>
      <c r="D46" s="350" t="s">
        <v>36</v>
      </c>
      <c r="E46" s="351" t="s">
        <v>37</v>
      </c>
      <c r="F46" s="352" t="s">
        <v>26</v>
      </c>
    </row>
    <row r="47" spans="1:8" x14ac:dyDescent="0.25">
      <c r="A47" s="345" t="s">
        <v>38</v>
      </c>
      <c r="B47" s="346" t="e">
        <f>'2015 C&amp;I'!G41</f>
        <v>#REF!</v>
      </c>
      <c r="C47" s="353" t="s">
        <v>39</v>
      </c>
      <c r="D47" s="347">
        <v>6.1643000000000003E-2</v>
      </c>
      <c r="E47" s="354" t="s">
        <v>39</v>
      </c>
      <c r="F47" s="379" t="e">
        <f t="shared" ref="F47:F54" si="2">IFERROR((B47*D47)+(C47*E47),B47*D47)</f>
        <v>#REF!</v>
      </c>
    </row>
    <row r="48" spans="1:8" x14ac:dyDescent="0.25">
      <c r="A48" s="345" t="s">
        <v>40</v>
      </c>
      <c r="B48" s="346" t="e">
        <f>'2015 C&amp;I'!G42</f>
        <v>#REF!</v>
      </c>
      <c r="C48" s="353" t="s">
        <v>39</v>
      </c>
      <c r="D48" s="347">
        <v>4.4153999999999999E-2</v>
      </c>
      <c r="E48" s="354" t="s">
        <v>39</v>
      </c>
      <c r="F48" s="379" t="e">
        <f t="shared" si="2"/>
        <v>#REF!</v>
      </c>
    </row>
    <row r="49" spans="1:8" x14ac:dyDescent="0.25">
      <c r="A49" s="345" t="s">
        <v>41</v>
      </c>
      <c r="B49" s="346" t="e">
        <f>'2015 C&amp;I'!G43</f>
        <v>#REF!</v>
      </c>
      <c r="C49" s="130" t="e">
        <f>'2015 C&amp;I'!H43</f>
        <v>#REF!</v>
      </c>
      <c r="D49" s="347">
        <v>1.6609999999999999E-3</v>
      </c>
      <c r="E49" s="174">
        <v>17.100000000000001</v>
      </c>
      <c r="F49" s="379" t="e">
        <f t="shared" si="2"/>
        <v>#REF!</v>
      </c>
    </row>
    <row r="50" spans="1:8" x14ac:dyDescent="0.25">
      <c r="A50" s="345" t="s">
        <v>42</v>
      </c>
      <c r="B50" s="346" t="e">
        <f>'2015 C&amp;I'!G44</f>
        <v>#REF!</v>
      </c>
      <c r="C50" s="130" t="e">
        <f>'2015 C&amp;I'!H44</f>
        <v>#REF!</v>
      </c>
      <c r="D50" s="347">
        <v>5.9599999999999996E-4</v>
      </c>
      <c r="E50" s="174">
        <v>18.2</v>
      </c>
      <c r="F50" s="379" t="e">
        <f t="shared" si="2"/>
        <v>#REF!</v>
      </c>
    </row>
    <row r="51" spans="1:8" x14ac:dyDescent="0.25">
      <c r="A51" s="345" t="s">
        <v>43</v>
      </c>
      <c r="B51" s="346" t="e">
        <f>'2015 C&amp;I'!G45</f>
        <v>#REF!</v>
      </c>
      <c r="C51" s="130" t="e">
        <f>'2015 C&amp;I'!H45</f>
        <v>#REF!</v>
      </c>
      <c r="D51" s="347">
        <v>2.486E-2</v>
      </c>
      <c r="E51" s="174">
        <v>0</v>
      </c>
      <c r="F51" s="379" t="e">
        <f t="shared" si="2"/>
        <v>#REF!</v>
      </c>
    </row>
    <row r="52" spans="1:8" x14ac:dyDescent="0.25">
      <c r="A52" s="345" t="s">
        <v>44</v>
      </c>
      <c r="B52" s="346" t="e">
        <f>'2015 C&amp;I'!G46</f>
        <v>#REF!</v>
      </c>
      <c r="C52" s="130" t="e">
        <f>'2015 C&amp;I'!H46</f>
        <v>#REF!</v>
      </c>
      <c r="D52" s="134">
        <v>1.2050999999999999E-2</v>
      </c>
      <c r="E52" s="173">
        <v>12.05</v>
      </c>
      <c r="F52" s="379" t="e">
        <f t="shared" si="2"/>
        <v>#REF!</v>
      </c>
    </row>
    <row r="53" spans="1:8" x14ac:dyDescent="0.25">
      <c r="A53" s="345" t="s">
        <v>45</v>
      </c>
      <c r="B53" s="346" t="e">
        <f>'2015 C&amp;I'!G47</f>
        <v>#REF!</v>
      </c>
      <c r="C53" s="130" t="e">
        <f>'2015 C&amp;I'!H47</f>
        <v>#REF!</v>
      </c>
      <c r="D53" s="134">
        <v>1.3174999999999999E-2</v>
      </c>
      <c r="E53" s="173">
        <v>11.5</v>
      </c>
      <c r="F53" s="379" t="e">
        <f t="shared" si="2"/>
        <v>#REF!</v>
      </c>
    </row>
    <row r="54" spans="1:8" ht="15.75" thickBot="1" x14ac:dyDescent="0.3">
      <c r="A54" s="345" t="s">
        <v>46</v>
      </c>
      <c r="B54" s="346" t="e">
        <f>'2015 C&amp;I'!G48</f>
        <v>#REF!</v>
      </c>
      <c r="C54" s="130" t="e">
        <f>'2015 C&amp;I'!H48</f>
        <v>#REF!</v>
      </c>
      <c r="D54" s="112">
        <v>1.1457E-2</v>
      </c>
      <c r="E54" s="172">
        <v>11.07</v>
      </c>
      <c r="F54" s="140" t="e">
        <f t="shared" si="2"/>
        <v>#REF!</v>
      </c>
      <c r="G54" s="99"/>
      <c r="H54" s="99"/>
    </row>
    <row r="55" spans="1:8" ht="16.5" thickTop="1" thickBot="1" x14ac:dyDescent="0.3">
      <c r="A55" s="345" t="s">
        <v>33</v>
      </c>
      <c r="B55" s="118" t="e">
        <f>SUM(B47:B54)</f>
        <v>#REF!</v>
      </c>
      <c r="C55" s="145" t="e">
        <f>SUM(C49:C54)</f>
        <v>#REF!</v>
      </c>
      <c r="D55" s="146"/>
      <c r="E55" s="147"/>
      <c r="F55" s="171" t="e">
        <f>SUM(F47:F54)</f>
        <v>#REF!</v>
      </c>
      <c r="G55" s="32"/>
      <c r="H55" s="31"/>
    </row>
    <row r="56" spans="1:8" ht="15.75" thickBot="1" x14ac:dyDescent="0.3">
      <c r="F56" s="170" t="e">
        <f>SUM(Sector!#REF!)</f>
        <v>#REF!</v>
      </c>
    </row>
    <row r="57" spans="1:8" ht="15.75" thickBot="1" x14ac:dyDescent="0.3">
      <c r="A57" s="342"/>
      <c r="B57" s="342"/>
      <c r="C57" s="342"/>
      <c r="D57" s="342"/>
      <c r="E57" s="342"/>
      <c r="F57" s="368" t="s">
        <v>47</v>
      </c>
      <c r="G57" s="369" t="s">
        <v>48</v>
      </c>
    </row>
    <row r="58" spans="1:8" x14ac:dyDescent="0.25">
      <c r="A58" s="361" t="s">
        <v>91</v>
      </c>
      <c r="B58" s="362"/>
      <c r="C58" s="362"/>
      <c r="D58" s="362"/>
      <c r="E58" s="362"/>
      <c r="F58" s="362"/>
      <c r="G58" s="377"/>
    </row>
    <row r="59" spans="1:8" x14ac:dyDescent="0.25">
      <c r="A59" s="363" t="s">
        <v>79</v>
      </c>
      <c r="B59" s="364">
        <v>0.32050000000000001</v>
      </c>
      <c r="C59" s="310"/>
      <c r="D59" s="310"/>
      <c r="E59" s="310"/>
      <c r="F59" s="373" t="e">
        <f>+F55*B59</f>
        <v>#REF!</v>
      </c>
      <c r="G59" s="365" t="e">
        <f>ROUND(F59*(1-(0.014/(1-0.06125))),0)</f>
        <v>#REF!</v>
      </c>
    </row>
    <row r="60" spans="1:8" ht="15.75" thickBot="1" x14ac:dyDescent="0.3">
      <c r="A60" s="363" t="s">
        <v>80</v>
      </c>
      <c r="B60" s="364">
        <v>0.67949999999999999</v>
      </c>
      <c r="C60" s="310"/>
      <c r="D60" s="310"/>
      <c r="E60" s="310"/>
      <c r="F60" s="374" t="e">
        <f>+F55*B60</f>
        <v>#REF!</v>
      </c>
      <c r="G60" s="375" t="e">
        <f>ROUND(F60*(1-(0.014/(1-0.06125))),0)</f>
        <v>#REF!</v>
      </c>
    </row>
    <row r="61" spans="1:8" ht="16.5" thickTop="1" thickBot="1" x14ac:dyDescent="0.3">
      <c r="A61" s="366" t="s">
        <v>56</v>
      </c>
      <c r="B61" s="357"/>
      <c r="C61" s="357"/>
      <c r="D61" s="357"/>
      <c r="E61" s="357"/>
      <c r="F61" s="359" t="e">
        <f>SUM(F59:F60)</f>
        <v>#REF!</v>
      </c>
      <c r="G61" s="378" t="e">
        <f>SUM(G59:G60)</f>
        <v>#REF!</v>
      </c>
    </row>
    <row r="64" spans="1:8" ht="15.75" thickBot="1" x14ac:dyDescent="0.3">
      <c r="A64" t="s">
        <v>82</v>
      </c>
    </row>
    <row r="65" spans="1:8" x14ac:dyDescent="0.25">
      <c r="B65" s="594" t="s">
        <v>95</v>
      </c>
      <c r="C65" s="595"/>
      <c r="D65" s="595"/>
      <c r="E65" s="595"/>
      <c r="F65" s="596"/>
    </row>
    <row r="66" spans="1:8" x14ac:dyDescent="0.25">
      <c r="A66" s="344" t="s">
        <v>34</v>
      </c>
      <c r="B66" s="348" t="s">
        <v>24</v>
      </c>
      <c r="C66" s="349" t="s">
        <v>35</v>
      </c>
      <c r="D66" s="350" t="s">
        <v>36</v>
      </c>
      <c r="E66" s="351" t="s">
        <v>37</v>
      </c>
      <c r="F66" s="352" t="s">
        <v>26</v>
      </c>
    </row>
    <row r="67" spans="1:8" x14ac:dyDescent="0.25">
      <c r="A67" s="345" t="s">
        <v>38</v>
      </c>
      <c r="B67" s="346" t="e">
        <f>'2015 C&amp;I'!G41+'2016 C&amp;I'!G41</f>
        <v>#REF!</v>
      </c>
      <c r="C67" s="353" t="s">
        <v>39</v>
      </c>
      <c r="D67" s="347">
        <v>6.1643000000000003E-2</v>
      </c>
      <c r="E67" s="354" t="s">
        <v>39</v>
      </c>
      <c r="F67" s="379" t="e">
        <f t="shared" ref="F67:F74" si="3">IFERROR((B67*D67)+(C67*E67),B67*D67)</f>
        <v>#REF!</v>
      </c>
    </row>
    <row r="68" spans="1:8" x14ac:dyDescent="0.25">
      <c r="A68" s="345" t="s">
        <v>40</v>
      </c>
      <c r="B68" s="346" t="e">
        <f>'2015 C&amp;I'!G42+'2016 C&amp;I'!G42</f>
        <v>#REF!</v>
      </c>
      <c r="C68" s="353" t="s">
        <v>39</v>
      </c>
      <c r="D68" s="347">
        <v>4.4153999999999999E-2</v>
      </c>
      <c r="E68" s="354" t="s">
        <v>39</v>
      </c>
      <c r="F68" s="379" t="e">
        <f t="shared" si="3"/>
        <v>#REF!</v>
      </c>
    </row>
    <row r="69" spans="1:8" x14ac:dyDescent="0.25">
      <c r="A69" s="345" t="s">
        <v>41</v>
      </c>
      <c r="B69" s="346" t="e">
        <f>'2015 C&amp;I'!G43+'2016 C&amp;I'!G43</f>
        <v>#REF!</v>
      </c>
      <c r="C69" s="130" t="e">
        <f>'2015 C&amp;I'!H43+'2016 C&amp;I'!H43</f>
        <v>#REF!</v>
      </c>
      <c r="D69" s="347">
        <v>1.6609999999999999E-3</v>
      </c>
      <c r="E69" s="174">
        <v>17.100000000000001</v>
      </c>
      <c r="F69" s="379" t="e">
        <f t="shared" si="3"/>
        <v>#REF!</v>
      </c>
    </row>
    <row r="70" spans="1:8" x14ac:dyDescent="0.25">
      <c r="A70" s="345" t="s">
        <v>42</v>
      </c>
      <c r="B70" s="346" t="e">
        <f>'2015 C&amp;I'!G44+'2016 C&amp;I'!G44</f>
        <v>#REF!</v>
      </c>
      <c r="C70" s="130" t="e">
        <f>'2015 C&amp;I'!H44+'2016 C&amp;I'!H44</f>
        <v>#REF!</v>
      </c>
      <c r="D70" s="347">
        <v>5.9599999999999996E-4</v>
      </c>
      <c r="E70" s="174">
        <v>18.2</v>
      </c>
      <c r="F70" s="379" t="e">
        <f t="shared" si="3"/>
        <v>#REF!</v>
      </c>
    </row>
    <row r="71" spans="1:8" x14ac:dyDescent="0.25">
      <c r="A71" s="345" t="s">
        <v>43</v>
      </c>
      <c r="B71" s="346" t="e">
        <f>'2015 C&amp;I'!G45+'2016 C&amp;I'!G45</f>
        <v>#REF!</v>
      </c>
      <c r="C71" s="130" t="e">
        <f>'2015 C&amp;I'!H45+'2016 C&amp;I'!H45</f>
        <v>#REF!</v>
      </c>
      <c r="D71" s="347">
        <v>2.486E-2</v>
      </c>
      <c r="E71" s="174">
        <v>0</v>
      </c>
      <c r="F71" s="379" t="e">
        <f t="shared" si="3"/>
        <v>#REF!</v>
      </c>
    </row>
    <row r="72" spans="1:8" x14ac:dyDescent="0.25">
      <c r="A72" s="345" t="s">
        <v>44</v>
      </c>
      <c r="B72" s="346" t="e">
        <f>'2015 C&amp;I'!G46+'2016 C&amp;I'!G46</f>
        <v>#REF!</v>
      </c>
      <c r="C72" s="130" t="e">
        <f>'2015 C&amp;I'!H46+'2016 C&amp;I'!H46</f>
        <v>#REF!</v>
      </c>
      <c r="D72" s="134">
        <v>1.2050999999999999E-2</v>
      </c>
      <c r="E72" s="173">
        <v>12.05</v>
      </c>
      <c r="F72" s="379" t="e">
        <f t="shared" si="3"/>
        <v>#REF!</v>
      </c>
    </row>
    <row r="73" spans="1:8" x14ac:dyDescent="0.25">
      <c r="A73" s="345" t="s">
        <v>45</v>
      </c>
      <c r="B73" s="346" t="e">
        <f>'2015 C&amp;I'!G47+'2016 C&amp;I'!G47</f>
        <v>#REF!</v>
      </c>
      <c r="C73" s="130" t="e">
        <f>'2015 C&amp;I'!H47+'2016 C&amp;I'!H47</f>
        <v>#REF!</v>
      </c>
      <c r="D73" s="134">
        <v>1.3174999999999999E-2</v>
      </c>
      <c r="E73" s="173">
        <v>11.5</v>
      </c>
      <c r="F73" s="379" t="e">
        <f t="shared" si="3"/>
        <v>#REF!</v>
      </c>
    </row>
    <row r="74" spans="1:8" ht="15.75" thickBot="1" x14ac:dyDescent="0.3">
      <c r="A74" s="345" t="s">
        <v>46</v>
      </c>
      <c r="B74" s="111" t="e">
        <f>'2015 C&amp;I'!G48+'2016 C&amp;I'!G48</f>
        <v>#REF!</v>
      </c>
      <c r="C74" s="138" t="e">
        <f>'2015 C&amp;I'!H48+'2016 C&amp;I'!H48</f>
        <v>#REF!</v>
      </c>
      <c r="D74" s="112">
        <v>1.1457E-2</v>
      </c>
      <c r="E74" s="172">
        <v>11.07</v>
      </c>
      <c r="F74" s="140" t="e">
        <f t="shared" si="3"/>
        <v>#REF!</v>
      </c>
      <c r="G74" s="99"/>
      <c r="H74" s="99"/>
    </row>
    <row r="75" spans="1:8" ht="16.5" thickTop="1" thickBot="1" x14ac:dyDescent="0.3">
      <c r="A75" s="345" t="s">
        <v>33</v>
      </c>
      <c r="B75" s="118" t="e">
        <f>SUM(B67:B74)</f>
        <v>#REF!</v>
      </c>
      <c r="C75" s="145" t="e">
        <f>SUM(C69:C74)</f>
        <v>#REF!</v>
      </c>
      <c r="D75" s="146"/>
      <c r="E75" s="147"/>
      <c r="F75" s="171" t="e">
        <f>SUM(F67:F74)</f>
        <v>#REF!</v>
      </c>
      <c r="G75" s="32"/>
      <c r="H75" s="31"/>
    </row>
    <row r="76" spans="1:8" ht="15.75" thickBot="1" x14ac:dyDescent="0.3">
      <c r="F76" s="170" t="e">
        <f>SUM(Sector!#REF!)</f>
        <v>#REF!</v>
      </c>
    </row>
    <row r="77" spans="1:8" ht="15.75" thickBot="1" x14ac:dyDescent="0.3">
      <c r="A77" s="342"/>
      <c r="B77" s="342"/>
      <c r="C77" s="342"/>
      <c r="D77" s="342"/>
      <c r="E77" s="342"/>
      <c r="F77" s="368" t="s">
        <v>47</v>
      </c>
      <c r="G77" s="370" t="s">
        <v>48</v>
      </c>
    </row>
    <row r="78" spans="1:8" x14ac:dyDescent="0.25">
      <c r="A78" s="361" t="s">
        <v>92</v>
      </c>
      <c r="B78" s="362"/>
      <c r="C78" s="362"/>
      <c r="D78" s="362"/>
      <c r="E78" s="362"/>
      <c r="F78" s="362"/>
      <c r="G78" s="377"/>
    </row>
    <row r="79" spans="1:8" x14ac:dyDescent="0.25">
      <c r="A79" s="363" t="s">
        <v>79</v>
      </c>
      <c r="B79" s="364">
        <v>0.30930000000000002</v>
      </c>
      <c r="C79" s="310"/>
      <c r="D79" s="310"/>
      <c r="E79" s="310"/>
      <c r="F79" s="373" t="e">
        <f>+F75*B79</f>
        <v>#REF!</v>
      </c>
      <c r="G79" s="365" t="e">
        <f>ROUND(F79*(1-(0.014/(1-0.06125))),0)-1</f>
        <v>#REF!</v>
      </c>
    </row>
    <row r="80" spans="1:8" x14ac:dyDescent="0.25">
      <c r="A80" s="363" t="s">
        <v>80</v>
      </c>
      <c r="B80" s="364">
        <v>0.68569999999999998</v>
      </c>
      <c r="C80" s="310"/>
      <c r="D80" s="310"/>
      <c r="E80" s="310"/>
      <c r="F80" s="373" t="e">
        <f>+F75*B80</f>
        <v>#REF!</v>
      </c>
      <c r="G80" s="365" t="e">
        <f>ROUND(F80*(1-(0.014/(1-0.06125))),0)-1</f>
        <v>#REF!</v>
      </c>
    </row>
    <row r="81" spans="1:7" ht="15.75" thickBot="1" x14ac:dyDescent="0.3">
      <c r="A81" s="363" t="s">
        <v>71</v>
      </c>
      <c r="B81" s="364">
        <f>0.0014+0.0002+0.0034</f>
        <v>5.0000000000000001E-3</v>
      </c>
      <c r="C81" s="310"/>
      <c r="D81" s="310"/>
      <c r="E81" s="310"/>
      <c r="F81" s="374" t="e">
        <f>+F75*B81</f>
        <v>#REF!</v>
      </c>
      <c r="G81" s="375" t="e">
        <f>ROUND(F81*(1-(0.014/(1-0.06125))),0)-1</f>
        <v>#REF!</v>
      </c>
    </row>
    <row r="82" spans="1:7" ht="16.5" thickTop="1" thickBot="1" x14ac:dyDescent="0.3">
      <c r="A82" s="366" t="s">
        <v>56</v>
      </c>
      <c r="B82" s="357"/>
      <c r="C82" s="357"/>
      <c r="D82" s="357"/>
      <c r="E82" s="357"/>
      <c r="F82" s="359" t="e">
        <f>SUM(F79:F81)</f>
        <v>#REF!</v>
      </c>
      <c r="G82" s="378" t="e">
        <f>SUM(G79:G81)</f>
        <v>#REF!</v>
      </c>
    </row>
    <row r="84" spans="1:7" ht="15.75" thickBot="1" x14ac:dyDescent="0.3">
      <c r="A84" t="s">
        <v>93</v>
      </c>
    </row>
    <row r="85" spans="1:7" x14ac:dyDescent="0.25">
      <c r="B85" s="594" t="s">
        <v>95</v>
      </c>
      <c r="C85" s="595"/>
      <c r="D85" s="595"/>
      <c r="E85" s="595"/>
      <c r="F85" s="596"/>
    </row>
    <row r="86" spans="1:7" x14ac:dyDescent="0.25">
      <c r="A86" s="344" t="s">
        <v>34</v>
      </c>
      <c r="B86" s="348" t="s">
        <v>24</v>
      </c>
      <c r="C86" s="349" t="s">
        <v>35</v>
      </c>
      <c r="D86" s="350" t="s">
        <v>36</v>
      </c>
      <c r="E86" s="351" t="s">
        <v>37</v>
      </c>
      <c r="F86" s="352" t="s">
        <v>26</v>
      </c>
    </row>
    <row r="87" spans="1:7" x14ac:dyDescent="0.25">
      <c r="A87" s="345" t="s">
        <v>38</v>
      </c>
      <c r="B87" s="346" t="e">
        <f>'2015 C&amp;I'!G41+'2016 C&amp;I'!G41+'2017 C&amp;Ia'!G41</f>
        <v>#REF!</v>
      </c>
      <c r="C87" s="353" t="s">
        <v>39</v>
      </c>
      <c r="D87" s="347">
        <v>6.1643000000000003E-2</v>
      </c>
      <c r="E87" s="354" t="s">
        <v>39</v>
      </c>
      <c r="F87" s="379" t="e">
        <f t="shared" ref="F87:F94" si="4">IFERROR((B87*D87)+(C87*E87),B87*D87)</f>
        <v>#REF!</v>
      </c>
    </row>
    <row r="88" spans="1:7" x14ac:dyDescent="0.25">
      <c r="A88" s="345" t="s">
        <v>40</v>
      </c>
      <c r="B88" s="346" t="e">
        <f>'2015 C&amp;I'!G42+'2016 C&amp;I'!G42+'2017 C&amp;Ia'!G42</f>
        <v>#REF!</v>
      </c>
      <c r="C88" s="353" t="s">
        <v>39</v>
      </c>
      <c r="D88" s="347">
        <v>4.4153999999999999E-2</v>
      </c>
      <c r="E88" s="354" t="s">
        <v>39</v>
      </c>
      <c r="F88" s="379" t="e">
        <f t="shared" si="4"/>
        <v>#REF!</v>
      </c>
    </row>
    <row r="89" spans="1:7" x14ac:dyDescent="0.25">
      <c r="A89" s="345" t="s">
        <v>41</v>
      </c>
      <c r="B89" s="346" t="e">
        <f>'2015 C&amp;I'!G43+'2016 C&amp;I'!G43+'2017 C&amp;Ia'!G43</f>
        <v>#REF!</v>
      </c>
      <c r="C89" s="130" t="e">
        <f>+'2015 C&amp;I'!H43+'2016 C&amp;I'!H43+'2017 C&amp;Ia'!H43</f>
        <v>#REF!</v>
      </c>
      <c r="D89" s="347">
        <v>1.6609999999999999E-3</v>
      </c>
      <c r="E89" s="174">
        <v>17.100000000000001</v>
      </c>
      <c r="F89" s="379" t="e">
        <f t="shared" si="4"/>
        <v>#REF!</v>
      </c>
    </row>
    <row r="90" spans="1:7" x14ac:dyDescent="0.25">
      <c r="A90" s="345" t="s">
        <v>42</v>
      </c>
      <c r="B90" s="346" t="e">
        <f>'2015 C&amp;I'!G44+'2016 C&amp;I'!G44+'2017 C&amp;Ia'!G44</f>
        <v>#REF!</v>
      </c>
      <c r="C90" s="130" t="e">
        <f>+'2015 C&amp;I'!H44+'2016 C&amp;I'!H44+'2017 C&amp;Ia'!H44</f>
        <v>#REF!</v>
      </c>
      <c r="D90" s="347">
        <v>5.9599999999999996E-4</v>
      </c>
      <c r="E90" s="174">
        <v>18.2</v>
      </c>
      <c r="F90" s="379" t="e">
        <f t="shared" si="4"/>
        <v>#REF!</v>
      </c>
    </row>
    <row r="91" spans="1:7" x14ac:dyDescent="0.25">
      <c r="A91" s="345" t="s">
        <v>43</v>
      </c>
      <c r="B91" s="346" t="e">
        <f>'2015 C&amp;I'!G45+'2016 C&amp;I'!G45+'2017 C&amp;Ia'!G45</f>
        <v>#REF!</v>
      </c>
      <c r="C91" s="130" t="e">
        <f>+'2015 C&amp;I'!H45+'2016 C&amp;I'!H45+'2017 C&amp;Ia'!H45</f>
        <v>#REF!</v>
      </c>
      <c r="D91" s="347">
        <v>2.486E-2</v>
      </c>
      <c r="E91" s="174">
        <v>0</v>
      </c>
      <c r="F91" s="379" t="e">
        <f t="shared" si="4"/>
        <v>#REF!</v>
      </c>
    </row>
    <row r="92" spans="1:7" x14ac:dyDescent="0.25">
      <c r="A92" s="345" t="s">
        <v>44</v>
      </c>
      <c r="B92" s="346" t="e">
        <f>'2015 C&amp;I'!G46+'2016 C&amp;I'!G46+'2017 C&amp;Ia'!G46</f>
        <v>#REF!</v>
      </c>
      <c r="C92" s="130" t="e">
        <f>+'2015 C&amp;I'!H46+'2016 C&amp;I'!H46+'2017 C&amp;Ia'!H46</f>
        <v>#REF!</v>
      </c>
      <c r="D92" s="134">
        <v>1.2050999999999999E-2</v>
      </c>
      <c r="E92" s="173">
        <v>12.05</v>
      </c>
      <c r="F92" s="379" t="e">
        <f t="shared" si="4"/>
        <v>#REF!</v>
      </c>
    </row>
    <row r="93" spans="1:7" x14ac:dyDescent="0.25">
      <c r="A93" s="345" t="s">
        <v>45</v>
      </c>
      <c r="B93" s="346" t="e">
        <f>'2015 C&amp;I'!G47+'2016 C&amp;I'!G47+'2017 C&amp;Ia'!G47</f>
        <v>#REF!</v>
      </c>
      <c r="C93" s="130" t="e">
        <f>+'2015 C&amp;I'!H47+'2016 C&amp;I'!H47+'2017 C&amp;Ia'!H47</f>
        <v>#REF!</v>
      </c>
      <c r="D93" s="134">
        <v>1.3174999999999999E-2</v>
      </c>
      <c r="E93" s="173">
        <v>11.5</v>
      </c>
      <c r="F93" s="379" t="e">
        <f t="shared" si="4"/>
        <v>#REF!</v>
      </c>
    </row>
    <row r="94" spans="1:7" ht="15.75" thickBot="1" x14ac:dyDescent="0.3">
      <c r="A94" s="345" t="s">
        <v>46</v>
      </c>
      <c r="B94" s="111" t="e">
        <f>'2015 C&amp;I'!G48+'2016 C&amp;I'!G48+'2017 C&amp;Ia'!G48</f>
        <v>#REF!</v>
      </c>
      <c r="C94" s="138" t="e">
        <f>+'2015 C&amp;I'!H48+'2016 C&amp;I'!H48+'2017 C&amp;Ia'!H48</f>
        <v>#REF!</v>
      </c>
      <c r="D94" s="112">
        <v>1.1457E-2</v>
      </c>
      <c r="E94" s="172">
        <v>11.07</v>
      </c>
      <c r="F94" s="140" t="e">
        <f t="shared" si="4"/>
        <v>#REF!</v>
      </c>
    </row>
    <row r="95" spans="1:7" ht="16.5" thickTop="1" thickBot="1" x14ac:dyDescent="0.3">
      <c r="A95" s="345" t="s">
        <v>33</v>
      </c>
      <c r="B95" s="118" t="e">
        <f>SUM(B87:B94)</f>
        <v>#REF!</v>
      </c>
      <c r="C95" s="145" t="e">
        <f>SUM(C89:C94)</f>
        <v>#REF!</v>
      </c>
      <c r="D95" s="146"/>
      <c r="E95" s="147"/>
      <c r="F95" s="171" t="e">
        <f>SUM(F87:F94)</f>
        <v>#REF!</v>
      </c>
    </row>
    <row r="96" spans="1:7" ht="15.75" thickBot="1" x14ac:dyDescent="0.3">
      <c r="F96" s="170" t="e">
        <f>SUM(Sector!#REF!)</f>
        <v>#REF!</v>
      </c>
    </row>
    <row r="97" spans="1:7" ht="15.75" thickBot="1" x14ac:dyDescent="0.3">
      <c r="A97" s="342"/>
      <c r="B97" s="342"/>
      <c r="C97" s="342"/>
      <c r="D97" s="342"/>
      <c r="E97" s="342"/>
      <c r="F97" s="368" t="s">
        <v>47</v>
      </c>
      <c r="G97" s="370" t="s">
        <v>48</v>
      </c>
    </row>
    <row r="98" spans="1:7" x14ac:dyDescent="0.25">
      <c r="A98" s="361" t="s">
        <v>78</v>
      </c>
      <c r="B98" s="362"/>
      <c r="C98" s="362"/>
      <c r="D98" s="362"/>
      <c r="E98" s="362"/>
      <c r="F98" s="362"/>
      <c r="G98" s="377"/>
    </row>
    <row r="99" spans="1:7" x14ac:dyDescent="0.25">
      <c r="A99" s="363" t="s">
        <v>79</v>
      </c>
      <c r="B99" s="364">
        <v>0.31330000000000002</v>
      </c>
      <c r="C99" s="310"/>
      <c r="D99" s="310"/>
      <c r="E99" s="310"/>
      <c r="F99" s="373" t="e">
        <f>+F95*B99</f>
        <v>#REF!</v>
      </c>
      <c r="G99" s="365" t="e">
        <f>ROUND(F99*(1-(0.014/(1-0.06125))),0)-1</f>
        <v>#REF!</v>
      </c>
    </row>
    <row r="100" spans="1:7" x14ac:dyDescent="0.25">
      <c r="A100" s="363" t="s">
        <v>80</v>
      </c>
      <c r="B100" s="364">
        <v>0.68159999999999998</v>
      </c>
      <c r="C100" s="310"/>
      <c r="D100" s="310"/>
      <c r="E100" s="310"/>
      <c r="F100" s="373" t="e">
        <f>+F95*B100</f>
        <v>#REF!</v>
      </c>
      <c r="G100" s="365" t="e">
        <f>ROUND(F100*(1-(0.014/(1-0.06125))),0)-1</f>
        <v>#REF!</v>
      </c>
    </row>
    <row r="101" spans="1:7" ht="15.75" thickBot="1" x14ac:dyDescent="0.3">
      <c r="A101" s="363" t="s">
        <v>71</v>
      </c>
      <c r="B101" s="364">
        <v>5.1000000000000004E-3</v>
      </c>
      <c r="C101" s="310"/>
      <c r="D101" s="310"/>
      <c r="E101" s="310"/>
      <c r="F101" s="374" t="e">
        <f>+F95*B101</f>
        <v>#REF!</v>
      </c>
      <c r="G101" s="375" t="e">
        <f>ROUND(F101*(1-(0.014/(1-0.06125))),0)-1</f>
        <v>#REF!</v>
      </c>
    </row>
    <row r="102" spans="1:7" ht="16.5" thickTop="1" thickBot="1" x14ac:dyDescent="0.3">
      <c r="A102" s="366" t="s">
        <v>56</v>
      </c>
      <c r="B102" s="357"/>
      <c r="C102" s="357"/>
      <c r="D102" s="357"/>
      <c r="E102" s="357"/>
      <c r="F102" s="359" t="e">
        <f>SUM(F99:F101)</f>
        <v>#REF!</v>
      </c>
      <c r="G102" s="378" t="e">
        <f>SUM(G99:G101)</f>
        <v>#REF!</v>
      </c>
    </row>
  </sheetData>
  <mergeCells count="6">
    <mergeCell ref="B85:F85"/>
    <mergeCell ref="A2:G2"/>
    <mergeCell ref="B7:D7"/>
    <mergeCell ref="B24:F24"/>
    <mergeCell ref="B45:F45"/>
    <mergeCell ref="B65:F65"/>
  </mergeCells>
  <pageMargins left="0.7" right="0.7" top="0.75" bottom="0.75" header="0.3" footer="0.3"/>
  <pageSetup scale="51"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FF0000"/>
  </sheetPr>
  <dimension ref="A2:L42"/>
  <sheetViews>
    <sheetView zoomScale="85" zoomScaleNormal="85" workbookViewId="0">
      <selection activeCell="L46" sqref="L46"/>
    </sheetView>
  </sheetViews>
  <sheetFormatPr defaultRowHeight="15" x14ac:dyDescent="0.25"/>
  <cols>
    <col min="1" max="1" width="22" bestFit="1" customWidth="1"/>
    <col min="2" max="2" width="16.7109375" customWidth="1"/>
    <col min="3" max="3" width="12" customWidth="1"/>
    <col min="4" max="4" width="15.28515625" customWidth="1"/>
    <col min="5" max="5" width="14" customWidth="1"/>
    <col min="6" max="6" width="16.42578125" customWidth="1"/>
    <col min="7" max="7" width="16.7109375" customWidth="1"/>
    <col min="8" max="8" width="15.28515625" customWidth="1"/>
    <col min="9" max="9" width="14.42578125" customWidth="1"/>
    <col min="10" max="10" width="14.7109375" customWidth="1"/>
    <col min="11" max="11" width="19.5703125" customWidth="1"/>
    <col min="12" max="12" width="14.42578125" customWidth="1"/>
  </cols>
  <sheetData>
    <row r="2" spans="1:12" ht="15.75" thickBot="1" x14ac:dyDescent="0.3"/>
    <row r="3" spans="1:12" x14ac:dyDescent="0.25">
      <c r="B3" s="580" t="s">
        <v>96</v>
      </c>
      <c r="C3" s="581"/>
      <c r="D3" s="581"/>
      <c r="E3" s="581"/>
      <c r="F3" s="582"/>
      <c r="G3" s="594" t="s">
        <v>97</v>
      </c>
      <c r="H3" s="595"/>
      <c r="I3" s="595"/>
      <c r="J3" s="595"/>
      <c r="K3" s="596"/>
    </row>
    <row r="4" spans="1:12" s="42" customFormat="1" ht="30" x14ac:dyDescent="0.25">
      <c r="A4" s="102" t="s">
        <v>23</v>
      </c>
      <c r="B4" s="106" t="s">
        <v>24</v>
      </c>
      <c r="C4" s="308"/>
      <c r="D4" s="18" t="s">
        <v>25</v>
      </c>
      <c r="E4" s="309"/>
      <c r="F4" s="107" t="s">
        <v>98</v>
      </c>
      <c r="G4" s="103" t="s">
        <v>24</v>
      </c>
      <c r="H4" s="306"/>
      <c r="I4" s="104" t="s">
        <v>25</v>
      </c>
      <c r="J4" s="307"/>
      <c r="K4" s="105" t="s">
        <v>57</v>
      </c>
    </row>
    <row r="5" spans="1:12" x14ac:dyDescent="0.25">
      <c r="A5" s="345" t="s">
        <v>27</v>
      </c>
      <c r="B5" s="185" t="e">
        <f>SUM('Res Rate Code Energy'!#REF!)</f>
        <v>#REF!</v>
      </c>
      <c r="C5" s="186"/>
      <c r="D5" s="387">
        <v>2.9055999999999998E-2</v>
      </c>
      <c r="E5" s="20"/>
      <c r="F5" s="169" t="e">
        <f>+B5*D5</f>
        <v>#REF!</v>
      </c>
      <c r="G5" s="187" t="e">
        <f>SUM('Res Rate Code Energy'!#REF!)</f>
        <v>#REF!</v>
      </c>
      <c r="H5" s="188"/>
      <c r="I5" s="389">
        <v>2.9055999999999998E-2</v>
      </c>
      <c r="J5" s="347"/>
      <c r="K5" s="189" t="e">
        <f>+G5*I5</f>
        <v>#REF!</v>
      </c>
      <c r="L5" s="380">
        <v>4</v>
      </c>
    </row>
    <row r="6" spans="1:12" x14ac:dyDescent="0.25">
      <c r="A6" s="345" t="s">
        <v>28</v>
      </c>
      <c r="B6" s="185" t="e">
        <f>SUM('Res Rate Code Energy'!#REF!)</f>
        <v>#REF!</v>
      </c>
      <c r="C6" s="186"/>
      <c r="D6" s="387">
        <v>1.6855999999999999E-2</v>
      </c>
      <c r="E6" s="20"/>
      <c r="F6" s="169" t="e">
        <f t="shared" ref="F6:F10" si="0">+B6*D6</f>
        <v>#REF!</v>
      </c>
      <c r="G6" s="187" t="e">
        <f>SUM('Res Rate Code Energy'!#REF!)</f>
        <v>#REF!</v>
      </c>
      <c r="H6" s="188"/>
      <c r="I6" s="389">
        <v>1.6855999999999999E-2</v>
      </c>
      <c r="J6" s="347"/>
      <c r="K6" s="189" t="e">
        <f>+G6*I6</f>
        <v>#REF!</v>
      </c>
      <c r="L6" s="380">
        <v>5</v>
      </c>
    </row>
    <row r="7" spans="1:12" x14ac:dyDescent="0.25">
      <c r="A7" s="345" t="s">
        <v>29</v>
      </c>
      <c r="B7" s="185" t="e">
        <f>SUM('Res Rate Code Energy'!#REF!)</f>
        <v>#REF!</v>
      </c>
      <c r="C7" s="186"/>
      <c r="D7" s="387">
        <v>1.6855999999999999E-2</v>
      </c>
      <c r="E7" s="20"/>
      <c r="F7" s="169" t="e">
        <f t="shared" si="0"/>
        <v>#REF!</v>
      </c>
      <c r="G7" s="187" t="e">
        <f>SUM('Res Rate Code Energy'!#REF!)</f>
        <v>#REF!</v>
      </c>
      <c r="H7" s="188"/>
      <c r="I7" s="389">
        <v>1.6855999999999999E-2</v>
      </c>
      <c r="J7" s="347"/>
      <c r="K7" s="189" t="e">
        <f>+G7*I7</f>
        <v>#REF!</v>
      </c>
      <c r="L7" s="380">
        <v>6</v>
      </c>
    </row>
    <row r="8" spans="1:12" x14ac:dyDescent="0.25">
      <c r="A8" s="345" t="s">
        <v>30</v>
      </c>
      <c r="B8" s="185" t="e">
        <f>SUM('Res Rate Code Energy'!#REF!)</f>
        <v>#REF!</v>
      </c>
      <c r="C8" s="186"/>
      <c r="D8" s="387">
        <v>2.4656000000000001E-2</v>
      </c>
      <c r="E8" s="20"/>
      <c r="F8" s="169" t="e">
        <f t="shared" si="0"/>
        <v>#REF!</v>
      </c>
      <c r="G8" s="187" t="e">
        <f>SUM('Res Rate Code Energy'!#REF!)</f>
        <v>#REF!</v>
      </c>
      <c r="H8" s="188"/>
      <c r="I8" s="389">
        <v>2.4656000000000001E-2</v>
      </c>
      <c r="J8" s="347"/>
      <c r="K8" s="189" t="e">
        <f t="shared" ref="K8:K10" si="1">+G8*I8</f>
        <v>#REF!</v>
      </c>
      <c r="L8" s="380">
        <v>7</v>
      </c>
    </row>
    <row r="9" spans="1:12" x14ac:dyDescent="0.25">
      <c r="A9" s="345" t="s">
        <v>31</v>
      </c>
      <c r="B9" s="185" t="e">
        <f>SUM('Res Rate Code Energy'!#REF!)</f>
        <v>#REF!</v>
      </c>
      <c r="C9" s="186"/>
      <c r="D9" s="387">
        <v>1.3676000000000001E-2</v>
      </c>
      <c r="E9" s="20"/>
      <c r="F9" s="169" t="e">
        <f t="shared" si="0"/>
        <v>#REF!</v>
      </c>
      <c r="G9" s="187" t="e">
        <f>SUM('Res Rate Code Energy'!#REF!)</f>
        <v>#REF!</v>
      </c>
      <c r="H9" s="188"/>
      <c r="I9" s="389">
        <v>1.3676000000000001E-2</v>
      </c>
      <c r="J9" s="347"/>
      <c r="K9" s="189" t="e">
        <f t="shared" si="1"/>
        <v>#REF!</v>
      </c>
      <c r="L9" s="380">
        <v>8</v>
      </c>
    </row>
    <row r="10" spans="1:12" ht="15.75" thickBot="1" x14ac:dyDescent="0.3">
      <c r="A10" s="345" t="s">
        <v>32</v>
      </c>
      <c r="B10" s="191" t="e">
        <f>SUM('Res Rate Code Energy'!#REF!)</f>
        <v>#REF!</v>
      </c>
      <c r="C10" s="192"/>
      <c r="D10" s="388">
        <v>1.3676000000000001E-2</v>
      </c>
      <c r="E10" s="142"/>
      <c r="F10" s="166" t="e">
        <f t="shared" si="0"/>
        <v>#REF!</v>
      </c>
      <c r="G10" s="193" t="e">
        <f>SUM('Res Rate Code Energy'!#REF!)</f>
        <v>#REF!</v>
      </c>
      <c r="H10" s="194"/>
      <c r="I10" s="390">
        <v>1.3676000000000001E-2</v>
      </c>
      <c r="J10" s="112"/>
      <c r="K10" s="195" t="e">
        <f t="shared" si="1"/>
        <v>#REF!</v>
      </c>
      <c r="L10" s="380">
        <v>9</v>
      </c>
    </row>
    <row r="11" spans="1:12" ht="16.5" thickTop="1" thickBot="1" x14ac:dyDescent="0.3">
      <c r="A11" s="345" t="s">
        <v>33</v>
      </c>
      <c r="B11" s="121" t="e">
        <f>SUM(B5:B10)</f>
        <v>#REF!</v>
      </c>
      <c r="C11" s="148"/>
      <c r="D11" s="165"/>
      <c r="E11" s="164"/>
      <c r="F11" s="163" t="e">
        <f>SUM(F5:F10)</f>
        <v>#REF!</v>
      </c>
      <c r="G11" s="118" t="e">
        <f>SUM(G5:G10)</f>
        <v>#REF!</v>
      </c>
      <c r="H11" s="145"/>
      <c r="I11" s="196"/>
      <c r="J11" s="197"/>
      <c r="K11" s="198" t="e">
        <f>SUM(K5:K10)</f>
        <v>#REF!</v>
      </c>
      <c r="L11" s="190"/>
    </row>
    <row r="12" spans="1:12" ht="15.75" thickBot="1" x14ac:dyDescent="0.3">
      <c r="B12" t="s">
        <v>99</v>
      </c>
      <c r="F12" s="381" t="e">
        <f>SUM(Sector!#REF!)</f>
        <v>#REF!</v>
      </c>
      <c r="G12" t="s">
        <v>100</v>
      </c>
      <c r="K12" s="382" t="e">
        <f>SUM(Sector!#REF!)</f>
        <v>#REF!</v>
      </c>
    </row>
    <row r="13" spans="1:12" x14ac:dyDescent="0.25">
      <c r="B13" s="583" t="s">
        <v>54</v>
      </c>
      <c r="C13" s="585"/>
      <c r="D13" s="587"/>
      <c r="E13" s="588" t="s">
        <v>101</v>
      </c>
      <c r="F13" s="590"/>
      <c r="G13" s="592"/>
      <c r="H13" s="583" t="s">
        <v>102</v>
      </c>
      <c r="I13" s="585"/>
      <c r="J13" s="587"/>
      <c r="K13" s="199" t="s">
        <v>56</v>
      </c>
    </row>
    <row r="14" spans="1:12" ht="30" x14ac:dyDescent="0.25">
      <c r="A14" s="102" t="s">
        <v>23</v>
      </c>
      <c r="B14" s="103" t="s">
        <v>24</v>
      </c>
      <c r="C14" s="104" t="s">
        <v>25</v>
      </c>
      <c r="D14" s="105" t="s">
        <v>57</v>
      </c>
      <c r="E14" s="106" t="s">
        <v>24</v>
      </c>
      <c r="F14" s="18" t="s">
        <v>25</v>
      </c>
      <c r="G14" s="107" t="s">
        <v>57</v>
      </c>
      <c r="H14" s="103" t="s">
        <v>24</v>
      </c>
      <c r="I14" s="104" t="s">
        <v>25</v>
      </c>
      <c r="J14" s="105" t="s">
        <v>57</v>
      </c>
      <c r="K14" s="200" t="s">
        <v>58</v>
      </c>
      <c r="L14" s="42"/>
    </row>
    <row r="15" spans="1:12" x14ac:dyDescent="0.25">
      <c r="A15" s="337" t="s">
        <v>27</v>
      </c>
      <c r="B15" s="346" t="e">
        <f>SUM('Res Rate Code Energy'!#REF!)</f>
        <v>#REF!</v>
      </c>
      <c r="C15" s="347">
        <v>2.9055999999999998E-2</v>
      </c>
      <c r="D15" s="109" t="e">
        <f t="shared" ref="D15:D20" si="2">+B15*C15</f>
        <v>#REF!</v>
      </c>
      <c r="E15" s="16" t="e">
        <f>SUM('Res Rate Code Energy'!#REF!)</f>
        <v>#REF!</v>
      </c>
      <c r="F15" s="110">
        <v>3.6499999999999998E-2</v>
      </c>
      <c r="G15" s="17" t="e">
        <f t="shared" ref="G15:G20" si="3">+E15*F15</f>
        <v>#REF!</v>
      </c>
      <c r="H15" s="346" t="e">
        <f>SUM('Res Rate Code Energy'!#REF!)</f>
        <v>#REF!</v>
      </c>
      <c r="I15" s="183">
        <v>3.6499999999999998E-2</v>
      </c>
      <c r="J15" s="109" t="e">
        <f t="shared" ref="J15:J20" si="4">+H15*I15</f>
        <v>#REF!</v>
      </c>
      <c r="K15" s="201" t="e">
        <f>+D15+G15+J15</f>
        <v>#REF!</v>
      </c>
      <c r="L15" s="380">
        <v>4</v>
      </c>
    </row>
    <row r="16" spans="1:12" x14ac:dyDescent="0.25">
      <c r="A16" s="345" t="s">
        <v>28</v>
      </c>
      <c r="B16" s="346" t="e">
        <f>SUM('Res Rate Code Energy'!#REF!)</f>
        <v>#REF!</v>
      </c>
      <c r="C16" s="347">
        <v>1.6855999999999999E-2</v>
      </c>
      <c r="D16" s="109" t="e">
        <f t="shared" si="2"/>
        <v>#REF!</v>
      </c>
      <c r="E16" s="16" t="e">
        <f>SUM('Res Rate Code Energy'!#REF!)</f>
        <v>#REF!</v>
      </c>
      <c r="F16" s="110">
        <v>2.3897000000000002E-2</v>
      </c>
      <c r="G16" s="17" t="e">
        <f t="shared" si="3"/>
        <v>#REF!</v>
      </c>
      <c r="H16" s="346" t="e">
        <f>SUM('Res Rate Code Energy'!#REF!)</f>
        <v>#REF!</v>
      </c>
      <c r="I16" s="183">
        <v>2.3897000000000002E-2</v>
      </c>
      <c r="J16" s="109" t="e">
        <f t="shared" si="4"/>
        <v>#REF!</v>
      </c>
      <c r="K16" s="201" t="e">
        <f t="shared" ref="K16:K20" si="5">+D16+G16+J16</f>
        <v>#REF!</v>
      </c>
      <c r="L16" s="380">
        <v>5</v>
      </c>
    </row>
    <row r="17" spans="1:12" x14ac:dyDescent="0.25">
      <c r="A17" s="345" t="s">
        <v>29</v>
      </c>
      <c r="B17" s="346" t="e">
        <f>SUM('Res Rate Code Energy'!#REF!)</f>
        <v>#REF!</v>
      </c>
      <c r="C17" s="347">
        <v>1.6855999999999999E-2</v>
      </c>
      <c r="D17" s="109" t="e">
        <f t="shared" si="2"/>
        <v>#REF!</v>
      </c>
      <c r="E17" s="16" t="e">
        <f>SUM('Res Rate Code Energy'!#REF!)</f>
        <v>#REF!</v>
      </c>
      <c r="F17" s="110">
        <v>2.3897000000000002E-2</v>
      </c>
      <c r="G17" s="17" t="e">
        <f t="shared" si="3"/>
        <v>#REF!</v>
      </c>
      <c r="H17" s="346" t="e">
        <f>SUM('Res Rate Code Energy'!#REF!)</f>
        <v>#REF!</v>
      </c>
      <c r="I17" s="183">
        <v>2.3897000000000002E-2</v>
      </c>
      <c r="J17" s="109" t="e">
        <f t="shared" si="4"/>
        <v>#REF!</v>
      </c>
      <c r="K17" s="201" t="e">
        <f t="shared" si="5"/>
        <v>#REF!</v>
      </c>
      <c r="L17" s="380">
        <v>6</v>
      </c>
    </row>
    <row r="18" spans="1:12" x14ac:dyDescent="0.25">
      <c r="A18" s="345" t="s">
        <v>30</v>
      </c>
      <c r="B18" s="346" t="e">
        <f>SUM('Res Rate Code Energy'!#REF!)</f>
        <v>#REF!</v>
      </c>
      <c r="C18" s="347">
        <v>2.4656000000000001E-2</v>
      </c>
      <c r="D18" s="109" t="e">
        <f t="shared" si="2"/>
        <v>#REF!</v>
      </c>
      <c r="E18" s="16" t="e">
        <f>SUM('Res Rate Code Energy'!#REF!)</f>
        <v>#REF!</v>
      </c>
      <c r="F18" s="110">
        <v>2.9505E-2</v>
      </c>
      <c r="G18" s="17" t="e">
        <f t="shared" si="3"/>
        <v>#REF!</v>
      </c>
      <c r="H18" s="346" t="e">
        <f>SUM('Res Rate Code Energy'!#REF!)</f>
        <v>#REF!</v>
      </c>
      <c r="I18" s="183">
        <v>2.9505E-2</v>
      </c>
      <c r="J18" s="109" t="e">
        <f t="shared" si="4"/>
        <v>#REF!</v>
      </c>
      <c r="K18" s="201" t="e">
        <f t="shared" si="5"/>
        <v>#REF!</v>
      </c>
      <c r="L18" s="380">
        <v>7</v>
      </c>
    </row>
    <row r="19" spans="1:12" x14ac:dyDescent="0.25">
      <c r="A19" s="345" t="s">
        <v>31</v>
      </c>
      <c r="B19" s="346" t="e">
        <f>SUM('Res Rate Code Energy'!#REF!)</f>
        <v>#REF!</v>
      </c>
      <c r="C19" s="347">
        <v>1.3676000000000001E-2</v>
      </c>
      <c r="D19" s="109" t="e">
        <f t="shared" si="2"/>
        <v>#REF!</v>
      </c>
      <c r="E19" s="16" t="e">
        <f>SUM('Res Rate Code Energy'!#REF!)</f>
        <v>#REF!</v>
      </c>
      <c r="F19" s="110">
        <v>1.8162000000000001E-2</v>
      </c>
      <c r="G19" s="17" t="e">
        <f t="shared" si="3"/>
        <v>#REF!</v>
      </c>
      <c r="H19" s="346" t="e">
        <f>SUM('Res Rate Code Energy'!#REF!)</f>
        <v>#REF!</v>
      </c>
      <c r="I19" s="183">
        <v>1.8162000000000001E-2</v>
      </c>
      <c r="J19" s="109" t="e">
        <f t="shared" si="4"/>
        <v>#REF!</v>
      </c>
      <c r="K19" s="201" t="e">
        <f t="shared" si="5"/>
        <v>#REF!</v>
      </c>
      <c r="L19" s="380">
        <v>8</v>
      </c>
    </row>
    <row r="20" spans="1:12" ht="15.75" thickBot="1" x14ac:dyDescent="0.3">
      <c r="A20" s="345" t="s">
        <v>32</v>
      </c>
      <c r="B20" s="111" t="e">
        <f>SUM('Res Rate Code Energy'!#REF!)</f>
        <v>#REF!</v>
      </c>
      <c r="C20" s="112">
        <v>1.3676000000000001E-2</v>
      </c>
      <c r="D20" s="113" t="e">
        <f t="shared" si="2"/>
        <v>#REF!</v>
      </c>
      <c r="E20" s="114" t="e">
        <f>SUM('Res Rate Code Energy'!#REF!)</f>
        <v>#REF!</v>
      </c>
      <c r="F20" s="115">
        <v>1.8162000000000001E-2</v>
      </c>
      <c r="G20" s="116" t="e">
        <f t="shared" si="3"/>
        <v>#REF!</v>
      </c>
      <c r="H20" s="111" t="e">
        <f>SUM('Res Rate Code Energy'!#REF!)</f>
        <v>#REF!</v>
      </c>
      <c r="I20" s="181">
        <v>1.8162000000000001E-2</v>
      </c>
      <c r="J20" s="113" t="e">
        <f t="shared" si="4"/>
        <v>#REF!</v>
      </c>
      <c r="K20" s="202" t="e">
        <f t="shared" si="5"/>
        <v>#REF!</v>
      </c>
      <c r="L20" s="380">
        <v>9</v>
      </c>
    </row>
    <row r="21" spans="1:12" ht="16.5" thickTop="1" thickBot="1" x14ac:dyDescent="0.3">
      <c r="A21" s="345" t="s">
        <v>33</v>
      </c>
      <c r="B21" s="118" t="e">
        <f>SUM(B15:B20)</f>
        <v>#REF!</v>
      </c>
      <c r="C21" s="119"/>
      <c r="D21" s="120" t="e">
        <f>SUM(D15:D20)</f>
        <v>#REF!</v>
      </c>
      <c r="E21" s="118" t="e">
        <f>SUM(E15:E20)</f>
        <v>#REF!</v>
      </c>
      <c r="F21" s="122"/>
      <c r="G21" s="123" t="e">
        <f>SUM(G15:G20)</f>
        <v>#REF!</v>
      </c>
      <c r="H21" s="118" t="e">
        <f>SUM(H15:H20)</f>
        <v>#REF!</v>
      </c>
      <c r="I21" s="119"/>
      <c r="J21" s="120" t="e">
        <f>SUM(J15:J20)</f>
        <v>#REF!</v>
      </c>
      <c r="K21" s="120" t="e">
        <f>SUM(K15:K20)</f>
        <v>#REF!</v>
      </c>
      <c r="L21" s="31"/>
    </row>
    <row r="22" spans="1:12" ht="15.75" thickBot="1" x14ac:dyDescent="0.3">
      <c r="B22" t="s">
        <v>103</v>
      </c>
      <c r="D22" s="31" t="e">
        <f>SUM(Sector!#REF!)</f>
        <v>#REF!</v>
      </c>
      <c r="E22" t="s">
        <v>104</v>
      </c>
      <c r="G22" s="152" t="e">
        <f>SUM(Sector!#REF!)</f>
        <v>#REF!</v>
      </c>
      <c r="H22" s="203" t="s">
        <v>105</v>
      </c>
      <c r="J22" s="151" t="e">
        <f>SUM(Sector!#REF!)</f>
        <v>#REF!</v>
      </c>
    </row>
    <row r="23" spans="1:12" x14ac:dyDescent="0.25">
      <c r="A23" s="204"/>
      <c r="B23" s="603" t="s">
        <v>76</v>
      </c>
      <c r="C23" s="598"/>
      <c r="D23" s="598"/>
      <c r="E23" s="598"/>
      <c r="F23" s="599"/>
      <c r="G23" s="604" t="s">
        <v>86</v>
      </c>
      <c r="H23" s="601"/>
      <c r="I23" s="601"/>
      <c r="J23" s="601"/>
      <c r="K23" s="602"/>
      <c r="L23" s="204"/>
    </row>
    <row r="24" spans="1:12" s="42" customFormat="1" ht="30" x14ac:dyDescent="0.25">
      <c r="A24" s="325" t="s">
        <v>23</v>
      </c>
      <c r="B24" s="326" t="s">
        <v>24</v>
      </c>
      <c r="C24" s="327"/>
      <c r="D24" s="328" t="s">
        <v>25</v>
      </c>
      <c r="E24" s="329"/>
      <c r="F24" s="330" t="s">
        <v>26</v>
      </c>
      <c r="G24" s="331" t="s">
        <v>24</v>
      </c>
      <c r="H24" s="332"/>
      <c r="I24" s="333" t="s">
        <v>25</v>
      </c>
      <c r="J24" s="334"/>
      <c r="K24" s="335" t="s">
        <v>26</v>
      </c>
      <c r="L24" s="336"/>
    </row>
    <row r="25" spans="1:12" x14ac:dyDescent="0.25">
      <c r="A25" s="214" t="s">
        <v>27</v>
      </c>
      <c r="B25" s="253" t="e">
        <f>SUM('Res Rate Code Energy'!#REF!)</f>
        <v>#REF!</v>
      </c>
      <c r="C25" s="215"/>
      <c r="D25" s="391">
        <v>3.6499999999999998E-2</v>
      </c>
      <c r="E25" s="216"/>
      <c r="F25" s="217" t="e">
        <f>+B25*D25</f>
        <v>#REF!</v>
      </c>
      <c r="G25" s="218" t="e">
        <f>SUM('Res Rate Code Energy'!#REF!)</f>
        <v>#REF!</v>
      </c>
      <c r="H25" s="219"/>
      <c r="I25" s="393">
        <v>3.6499999999999998E-2</v>
      </c>
      <c r="J25" s="220"/>
      <c r="K25" s="221" t="e">
        <f>+G25*I25</f>
        <v>#REF!</v>
      </c>
      <c r="L25" s="380">
        <v>4</v>
      </c>
    </row>
    <row r="26" spans="1:12" x14ac:dyDescent="0.25">
      <c r="A26" s="214" t="s">
        <v>28</v>
      </c>
      <c r="B26" s="253" t="e">
        <f>SUM('Res Rate Code Energy'!#REF!)</f>
        <v>#REF!</v>
      </c>
      <c r="C26" s="215"/>
      <c r="D26" s="391">
        <v>2.3897000000000002E-2</v>
      </c>
      <c r="E26" s="216"/>
      <c r="F26" s="217" t="e">
        <f t="shared" ref="F26:F30" si="6">+B26*D26</f>
        <v>#REF!</v>
      </c>
      <c r="G26" s="218" t="e">
        <f>SUM('Res Rate Code Energy'!#REF!)</f>
        <v>#REF!</v>
      </c>
      <c r="H26" s="219"/>
      <c r="I26" s="393">
        <v>2.3897000000000002E-2</v>
      </c>
      <c r="J26" s="220"/>
      <c r="K26" s="221" t="e">
        <f t="shared" ref="K26:K30" si="7">+G26*I26</f>
        <v>#REF!</v>
      </c>
      <c r="L26" s="380">
        <v>5</v>
      </c>
    </row>
    <row r="27" spans="1:12" x14ac:dyDescent="0.25">
      <c r="A27" s="214" t="s">
        <v>29</v>
      </c>
      <c r="B27" s="253" t="e">
        <f>SUM('Res Rate Code Energy'!#REF!)</f>
        <v>#REF!</v>
      </c>
      <c r="C27" s="215"/>
      <c r="D27" s="391">
        <v>2.3897000000000002E-2</v>
      </c>
      <c r="E27" s="216"/>
      <c r="F27" s="217" t="e">
        <f t="shared" si="6"/>
        <v>#REF!</v>
      </c>
      <c r="G27" s="218" t="e">
        <f>SUM('Res Rate Code Energy'!#REF!)</f>
        <v>#REF!</v>
      </c>
      <c r="H27" s="219"/>
      <c r="I27" s="393">
        <v>2.3897000000000002E-2</v>
      </c>
      <c r="J27" s="220"/>
      <c r="K27" s="221" t="e">
        <f t="shared" si="7"/>
        <v>#REF!</v>
      </c>
      <c r="L27" s="380">
        <v>6</v>
      </c>
    </row>
    <row r="28" spans="1:12" x14ac:dyDescent="0.25">
      <c r="A28" s="214" t="s">
        <v>30</v>
      </c>
      <c r="B28" s="253" t="e">
        <f>SUM('Res Rate Code Energy'!#REF!)</f>
        <v>#REF!</v>
      </c>
      <c r="C28" s="215"/>
      <c r="D28" s="391">
        <v>2.9505E-2</v>
      </c>
      <c r="E28" s="216"/>
      <c r="F28" s="217" t="e">
        <f t="shared" si="6"/>
        <v>#REF!</v>
      </c>
      <c r="G28" s="218" t="e">
        <f>SUM('Res Rate Code Energy'!#REF!)</f>
        <v>#REF!</v>
      </c>
      <c r="H28" s="219"/>
      <c r="I28" s="393">
        <v>2.9505E-2</v>
      </c>
      <c r="J28" s="220"/>
      <c r="K28" s="221" t="e">
        <f t="shared" si="7"/>
        <v>#REF!</v>
      </c>
      <c r="L28" s="380">
        <v>7</v>
      </c>
    </row>
    <row r="29" spans="1:12" x14ac:dyDescent="0.25">
      <c r="A29" s="214" t="s">
        <v>31</v>
      </c>
      <c r="B29" s="253" t="e">
        <f>SUM('Res Rate Code Energy'!#REF!)</f>
        <v>#REF!</v>
      </c>
      <c r="C29" s="215"/>
      <c r="D29" s="391">
        <v>1.8162000000000001E-2</v>
      </c>
      <c r="E29" s="216"/>
      <c r="F29" s="217" t="e">
        <f t="shared" si="6"/>
        <v>#REF!</v>
      </c>
      <c r="G29" s="218" t="e">
        <f>SUM('Res Rate Code Energy'!#REF!)</f>
        <v>#REF!</v>
      </c>
      <c r="H29" s="219"/>
      <c r="I29" s="393">
        <v>1.8162000000000001E-2</v>
      </c>
      <c r="J29" s="220"/>
      <c r="K29" s="221" t="e">
        <f t="shared" si="7"/>
        <v>#REF!</v>
      </c>
      <c r="L29" s="380">
        <v>8</v>
      </c>
    </row>
    <row r="30" spans="1:12" ht="15.75" thickBot="1" x14ac:dyDescent="0.3">
      <c r="A30" s="214" t="s">
        <v>32</v>
      </c>
      <c r="B30" s="253" t="e">
        <f>SUM('Res Rate Code Energy'!#REF!)</f>
        <v>#REF!</v>
      </c>
      <c r="C30" s="223"/>
      <c r="D30" s="392">
        <v>1.8162000000000001E-2</v>
      </c>
      <c r="E30" s="224"/>
      <c r="F30" s="225" t="e">
        <f t="shared" si="6"/>
        <v>#REF!</v>
      </c>
      <c r="G30" s="226" t="e">
        <f>SUM('Res Rate Code Energy'!#REF!)</f>
        <v>#REF!</v>
      </c>
      <c r="H30" s="227"/>
      <c r="I30" s="394">
        <v>1.8162000000000001E-2</v>
      </c>
      <c r="J30" s="228"/>
      <c r="K30" s="229" t="e">
        <f t="shared" si="7"/>
        <v>#REF!</v>
      </c>
      <c r="L30" s="380">
        <v>9</v>
      </c>
    </row>
    <row r="31" spans="1:12" ht="16.5" thickTop="1" thickBot="1" x14ac:dyDescent="0.3">
      <c r="A31" s="214" t="s">
        <v>33</v>
      </c>
      <c r="B31" s="230" t="e">
        <f>SUM(B25:B30)</f>
        <v>#REF!</v>
      </c>
      <c r="C31" s="231"/>
      <c r="D31" s="232"/>
      <c r="E31" s="233"/>
      <c r="F31" s="234" t="e">
        <f>SUM(F25:F30)</f>
        <v>#REF!</v>
      </c>
      <c r="G31" s="235" t="e">
        <f>SUM(G25:G30)</f>
        <v>#REF!</v>
      </c>
      <c r="H31" s="236"/>
      <c r="I31" s="237"/>
      <c r="J31" s="238"/>
      <c r="K31" s="239" t="e">
        <f>SUM(K25:K30)</f>
        <v>#REF!</v>
      </c>
      <c r="L31" s="222"/>
    </row>
    <row r="32" spans="1:12" ht="15.75" thickBot="1" x14ac:dyDescent="0.3">
      <c r="A32" s="204"/>
      <c r="B32" s="204" t="s">
        <v>106</v>
      </c>
      <c r="C32" s="204"/>
      <c r="D32" s="204"/>
      <c r="E32" s="204"/>
      <c r="F32" s="383" t="e">
        <f>SUM(Sector!#REF!)</f>
        <v>#REF!</v>
      </c>
      <c r="G32" s="386" t="s">
        <v>107</v>
      </c>
      <c r="K32" s="384" t="e">
        <f>SUM(Sector!#REF!)</f>
        <v>#REF!</v>
      </c>
    </row>
    <row r="33" spans="1:12" x14ac:dyDescent="0.25">
      <c r="A33" s="204"/>
      <c r="B33" s="597" t="s">
        <v>89</v>
      </c>
      <c r="C33" s="598"/>
      <c r="D33" s="598"/>
      <c r="E33" s="598"/>
      <c r="F33" s="599"/>
      <c r="G33" s="600" t="s">
        <v>95</v>
      </c>
      <c r="H33" s="601"/>
      <c r="I33" s="601"/>
      <c r="J33" s="601"/>
      <c r="K33" s="602"/>
      <c r="L33" s="204"/>
    </row>
    <row r="34" spans="1:12" s="42" customFormat="1" ht="30" x14ac:dyDescent="0.25">
      <c r="A34" s="325" t="s">
        <v>23</v>
      </c>
      <c r="B34" s="326" t="s">
        <v>24</v>
      </c>
      <c r="C34" s="327"/>
      <c r="D34" s="328" t="s">
        <v>25</v>
      </c>
      <c r="E34" s="329"/>
      <c r="F34" s="330" t="s">
        <v>26</v>
      </c>
      <c r="G34" s="331" t="s">
        <v>24</v>
      </c>
      <c r="H34" s="332"/>
      <c r="I34" s="333" t="s">
        <v>25</v>
      </c>
      <c r="J34" s="334"/>
      <c r="K34" s="335" t="s">
        <v>26</v>
      </c>
      <c r="L34" s="336"/>
    </row>
    <row r="35" spans="1:12" x14ac:dyDescent="0.25">
      <c r="A35" s="214" t="s">
        <v>27</v>
      </c>
      <c r="B35" s="253" t="e">
        <f>SUM('Res Rate Code Energy'!#REF!)</f>
        <v>#REF!</v>
      </c>
      <c r="C35" s="215"/>
      <c r="D35" s="391">
        <v>3.6499999999999998E-2</v>
      </c>
      <c r="E35" s="216"/>
      <c r="F35" s="217" t="e">
        <f t="shared" ref="F35:F40" si="8">+B35*D35</f>
        <v>#REF!</v>
      </c>
      <c r="G35" s="257" t="e">
        <f>SUM('Res Rate Code Energy'!#REF!)</f>
        <v>#REF!</v>
      </c>
      <c r="H35" s="219"/>
      <c r="I35" s="393">
        <v>3.6499999999999998E-2</v>
      </c>
      <c r="J35" s="220"/>
      <c r="K35" s="221" t="e">
        <f>+G35*I35</f>
        <v>#REF!</v>
      </c>
      <c r="L35" s="380">
        <v>4</v>
      </c>
    </row>
    <row r="36" spans="1:12" x14ac:dyDescent="0.25">
      <c r="A36" s="214" t="s">
        <v>28</v>
      </c>
      <c r="B36" s="253" t="e">
        <f>SUM('Res Rate Code Energy'!#REF!)</f>
        <v>#REF!</v>
      </c>
      <c r="C36" s="215"/>
      <c r="D36" s="391">
        <v>2.3897000000000002E-2</v>
      </c>
      <c r="E36" s="216"/>
      <c r="F36" s="217" t="e">
        <f t="shared" si="8"/>
        <v>#REF!</v>
      </c>
      <c r="G36" s="257" t="e">
        <f>SUM('Res Rate Code Energy'!#REF!)</f>
        <v>#REF!</v>
      </c>
      <c r="H36" s="219"/>
      <c r="I36" s="393">
        <v>2.3897000000000002E-2</v>
      </c>
      <c r="J36" s="220"/>
      <c r="K36" s="221" t="e">
        <f t="shared" ref="K36:K40" si="9">+G36*I36</f>
        <v>#REF!</v>
      </c>
      <c r="L36" s="380">
        <v>5</v>
      </c>
    </row>
    <row r="37" spans="1:12" x14ac:dyDescent="0.25">
      <c r="A37" s="214" t="s">
        <v>29</v>
      </c>
      <c r="B37" s="253" t="e">
        <f>SUM('Res Rate Code Energy'!#REF!)</f>
        <v>#REF!</v>
      </c>
      <c r="C37" s="215"/>
      <c r="D37" s="391">
        <v>2.3897000000000002E-2</v>
      </c>
      <c r="E37" s="216"/>
      <c r="F37" s="217" t="e">
        <f t="shared" si="8"/>
        <v>#REF!</v>
      </c>
      <c r="G37" s="257" t="e">
        <f>SUM('Res Rate Code Energy'!#REF!)</f>
        <v>#REF!</v>
      </c>
      <c r="H37" s="219"/>
      <c r="I37" s="393">
        <v>2.3897000000000002E-2</v>
      </c>
      <c r="J37" s="220"/>
      <c r="K37" s="221" t="e">
        <f t="shared" si="9"/>
        <v>#REF!</v>
      </c>
      <c r="L37" s="380">
        <v>6</v>
      </c>
    </row>
    <row r="38" spans="1:12" x14ac:dyDescent="0.25">
      <c r="A38" s="214" t="s">
        <v>30</v>
      </c>
      <c r="B38" s="253" t="e">
        <f>SUM('Res Rate Code Energy'!#REF!)</f>
        <v>#REF!</v>
      </c>
      <c r="C38" s="215"/>
      <c r="D38" s="391">
        <v>2.9505E-2</v>
      </c>
      <c r="E38" s="216"/>
      <c r="F38" s="217" t="e">
        <f t="shared" si="8"/>
        <v>#REF!</v>
      </c>
      <c r="G38" s="257" t="e">
        <f>SUM('Res Rate Code Energy'!#REF!)</f>
        <v>#REF!</v>
      </c>
      <c r="H38" s="219"/>
      <c r="I38" s="393">
        <v>2.9505E-2</v>
      </c>
      <c r="J38" s="220"/>
      <c r="K38" s="221" t="e">
        <f t="shared" si="9"/>
        <v>#REF!</v>
      </c>
      <c r="L38" s="380">
        <v>7</v>
      </c>
    </row>
    <row r="39" spans="1:12" x14ac:dyDescent="0.25">
      <c r="A39" s="214" t="s">
        <v>31</v>
      </c>
      <c r="B39" s="253" t="e">
        <f>SUM('Res Rate Code Energy'!#REF!)</f>
        <v>#REF!</v>
      </c>
      <c r="C39" s="215"/>
      <c r="D39" s="391">
        <v>1.8162000000000001E-2</v>
      </c>
      <c r="E39" s="216"/>
      <c r="F39" s="217" t="e">
        <f t="shared" si="8"/>
        <v>#REF!</v>
      </c>
      <c r="G39" s="257" t="e">
        <f>SUM('Res Rate Code Energy'!#REF!)</f>
        <v>#REF!</v>
      </c>
      <c r="H39" s="219"/>
      <c r="I39" s="393">
        <v>1.8162000000000001E-2</v>
      </c>
      <c r="J39" s="220"/>
      <c r="K39" s="221" t="e">
        <f t="shared" si="9"/>
        <v>#REF!</v>
      </c>
      <c r="L39" s="380">
        <v>8</v>
      </c>
    </row>
    <row r="40" spans="1:12" ht="15.75" thickBot="1" x14ac:dyDescent="0.3">
      <c r="A40" s="214" t="s">
        <v>32</v>
      </c>
      <c r="B40" s="253" t="e">
        <f>SUM('Res Rate Code Energy'!#REF!)</f>
        <v>#REF!</v>
      </c>
      <c r="C40" s="223"/>
      <c r="D40" s="392">
        <v>1.8162000000000001E-2</v>
      </c>
      <c r="E40" s="224"/>
      <c r="F40" s="225" t="e">
        <f t="shared" si="8"/>
        <v>#REF!</v>
      </c>
      <c r="G40" s="271" t="e">
        <f>SUM('Res Rate Code Energy'!#REF!)</f>
        <v>#REF!</v>
      </c>
      <c r="H40" s="227"/>
      <c r="I40" s="394">
        <v>1.8162000000000001E-2</v>
      </c>
      <c r="J40" s="228"/>
      <c r="K40" s="229" t="e">
        <f t="shared" si="9"/>
        <v>#REF!</v>
      </c>
      <c r="L40" s="380">
        <v>9</v>
      </c>
    </row>
    <row r="41" spans="1:12" ht="16.5" thickTop="1" thickBot="1" x14ac:dyDescent="0.3">
      <c r="A41" s="214" t="s">
        <v>33</v>
      </c>
      <c r="B41" s="230" t="e">
        <f>SUM(B35:B40)</f>
        <v>#REF!</v>
      </c>
      <c r="C41" s="231"/>
      <c r="D41" s="232"/>
      <c r="E41" s="233"/>
      <c r="F41" s="234" t="e">
        <f>SUM(F35:F40)</f>
        <v>#REF!</v>
      </c>
      <c r="G41" s="235" t="e">
        <f>SUM(G35:G40)</f>
        <v>#REF!</v>
      </c>
      <c r="H41" s="236"/>
      <c r="I41" s="237"/>
      <c r="J41" s="238"/>
      <c r="K41" s="239" t="e">
        <f>SUM(K35:K40)</f>
        <v>#REF!</v>
      </c>
      <c r="L41" s="222"/>
    </row>
    <row r="42" spans="1:12" x14ac:dyDescent="0.25">
      <c r="B42" t="s">
        <v>108</v>
      </c>
      <c r="F42" s="383" t="e">
        <f>SUM(Sector!#REF!)</f>
        <v>#REF!</v>
      </c>
      <c r="G42" t="s">
        <v>109</v>
      </c>
      <c r="K42" s="384" t="e">
        <f>SUM(Sector!#REF!)</f>
        <v>#REF!</v>
      </c>
    </row>
  </sheetData>
  <mergeCells count="9">
    <mergeCell ref="B33:F33"/>
    <mergeCell ref="G33:K33"/>
    <mergeCell ref="B23:F23"/>
    <mergeCell ref="G23:K23"/>
    <mergeCell ref="B3:F3"/>
    <mergeCell ref="G3:K3"/>
    <mergeCell ref="B13:D13"/>
    <mergeCell ref="E13:G13"/>
    <mergeCell ref="H13:J13"/>
  </mergeCells>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7F62C1BAB7D1B4998D0BFFEC59B8AD2" ma:contentTypeVersion="25" ma:contentTypeDescription="Create a new document." ma:contentTypeScope="" ma:versionID="a29347074beb70bca29eaea2ad55900a">
  <xsd:schema xmlns:xsd="http://www.w3.org/2001/XMLSchema" xmlns:xs="http://www.w3.org/2001/XMLSchema" xmlns:p="http://schemas.microsoft.com/office/2006/metadata/properties" xmlns:ns1="http://schemas.microsoft.com/sharepoint/v3" xmlns:ns2="621b3311-adc9-44a7-af0e-36067350c19c" xmlns:ns3="99180bc4-2f7d-45e7-9e22-353907fb92c6" xmlns:ns4="f5536f26-5d7e-4d2b-a510-6667eeb1ad7c" xmlns:ns5="ddb5066c-6899-482b-9ea0-5145f9da9989" targetNamespace="http://schemas.microsoft.com/office/2006/metadata/properties" ma:root="true" ma:fieldsID="dd44e1d3607186ede97e4754c9758a79" ns1:_="" ns2:_="" ns3:_="" ns4:_="" ns5:_="">
    <xsd:import namespace="http://schemas.microsoft.com/sharepoint/v3"/>
    <xsd:import namespace="621b3311-adc9-44a7-af0e-36067350c19c"/>
    <xsd:import namespace="99180bc4-2f7d-45e7-9e22-353907fb92c6"/>
    <xsd:import namespace="f5536f26-5d7e-4d2b-a510-6667eeb1ad7c"/>
    <xsd:import namespace="ddb5066c-6899-482b-9ea0-5145f9da9989"/>
    <xsd:element name="properties">
      <xsd:complexType>
        <xsd:sequence>
          <xsd:element name="documentManagement">
            <xsd:complexType>
              <xsd:all>
                <xsd:element ref="ns2:ObjectId" minOccurs="0"/>
                <xsd:element ref="ns2:ItemId" minOccurs="0"/>
                <xsd:element ref="ns2:ItemNumber" minOccurs="0"/>
                <xsd:element ref="ns2:ItemDate" minOccurs="0"/>
                <xsd:element ref="ns2:Filename" minOccurs="0"/>
                <xsd:element ref="ns3:SharedWithUsers"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1:_ip_UnifiedCompliancePolicyProperties" minOccurs="0"/>
                <xsd:element ref="ns1:_ip_UnifiedCompliancePolicyUIAction" minOccurs="0"/>
                <xsd:element ref="ns4:MediaServiceGenerationTime" minOccurs="0"/>
                <xsd:element ref="ns4:MediaServiceEventHashCode" minOccurs="0"/>
                <xsd:element ref="ns4:lcf76f155ced4ddcb4097134ff3c332f" minOccurs="0"/>
                <xsd:element ref="ns5:TaxCatchAll"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1b3311-adc9-44a7-af0e-36067350c19c" elementFormDefault="qualified">
    <xsd:import namespace="http://schemas.microsoft.com/office/2006/documentManagement/types"/>
    <xsd:import namespace="http://schemas.microsoft.com/office/infopath/2007/PartnerControls"/>
    <xsd:element name="ObjectId" ma:index="2" nillable="true" ma:displayName="ObjectId" ma:internalName="ObjectId">
      <xsd:simpleType>
        <xsd:restriction base="dms:Text">
          <xsd:maxLength value="255"/>
        </xsd:restriction>
      </xsd:simpleType>
    </xsd:element>
    <xsd:element name="ItemId" ma:index="3" nillable="true" ma:displayName="ItemId" ma:indexed="true" ma:internalName="ItemId">
      <xsd:simpleType>
        <xsd:restriction base="dms:Text">
          <xsd:maxLength value="255"/>
        </xsd:restriction>
      </xsd:simpleType>
    </xsd:element>
    <xsd:element name="ItemNumber" ma:index="4" nillable="true" ma:displayName="ItemNumber" ma:indexed="true" ma:internalName="ItemNumber">
      <xsd:simpleType>
        <xsd:restriction base="dms:Text">
          <xsd:maxLength value="255"/>
        </xsd:restriction>
      </xsd:simpleType>
    </xsd:element>
    <xsd:element name="ItemDate" ma:index="5" nillable="true" ma:displayName="ItemDate" ma:format="DateOnly" ma:indexed="true" ma:internalName="ItemDate">
      <xsd:simpleType>
        <xsd:restriction base="dms:DateTime"/>
      </xsd:simpleType>
    </xsd:element>
    <xsd:element name="Filename" ma:index="6" nillable="true" ma:displayName="Filename" ma:internalName="File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180bc4-2f7d-45e7-9e22-353907fb92c6" elementFormDefault="qualified">
    <xsd:import namespace="http://schemas.microsoft.com/office/2006/documentManagement/types"/>
    <xsd:import namespace="http://schemas.microsoft.com/office/infopath/2007/PartnerControls"/>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536f26-5d7e-4d2b-a510-6667eeb1ad7c" elementFormDefault="qualified">
    <xsd:import namespace="http://schemas.microsoft.com/office/2006/documentManagement/types"/>
    <xsd:import namespace="http://schemas.microsoft.com/office/infopath/2007/PartnerControls"/>
    <xsd:element name="MediaServiceMetadata" ma:index="17" nillable="true" ma:displayName="MediaServiceMetadata" ma:description="" ma:hidden="true" ma:internalName="MediaServiceMetadata" ma:readOnly="true">
      <xsd:simpleType>
        <xsd:restriction base="dms:Note"/>
      </xsd:simpleType>
    </xsd:element>
    <xsd:element name="MediaServiceFastMetadata" ma:index="18" nillable="true" ma:displayName="MediaServiceFastMetadata" ma:description="" ma:hidden="true" ma:internalName="MediaServiceFastMetadata" ma:readOnly="true">
      <xsd:simpleType>
        <xsd:restriction base="dms:Note"/>
      </xsd:simpleType>
    </xsd:element>
    <xsd:element name="MediaServiceDateTaken" ma:index="19" nillable="true" ma:displayName="MediaServiceDateTaken" ma:hidden="true" ma:internalName="MediaServiceDateTaken" ma:readOnly="true">
      <xsd:simpleType>
        <xsd:restriction base="dms:Text"/>
      </xsd:simpleType>
    </xsd:element>
    <xsd:element name="MediaServiceAutoTags" ma:index="20" nillable="true" ma:displayName="MediaServiceAutoTags" ma:internalName="MediaServiceAutoTags" ma:readOnly="true">
      <xsd:simpleType>
        <xsd:restriction base="dms:Text"/>
      </xsd:simpleType>
    </xsd:element>
    <xsd:element name="MediaServiceOCR" ma:index="21" nillable="true" ma:displayName="MediaServiceOCR"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a2675d46-00a0-495e-b90c-e7abf5d36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b5066c-6899-482b-9ea0-5145f9da9989"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a6e7e882-9704-4d77-9765-cf8fe4d68a88}" ma:internalName="TaxCatchAll" ma:showField="CatchAllData" ma:web="fe36f78b-f2f5-469e-9861-ee46cd4ff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db5066c-6899-482b-9ea0-5145f9da9989" xsi:nil="true"/>
    <_ip_UnifiedCompliancePolicyProperties xmlns="http://schemas.microsoft.com/sharepoint/v3" xsi:nil="true"/>
    <lcf76f155ced4ddcb4097134ff3c332f xmlns="f5536f26-5d7e-4d2b-a510-6667eeb1ad7c">
      <Terms xmlns="http://schemas.microsoft.com/office/infopath/2007/PartnerControls"/>
    </lcf76f155ced4ddcb4097134ff3c332f>
    <ItemNumber xmlns="621b3311-adc9-44a7-af0e-36067350c19c" xsi:nil="true"/>
    <ItemId xmlns="621b3311-adc9-44a7-af0e-36067350c19c" xsi:nil="true"/>
    <ItemDate xmlns="621b3311-adc9-44a7-af0e-36067350c19c" xsi:nil="true"/>
    <Filename xmlns="621b3311-adc9-44a7-af0e-36067350c19c" xsi:nil="true"/>
    <ObjectId xmlns="621b3311-adc9-44a7-af0e-36067350c19c" xsi:nil="true"/>
  </documentManagement>
</p:properties>
</file>

<file path=customXml/itemProps1.xml><?xml version="1.0" encoding="utf-8"?>
<ds:datastoreItem xmlns:ds="http://schemas.openxmlformats.org/officeDocument/2006/customXml" ds:itemID="{901A14DC-6A34-465C-B8D1-A9D0A93A07AA}">
  <ds:schemaRefs>
    <ds:schemaRef ds:uri="http://schemas.microsoft.com/sharepoint/v3/contenttype/forms"/>
  </ds:schemaRefs>
</ds:datastoreItem>
</file>

<file path=customXml/itemProps2.xml><?xml version="1.0" encoding="utf-8"?>
<ds:datastoreItem xmlns:ds="http://schemas.openxmlformats.org/officeDocument/2006/customXml" ds:itemID="{2C29EC5E-2E00-4117-ABE4-0A34BE2CEC9B}"/>
</file>

<file path=customXml/itemProps3.xml><?xml version="1.0" encoding="utf-8"?>
<ds:datastoreItem xmlns:ds="http://schemas.openxmlformats.org/officeDocument/2006/customXml" ds:itemID="{B332FA5F-9CF4-4215-8CA5-711B5FEF13E8}">
  <ds:schemaRefs>
    <ds:schemaRef ds:uri="http://schemas.microsoft.com/office/2006/metadata/properties"/>
    <ds:schemaRef ds:uri="http://schemas.microsoft.com/office/infopath/2007/PartnerControls"/>
    <ds:schemaRef ds:uri="http://schemas.microsoft.com/sharepoint/v3"/>
    <ds:schemaRef ds:uri="7558938a-8a22-4524-afb0-58b165029303"/>
    <ds:schemaRef ds:uri="ddb5066c-6899-482b-9ea0-5145f9da99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vt:i4>
      </vt:variant>
    </vt:vector>
  </HeadingPairs>
  <TitlesOfParts>
    <vt:vector size="34" baseType="lpstr">
      <vt:lpstr>Monthly Controls Log</vt:lpstr>
      <vt:lpstr>LR Diagram</vt:lpstr>
      <vt:lpstr>2015 LR</vt:lpstr>
      <vt:lpstr>2016 LR</vt:lpstr>
      <vt:lpstr>2017 Jan - Jun LR</vt:lpstr>
      <vt:lpstr>2017 Jul - Dec LR</vt:lpstr>
      <vt:lpstr>2018 Jan - Jun LR</vt:lpstr>
      <vt:lpstr>2018 Jul - Dec LR</vt:lpstr>
      <vt:lpstr>2015 RES</vt:lpstr>
      <vt:lpstr>2015 C&amp;I</vt:lpstr>
      <vt:lpstr>2016 RES</vt:lpstr>
      <vt:lpstr>2016 C&amp;I</vt:lpstr>
      <vt:lpstr>2018 true up</vt:lpstr>
      <vt:lpstr>DSM-19 2020 Forecast</vt:lpstr>
      <vt:lpstr>2017 RESa</vt:lpstr>
      <vt:lpstr>2017 RESb</vt:lpstr>
      <vt:lpstr>2017 C&amp;Ia</vt:lpstr>
      <vt:lpstr>2017 C&amp;Ib</vt:lpstr>
      <vt:lpstr>2018 RES</vt:lpstr>
      <vt:lpstr>2018 C&amp;I</vt:lpstr>
      <vt:lpstr>2019 RES</vt:lpstr>
      <vt:lpstr>2019 C&amp;I</vt:lpstr>
      <vt:lpstr>2020 RES</vt:lpstr>
      <vt:lpstr>2020 C&amp;I</vt:lpstr>
      <vt:lpstr>Cover</vt:lpstr>
      <vt:lpstr>FILE - Summary</vt:lpstr>
      <vt:lpstr>WPs--&gt;</vt:lpstr>
      <vt:lpstr>Sector</vt:lpstr>
      <vt:lpstr>Res Rate Code Energy</vt:lpstr>
      <vt:lpstr>C&amp;I Rate Code Energy</vt:lpstr>
      <vt:lpstr>C&amp;I Rate Code Demand</vt:lpstr>
      <vt:lpstr>CHECK PROCESS</vt:lpstr>
      <vt:lpstr>'2018 true up'!Print_Area</vt:lpstr>
      <vt:lpstr>'FILE -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LR SUMMARY</dc:title>
  <dc:subject/>
  <dc:creator>Erik Miller</dc:creator>
  <cp:keywords/>
  <dc:description/>
  <cp:lastModifiedBy>Bruce, Carla</cp:lastModifiedBy>
  <cp:revision/>
  <dcterms:created xsi:type="dcterms:W3CDTF">2020-03-24T12:59:31Z</dcterms:created>
  <dcterms:modified xsi:type="dcterms:W3CDTF">2023-05-26T21:28:34Z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0x01010017F62C1BAB7D1B4998D0BFFEC59B8AD2</vt:lpwstr>
  </property>
  <property fmtid="{D5CDD505-2E9C-101B-9397-08002B2CF9AE}" pid="3" name="{A44787D4-0540-4523-9961-78E4036D8C6D}">
    <vt:lpwstr>{C471CA71-F56D-46C5-9693-759EC3C3BAED}</vt:lpwstr>
  </property>
</Properties>
</file>