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ldham\Desktop\Filings\"/>
    </mc:Choice>
  </mc:AlternateContent>
  <bookViews>
    <workbookView xWindow="0" yWindow="0" windowWidth="28800" windowHeight="12300" tabRatio="947"/>
  </bookViews>
  <sheets>
    <sheet name="TOC" sheetId="16" r:id="rId1"/>
    <sheet name="Exhibit A-2" sheetId="1" r:id="rId2"/>
    <sheet name="Balance Sheet (SEC) A-2" sheetId="2" r:id="rId3"/>
    <sheet name="Exhibit A-3" sheetId="3" r:id="rId4"/>
    <sheet name="Cash Flow Statement A-3" sheetId="4" r:id="rId5"/>
    <sheet name="Exhibit A-4" sheetId="5" r:id="rId6"/>
    <sheet name="Income Stmt - Detail A-4" sheetId="6" r:id="rId7"/>
    <sheet name="Exhibit A-7" sheetId="7" r:id="rId8"/>
    <sheet name="Exhibit A-7 Page 1" sheetId="8" r:id="rId9"/>
    <sheet name="Exhibit A-7 Page 2" sheetId="9" r:id="rId10"/>
    <sheet name="Exhibit A-7 Page 3" sheetId="10" r:id="rId11"/>
    <sheet name="Exhibit A-7 Page 4" sheetId="11" r:id="rId12"/>
    <sheet name="Exhibita A-8" sheetId="12" r:id="rId13"/>
    <sheet name="Conversion Factor A-8" sheetId="13" r:id="rId14"/>
    <sheet name="Exhibit A-9" sheetId="14" r:id="rId15"/>
    <sheet name="Effective Tax Rate A-9" sheetId="15" r:id="rId16"/>
  </sheets>
  <definedNames>
    <definedName name="_xlnm.Print_Area" localSheetId="2">'Balance Sheet (SEC) A-2'!$A$1:$B$207</definedName>
    <definedName name="_xlnm.Print_Area" localSheetId="4">'Cash Flow Statement A-3'!$A$1:$B$93</definedName>
    <definedName name="_xlnm.Print_Area" localSheetId="8">'Exhibit A-7 Page 1'!$A$1:$L$29</definedName>
    <definedName name="_xlnm.Print_Area" localSheetId="9">'Exhibit A-7 Page 2'!$A$1:$O$57</definedName>
    <definedName name="_xlnm.Print_Area" localSheetId="11">'Exhibit A-7 Page 4'!$A$1:$O$57</definedName>
    <definedName name="_xlnm.Print_Area" localSheetId="6">'Income Stmt - Detail A-4'!$A$1:$B$553</definedName>
    <definedName name="_xlnm.Print_Titles" localSheetId="2">'Balance Sheet (SEC) A-2'!$A:$A,'Balance Sheet (SEC) A-2'!$1:$5</definedName>
    <definedName name="_xlnm.Print_Titles" localSheetId="4">'Cash Flow Statement A-3'!$A:$A,'Cash Flow Statement A-3'!$1:$5</definedName>
    <definedName name="_xlnm.Print_Titles" localSheetId="6">'Income Stmt - Detail A-4'!$A:$A,'Income Stmt - Detail A-4'!$1:$5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5" l="1"/>
  <c r="F21" i="15" s="1"/>
  <c r="F24" i="15" s="1"/>
  <c r="B18" i="13"/>
  <c r="B19" i="13" s="1"/>
  <c r="B21" i="13" s="1"/>
  <c r="B23" i="13" s="1"/>
  <c r="B25" i="13" s="1"/>
  <c r="B27" i="13" s="1"/>
  <c r="B29" i="13" s="1"/>
  <c r="B31" i="13" s="1"/>
  <c r="I17" i="13"/>
  <c r="N37" i="11"/>
  <c r="K37" i="11"/>
  <c r="J37" i="11"/>
  <c r="I37" i="11"/>
  <c r="H37" i="11"/>
  <c r="G37" i="11"/>
  <c r="L36" i="11"/>
  <c r="L37" i="11" s="1"/>
  <c r="F36" i="11"/>
  <c r="N33" i="11"/>
  <c r="K33" i="11"/>
  <c r="J33" i="11"/>
  <c r="I33" i="11"/>
  <c r="H33" i="11"/>
  <c r="G33" i="11"/>
  <c r="L32" i="11"/>
  <c r="M32" i="11" s="1"/>
  <c r="O32" i="11" s="1"/>
  <c r="O33" i="11" s="1"/>
  <c r="F32" i="11"/>
  <c r="C32" i="11"/>
  <c r="N29" i="11"/>
  <c r="K29" i="11"/>
  <c r="H29" i="11"/>
  <c r="G29" i="11"/>
  <c r="J28" i="11"/>
  <c r="L28" i="11" s="1"/>
  <c r="M28" i="11" s="1"/>
  <c r="O28" i="11" s="1"/>
  <c r="F28" i="11"/>
  <c r="K27" i="11"/>
  <c r="L27" i="11" s="1"/>
  <c r="M27" i="11" s="1"/>
  <c r="O27" i="11" s="1"/>
  <c r="F27" i="11"/>
  <c r="L26" i="11"/>
  <c r="M26" i="11" s="1"/>
  <c r="O26" i="11" s="1"/>
  <c r="F26" i="11"/>
  <c r="L25" i="11"/>
  <c r="M25" i="11" s="1"/>
  <c r="O25" i="11" s="1"/>
  <c r="F25" i="11"/>
  <c r="L24" i="11"/>
  <c r="M24" i="11" s="1"/>
  <c r="O24" i="11" s="1"/>
  <c r="F24" i="11"/>
  <c r="J23" i="11"/>
  <c r="I23" i="11"/>
  <c r="F23" i="11"/>
  <c r="J22" i="11"/>
  <c r="I22" i="11"/>
  <c r="I29" i="11" s="1"/>
  <c r="F22" i="11"/>
  <c r="J19" i="11"/>
  <c r="I19" i="11"/>
  <c r="I39" i="11" s="1"/>
  <c r="H19" i="11"/>
  <c r="H39" i="11" s="1"/>
  <c r="G19" i="11"/>
  <c r="L18" i="11"/>
  <c r="M18" i="11" s="1"/>
  <c r="O18" i="11" s="1"/>
  <c r="F18" i="11"/>
  <c r="L17" i="11"/>
  <c r="M17" i="11" s="1"/>
  <c r="O17" i="11" s="1"/>
  <c r="F17" i="11"/>
  <c r="N16" i="11"/>
  <c r="N19" i="11" s="1"/>
  <c r="N39" i="11" s="1"/>
  <c r="K16" i="11"/>
  <c r="K19" i="11" s="1"/>
  <c r="F16" i="11"/>
  <c r="L15" i="11"/>
  <c r="M15" i="11" s="1"/>
  <c r="O15" i="11" s="1"/>
  <c r="F15" i="11"/>
  <c r="L14" i="11"/>
  <c r="M14" i="11" s="1"/>
  <c r="O14" i="11" s="1"/>
  <c r="F14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3" i="11"/>
  <c r="A1" i="11"/>
  <c r="F24" i="10"/>
  <c r="C24" i="10"/>
  <c r="C14" i="10"/>
  <c r="C13" i="10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2" i="10"/>
  <c r="N37" i="9"/>
  <c r="K37" i="9"/>
  <c r="J37" i="9"/>
  <c r="I37" i="9"/>
  <c r="H37" i="9"/>
  <c r="G37" i="9"/>
  <c r="L36" i="9"/>
  <c r="L37" i="9" s="1"/>
  <c r="F36" i="9"/>
  <c r="N33" i="9"/>
  <c r="K33" i="9"/>
  <c r="J33" i="9"/>
  <c r="I33" i="9"/>
  <c r="H33" i="9"/>
  <c r="G33" i="9"/>
  <c r="L32" i="9"/>
  <c r="L33" i="9" s="1"/>
  <c r="F32" i="9"/>
  <c r="C32" i="9"/>
  <c r="M32" i="9" s="1"/>
  <c r="O32" i="9" s="1"/>
  <c r="O33" i="9" s="1"/>
  <c r="N29" i="9"/>
  <c r="H29" i="9"/>
  <c r="G29" i="9"/>
  <c r="L28" i="9"/>
  <c r="M28" i="9" s="1"/>
  <c r="O28" i="9" s="1"/>
  <c r="J28" i="9"/>
  <c r="F28" i="9"/>
  <c r="K27" i="9"/>
  <c r="K29" i="9" s="1"/>
  <c r="F27" i="9"/>
  <c r="L26" i="9"/>
  <c r="M26" i="9" s="1"/>
  <c r="O26" i="9" s="1"/>
  <c r="F26" i="9"/>
  <c r="M25" i="9"/>
  <c r="O25" i="9" s="1"/>
  <c r="L25" i="9"/>
  <c r="F25" i="9"/>
  <c r="L24" i="9"/>
  <c r="M24" i="9" s="1"/>
  <c r="O24" i="9" s="1"/>
  <c r="F24" i="9"/>
  <c r="J23" i="9"/>
  <c r="I23" i="9"/>
  <c r="L23" i="9" s="1"/>
  <c r="M23" i="9" s="1"/>
  <c r="O23" i="9" s="1"/>
  <c r="F23" i="9"/>
  <c r="L22" i="9"/>
  <c r="J22" i="9"/>
  <c r="J29" i="9" s="1"/>
  <c r="I22" i="9"/>
  <c r="I29" i="9" s="1"/>
  <c r="F22" i="9"/>
  <c r="N19" i="9"/>
  <c r="N39" i="9" s="1"/>
  <c r="J19" i="9"/>
  <c r="I19" i="9"/>
  <c r="H19" i="9"/>
  <c r="G19" i="9"/>
  <c r="G39" i="9" s="1"/>
  <c r="L18" i="9"/>
  <c r="M18" i="9" s="1"/>
  <c r="O18" i="9" s="1"/>
  <c r="F18" i="9"/>
  <c r="L17" i="9"/>
  <c r="M17" i="9" s="1"/>
  <c r="O17" i="9" s="1"/>
  <c r="F17" i="9"/>
  <c r="N16" i="9"/>
  <c r="K16" i="9"/>
  <c r="L16" i="9" s="1"/>
  <c r="M16" i="9" s="1"/>
  <c r="O16" i="9" s="1"/>
  <c r="F16" i="9"/>
  <c r="L15" i="9"/>
  <c r="M15" i="9" s="1"/>
  <c r="O15" i="9" s="1"/>
  <c r="F15" i="9"/>
  <c r="L14" i="9"/>
  <c r="M14" i="9" s="1"/>
  <c r="O14" i="9" s="1"/>
  <c r="F14" i="9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3" i="9"/>
  <c r="A1" i="9"/>
  <c r="F24" i="8"/>
  <c r="C24" i="8"/>
  <c r="C14" i="8"/>
  <c r="C13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2" i="8"/>
  <c r="I39" i="9" l="1"/>
  <c r="J39" i="9"/>
  <c r="M36" i="9"/>
  <c r="O36" i="9" s="1"/>
  <c r="O37" i="9" s="1"/>
  <c r="K39" i="11"/>
  <c r="L23" i="11"/>
  <c r="M23" i="11" s="1"/>
  <c r="O23" i="11" s="1"/>
  <c r="L33" i="11"/>
  <c r="M36" i="11"/>
  <c r="O36" i="11" s="1"/>
  <c r="O37" i="11" s="1"/>
  <c r="L29" i="9"/>
  <c r="L27" i="9"/>
  <c r="M27" i="9" s="1"/>
  <c r="O27" i="9" s="1"/>
  <c r="H39" i="9"/>
  <c r="J29" i="11"/>
  <c r="I19" i="13"/>
  <c r="I21" i="13" s="1"/>
  <c r="I23" i="13" s="1"/>
  <c r="I25" i="13" s="1"/>
  <c r="G39" i="11"/>
  <c r="I43" i="11" s="1"/>
  <c r="O19" i="9"/>
  <c r="J39" i="11"/>
  <c r="I43" i="9"/>
  <c r="C12" i="8"/>
  <c r="K19" i="9"/>
  <c r="K39" i="9" s="1"/>
  <c r="L22" i="11"/>
  <c r="L19" i="9"/>
  <c r="M22" i="9"/>
  <c r="O22" i="9" s="1"/>
  <c r="O29" i="9" s="1"/>
  <c r="L16" i="11"/>
  <c r="M16" i="11" s="1"/>
  <c r="O16" i="11" s="1"/>
  <c r="O19" i="11" s="1"/>
  <c r="L39" i="9" l="1"/>
  <c r="C12" i="10"/>
  <c r="I27" i="13"/>
  <c r="I29" i="13" s="1"/>
  <c r="I31" i="13" s="1"/>
  <c r="E12" i="8"/>
  <c r="C23" i="8"/>
  <c r="C18" i="8"/>
  <c r="L29" i="11"/>
  <c r="M22" i="11"/>
  <c r="O22" i="11" s="1"/>
  <c r="O29" i="11" s="1"/>
  <c r="O39" i="11" s="1"/>
  <c r="O41" i="11" s="1"/>
  <c r="G43" i="11" s="1"/>
  <c r="M43" i="11" s="1"/>
  <c r="F12" i="10" s="1"/>
  <c r="L19" i="11"/>
  <c r="C23" i="10"/>
  <c r="C18" i="10"/>
  <c r="O39" i="9"/>
  <c r="O41" i="9" s="1"/>
  <c r="G43" i="9" s="1"/>
  <c r="M43" i="9" s="1"/>
  <c r="F12" i="8" s="1"/>
  <c r="L39" i="11" l="1"/>
  <c r="F23" i="10"/>
  <c r="E14" i="10"/>
  <c r="G14" i="10" s="1"/>
  <c r="E16" i="10"/>
  <c r="E13" i="10"/>
  <c r="G13" i="10" s="1"/>
  <c r="E15" i="10"/>
  <c r="G15" i="10" s="1"/>
  <c r="C25" i="10"/>
  <c r="E24" i="10" s="1"/>
  <c r="G24" i="10" s="1"/>
  <c r="E23" i="10"/>
  <c r="E25" i="10" s="1"/>
  <c r="E16" i="8"/>
  <c r="E15" i="8"/>
  <c r="G15" i="8" s="1"/>
  <c r="E13" i="8"/>
  <c r="G13" i="8" s="1"/>
  <c r="E14" i="8"/>
  <c r="G14" i="8" s="1"/>
  <c r="E12" i="10"/>
  <c r="F23" i="8"/>
  <c r="G12" i="8"/>
  <c r="C25" i="8"/>
  <c r="E24" i="8" s="1"/>
  <c r="G24" i="8" s="1"/>
  <c r="E18" i="10" l="1"/>
  <c r="G12" i="10"/>
  <c r="E23" i="8"/>
  <c r="E25" i="8" s="1"/>
  <c r="E18" i="8"/>
  <c r="G23" i="10"/>
  <c r="G25" i="10" s="1"/>
  <c r="F16" i="10" s="1"/>
  <c r="G16" i="10" s="1"/>
  <c r="G18" i="10" s="1"/>
  <c r="G23" i="8" l="1"/>
  <c r="G25" i="8" s="1"/>
  <c r="F16" i="8" s="1"/>
  <c r="G16" i="8" s="1"/>
  <c r="G18" i="8" s="1"/>
</calcChain>
</file>

<file path=xl/comments1.xml><?xml version="1.0" encoding="utf-8"?>
<comments xmlns="http://schemas.openxmlformats.org/spreadsheetml/2006/main">
  <authors>
    <author>s272025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s272025:</t>
        </r>
        <r>
          <rPr>
            <sz val="9"/>
            <color indexed="81"/>
            <rFont val="Tahoma"/>
            <family val="2"/>
          </rPr>
          <t xml:space="preserve">
from model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s272025:</t>
        </r>
        <r>
          <rPr>
            <sz val="9"/>
            <color indexed="81"/>
            <rFont val="Tahoma"/>
            <family val="2"/>
          </rPr>
          <t xml:space="preserve">
1 mo LIBOR from model 2.91% plus 1.125% spread</t>
        </r>
      </text>
    </comment>
  </commentList>
</comments>
</file>

<file path=xl/comments2.xml><?xml version="1.0" encoding="utf-8"?>
<comments xmlns="http://schemas.openxmlformats.org/spreadsheetml/2006/main">
  <authors>
    <author>s272025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s272025:</t>
        </r>
        <r>
          <rPr>
            <sz val="9"/>
            <color indexed="81"/>
            <rFont val="Tahoma"/>
            <family val="2"/>
          </rPr>
          <t xml:space="preserve">
from model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s272025:</t>
        </r>
        <r>
          <rPr>
            <sz val="9"/>
            <color indexed="81"/>
            <rFont val="Tahoma"/>
            <family val="2"/>
          </rPr>
          <t xml:space="preserve">
1 mo LIBOR from model 3.05% plus 1.125% spread</t>
        </r>
      </text>
    </comment>
  </commentList>
</comments>
</file>

<file path=xl/sharedStrings.xml><?xml version="1.0" encoding="utf-8"?>
<sst xmlns="http://schemas.openxmlformats.org/spreadsheetml/2006/main" count="1101" uniqueCount="891">
  <si>
    <t>Indiana Michigan Power Company</t>
  </si>
  <si>
    <t>2019 Base Case</t>
  </si>
  <si>
    <t>Exhibit A-2</t>
  </si>
  <si>
    <t>Indiana Michigan Base Case (2020 Test Year)</t>
  </si>
  <si>
    <t>As of
12/31/2020</t>
  </si>
  <si>
    <t>I&amp;M - Corp (S993,120,132,170,190) </t>
  </si>
  <si>
    <t xml:space="preserve">          ASSETS</t>
  </si>
  <si>
    <t>TCI - Minimum</t>
  </si>
  <si>
    <t>TCI - External (131,135,136.0,184)</t>
  </si>
  <si>
    <t>Cash Cleared from Direct Subledger</t>
  </si>
  <si>
    <t xml:space="preserve">     Cash &amp;  Cash Equivalents</t>
  </si>
  <si>
    <t>Special Deposits (132-134)</t>
  </si>
  <si>
    <t>Auction Rate Securities (136.1)</t>
  </si>
  <si>
    <t xml:space="preserve">     Other Cash Deposits</t>
  </si>
  <si>
    <t>Cust Accts Receiv (142)</t>
  </si>
  <si>
    <t>Other Accts Receiv (143)</t>
  </si>
  <si>
    <t xml:space="preserve">Rents Receivable (172) </t>
  </si>
  <si>
    <t>Accrued Revenues (173)</t>
  </si>
  <si>
    <t>Accts Receiv - Affil (146)</t>
  </si>
  <si>
    <t>Other Invest -Misc AR (124)</t>
  </si>
  <si>
    <t>Notes Receivable (141)</t>
  </si>
  <si>
    <t>Notes Receivable - Affil (145.0001)</t>
  </si>
  <si>
    <t xml:space="preserve">Interest &amp; Dividends Receiv (171) </t>
  </si>
  <si>
    <t xml:space="preserve">Int &amp; Div Receiv - Affil (171.0002) </t>
  </si>
  <si>
    <t>Allow for Uncoll Accts (144)</t>
  </si>
  <si>
    <t xml:space="preserve">     Accounts Receivable</t>
  </si>
  <si>
    <t>Advances to Affiliates (TCI - Money Pool) (145)</t>
  </si>
  <si>
    <t xml:space="preserve">     Advances to Affiliates</t>
  </si>
  <si>
    <t>Fuel Stock (151)</t>
  </si>
  <si>
    <t>Fuel Stock (151.0002)</t>
  </si>
  <si>
    <t>Fuel Stock Expense Undist (152)</t>
  </si>
  <si>
    <t>Fuel Residuals (153)</t>
  </si>
  <si>
    <t>Gas Storage (164)</t>
  </si>
  <si>
    <t xml:space="preserve">     Fuel</t>
  </si>
  <si>
    <t>Materials &amp; Supplies (154)</t>
  </si>
  <si>
    <t>Other Mat'ls &amp; Supplies (156)</t>
  </si>
  <si>
    <t>Allowance Inventory - Curr (158)</t>
  </si>
  <si>
    <t>Stores Expense Undistributed (163)</t>
  </si>
  <si>
    <t xml:space="preserve">     Materials &amp;  Supplies</t>
  </si>
  <si>
    <t>Derivative Assets - Curr Hedges (176)</t>
  </si>
  <si>
    <t>Derivative Assets - Curr (175)</t>
  </si>
  <si>
    <t>Margin Deposits (134)</t>
  </si>
  <si>
    <t xml:space="preserve">     Curr Risk Mgmt Cont &amp; Deposits</t>
  </si>
  <si>
    <t>Prepayments (165)</t>
  </si>
  <si>
    <t>Spec Allow Inventory NOx/SO2 (124)</t>
  </si>
  <si>
    <t>Unbilled LCRA Rev (173)</t>
  </si>
  <si>
    <t>Misc Curr &amp; Acc'd Assets (174)</t>
  </si>
  <si>
    <t>Misc Deferred Debits-Intang Ast (186)</t>
  </si>
  <si>
    <t xml:space="preserve">     Prepayments &amp;  Other Curr Asts</t>
  </si>
  <si>
    <t xml:space="preserve">     TOTAL CURRENT ASSETS</t>
  </si>
  <si>
    <t>Plant (101,106)</t>
  </si>
  <si>
    <t>Capital Leases (101.1)</t>
  </si>
  <si>
    <t>Plant Held for Future Use (105)</t>
  </si>
  <si>
    <t>Other Plant Adj/Impairment (116)</t>
  </si>
  <si>
    <t>Nuclear Fuel Plant (120.1 - 120.4)</t>
  </si>
  <si>
    <t>Nuclear Fuel Accum Depr (120.5)</t>
  </si>
  <si>
    <t>Nuclear Fuel - Cap Leases (120.6)</t>
  </si>
  <si>
    <t>Non-Utility Property (121)</t>
  </si>
  <si>
    <t>Other Property (124)</t>
  </si>
  <si>
    <t xml:space="preserve">     Gross Property, Plant &amp; Equip</t>
  </si>
  <si>
    <t>Constn Work in Progress (107)</t>
  </si>
  <si>
    <t xml:space="preserve">     Construction Work in Progress</t>
  </si>
  <si>
    <t xml:space="preserve">     TOTAL GROSS PLANT</t>
  </si>
  <si>
    <t>Accum Depr Plant (108, 111)</t>
  </si>
  <si>
    <t>Accum Depr Leased Assets (101.1)</t>
  </si>
  <si>
    <t>Accum Depr Non-Util (122)</t>
  </si>
  <si>
    <t xml:space="preserve">     Accumulated Depreciation</t>
  </si>
  <si>
    <t xml:space="preserve">     TOTAL NET PLANT</t>
  </si>
  <si>
    <t>Other Regulatory Assets (182.3)</t>
  </si>
  <si>
    <t>Unrecovered Plant / NE U3 Addl GAAP Deprec (108.1055 &amp; 108.1057</t>
  </si>
  <si>
    <t>FAS 109 Flow Thru Asset (182.330x)</t>
  </si>
  <si>
    <t>FAS 109 DFIT Liab Reclass (254)</t>
  </si>
  <si>
    <t>CWIP Mountaineer Carbon Capture (107.0006)</t>
  </si>
  <si>
    <t>Unamort Loss on Reacq Debt (189)</t>
  </si>
  <si>
    <t xml:space="preserve">     Net Regulatory Assets</t>
  </si>
  <si>
    <t>Nuclear Trust Funds (128)</t>
  </si>
  <si>
    <t>Tx Transition Assets (182.3)</t>
  </si>
  <si>
    <t>Deferred Equity Income (253.0180)</t>
  </si>
  <si>
    <t xml:space="preserve">     Nucl Trusts &amp; Securitized Assets</t>
  </si>
  <si>
    <t>Invest: Consol Subs (123.1)</t>
  </si>
  <si>
    <t xml:space="preserve">     Investments in Power &amp; Distr Prj</t>
  </si>
  <si>
    <t xml:space="preserve">     Goodwill</t>
  </si>
  <si>
    <t>Derivative Assets - LT (175)</t>
  </si>
  <si>
    <t xml:space="preserve">     Long-Term Risk Mgmt Assets</t>
  </si>
  <si>
    <t>Pension Net Funded Position (129)</t>
  </si>
  <si>
    <t>Prepaid Pension Benefits (165)</t>
  </si>
  <si>
    <t>FAS 158 Qual Contra Asset (165)</t>
  </si>
  <si>
    <t xml:space="preserve">     Employee Benefits &amp; Pens. Assets</t>
  </si>
  <si>
    <t>Other Invest - Genl / Intang (124)</t>
  </si>
  <si>
    <t>Prelim Survey &amp; Invstg Chgs (183)</t>
  </si>
  <si>
    <t>Clearing Accts (184)</t>
  </si>
  <si>
    <t>Other Def Debits (186)</t>
  </si>
  <si>
    <t>Deferred Property Taxes (186.0003)</t>
  </si>
  <si>
    <t>Allowance Inventory - LT (158)</t>
  </si>
  <si>
    <t xml:space="preserve">     Other Non-Current Assets</t>
  </si>
  <si>
    <t xml:space="preserve">     TOTAL ASSETS</t>
  </si>
  <si>
    <t xml:space="preserve">          LIABILITIES</t>
  </si>
  <si>
    <t>STD - Minimum</t>
  </si>
  <si>
    <t xml:space="preserve">     Short-Term Debt</t>
  </si>
  <si>
    <t>Bonds Curent (221)</t>
  </si>
  <si>
    <t>Other LTD Current (224)</t>
  </si>
  <si>
    <t>InterCo Bond Current (223)</t>
  </si>
  <si>
    <t xml:space="preserve">     LTD Current</t>
  </si>
  <si>
    <t>Accts Payable (232)</t>
  </si>
  <si>
    <t>Accts Payable - Affil (234)</t>
  </si>
  <si>
    <t>Notes Payable - Affil (233.0001)</t>
  </si>
  <si>
    <t xml:space="preserve">     Accounts Payable</t>
  </si>
  <si>
    <t>Advances from Affiliates (STD - Money Pool) (233)</t>
  </si>
  <si>
    <t xml:space="preserve">     Advances from Affiliates</t>
  </si>
  <si>
    <t>Curr Derivative Liabs - Hedges (245)</t>
  </si>
  <si>
    <t>Curr Derivative Liabs (244)</t>
  </si>
  <si>
    <t>Risk Mgmt Collat - Deposits (235)</t>
  </si>
  <si>
    <t xml:space="preserve">     Current Risk Mgmt Liabilities</t>
  </si>
  <si>
    <t>Taxes Accrued (236)</t>
  </si>
  <si>
    <t>Interest Accrued (237)</t>
  </si>
  <si>
    <t>Interest Accrued - Affil (237.0010)</t>
  </si>
  <si>
    <t xml:space="preserve">     Accrued Taxes &amp; Interest</t>
  </si>
  <si>
    <t>Customer Deposits (235)</t>
  </si>
  <si>
    <t>Dividends Declared (238)</t>
  </si>
  <si>
    <t>Dividends Declared - Affil (238.0003)</t>
  </si>
  <si>
    <t>Oblig Under Cap'l Leases - Curr (243)</t>
  </si>
  <si>
    <t>Tax Collections Payable (241)</t>
  </si>
  <si>
    <t>Other Curr Liabilities (242)</t>
  </si>
  <si>
    <t xml:space="preserve">     Other Current Liabilities</t>
  </si>
  <si>
    <t xml:space="preserve">     TOTAL CURRENT LIABILITIES</t>
  </si>
  <si>
    <t>Bonds (221)</t>
  </si>
  <si>
    <t>Other LTD (224)</t>
  </si>
  <si>
    <t>Hybrid Preferred</t>
  </si>
  <si>
    <t>Equity Units</t>
  </si>
  <si>
    <t>InterCo Bonds - Liab (223.0000)</t>
  </si>
  <si>
    <t>Other LTD - Affil (224.01xx)</t>
  </si>
  <si>
    <t>Unamort Debt Issue Expense (181)</t>
  </si>
  <si>
    <t>LTD Prem/Disc FAS133 (224.0007)</t>
  </si>
  <si>
    <t>Unamort Prem on LTD (225)</t>
  </si>
  <si>
    <t>Unamort Disc on LTD (226)</t>
  </si>
  <si>
    <t xml:space="preserve">     Long-Term Debt</t>
  </si>
  <si>
    <t>LT Derivative Liabs - Hedges (245)</t>
  </si>
  <si>
    <t>LT Derivative Liabs (244)</t>
  </si>
  <si>
    <t xml:space="preserve">     Long-Term Risk Mgmt Liabs</t>
  </si>
  <si>
    <t>DFIT Asset Reclass - Static (190)</t>
  </si>
  <si>
    <t>Accum DFIT (281-283)</t>
  </si>
  <si>
    <t xml:space="preserve">     Deferred Income Taxes</t>
  </si>
  <si>
    <t>Accum Def Inc Tax Credit (255)</t>
  </si>
  <si>
    <t xml:space="preserve">     Deferred Investment Tax Credit</t>
  </si>
  <si>
    <t>Accum Prov Rate Refund -Fuel (229)</t>
  </si>
  <si>
    <t>Over Recovered Fuel Cost (254.0011)</t>
  </si>
  <si>
    <t>Other Regulatory Liabs (254)</t>
  </si>
  <si>
    <t>Unamort Gain on Reacq Debt (257)</t>
  </si>
  <si>
    <t>Accum Depr Removal Cst (108.0011)</t>
  </si>
  <si>
    <t xml:space="preserve">     Regulatory Liabs &amp; Deferred Cr</t>
  </si>
  <si>
    <t>Accum Prov - Inj &amp; Damages (228.2)</t>
  </si>
  <si>
    <t>Accum Prov - Pension &amp; Bfts (228.3)</t>
  </si>
  <si>
    <t xml:space="preserve">     Employee Bfts &amp;  Pension Oblig.</t>
  </si>
  <si>
    <t>Asset Retirement Obligations (230)</t>
  </si>
  <si>
    <t>Deferred Gain - Rockpt (253)</t>
  </si>
  <si>
    <t>Other Deferred Credits (253)</t>
  </si>
  <si>
    <t>Oblig Under Cap'l Leases - LT (227)</t>
  </si>
  <si>
    <t>Cust Advances for Constn (252)</t>
  </si>
  <si>
    <t>Accum Prov - Rate Refunds (229)</t>
  </si>
  <si>
    <t>Accum Prov - Property Ins (228.1)</t>
  </si>
  <si>
    <t>Accum Prov - Other Misc (228.4)</t>
  </si>
  <si>
    <t xml:space="preserve">     Other Non-Current Liabilities</t>
  </si>
  <si>
    <t xml:space="preserve">     TOTAL LIABILITIES</t>
  </si>
  <si>
    <t xml:space="preserve">     EQUITY</t>
  </si>
  <si>
    <t>Minority Interest (253.0059)</t>
  </si>
  <si>
    <t xml:space="preserve">     MINORITY INTEREST - DEFERRED CREDITS</t>
  </si>
  <si>
    <t>Com Equity (201, 207-217, 437-439)</t>
  </si>
  <si>
    <t>Partner's Capital - Non-Affil</t>
  </si>
  <si>
    <t>Equity - Other Comp Inc (219)</t>
  </si>
  <si>
    <t xml:space="preserve">     COMMON EQUITY</t>
  </si>
  <si>
    <t xml:space="preserve">     TOTAL LIABILITIES &amp;  EQUITY</t>
  </si>
  <si>
    <t>Exhibit A-3</t>
  </si>
  <si>
    <t xml:space="preserve">  OPERATING ACTIVITIES</t>
  </si>
  <si>
    <t>Net Income before Preferred Stock Divs</t>
  </si>
  <si>
    <t xml:space="preserve">    (Income)/Loss from Discontinued Operations</t>
  </si>
  <si>
    <t xml:space="preserve">        Net Income from Continuing Operations</t>
  </si>
  <si>
    <t xml:space="preserve">  ADJUSTMENTS TO NET INCOME</t>
  </si>
  <si>
    <t xml:space="preserve">     Depreciation &amp; Amortization</t>
  </si>
  <si>
    <t xml:space="preserve">     Deferred Federal Income Tax - Exp/(Ben)</t>
  </si>
  <si>
    <t xml:space="preserve">     Deferred Income Tax</t>
  </si>
  <si>
    <t xml:space="preserve">     Deferred Investment Tax Credits</t>
  </si>
  <si>
    <t xml:space="preserve">     Amortization of Deferred Gain - Rockport Plant U2</t>
  </si>
  <si>
    <t xml:space="preserve">     Deferred Property Tax</t>
  </si>
  <si>
    <t xml:space="preserve">          Deferred Property Tax - Annual Setup</t>
  </si>
  <si>
    <t xml:space="preserve">     Pension Contribution (cash)</t>
  </si>
  <si>
    <t xml:space="preserve">     Pension and Postemployment Benefit Reserves</t>
  </si>
  <si>
    <t xml:space="preserve">     Amortization of Nuclear Fuel</t>
  </si>
  <si>
    <t xml:space="preserve">     Regulatory Provisions</t>
  </si>
  <si>
    <t xml:space="preserve">     Refueling Outage Expense</t>
  </si>
  <si>
    <t xml:space="preserve">     Carrying Costs Income (non-cash)</t>
  </si>
  <si>
    <t xml:space="preserve">     AFUDC Equity</t>
  </si>
  <si>
    <t xml:space="preserve">     Change in Other Regulatory Assets</t>
  </si>
  <si>
    <t xml:space="preserve">     Change in Other Assets</t>
  </si>
  <si>
    <t xml:space="preserve">     Forecast Net Removal Expenditures</t>
  </si>
  <si>
    <t xml:space="preserve">     Change in Other Liabilities</t>
  </si>
  <si>
    <t xml:space="preserve">          Cash Flow before Changes in Working Capital</t>
  </si>
  <si>
    <t xml:space="preserve">  CHANGES IN WORKING CAPITAL</t>
  </si>
  <si>
    <t xml:space="preserve">     Accounts Receivable - Customers</t>
  </si>
  <si>
    <t xml:space="preserve">     Fuel, Materials &amp; Supplies</t>
  </si>
  <si>
    <t xml:space="preserve">     Margin Deposits</t>
  </si>
  <si>
    <t xml:space="preserve">     Taxes Accrued</t>
  </si>
  <si>
    <t xml:space="preserve">          Taxes Accrued - Annual Set Up</t>
  </si>
  <si>
    <t xml:space="preserve">     Interest Accrued</t>
  </si>
  <si>
    <t xml:space="preserve">     Rent Accrued - Rockport Plant Unit 2</t>
  </si>
  <si>
    <t xml:space="preserve">     Other Current Assets</t>
  </si>
  <si>
    <t xml:space="preserve">        Changes in Working Capital</t>
  </si>
  <si>
    <t>Net Cash Flow From Operating Activities</t>
  </si>
  <si>
    <t xml:space="preserve">  INVESTING ACTIVITIES</t>
  </si>
  <si>
    <t xml:space="preserve">     Capital Expenditures - Property &amp; Construction</t>
  </si>
  <si>
    <t xml:space="preserve">     Forecast AFUDC Debt</t>
  </si>
  <si>
    <t xml:space="preserve">     Change in Adv to Affiliates</t>
  </si>
  <si>
    <t xml:space="preserve">     Acquisitions of Assets</t>
  </si>
  <si>
    <t xml:space="preserve">     Acquisitions of Nuclear Fuel</t>
  </si>
  <si>
    <t xml:space="preserve">     Purchases of Investment Securities</t>
  </si>
  <si>
    <t xml:space="preserve">     Sales of Investment Securities</t>
  </si>
  <si>
    <t xml:space="preserve">     Investment in Subsidiaries</t>
  </si>
  <si>
    <t xml:space="preserve">          Net Cash Flow (Used) by Investing Activities</t>
  </si>
  <si>
    <t xml:space="preserve">  FINANCING ACTIVITIES</t>
  </si>
  <si>
    <t xml:space="preserve">     Issuance - Common Stock (AEP)</t>
  </si>
  <si>
    <t xml:space="preserve">     Capital Contribution from Partner</t>
  </si>
  <si>
    <t xml:space="preserve">     Issuance - Long-term Debt</t>
  </si>
  <si>
    <t xml:space="preserve">     Change in Adv from Affiliates</t>
  </si>
  <si>
    <t xml:space="preserve">     Retirement - Long-term Debt</t>
  </si>
  <si>
    <t xml:space="preserve">     Dividend Paid - Common Stock</t>
  </si>
  <si>
    <t xml:space="preserve">     Capital Lease Obligations - Principal Payment</t>
  </si>
  <si>
    <t xml:space="preserve">     Other Financing Activities</t>
  </si>
  <si>
    <t xml:space="preserve">          Net Cash Flow From Financing Activities</t>
  </si>
  <si>
    <t>INC(DEC) in CASH &amp;CASH EQUIVALENTS</t>
  </si>
  <si>
    <t xml:space="preserve">    Beg. Cash &amp; Cash Equivalents</t>
  </si>
  <si>
    <t xml:space="preserve">         Less: Cash held by Divestitures </t>
  </si>
  <si>
    <t xml:space="preserve">    Net Beg. Cash &amp; Cash Equivalents</t>
  </si>
  <si>
    <t xml:space="preserve">  ENDING CASH BALANCE</t>
  </si>
  <si>
    <t xml:space="preserve">     Ending Short Term Debt Balance</t>
  </si>
  <si>
    <t xml:space="preserve">     Ending Money Pool STD</t>
  </si>
  <si>
    <t xml:space="preserve">     Ending Money Pool Cash Balance</t>
  </si>
  <si>
    <t xml:space="preserve">     End. Cash &amp; Cash Equiv, Net of STD</t>
  </si>
  <si>
    <t xml:space="preserve">  Cash change diff (fcst s/b 0)</t>
  </si>
  <si>
    <t xml:space="preserve">     Change in Temp Cash Investments</t>
  </si>
  <si>
    <t xml:space="preserve">  Items posted to cash</t>
  </si>
  <si>
    <t xml:space="preserve">     Prior Period TCI  - Money Pool</t>
  </si>
  <si>
    <t xml:space="preserve">     Change in TCI Money Pool</t>
  </si>
  <si>
    <t xml:space="preserve">     Prior Period TCI External</t>
  </si>
  <si>
    <t xml:space="preserve">     Change in TCI External</t>
  </si>
  <si>
    <t>Items Posted to Cash</t>
  </si>
  <si>
    <t>Exhibit A-4</t>
  </si>
  <si>
    <t>REVENUES</t>
  </si>
  <si>
    <t xml:space="preserve">     440.0001 Residential Base Revenue</t>
  </si>
  <si>
    <t xml:space="preserve">     440.0001.RATECHG Residential Base Rate Change</t>
  </si>
  <si>
    <t xml:space="preserve">     440.0001.RTCHGOFSET Residential Sales Rt Chg With Offsets</t>
  </si>
  <si>
    <t xml:space="preserve">     440.0005 Residential Fuel Revenue</t>
  </si>
  <si>
    <t xml:space="preserve">     555.0106 Under-recovered PJM Expense</t>
  </si>
  <si>
    <t>Revenue - Residential Sales</t>
  </si>
  <si>
    <t xml:space="preserve">     442.0001 Commercial Base Revenue</t>
  </si>
  <si>
    <t xml:space="preserve">     442.0101 OAD Commercial Base Revenue</t>
  </si>
  <si>
    <t xml:space="preserve">     442.0001.RATECHG Commercial Base Rate Change</t>
  </si>
  <si>
    <t xml:space="preserve">     442.0001.RTCHGOFSET Commercial Sales</t>
  </si>
  <si>
    <t xml:space="preserve">     442.0013 Commercial Fuel Revenue</t>
  </si>
  <si>
    <t>Revenue - Commercial Sales</t>
  </si>
  <si>
    <t xml:space="preserve">     442.0005 C&amp;I Sales - Affil Cos</t>
  </si>
  <si>
    <t xml:space="preserve">          Revenue - Industrial Sales - Affil</t>
  </si>
  <si>
    <t xml:space="preserve">     442.0002 Industrial Base Revenue</t>
  </si>
  <si>
    <t xml:space="preserve">     442.0102 OAD Industrial Base Revenue</t>
  </si>
  <si>
    <t xml:space="preserve">     442.0002.RATECHG Industrial Base Rate Change</t>
  </si>
  <si>
    <t xml:space="preserve">     442.0002.RTCHGOFSET Industrial Sales (Excl Mines)</t>
  </si>
  <si>
    <t xml:space="preserve">     442.0016 Industrial Fuel Revenue</t>
  </si>
  <si>
    <t xml:space="preserve">          Revenue - Industrial Sales - NonAffiliated</t>
  </si>
  <si>
    <t>Revenue - Industrial Sales</t>
  </si>
  <si>
    <t xml:space="preserve">     480.0000 Residential Gas Sales</t>
  </si>
  <si>
    <t>Revenue - Gas Products Sales</t>
  </si>
  <si>
    <t xml:space="preserve">     444.0000 Public St/Highway Lighting Base Revenue</t>
  </si>
  <si>
    <t xml:space="preserve">     444.0000.RATECHG Public St/Highway Lighting Base Rate Change</t>
  </si>
  <si>
    <t xml:space="preserve">     444.0000.RTCHGOFSET Public Street Rt Chg with Offsets</t>
  </si>
  <si>
    <t xml:space="preserve">     444.0002 Public St/Highway Lighting Fuel Revenue</t>
  </si>
  <si>
    <t>Revenue - Other Retail Sales</t>
  </si>
  <si>
    <t>Revenue - Retail Sales</t>
  </si>
  <si>
    <t xml:space="preserve">          456.1001 ERCOT Matrix Revenue - Affil</t>
  </si>
  <si>
    <t xml:space="preserve">          456.1033 PJM NITS Revenue - Affilated</t>
  </si>
  <si>
    <t xml:space="preserve">          456.1034 PJM TO Adm. Serv Rev - Aff</t>
  </si>
  <si>
    <t xml:space="preserve">          456.1035 PJM Affiliated Trans NITS Cost</t>
  </si>
  <si>
    <t xml:space="preserve">          456.1036 PJM Affiliated Trans TO Cost</t>
  </si>
  <si>
    <t xml:space="preserve">          456.1059 Affil PJM Trans Enhancmnt Rev</t>
  </si>
  <si>
    <t xml:space="preserve">          456.1060 Affil PJM Trans Enhancmnt Cost</t>
  </si>
  <si>
    <t xml:space="preserve">          456.1062 PROVISION RTO Cost - Affi</t>
  </si>
  <si>
    <t xml:space="preserve">          456.1063 PROVISION RTO Rev Affiliated</t>
  </si>
  <si>
    <t xml:space="preserve">          456.1069 PJM OATT 205 Trans Cost-Affil</t>
  </si>
  <si>
    <t xml:space="preserve">     Revenue - Transmission Affiliated</t>
  </si>
  <si>
    <t xml:space="preserve">          456.1002 RTO Formation Cost Recovery</t>
  </si>
  <si>
    <t xml:space="preserve">          456.1005 PJM Point to Point Trans Svc</t>
  </si>
  <si>
    <t xml:space="preserve">          456.1006 PJM Trans Owner Admin Rev</t>
  </si>
  <si>
    <t xml:space="preserve">          456.1007 PJM Network Integ Trans Svc</t>
  </si>
  <si>
    <t xml:space="preserve">          456.1012 SPP Direct Assignment</t>
  </si>
  <si>
    <t xml:space="preserve">          456.1027 PJM Tranms Dist/Meter - NonAff</t>
  </si>
  <si>
    <t xml:space="preserve">          456.1028 PJM Pow Fac Cre Rev Whsl Cu-NA</t>
  </si>
  <si>
    <t xml:space="preserve">          456.1029 PJM NITS Revenue Whsl Cus-Naff</t>
  </si>
  <si>
    <t xml:space="preserve">          456.1030 PJM TO Serv Rev Whsl Cus-Naff</t>
  </si>
  <si>
    <t xml:space="preserve">          456.1042 SPP BASE Funding - Contra</t>
  </si>
  <si>
    <t xml:space="preserve">          456.1058 NonAffil PJM Trans Enhncmt Rev</t>
  </si>
  <si>
    <t xml:space="preserve">          456.1061 NAff PJM RTEP Rev for Whsl-FR</t>
  </si>
  <si>
    <t xml:space="preserve">          456.1064 PROVISION RTO Rev WhslCus-NAf</t>
  </si>
  <si>
    <t xml:space="preserve">          456.1065 PROVISION RTO Rev - NonAff</t>
  </si>
  <si>
    <t xml:space="preserve">               Total Non-Affiliated Transmission Revenue</t>
  </si>
  <si>
    <t xml:space="preserve">     Revenue Transmission-NonAffiliated</t>
  </si>
  <si>
    <t>Revenue - Transmission</t>
  </si>
  <si>
    <t xml:space="preserve">               447.0001 Sales for Resale - Assoc Cos</t>
  </si>
  <si>
    <t xml:space="preserve">                    Affiliated Resale - OSS Profit</t>
  </si>
  <si>
    <t xml:space="preserve">               421.0026 B/L Affl MTM Assign</t>
  </si>
  <si>
    <t xml:space="preserve">                    Affiliated Resale - Optimization</t>
  </si>
  <si>
    <t xml:space="preserve">               447.0127 Sales for Trs-Affil Pool Cap</t>
  </si>
  <si>
    <t xml:space="preserve">                    Affiliated Resale - Pool Flows</t>
  </si>
  <si>
    <t xml:space="preserve">               447.0001.AFFWHOL Affiliated Base Revenue</t>
  </si>
  <si>
    <t xml:space="preserve">                    Affiliated Resale - Other</t>
  </si>
  <si>
    <t xml:space="preserve">     Revenue - Resale-Affiliated</t>
  </si>
  <si>
    <t xml:space="preserve">               447.0033.BUCK Buckeye Backup Base Revenue</t>
  </si>
  <si>
    <t xml:space="preserve">                    NonAffiliated Resale - Buckeye Backup</t>
  </si>
  <si>
    <t xml:space="preserve">               447.0033.CPLC Unit Pwr Base Rev</t>
  </si>
  <si>
    <t xml:space="preserve">                    NonAffiliated Resale - Unit Power</t>
  </si>
  <si>
    <t xml:space="preserve">               447.0033.MUNIS Municipal and Coop Base Revenue</t>
  </si>
  <si>
    <t xml:space="preserve">               447.0033.RATECHG Municipal and Coop Base Rate Chg</t>
  </si>
  <si>
    <t xml:space="preserve">               447.0027.MUNIS Municipal and Coop Fuel Revenue</t>
  </si>
  <si>
    <t xml:space="preserve">                    NonAffiliated Resale - Municipal and Coop</t>
  </si>
  <si>
    <t xml:space="preserve">               447.0033 Whsal/Mun/Pub Auth Base Revenue</t>
  </si>
  <si>
    <t xml:space="preserve">                    NonAffiliated Resale - Other Firm Wholesale</t>
  </si>
  <si>
    <t xml:space="preserve">               447.0135 SPP Ded-Sales</t>
  </si>
  <si>
    <t xml:space="preserve">                    NonAffiliated Resale - SPP Ded-Sales</t>
  </si>
  <si>
    <t xml:space="preserve">               447.0002 Sales for Resale - NonAssoc</t>
  </si>
  <si>
    <t xml:space="preserve">               447.0089 PJM Energy Sales Margin</t>
  </si>
  <si>
    <t xml:space="preserve">               447.0099 Capacity Cr. Net Sales</t>
  </si>
  <si>
    <t xml:space="preserve">               447.0100 PJM FTR Revenue-OSS</t>
  </si>
  <si>
    <t xml:space="preserve">               447.0126 PJM Incremental Imp Cong-OSS</t>
  </si>
  <si>
    <t xml:space="preserve">               447.0175 OSS Sharing Reclass - Retail</t>
  </si>
  <si>
    <t xml:space="preserve">               447.0176 OSS Sharing Reclass-Reduction</t>
  </si>
  <si>
    <t xml:space="preserve">               447.0206 PJM Trans Loss Credits OSS</t>
  </si>
  <si>
    <t xml:space="preserve">               447.0209 PJM transm loss charges-OSS</t>
  </si>
  <si>
    <t xml:space="preserve">                    NonAffiliated Resale - OSS Profit</t>
  </si>
  <si>
    <t xml:space="preserve">               447.0103 PJM Energy Sales Cost</t>
  </si>
  <si>
    <t xml:space="preserve">                    NonAffiliated Resale - OSS Cost Recovery</t>
  </si>
  <si>
    <t xml:space="preserve">               447.0006 Sales for Resale-Bookout Sales</t>
  </si>
  <si>
    <t xml:space="preserve">                    NonAffiliated Resale - Optimization</t>
  </si>
  <si>
    <t xml:space="preserve">               447.0068 Curtailment Energy</t>
  </si>
  <si>
    <t xml:space="preserve">                    NonAffiliated Resale - Other</t>
  </si>
  <si>
    <t xml:space="preserve">     Revenue - Resale-NonAffiliated</t>
  </si>
  <si>
    <t xml:space="preserve">               447.0009 Sales for Resale - Coal Sales</t>
  </si>
  <si>
    <t xml:space="preserve">     Revenue - Resale-Realized</t>
  </si>
  <si>
    <t xml:space="preserve">               421.0015 SOP 98-5 Precommencement Rev</t>
  </si>
  <si>
    <t xml:space="preserve">     Revenue - Resale-Risk Mgmt Activities</t>
  </si>
  <si>
    <t>Revenue - Sales for Resale</t>
  </si>
  <si>
    <t xml:space="preserve">               440.0004 Gas Revenues - Affiliated</t>
  </si>
  <si>
    <t xml:space="preserve">               454.0001 Rent From Elect Property - Af</t>
  </si>
  <si>
    <t xml:space="preserve">          Revenue - Other Ele-Affiliated</t>
  </si>
  <si>
    <t xml:space="preserve">               456.0083 Coal Procurement liquidations</t>
  </si>
  <si>
    <t xml:space="preserve">                              Revenue - Other Ele-NonAffil - Off-Sys Sales Cost Recovery</t>
  </si>
  <si>
    <t xml:space="preserve">               426.5003 Special Allowance Losses</t>
  </si>
  <si>
    <t xml:space="preserve">                              Revenue  - Oth Ele-NonAffil - Optimization</t>
  </si>
  <si>
    <t xml:space="preserve">               450.0000 Forfeited Discounts</t>
  </si>
  <si>
    <t xml:space="preserve">               451.0001 Misc Service Rev - Nonaffil</t>
  </si>
  <si>
    <t xml:space="preserve">               454.0002 Rent from Elect Property-NAC</t>
  </si>
  <si>
    <t xml:space="preserve">               454.0005 Rent from Elec Prop-Pole Attch</t>
  </si>
  <si>
    <t xml:space="preserve">               456.0010 Other Operating Revenues - Royalties</t>
  </si>
  <si>
    <t xml:space="preserve">               456.0025 Plant Operations O/H Revenue</t>
  </si>
  <si>
    <t xml:space="preserve">               456.0041 Misc. Revenue - NonAffiliated</t>
  </si>
  <si>
    <t xml:space="preserve">               456.0073.RTCHGOFSET Tx Wires Resid Rate Change W Offsets</t>
  </si>
  <si>
    <t xml:space="preserve">               456.0074.RTCHGOFSET Tx Wires Commercial Rate Change W Offsets</t>
  </si>
  <si>
    <t xml:space="preserve">               456.0075.RTCHGOFSET Tx Wires Industrial Rate Change W Offsets</t>
  </si>
  <si>
    <t xml:space="preserve">               456.0076.RTCHGOFSET Tx Wires Oth Ult Rate Change W Offsets</t>
  </si>
  <si>
    <t xml:space="preserve">               456.0116 Sale Renew Energy Credits WV</t>
  </si>
  <si>
    <t xml:space="preserve">               456.0117 MTM Gas and Basis Hedging</t>
  </si>
  <si>
    <t xml:space="preserve">                              Revenue  - Oth Ele-NonAffil - Other</t>
  </si>
  <si>
    <t xml:space="preserve">                         Revenue  - Other Ele-NonAffiliated</t>
  </si>
  <si>
    <t xml:space="preserve">               447.0008 Sales for Resale - Gas Sales</t>
  </si>
  <si>
    <t xml:space="preserve">                         Revenue Gas</t>
  </si>
  <si>
    <t xml:space="preserve">               411.8000 Gain Disposition of Allowances</t>
  </si>
  <si>
    <t xml:space="preserve">               411.8008 Comp Allow Gains CSAPR Seas NOx</t>
  </si>
  <si>
    <t xml:space="preserve">               411.8009 Comp Allow Gains CSAPR An NOx</t>
  </si>
  <si>
    <t xml:space="preserve">               411.8010 Emission Allow KY Env Surch</t>
  </si>
  <si>
    <t xml:space="preserve">                         Gain/(Loss) on Allowances</t>
  </si>
  <si>
    <t xml:space="preserve">          Revenue - Other Ele-NonAffiliated</t>
  </si>
  <si>
    <t xml:space="preserve">     Revenue - Other Opr Electric</t>
  </si>
  <si>
    <t xml:space="preserve">               417.0003 Rev from Non-Util Oper Affil</t>
  </si>
  <si>
    <t xml:space="preserve">                         Revenues Non-Utility Operations - Affiliated</t>
  </si>
  <si>
    <t xml:space="preserve">               417.0006 Lightstone TSA Net Revenue</t>
  </si>
  <si>
    <t xml:space="preserve">               456.0114 NonAffil Rev Dolet Hills</t>
  </si>
  <si>
    <t xml:space="preserve">               Revenues from Non-Utility Operations</t>
  </si>
  <si>
    <t xml:space="preserve">               418.0001 Non-Operating Rental Income</t>
  </si>
  <si>
    <t xml:space="preserve">                         Non-Operating Rental Income - NonAffiliated</t>
  </si>
  <si>
    <t xml:space="preserve">          Non-Operating Rental Income</t>
  </si>
  <si>
    <t xml:space="preserve">               421.0000 Misc Non-Operating Income</t>
  </si>
  <si>
    <t xml:space="preserve">                         Non-Operating Misc Income - NonAffiliated</t>
  </si>
  <si>
    <t xml:space="preserve">          Non-Operating Misc Income</t>
  </si>
  <si>
    <t xml:space="preserve">               454.0004 Rent From elect Prop-ABD-Nonaf</t>
  </si>
  <si>
    <t xml:space="preserve">               456.0015 Other Electric Revenues - ABD</t>
  </si>
  <si>
    <t xml:space="preserve">          Associated Business Development Income</t>
  </si>
  <si>
    <t xml:space="preserve">     Revenue - Other Opr - Other</t>
  </si>
  <si>
    <t>Revenue - Other Operating</t>
  </si>
  <si>
    <t>Goal Seek Rate Relief</t>
  </si>
  <si>
    <t>TOTAL OPERATING REVENUES</t>
  </si>
  <si>
    <t>FUEL &amp; PURCHASED POWER EXPENSES</t>
  </si>
  <si>
    <t xml:space="preserve">               407.3013 Regulatory Debits - APCo CRR</t>
  </si>
  <si>
    <t xml:space="preserve">               407.4004 Regulatory Credits - APCo CRR</t>
  </si>
  <si>
    <t xml:space="preserve">               417.1015 Fuel-Okuppa</t>
  </si>
  <si>
    <t xml:space="preserve">               501.0000 Fuel</t>
  </si>
  <si>
    <t xml:space="preserve">               501.0001 Fuel Consumed</t>
  </si>
  <si>
    <t xml:space="preserve">               501.0003 Fuel - Procure Unload &amp; Handle</t>
  </si>
  <si>
    <t xml:space="preserve">               501.0018 Lignite Consumed</t>
  </si>
  <si>
    <t xml:space="preserve">               501.0019 Fuel Oil Consumed</t>
  </si>
  <si>
    <t xml:space="preserve">               501.0022 Fuel Consumed - Biomass</t>
  </si>
  <si>
    <t xml:space="preserve">               501.0023 Biodiesel Fuel Consumed</t>
  </si>
  <si>
    <t xml:space="preserve">               518.0001 Nuc Fuel Assmblies - Net Amort</t>
  </si>
  <si>
    <t xml:space="preserve">               518.0002 Spent Nuc Fuel Disposal Cash</t>
  </si>
  <si>
    <t xml:space="preserve">               547.0003 Gas Transp Res Fees - CT</t>
  </si>
  <si>
    <t xml:space="preserve">               547.0004 Fuel - Gas Turb - Purch / Hand</t>
  </si>
  <si>
    <t xml:space="preserve">               547.0005 Gas Transp Fees - CT</t>
  </si>
  <si>
    <t xml:space="preserve">                    Fuel Expense Total</t>
  </si>
  <si>
    <t xml:space="preserve">                    557.0004 Deferred Fuel</t>
  </si>
  <si>
    <t xml:space="preserve">               440.0006 Residential O/U Fuel Rev</t>
  </si>
  <si>
    <t xml:space="preserve">                    Over Under Fuel Recovery</t>
  </si>
  <si>
    <t xml:space="preserve">          Fuel for Electric Generation</t>
  </si>
  <si>
    <t xml:space="preserve">               509.0000 Allow Consum Title IV SO2</t>
  </si>
  <si>
    <t xml:space="preserve">               509.0013 CSAPR Seasonal NOx Cons. Exp</t>
  </si>
  <si>
    <t xml:space="preserve">               557.0009 Other Pwr Exp - REC's - RETAIL</t>
  </si>
  <si>
    <t xml:space="preserve">          Allowances - Consumption</t>
  </si>
  <si>
    <t xml:space="preserve">               502.0001 Lime Expense</t>
  </si>
  <si>
    <t xml:space="preserve">               502.0008 Activated Carbon</t>
  </si>
  <si>
    <t xml:space="preserve">               502.0013 Anhydrous Amonia Exp</t>
  </si>
  <si>
    <t xml:space="preserve">               502.0028 Sodium Bicarbonate Expense</t>
  </si>
  <si>
    <t xml:space="preserve">          Emissions Control - Chemicals</t>
  </si>
  <si>
    <t>Total Fuel for Electric Generation</t>
  </si>
  <si>
    <t xml:space="preserve">               555.0027 Purch Pwr-Non-Fuel Portion-Aff</t>
  </si>
  <si>
    <t xml:space="preserve">               555.0122 Affil Purchased Power Capacity</t>
  </si>
  <si>
    <t xml:space="preserve">                    Purchased Power - Affiliates - Dmd &amp; Nonfuel Chrgs</t>
  </si>
  <si>
    <t xml:space="preserve">               555.0002 Purchased Power - Associated</t>
  </si>
  <si>
    <t xml:space="preserve">               555.0046 Purch Power-Fuel Portion-Affil</t>
  </si>
  <si>
    <t xml:space="preserve">                    Purchased Purchased Power - Affiliates - Fuel</t>
  </si>
  <si>
    <t xml:space="preserve">          Purchased Electricity from AEP - Affiliates</t>
  </si>
  <si>
    <t xml:space="preserve">               555.0039 PJM Inadvertent Mtr Res-OSS</t>
  </si>
  <si>
    <t xml:space="preserve">                         Purchased Power - NonAffiliated - OSS Profit</t>
  </si>
  <si>
    <t xml:space="preserve">               555.0040 PJM Inadvertent Mtr Res-LSE</t>
  </si>
  <si>
    <t xml:space="preserve">               555.0074 PJM Reactive-Charge</t>
  </si>
  <si>
    <t xml:space="preserve">               555.0075 PJM Reactive-Credit</t>
  </si>
  <si>
    <t xml:space="preserve">               555.0076 PJM Black Start-Charge</t>
  </si>
  <si>
    <t xml:space="preserve">               555.0078 PJM Regulation-Charge</t>
  </si>
  <si>
    <t xml:space="preserve">               555.0079 PJM Regulation-Credit</t>
  </si>
  <si>
    <t xml:space="preserve">               555.0083 PJM Spinning Reserve-Charge</t>
  </si>
  <si>
    <t xml:space="preserve">               555.0084 PJM Spinning Reserve-Credit</t>
  </si>
  <si>
    <t xml:space="preserve">               555.0090 PJM 30 m Suppl Rserv Charge LSE</t>
  </si>
  <si>
    <t xml:space="preserve">               555.0123 PJM OpRes-LSE-Charge</t>
  </si>
  <si>
    <t xml:space="preserve">               555.0137 PJM OpRes-LSE-Credit</t>
  </si>
  <si>
    <t xml:space="preserve">                         Purchased Power - NonAffiliated - PJM Ancillary</t>
  </si>
  <si>
    <t xml:space="preserve">               407.3008 Reg Debits - PIRR Debt CC</t>
  </si>
  <si>
    <t xml:space="preserve">               407.3011 Regulatory Debits - PIRR Prin</t>
  </si>
  <si>
    <t xml:space="preserve">               407.3012 Regulatory Debits - RSR Amort</t>
  </si>
  <si>
    <t xml:space="preserve">               407.3015 Reg Debit - RSR Debt Carrying Ch</t>
  </si>
  <si>
    <t xml:space="preserve">               407.4005 Reg Debits - RSR Capacity Cost</t>
  </si>
  <si>
    <t xml:space="preserve">               407.4006 Reg Debits - RSR Capacity CC</t>
  </si>
  <si>
    <t xml:space="preserve">               555.0001 Purch Pwr-NonTrading-Nonassoc</t>
  </si>
  <si>
    <t xml:space="preserve">               555.0012 Purchased Power Auctions</t>
  </si>
  <si>
    <t xml:space="preserve">               555.0047 Purchase Power Wind Energy</t>
  </si>
  <si>
    <t xml:space="preserve">               555.0096 Purch Power-Non Trad-Non-Fuel</t>
  </si>
  <si>
    <t xml:space="preserve">               555.0124 PJM Implicit Congestion-LSE</t>
  </si>
  <si>
    <t xml:space="preserve">               555.0132 PJM FTR Revenue-LSE</t>
  </si>
  <si>
    <t xml:space="preserve">               555.0142 KY Env Sur - Purchase Power</t>
  </si>
  <si>
    <t xml:space="preserve">               555.0326 PJM Transm Loss Charges - LSE</t>
  </si>
  <si>
    <t xml:space="preserve">               555.0327 PJM Transm Loss Credits - LSE</t>
  </si>
  <si>
    <t xml:space="preserve">               555.0551 Purch PWR-TN Under/Over FPPAR</t>
  </si>
  <si>
    <t xml:space="preserve">                         Purchased Power - NonAffiliated</t>
  </si>
  <si>
    <t xml:space="preserve">     Purchased Electricity for Resale - NonAffiliated</t>
  </si>
  <si>
    <t xml:space="preserve">               808.1000 Gas Withdrawn from Storage</t>
  </si>
  <si>
    <t>Total Purchased Power</t>
  </si>
  <si>
    <t>Total Cost of Sales</t>
  </si>
  <si>
    <t xml:space="preserve">               GROSS MARGIN</t>
  </si>
  <si>
    <t>OPERATING EXPENSES</t>
  </si>
  <si>
    <t xml:space="preserve">               403.0014 Depr Exp - CO2 Capture Storage</t>
  </si>
  <si>
    <t xml:space="preserve">               500.0000 Oper Supervison &amp; Engineering</t>
  </si>
  <si>
    <t xml:space="preserve">               502.0000 Steam Expenses</t>
  </si>
  <si>
    <t xml:space="preserve">               502.0026  Capacity Cost Ov-Und Rec Exp</t>
  </si>
  <si>
    <t xml:space="preserve">               506.0000 Misc Steam Power Expenses</t>
  </si>
  <si>
    <t xml:space="preserve">               506.0026  Capacity Cost Ov-Und Rec Exp</t>
  </si>
  <si>
    <t xml:space="preserve">               507.0000 Rents</t>
  </si>
  <si>
    <t xml:space="preserve">               507.0006 Rents - Associated</t>
  </si>
  <si>
    <t xml:space="preserve">          Steam Generation Op Exp</t>
  </si>
  <si>
    <t xml:space="preserve">               517.0000 Oper Supervision &amp; Engineering</t>
  </si>
  <si>
    <t xml:space="preserve">               519.0000 Coolants and Water</t>
  </si>
  <si>
    <t xml:space="preserve">               520.0000 Steam Expenses</t>
  </si>
  <si>
    <t xml:space="preserve">               523.0000 Electric Expenses</t>
  </si>
  <si>
    <t xml:space="preserve">               524.0000 Misc Nuclear Power Expenses</t>
  </si>
  <si>
    <t xml:space="preserve">               524.0008 Nuclear Decommissioning Exp</t>
  </si>
  <si>
    <t xml:space="preserve">               524.0009 Nuclear Decommissioning Expense - ARO</t>
  </si>
  <si>
    <t xml:space="preserve">          Nuclear Generation Op Exp</t>
  </si>
  <si>
    <t xml:space="preserve">               535.0000 Oper Supervision &amp; Engineering</t>
  </si>
  <si>
    <t xml:space="preserve">               539.0000 Misc Hydr Power Generation Exp</t>
  </si>
  <si>
    <t xml:space="preserve">          Hydro Generation Op Exp</t>
  </si>
  <si>
    <t xml:space="preserve">               546.0000 Oper Supervision &amp; Engineering</t>
  </si>
  <si>
    <t xml:space="preserve">               549.0000 Misc Other Pwer Generation Exp</t>
  </si>
  <si>
    <t xml:space="preserve">               556.0000 Sys Control &amp; Load Dispatching</t>
  </si>
  <si>
    <t xml:space="preserve">               557.0000 Other Expenses</t>
  </si>
  <si>
    <t xml:space="preserve">               557.0010 OH Auction Exp - Incremental</t>
  </si>
  <si>
    <t xml:space="preserve">               575.7000 PJM Admin-MAM&amp;SC - OSS</t>
  </si>
  <si>
    <t xml:space="preserve">               575.7001 PJM Admin-MAM&amp;SC- Internal</t>
  </si>
  <si>
    <t xml:space="preserve">          Other Generation Op Exp</t>
  </si>
  <si>
    <t xml:space="preserve">               560.0000 Oper Supervision &amp; Engineering</t>
  </si>
  <si>
    <t xml:space="preserve">               561.0000 Load Dispatching</t>
  </si>
  <si>
    <t xml:space="preserve">               561.4000 PJM Admin-SSC&amp;DS-OSS</t>
  </si>
  <si>
    <t xml:space="preserve">               561.4001 PJM Admin-SSC&amp;DS-Internal</t>
  </si>
  <si>
    <t xml:space="preserve">               561.4002 SPP Admin-SSC&amp;DS</t>
  </si>
  <si>
    <t xml:space="preserve">               561.4005 ERCOT Admin-SSC&amp;DS</t>
  </si>
  <si>
    <t xml:space="preserve">               561.4006 SPP Transmission Charges</t>
  </si>
  <si>
    <t xml:space="preserve">               561.8000 PJM Admin-RP&amp;SDS-OSS</t>
  </si>
  <si>
    <t xml:space="preserve">               561.8001 PJM Admin-RP&amp;SDS- Internal</t>
  </si>
  <si>
    <t xml:space="preserve">               565.0012 AEP Trans Enhancement Charge</t>
  </si>
  <si>
    <t xml:space="preserve">               565.0015 PJM TO Serv Exp - Aff</t>
  </si>
  <si>
    <t xml:space="preserve">               565.0016 PJM NITS Expense - Affliated</t>
  </si>
  <si>
    <t xml:space="preserve">               565.0019 Affil PJM Trans Enhancement Exp</t>
  </si>
  <si>
    <t xml:space="preserve">               565.0020 PROVISION RTO Affil Expense</t>
  </si>
  <si>
    <t xml:space="preserve">               565.0021 PJM NITS Expense - Non-Affilia</t>
  </si>
  <si>
    <t xml:space="preserve">               565.0052 SPP Transmission - Contra</t>
  </si>
  <si>
    <t xml:space="preserve">               566.0000 Misc Transmission Expenses</t>
  </si>
  <si>
    <t xml:space="preserve">               567.0002 Rents - Associated</t>
  </si>
  <si>
    <t xml:space="preserve">               Reclass Trans Exp Affil &amp; NonAffil - Corp Elim from AEP Energy Supply</t>
  </si>
  <si>
    <t xml:space="preserve">          Transmission Op Exp</t>
  </si>
  <si>
    <t xml:space="preserve">               580.0000 Oper Supervision &amp; Engineering</t>
  </si>
  <si>
    <t xml:space="preserve">               581.0000 Load Dispatching</t>
  </si>
  <si>
    <t xml:space="preserve">               583.0000 Overhead Line Expenses</t>
  </si>
  <si>
    <t xml:space="preserve">               584.0000 Underground Line Expenses</t>
  </si>
  <si>
    <t xml:space="preserve">               586.0000 Meter Expenses</t>
  </si>
  <si>
    <t xml:space="preserve">               587.0000 Customer Installations Exp</t>
  </si>
  <si>
    <t xml:space="preserve">               588.0000 Miscellaneous Distribution Exp</t>
  </si>
  <si>
    <t xml:space="preserve">               588.0006 SCR Over/Under Recovery Exp</t>
  </si>
  <si>
    <t xml:space="preserve">               589.0001 Rents  - Nonassociated</t>
  </si>
  <si>
    <t xml:space="preserve">          Distribution Op Exp</t>
  </si>
  <si>
    <t xml:space="preserve">               456.0118 MTM Fleet Fuel Hedging</t>
  </si>
  <si>
    <t xml:space="preserve">               901.0000 Supervision - Customer Accts</t>
  </si>
  <si>
    <t xml:space="preserve">               902.0000 Meter Reading Expenses</t>
  </si>
  <si>
    <t xml:space="preserve">               903.0000 Cust Records &amp; Collection Exp</t>
  </si>
  <si>
    <t xml:space="preserve">               904.0110 Uncoll-Delayed Pymts Deferred</t>
  </si>
  <si>
    <t xml:space="preserve">               905.0000 Misc Customer Accounts Exp</t>
  </si>
  <si>
    <t xml:space="preserve">               907.0000 Supervision - Customer Service</t>
  </si>
  <si>
    <t xml:space="preserve">               908.0000 Customer Assistance Expenses</t>
  </si>
  <si>
    <t xml:space="preserve">               908.0009 Cust Assistance Expense - DSM</t>
  </si>
  <si>
    <t xml:space="preserve">               909.0000 Information &amp; Instruct Advrtis</t>
  </si>
  <si>
    <t xml:space="preserve">          Customer Service and Information Op Exp</t>
  </si>
  <si>
    <t xml:space="preserve">               911.0000 Supervision - Sales ExpensesComm &amp; Ind</t>
  </si>
  <si>
    <t xml:space="preserve">               912.0000 Demonstrating &amp; Selling Exp</t>
  </si>
  <si>
    <t xml:space="preserve">          Sales Expenses</t>
  </si>
  <si>
    <t xml:space="preserve">               920.0000 Administrative &amp; Gen Salaries</t>
  </si>
  <si>
    <t xml:space="preserve">               921.0001 Off Supl &amp; Exp - Nonassociated</t>
  </si>
  <si>
    <t xml:space="preserve">               922.0000 Administrative Exp Trnsf - Cr</t>
  </si>
  <si>
    <t xml:space="preserve">               923.0001 Outside Svcs Empl - Nonassoc</t>
  </si>
  <si>
    <t xml:space="preserve">               923.0003 AEPSC Billed to Client Co</t>
  </si>
  <si>
    <t xml:space="preserve">               924.0000 Property Insurance</t>
  </si>
  <si>
    <t xml:space="preserve">               925.0000 Injury and Damages</t>
  </si>
  <si>
    <t xml:space="preserve">               926.0000 Employee Benefits</t>
  </si>
  <si>
    <t xml:space="preserve">               926.0003 Pension Plan</t>
  </si>
  <si>
    <t xml:space="preserve">               928.0000 Regulatory Commission Exp</t>
  </si>
  <si>
    <t xml:space="preserve">               930.1000 General Advertising Expenses</t>
  </si>
  <si>
    <t xml:space="preserve">               930.2000 Misc General Expenses</t>
  </si>
  <si>
    <t xml:space="preserve">               931.0000 Rents</t>
  </si>
  <si>
    <t xml:space="preserve">          Administration &amp; General</t>
  </si>
  <si>
    <t xml:space="preserve">               411.1005 Accretion Expense</t>
  </si>
  <si>
    <t xml:space="preserve">          Accretion</t>
  </si>
  <si>
    <t xml:space="preserve">               411.6000 Gain From Disposition of plant</t>
  </si>
  <si>
    <t xml:space="preserve">          Loss/(Gain) on Utility Plant</t>
  </si>
  <si>
    <t xml:space="preserve">               930.2007 Assoc Business Development Exp</t>
  </si>
  <si>
    <t xml:space="preserve">          Associated Business Development Expenses</t>
  </si>
  <si>
    <t xml:space="preserve">               421.1000 Gain on Dspsition of Property</t>
  </si>
  <si>
    <t xml:space="preserve">                    Gain on Disposition of Property</t>
  </si>
  <si>
    <t xml:space="preserve">          Loss (Gain) of Sale of Property</t>
  </si>
  <si>
    <t xml:space="preserve">               401.0001 Operation Exp - Nonassociated</t>
  </si>
  <si>
    <t xml:space="preserve">               426.5009 Factored Cust A/R Exp - Affil</t>
  </si>
  <si>
    <t xml:space="preserve">                    Opr Exp and Factoring A/R</t>
  </si>
  <si>
    <t xml:space="preserve">               417.1001 Exp of NonUtil Oper - Nonassoc</t>
  </si>
  <si>
    <t xml:space="preserve">               417.1019 Contingent Rent - OKUPPA</t>
  </si>
  <si>
    <t xml:space="preserve">               426.5001 Other Deductions - Associated</t>
  </si>
  <si>
    <t xml:space="preserve">                    Expense of Non-Utility Operation</t>
  </si>
  <si>
    <t xml:space="preserve">               426.1000 Donations</t>
  </si>
  <si>
    <t xml:space="preserve">                    Donation Contributions</t>
  </si>
  <si>
    <t xml:space="preserve">               426.4000 Civic and Political Activity</t>
  </si>
  <si>
    <t xml:space="preserve">                    Civic &amp; Political Activities</t>
  </si>
  <si>
    <t xml:space="preserve">               426.5002 Other Deductions - nonassoc</t>
  </si>
  <si>
    <t xml:space="preserve">               426.5033 Transition Costs</t>
  </si>
  <si>
    <t xml:space="preserve">               426.5050 Impairment &amp; Related Charges</t>
  </si>
  <si>
    <t xml:space="preserve">                    Other Deductions</t>
  </si>
  <si>
    <t xml:space="preserve">          All Other Operational Expenses</t>
  </si>
  <si>
    <t xml:space="preserve">     Operational Expenses</t>
  </si>
  <si>
    <t xml:space="preserve">               417.1017 Maintenance-Okuppa</t>
  </si>
  <si>
    <t xml:space="preserve">               510.0000 Maint Supv &amp; Engineering</t>
  </si>
  <si>
    <t xml:space="preserve">               512.0000 Maintenance of Boiler Plant</t>
  </si>
  <si>
    <t xml:space="preserve">               513.0000 Maintenance of Electric Plant</t>
  </si>
  <si>
    <t xml:space="preserve">          Steam Generation Maintenance</t>
  </si>
  <si>
    <t xml:space="preserve">               528.0000 Maint Supv &amp; Engineering</t>
  </si>
  <si>
    <t xml:space="preserve">               529.0000 Maintenance of Structures</t>
  </si>
  <si>
    <t xml:space="preserve">               530.0000 Maint of Reactor plant Equip</t>
  </si>
  <si>
    <t xml:space="preserve">               531.0000 Maintenance of Electric Plant</t>
  </si>
  <si>
    <t xml:space="preserve">               532.0000 Maint of Misc Nulcear Plant</t>
  </si>
  <si>
    <t xml:space="preserve">          Nuclear Generation Maintenance</t>
  </si>
  <si>
    <t xml:space="preserve">               541.0000 Maint of Supv &amp; Engineering</t>
  </si>
  <si>
    <t xml:space="preserve">               544.0000 Maintenance of Electric Plant</t>
  </si>
  <si>
    <t xml:space="preserve">          Hydro Generation Maintenance</t>
  </si>
  <si>
    <t xml:space="preserve">               551.0000 maint Supv &amp; Engineering</t>
  </si>
  <si>
    <t xml:space="preserve">               553.0003 Maintain solar plant</t>
  </si>
  <si>
    <t xml:space="preserve">          Other Generation Maintenance</t>
  </si>
  <si>
    <t xml:space="preserve">               568.0000 Maint supv &amp; Engineering</t>
  </si>
  <si>
    <t xml:space="preserve">               569.0000 Maintenance of Structures</t>
  </si>
  <si>
    <t xml:space="preserve">               570.0000 Maint of Station Equipment</t>
  </si>
  <si>
    <t xml:space="preserve">               571.0000 Maintenance of Overhead Lines</t>
  </si>
  <si>
    <t xml:space="preserve">          Transmission Maintenance</t>
  </si>
  <si>
    <t xml:space="preserve">               590.0000 Maint Supv &amp; Engineering</t>
  </si>
  <si>
    <t xml:space="preserve">               592.0000 Maint of Station Equipment</t>
  </si>
  <si>
    <t xml:space="preserve">               593.0000 Maintenance of Overhead Lines</t>
  </si>
  <si>
    <t xml:space="preserve">               594.0000 Maint of Underground Lines</t>
  </si>
  <si>
    <t xml:space="preserve">               596.0000 Maint of Strt Lghtng &amp; Sgnal S</t>
  </si>
  <si>
    <t xml:space="preserve">               597.0000 Maintenance of Meters</t>
  </si>
  <si>
    <t xml:space="preserve">               598.0000 Maint of misc Distribution Plt</t>
  </si>
  <si>
    <t xml:space="preserve">          Distribution Maintenance</t>
  </si>
  <si>
    <t xml:space="preserve">               935.0000 Maintenance of General Plant</t>
  </si>
  <si>
    <t xml:space="preserve">          Administration &amp; General Maintenance</t>
  </si>
  <si>
    <t xml:space="preserve">     Maintenance Expenses</t>
  </si>
  <si>
    <t>Total Operational and Maintenance Expenses</t>
  </si>
  <si>
    <t xml:space="preserve">               403.7000 Amort-TX Cap Impairment</t>
  </si>
  <si>
    <t xml:space="preserve">               404.0001 Amort of Plant</t>
  </si>
  <si>
    <t xml:space="preserve">          DDA Amortization</t>
  </si>
  <si>
    <t xml:space="preserve">               407.0001 Amrt Prop loss, Unrecvr plant</t>
  </si>
  <si>
    <t xml:space="preserve">               403.0025 Depr/Amort of Unrecovered Plant</t>
  </si>
  <si>
    <t xml:space="preserve">               407.3000 Regulatory Debits</t>
  </si>
  <si>
    <t xml:space="preserve">          DDA Regulatory Debits</t>
  </si>
  <si>
    <t xml:space="preserve">     Amortization</t>
  </si>
  <si>
    <t xml:space="preserve">               403.0001 Depreciation Expense</t>
  </si>
  <si>
    <t xml:space="preserve">               403.0029 Over/Undr Depr Exp Var Riders</t>
  </si>
  <si>
    <t xml:space="preserve">          DDA Depreciation</t>
  </si>
  <si>
    <t xml:space="preserve">               403.1001 Depr - Asset Retirement Oblig</t>
  </si>
  <si>
    <t xml:space="preserve">          DDA Asset Retirement Obligation</t>
  </si>
  <si>
    <t xml:space="preserve">     Depreciation</t>
  </si>
  <si>
    <t>Depreciation &amp; Amortization</t>
  </si>
  <si>
    <t xml:space="preserve">          408.1008 State Franchise Taxes - Util Op Inc</t>
  </si>
  <si>
    <t xml:space="preserve">     Franchise Tax</t>
  </si>
  <si>
    <t xml:space="preserve">          408.1006 State Gross Receipts Tax</t>
  </si>
  <si>
    <t xml:space="preserve">     Revenue-kWhr Taxes</t>
  </si>
  <si>
    <t xml:space="preserve">          408.1002 FICA - Util Op Inc</t>
  </si>
  <si>
    <t xml:space="preserve">          408.1003 Federal Unemployment Tax - Util Op Inc</t>
  </si>
  <si>
    <t xml:space="preserve">          408.1007 State Unemployment Tax - Util Op Inc</t>
  </si>
  <si>
    <t xml:space="preserve">          408.1033 Fringe Benefit Loading -  FICA</t>
  </si>
  <si>
    <t xml:space="preserve">          408.1034 Fringe Benefit Loading -  FUT</t>
  </si>
  <si>
    <t xml:space="preserve">          408.1035 Fringe Benefit Loading -  SUT</t>
  </si>
  <si>
    <t xml:space="preserve">     Payroll Taxes</t>
  </si>
  <si>
    <t xml:space="preserve">          408.1005 Real &amp; Personal Property Taxes - Util Op Inc</t>
  </si>
  <si>
    <t xml:space="preserve">          408.1029 Real/Pers Prop Tax-Cap Leases</t>
  </si>
  <si>
    <t xml:space="preserve">          408.2005 Real &amp; Personal Property Taxes - Oth I&amp;D</t>
  </si>
  <si>
    <t xml:space="preserve">     Property Taxes</t>
  </si>
  <si>
    <t xml:space="preserve">          408.1018 St Publ Serv Comm Tax/Fees</t>
  </si>
  <si>
    <t xml:space="preserve">     Regulatory Fees</t>
  </si>
  <si>
    <t xml:space="preserve">               408.1014 Federal Excise Taxes - Util Op Inc</t>
  </si>
  <si>
    <t xml:space="preserve">          Production Taxes</t>
  </si>
  <si>
    <t xml:space="preserve">               408.1017 St Lic/Rgstrtion Tax/Fees - Util Op Inc</t>
  </si>
  <si>
    <t xml:space="preserve">               408.1019 State Sales and Use Taxes - Util Op Inc</t>
  </si>
  <si>
    <t xml:space="preserve">               408.1026 State Severance Taxes</t>
  </si>
  <si>
    <t xml:space="preserve">          Miscellaneous Taxes</t>
  </si>
  <si>
    <t xml:space="preserve">     Other Non-Income Taxes</t>
  </si>
  <si>
    <t>Taxes Other Than Income Taxes</t>
  </si>
  <si>
    <t>TOTAL OPERATING EXPENSES</t>
  </si>
  <si>
    <t>OPERATING INCOME</t>
  </si>
  <si>
    <t>NON-OPERATING INCOME/(EXPENSES)</t>
  </si>
  <si>
    <t xml:space="preserve">          419.0002 Int &amp; Dividend Inc - Nonassoc</t>
  </si>
  <si>
    <t xml:space="preserve">     Interest &amp; Dividend NonAffiliated</t>
  </si>
  <si>
    <t xml:space="preserve">          419.0001 Interest Inc - Assoc Non CBP</t>
  </si>
  <si>
    <t xml:space="preserve">          419.0005 Interest Inc - Assoc CBP</t>
  </si>
  <si>
    <t xml:space="preserve">     Interest &amp; Dividend - Affiliated (Money Pool)</t>
  </si>
  <si>
    <t>Total Interest &amp; Dividend Income</t>
  </si>
  <si>
    <t xml:space="preserve">          421.0039 Carrying Charges</t>
  </si>
  <si>
    <t>Interest &amp; Dividend Carrying Charges</t>
  </si>
  <si>
    <t xml:space="preserve">          926.0062 Pension Plan - Non-Service</t>
  </si>
  <si>
    <t>Other Pension Components</t>
  </si>
  <si>
    <t xml:space="preserve">          419.1000 Allw Oth Fnds Usd Drng Cnstr</t>
  </si>
  <si>
    <t>AFUDC Equity</t>
  </si>
  <si>
    <t>INTEREST EXPENSE</t>
  </si>
  <si>
    <t xml:space="preserve">               427.0002 Interest on LTD - Install Pur Contr</t>
  </si>
  <si>
    <t xml:space="preserve">          Interest LTD IPC</t>
  </si>
  <si>
    <t xml:space="preserve">               430.0001 Interest Exp - Assoc Non CBP</t>
  </si>
  <si>
    <t xml:space="preserve">          Interest LTD Notes Payable - Affiliated</t>
  </si>
  <si>
    <t xml:space="preserve">               427.0006 Interest on LTD - Sen Unsec Notes</t>
  </si>
  <si>
    <t xml:space="preserve">          Interest LTD Senior Unsecured</t>
  </si>
  <si>
    <t xml:space="preserve">               427.0212 PCRB Reacq Interest Exp-Assoc</t>
  </si>
  <si>
    <t xml:space="preserve">          Interest LTD Other - Affil</t>
  </si>
  <si>
    <t xml:space="preserve">               427.0005 Interest on LTD - Other LTD</t>
  </si>
  <si>
    <t xml:space="preserve">          Interest LTD Other - NonAffil</t>
  </si>
  <si>
    <t xml:space="preserve">     Interest on Long-Term Debt</t>
  </si>
  <si>
    <t xml:space="preserve">               430.0003 Interest to Assoc Co - CBP (Money Pool)</t>
  </si>
  <si>
    <t xml:space="preserve">          Interest STD - Affil (Money Pool)</t>
  </si>
  <si>
    <t xml:space="preserve">               431.0005 Oth Int Exp - S/T - Notes</t>
  </si>
  <si>
    <t xml:space="preserve">               431.0007 Lines of Credit</t>
  </si>
  <si>
    <t xml:space="preserve">          Interest STD - NonAffil</t>
  </si>
  <si>
    <t xml:space="preserve">     Interest on  Short Term Debt</t>
  </si>
  <si>
    <t xml:space="preserve">               428.0001 Amort of Debt Disc Prem &amp; Exp</t>
  </si>
  <si>
    <t xml:space="preserve">     Amort. of Debt Disc Prem &amp; Exp</t>
  </si>
  <si>
    <t xml:space="preserve">               428.1001 Amort Loss on Reacquired Debt</t>
  </si>
  <si>
    <t xml:space="preserve">     Amort Loss (Gain) on Reacquired Debt</t>
  </si>
  <si>
    <t xml:space="preserve">               431.0014 Other Interest - Fuel Recovery</t>
  </si>
  <si>
    <t xml:space="preserve">     Other Interest - Fuel Recovery</t>
  </si>
  <si>
    <t xml:space="preserve">               431.0001 Other Interest Expense</t>
  </si>
  <si>
    <t xml:space="preserve">               431.0002 Interest on Customer Deposits</t>
  </si>
  <si>
    <t xml:space="preserve">     Other Interest - NonAffil</t>
  </si>
  <si>
    <t xml:space="preserve">               421.0013 Int Rate Hedge Unrealized Gain</t>
  </si>
  <si>
    <t xml:space="preserve">     Interest Rate Hedge Unrealized (Gain)/Loss</t>
  </si>
  <si>
    <t xml:space="preserve">               432.0000 Allw BrrwedFnds Used Cnstr-Cr</t>
  </si>
  <si>
    <t xml:space="preserve">     Less : AFUDC Borrowed Funds</t>
  </si>
  <si>
    <t>Total Interest Charges</t>
  </si>
  <si>
    <t>INCOME BEFORE INCOME TAXES and EQUITY EARNINGS</t>
  </si>
  <si>
    <t>INCOME TAXES and EQUITY EARNINGS</t>
  </si>
  <si>
    <t xml:space="preserve">               409.1001 Income Taxes, UOI - Federal</t>
  </si>
  <si>
    <t xml:space="preserve">               409.2001 Inc Tax, Oth Inc&amp;Ded-Federal</t>
  </si>
  <si>
    <t xml:space="preserve">          Federal Current Income Tax</t>
  </si>
  <si>
    <t xml:space="preserve">               410.1001 Prov Def I/T Util Op Inc-Fed</t>
  </si>
  <si>
    <t xml:space="preserve">               411.1001 Prv Def I/T-Cr Util Op Inc-Fed</t>
  </si>
  <si>
    <t xml:space="preserve">          Federal Deferred Income Tax</t>
  </si>
  <si>
    <t xml:space="preserve">               411.4001 ITC Adj, Utility Oper - Fed</t>
  </si>
  <si>
    <t xml:space="preserve">          Federal Investment Tax Credits</t>
  </si>
  <si>
    <t xml:space="preserve">     Federal Income Taxes</t>
  </si>
  <si>
    <t xml:space="preserve">               409.1002 Income Taxes, UOI - State</t>
  </si>
  <si>
    <t xml:space="preserve">               409.2002 Inc Tax, Oth Inc &amp; Ded - State</t>
  </si>
  <si>
    <t xml:space="preserve">          State Current Income Tax</t>
  </si>
  <si>
    <t xml:space="preserve">               410.1002 Prov Def I/T Util Op Inc-State</t>
  </si>
  <si>
    <t xml:space="preserve">          State Deferred Income Tax</t>
  </si>
  <si>
    <t xml:space="preserve">          State Investment Tax Credits</t>
  </si>
  <si>
    <t xml:space="preserve">     State Income Taxes</t>
  </si>
  <si>
    <t xml:space="preserve">               409.1003 Income Taxes, UOI - Local</t>
  </si>
  <si>
    <t xml:space="preserve">     Local Income Taxes</t>
  </si>
  <si>
    <t>Total Income Taxes</t>
  </si>
  <si>
    <t xml:space="preserve">     418.1001 Equity Erngs of Sub-Consolidat</t>
  </si>
  <si>
    <t>Equity Earnings of Subs</t>
  </si>
  <si>
    <t>INCOME AFTER INCOME TAXES and EQUITY EARNINGS</t>
  </si>
  <si>
    <t xml:space="preserve">     434.0000 Extraordinary Income (pre-FIT)</t>
  </si>
  <si>
    <t>Extraordinary Income / (Expenses)</t>
  </si>
  <si>
    <t>NET INCOME</t>
  </si>
  <si>
    <t>Earnings to Common Shareholders</t>
  </si>
  <si>
    <t>YTD Earnings to Common Shareholders</t>
  </si>
  <si>
    <t>Quarterly Earnings to Common Shareholders</t>
  </si>
  <si>
    <t>SHARES OUTSTANDING</t>
  </si>
  <si>
    <t>Daily Avg Shares Out - Monthly</t>
  </si>
  <si>
    <t>Daily Avg Shares Out - Quarterly</t>
  </si>
  <si>
    <t>Daily Avg Shares Out - YTD</t>
  </si>
  <si>
    <t>Daily Avg Shares Out - Annual</t>
  </si>
  <si>
    <t>EARNINGS PER SHARE</t>
  </si>
  <si>
    <t>Monthly Earnings Per Share</t>
  </si>
  <si>
    <t>Quarterly Earnings Per Share</t>
  </si>
  <si>
    <t>YTD Earnings Per Share</t>
  </si>
  <si>
    <t>Annual Earnings Per Share</t>
  </si>
  <si>
    <t>Exhibit A-7</t>
  </si>
  <si>
    <t>Rate of Return Summary</t>
  </si>
  <si>
    <t>As Of 12/31/19</t>
  </si>
  <si>
    <t>(a)</t>
  </si>
  <si>
    <t>(b)</t>
  </si>
  <si>
    <t>(c)</t>
  </si>
  <si>
    <t>(d)</t>
  </si>
  <si>
    <t>(e)</t>
  </si>
  <si>
    <t>%</t>
  </si>
  <si>
    <t>Weighted</t>
  </si>
  <si>
    <t>Line</t>
  </si>
  <si>
    <t>Total Company</t>
  </si>
  <si>
    <t>Percent of</t>
  </si>
  <si>
    <t xml:space="preserve">Cost </t>
  </si>
  <si>
    <t>Average</t>
  </si>
  <si>
    <t>No.</t>
  </si>
  <si>
    <t>Description</t>
  </si>
  <si>
    <t>Capitalization</t>
  </si>
  <si>
    <t>Total</t>
  </si>
  <si>
    <t>Rate</t>
  </si>
  <si>
    <t>Cost Rate</t>
  </si>
  <si>
    <t>$</t>
  </si>
  <si>
    <t>Long-Term Debt</t>
  </si>
  <si>
    <t>Common Equity</t>
  </si>
  <si>
    <t>Customer Deposits</t>
  </si>
  <si>
    <r>
      <t>ADFIT</t>
    </r>
    <r>
      <rPr>
        <vertAlign val="superscript"/>
        <sz val="10"/>
        <rFont val="Arial"/>
        <family val="2"/>
      </rPr>
      <t>1</t>
    </r>
  </si>
  <si>
    <r>
      <t>ADITC</t>
    </r>
    <r>
      <rPr>
        <vertAlign val="superscript"/>
        <sz val="10"/>
        <rFont val="Arial"/>
        <family val="2"/>
      </rPr>
      <t>2</t>
    </r>
  </si>
  <si>
    <t xml:space="preserve"> </t>
  </si>
  <si>
    <t>Cost of Investor Supplied Capital</t>
  </si>
  <si>
    <r>
      <t>1</t>
    </r>
    <r>
      <rPr>
        <sz val="10"/>
        <rFont val="Arial"/>
        <family val="2"/>
      </rPr>
      <t>Accumulated Deferred Federal Income Taxes</t>
    </r>
  </si>
  <si>
    <r>
      <t>2</t>
    </r>
    <r>
      <rPr>
        <sz val="10"/>
        <rFont val="Arial"/>
        <family val="2"/>
      </rPr>
      <t>Accumulated Deferred Job Development Investment Tax Credits</t>
    </r>
  </si>
  <si>
    <t>Cost of Long-Term Debt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</si>
  <si>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</si>
  <si>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</si>
  <si>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</si>
  <si>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</si>
  <si>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</si>
  <si>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</si>
  <si>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</si>
  <si>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</si>
  <si>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</si>
  <si>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AMORT.</t>
  </si>
  <si>
    <t>ANNUAL</t>
  </si>
  <si>
    <t>TERM</t>
  </si>
  <si>
    <t>PRINCIPAL</t>
  </si>
  <si>
    <t>ORIGINAL</t>
  </si>
  <si>
    <t xml:space="preserve">LOSS ON </t>
  </si>
  <si>
    <t>NET</t>
  </si>
  <si>
    <t>YIELD</t>
  </si>
  <si>
    <t>OF</t>
  </si>
  <si>
    <t>COST OF</t>
  </si>
  <si>
    <t>INT.</t>
  </si>
  <si>
    <t>DATE OF</t>
  </si>
  <si>
    <t>IN</t>
  </si>
  <si>
    <t>AMOUNT (A)</t>
  </si>
  <si>
    <t>PREMIUM</t>
  </si>
  <si>
    <t>ISSUANCE</t>
  </si>
  <si>
    <t xml:space="preserve">REACQUIRED </t>
  </si>
  <si>
    <t>PROCEEDS</t>
  </si>
  <si>
    <t>TO</t>
  </si>
  <si>
    <t>OTHER</t>
  </si>
  <si>
    <t>DEBT</t>
  </si>
  <si>
    <t>DESCRIPTION</t>
  </si>
  <si>
    <t>RATE</t>
  </si>
  <si>
    <t>OFFERING</t>
  </si>
  <si>
    <t>MATURITY</t>
  </si>
  <si>
    <t>YEARS</t>
  </si>
  <si>
    <t>OUTSTANDING</t>
  </si>
  <si>
    <t>AMOUNT</t>
  </si>
  <si>
    <t>(DISCOUNT)</t>
  </si>
  <si>
    <t>EXPENSE</t>
  </si>
  <si>
    <t>COLS. (g)+(h)+(i)+(j)</t>
  </si>
  <si>
    <t>COSTS</t>
  </si>
  <si>
    <t>COLS. (f)*(o)+(p)</t>
  </si>
  <si>
    <t>POLLUTION CONTROL REV. BONDS:</t>
  </si>
  <si>
    <t xml:space="preserve">  ROCKPORT 2009A</t>
  </si>
  <si>
    <t xml:space="preserve">  ROCKPORT 2009B</t>
  </si>
  <si>
    <t xml:space="preserve">  LAWRENCEBURG, 2008 SERIES H </t>
  </si>
  <si>
    <t xml:space="preserve">  ROCKPORT SERIES 2002A</t>
  </si>
  <si>
    <t xml:space="preserve">  ROCKPORT SERIES D</t>
  </si>
  <si>
    <t>TOTAL POLLUTION CONT. REV. BONDS</t>
  </si>
  <si>
    <t>SENIOR UNSECURED NOTES:</t>
  </si>
  <si>
    <t xml:space="preserve">  I&amp;M SERIES H </t>
  </si>
  <si>
    <t xml:space="preserve">  I&amp;M SERIES J </t>
  </si>
  <si>
    <t xml:space="preserve">  I&amp;M SERIES K</t>
  </si>
  <si>
    <t xml:space="preserve">  I&amp;M SERIES L</t>
  </si>
  <si>
    <t xml:space="preserve">  I&amp;M SERIES M</t>
  </si>
  <si>
    <t xml:space="preserve">  I&amp;M SERIES N</t>
  </si>
  <si>
    <t xml:space="preserve">  I&amp;M SERIES O</t>
  </si>
  <si>
    <t>TOTAL SENIOR UNSECURED NOTES</t>
  </si>
  <si>
    <t>TERM LOAN FACILITY:</t>
  </si>
  <si>
    <t xml:space="preserve"> 3-YEAR TERM LOAN</t>
  </si>
  <si>
    <t>TOTAL TERM LOAN FACILITIES:</t>
  </si>
  <si>
    <t>OTHER DEBT:</t>
  </si>
  <si>
    <t xml:space="preserve"> FORT WAYNE LEASE</t>
  </si>
  <si>
    <t>TOTAL OTHER DEBT:</t>
  </si>
  <si>
    <t xml:space="preserve">TOTAL LONG TERM DEBT </t>
  </si>
  <si>
    <t>ANNUAL AMORTIZATION UNREFUNDED REDEEMED</t>
  </si>
  <si>
    <t>TOTAL COST OF LONG TERM DEBT</t>
  </si>
  <si>
    <t>WEIGHTED AVERAGE COST OF DEBT</t>
  </si>
  <si>
    <t>DIVIDED BY</t>
  </si>
  <si>
    <t>EQUALS</t>
  </si>
  <si>
    <t>(A) DISCOUNT ON REACQUIRED DEBT IS RECORDED IN A/C 421 AND IS NOT</t>
  </si>
  <si>
    <t>AMORTIZED.  PREMIUM ON REACQUIRED DEBT IS RECORDED IN A/C 189 AND</t>
  </si>
  <si>
    <t>AMORTIZED OVER THE LIFE OF THE ISSUE WHICH REPLACES THE REACQUIRED ISSUE.</t>
  </si>
  <si>
    <t>(B) VARIABLE INTEREST RATES FORECASTED AS OF DECEMBER 31, 2019</t>
  </si>
  <si>
    <t>(C) EXCLUDES SPENT NUCLEAR FUEL DISPOSAL COSTS AND ALL RELATED INTEREST</t>
  </si>
  <si>
    <t>WHICH IS RECOVERED THROUGH COST-OF- SERVICE EXPENSE PROVISION.</t>
  </si>
  <si>
    <t>(D) HEDGING GAINS (LOSSES) ARE INCLUDED IN ORIGINAL EXPENSE: $(16,028,474) LOSS ON SERIES H AND ($16,064,895) LOSS ON SERIES J.</t>
  </si>
  <si>
    <t>(E) AMORTIZATION OF OTHER COSTS INCLUDE INSURANCE PREMIUMS AND REMARKETING FEES.</t>
  </si>
  <si>
    <t>As Of 12/31/20</t>
  </si>
  <si>
    <t>(B) VARIABLE INTEREST RATES FORECASTED AS OF DECEMBER 31, 2020</t>
  </si>
  <si>
    <t>Exhibit A-8</t>
  </si>
  <si>
    <t>INDIANA MICHIGAN POWER COMPANY</t>
  </si>
  <si>
    <t>Computation of Gross Revenue Conversion Factor</t>
  </si>
  <si>
    <r>
      <t xml:space="preserve">For the </t>
    </r>
    <r>
      <rPr>
        <sz val="11"/>
        <color theme="1"/>
        <rFont val="Calibri"/>
        <family val="2"/>
        <scheme val="minor"/>
      </rPr>
      <t>Test Year Ended December 31, 2020</t>
    </r>
  </si>
  <si>
    <t>Percentage of</t>
  </si>
  <si>
    <t>Incremental</t>
  </si>
  <si>
    <t>Tax Rates</t>
  </si>
  <si>
    <t>Gross Revenues</t>
  </si>
  <si>
    <t>Operating Revenues</t>
  </si>
  <si>
    <t>Less: Uncollectible Accounts Expense</t>
  </si>
  <si>
    <t>Income Before Income Taxes</t>
  </si>
  <si>
    <t xml:space="preserve">   Less: Indiana Utility Receipts Tax</t>
  </si>
  <si>
    <t xml:space="preserve">   Public Utility Assessment Fee (IURC)</t>
  </si>
  <si>
    <t>Base Subject to State Income Taxes</t>
  </si>
  <si>
    <t>Less: State Income Taxes  (Line 6 x Effective State Tax Rate)</t>
  </si>
  <si>
    <t>Income Before Federal Income Taxes</t>
  </si>
  <si>
    <t>Less: Federal Income Taxes  (Line 8 x Federal Tax Rate)</t>
  </si>
  <si>
    <t>Operating Income Percentage</t>
  </si>
  <si>
    <t>Gross Revenue Conversion Factor  (100% / Line 10)</t>
  </si>
  <si>
    <t>Exhibit A-9</t>
  </si>
  <si>
    <t>EFFECTIVE FEDERAL INCOME TAX RATE</t>
  </si>
  <si>
    <t>TEST YEAR ENDED DECEMBER 31, 2020</t>
  </si>
  <si>
    <t xml:space="preserve">Line </t>
  </si>
  <si>
    <t xml:space="preserve">Jurisdictional </t>
  </si>
  <si>
    <t>Source</t>
  </si>
  <si>
    <t>Amount</t>
  </si>
  <si>
    <t>Adjusted Net Electric Operating Income</t>
  </si>
  <si>
    <t>Exhibit A-5</t>
  </si>
  <si>
    <t>Plus:  Federal Income Tax Expense</t>
  </si>
  <si>
    <t>Pre-Tax Electric Operating Income</t>
  </si>
  <si>
    <t>Less:  Interest Expense - Synchronized</t>
  </si>
  <si>
    <t>Attachment MNK-2</t>
  </si>
  <si>
    <t>Pre-Tax Operating Income Before Federal Income Tax</t>
  </si>
  <si>
    <t>Effective Tax Rate - Line 2 divided by Line 5</t>
  </si>
  <si>
    <t>Contains:</t>
  </si>
  <si>
    <t>Cause No. 45235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</si>
</sst>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.00_);[Red]\(#,##0.00\);&quot;0&quot;"/>
    <numFmt numFmtId="166" formatCode="#,##0.00_);[Red]\(#,##0.00\);&quot; &quot;"/>
    <numFmt numFmtId="167" formatCode="_(* #,##0_);_(* \(#,##0\);_(* &quot;-&quot;??_);_(@_)"/>
    <numFmt numFmtId="168" formatCode="_(&quot;$&quot;* #,##0_);_(&quot;$&quot;* \(#,##0\);_(&quot;$&quot;* &quot;-&quot;??_);_(@_)"/>
    <numFmt numFmtId="169" formatCode="#,##0.00000_);\(#,##0.00000\)"/>
    <numFmt numFmtId="170" formatCode="0.000%"/>
    <numFmt numFmtId="171" formatCode="#,##0.000_);\(#,##0.000\)"/>
    <numFmt numFmtId="172" formatCode="#,##0.0000_);\(#,##0.0000\)"/>
    <numFmt numFmtId="173" formatCode="0.0000%"/>
    <numFmt numFmtId="174" formatCode="0.00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 val="double"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u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u val="double"/>
      <sz val="8"/>
      <name val="Arial"/>
      <family val="2"/>
    </font>
    <font>
      <b/>
      <u val="double"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4" fillId="0" borderId="0" xfId="1" applyAlignment="1">
      <alignment horizontal="center"/>
    </xf>
    <xf numFmtId="0" fontId="4" fillId="0" borderId="0" xfId="1"/>
    <xf numFmtId="0" fontId="4" fillId="2" borderId="0" xfId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49" fontId="4" fillId="2" borderId="0" xfId="1" applyNumberFormat="1" applyFont="1" applyFill="1" applyAlignment="1">
      <alignment horizontal="center"/>
    </xf>
    <xf numFmtId="0" fontId="7" fillId="2" borderId="0" xfId="1" applyFont="1" applyFill="1"/>
    <xf numFmtId="0" fontId="4" fillId="2" borderId="0" xfId="1" applyNumberFormat="1" applyFont="1" applyFill="1"/>
    <xf numFmtId="0" fontId="4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9" fillId="2" borderId="0" xfId="1" applyNumberFormat="1" applyFont="1" applyFill="1" applyAlignment="1">
      <alignment horizontal="center"/>
    </xf>
    <xf numFmtId="0" fontId="5" fillId="2" borderId="0" xfId="1" applyNumberFormat="1" applyFont="1" applyFill="1"/>
    <xf numFmtId="0" fontId="5" fillId="2" borderId="0" xfId="1" applyNumberFormat="1" applyFont="1" applyFill="1" applyAlignment="1">
      <alignment horizontal="center"/>
    </xf>
    <xf numFmtId="0" fontId="5" fillId="2" borderId="0" xfId="1" applyNumberFormat="1" applyFont="1" applyFill="1" applyAlignment="1"/>
    <xf numFmtId="9" fontId="5" fillId="2" borderId="0" xfId="2" applyFont="1" applyFill="1" applyAlignment="1"/>
    <xf numFmtId="49" fontId="5" fillId="2" borderId="0" xfId="1" applyNumberFormat="1" applyFont="1" applyFill="1"/>
    <xf numFmtId="3" fontId="5" fillId="2" borderId="0" xfId="1" applyNumberFormat="1" applyFont="1" applyFill="1"/>
    <xf numFmtId="10" fontId="5" fillId="2" borderId="0" xfId="2" applyNumberFormat="1" applyFont="1" applyFill="1"/>
    <xf numFmtId="10" fontId="5" fillId="2" borderId="0" xfId="2" applyNumberFormat="1" applyFont="1" applyFill="1" applyAlignment="1">
      <alignment horizontal="center"/>
    </xf>
    <xf numFmtId="2" fontId="5" fillId="2" borderId="0" xfId="1" applyNumberFormat="1" applyFont="1" applyFill="1"/>
    <xf numFmtId="2" fontId="5" fillId="2" borderId="0" xfId="2" applyNumberFormat="1" applyFont="1" applyFill="1" applyAlignment="1">
      <alignment horizontal="center"/>
    </xf>
    <xf numFmtId="2" fontId="5" fillId="2" borderId="0" xfId="1" applyNumberFormat="1" applyFont="1" applyFill="1" applyAlignment="1">
      <alignment horizontal="center"/>
    </xf>
    <xf numFmtId="2" fontId="4" fillId="2" borderId="0" xfId="1" applyNumberFormat="1" applyFill="1"/>
    <xf numFmtId="3" fontId="5" fillId="2" borderId="0" xfId="1" applyNumberFormat="1" applyFont="1" applyFill="1" applyAlignment="1"/>
    <xf numFmtId="2" fontId="5" fillId="2" borderId="0" xfId="1" applyNumberFormat="1" applyFont="1" applyFill="1" applyAlignment="1">
      <alignment horizontal="left"/>
    </xf>
    <xf numFmtId="3" fontId="9" fillId="2" borderId="0" xfId="1" applyNumberFormat="1" applyFont="1" applyFill="1" applyAlignment="1"/>
    <xf numFmtId="0" fontId="9" fillId="2" borderId="0" xfId="1" applyNumberFormat="1" applyFont="1" applyFill="1" applyAlignment="1"/>
    <xf numFmtId="10" fontId="9" fillId="2" borderId="0" xfId="2" applyNumberFormat="1" applyFont="1" applyFill="1"/>
    <xf numFmtId="10" fontId="9" fillId="2" borderId="0" xfId="2" applyNumberFormat="1" applyFont="1" applyFill="1" applyAlignment="1">
      <alignment horizontal="center"/>
    </xf>
    <xf numFmtId="3" fontId="5" fillId="2" borderId="0" xfId="1" applyNumberFormat="1" applyFont="1" applyFill="1" applyAlignment="1">
      <alignment horizontal="center"/>
    </xf>
    <xf numFmtId="3" fontId="11" fillId="2" borderId="0" xfId="1" applyNumberFormat="1" applyFont="1" applyFill="1" applyAlignment="1"/>
    <xf numFmtId="10" fontId="5" fillId="2" borderId="0" xfId="1" applyNumberFormat="1" applyFont="1" applyFill="1"/>
    <xf numFmtId="10" fontId="11" fillId="2" borderId="0" xfId="2" applyNumberFormat="1" applyFont="1" applyFill="1" applyAlignment="1">
      <alignment horizontal="center"/>
    </xf>
    <xf numFmtId="167" fontId="5" fillId="2" borderId="0" xfId="3" applyNumberFormat="1" applyFont="1" applyFill="1" applyAlignment="1">
      <alignment horizontal="center"/>
    </xf>
    <xf numFmtId="167" fontId="5" fillId="2" borderId="0" xfId="1" applyNumberFormat="1" applyFont="1" applyFill="1" applyAlignment="1">
      <alignment horizontal="center"/>
    </xf>
    <xf numFmtId="9" fontId="5" fillId="2" borderId="0" xfId="2" applyFont="1" applyFill="1"/>
    <xf numFmtId="49" fontId="5" fillId="2" borderId="0" xfId="1" applyNumberFormat="1" applyFont="1" applyFill="1" applyAlignment="1">
      <alignment horizontal="center"/>
    </xf>
    <xf numFmtId="0" fontId="5" fillId="2" borderId="0" xfId="1" applyNumberFormat="1" applyFont="1" applyFill="1" applyAlignment="1">
      <alignment horizontal="left"/>
    </xf>
    <xf numFmtId="0" fontId="10" fillId="2" borderId="0" xfId="4" applyFont="1" applyFill="1" applyAlignment="1"/>
    <xf numFmtId="44" fontId="5" fillId="2" borderId="0" xfId="5" applyFont="1" applyFill="1"/>
    <xf numFmtId="3" fontId="4" fillId="2" borderId="0" xfId="1" applyNumberFormat="1" applyFill="1"/>
    <xf numFmtId="168" fontId="5" fillId="2" borderId="0" xfId="5" applyNumberFormat="1" applyFont="1" applyFill="1"/>
    <xf numFmtId="0" fontId="12" fillId="0" borderId="0" xfId="1" applyFont="1"/>
    <xf numFmtId="168" fontId="4" fillId="2" borderId="0" xfId="1" applyNumberFormat="1" applyFill="1"/>
    <xf numFmtId="0" fontId="4" fillId="0" borderId="0" xfId="1" applyFill="1"/>
    <xf numFmtId="0" fontId="5" fillId="0" borderId="0" xfId="1" applyFont="1" applyFill="1"/>
    <xf numFmtId="0" fontId="7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Alignment="1"/>
    <xf numFmtId="0" fontId="7" fillId="0" borderId="0" xfId="1" applyFont="1" applyFill="1"/>
    <xf numFmtId="0" fontId="7" fillId="0" borderId="0" xfId="1" applyFont="1" applyFill="1" applyBorder="1" applyAlignment="1"/>
    <xf numFmtId="0" fontId="5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14" fillId="0" borderId="0" xfId="1" applyFont="1" applyFill="1" applyAlignment="1"/>
    <xf numFmtId="14" fontId="7" fillId="0" borderId="0" xfId="1" applyNumberFormat="1" applyFont="1" applyFill="1" applyAlignment="1">
      <alignment horizontal="right"/>
    </xf>
    <xf numFmtId="39" fontId="7" fillId="0" borderId="0" xfId="1" applyNumberFormat="1" applyFont="1" applyFill="1"/>
    <xf numFmtId="37" fontId="15" fillId="0" borderId="0" xfId="1" applyNumberFormat="1" applyFont="1" applyFill="1" applyAlignment="1"/>
    <xf numFmtId="37" fontId="7" fillId="0" borderId="0" xfId="1" applyNumberFormat="1" applyFont="1" applyFill="1"/>
    <xf numFmtId="169" fontId="7" fillId="0" borderId="0" xfId="1" applyNumberFormat="1" applyFont="1" applyFill="1"/>
    <xf numFmtId="170" fontId="16" fillId="0" borderId="0" xfId="1" applyNumberFormat="1" applyFont="1" applyFill="1" applyAlignment="1"/>
    <xf numFmtId="37" fontId="7" fillId="0" borderId="0" xfId="1" applyNumberFormat="1" applyFont="1" applyFill="1" applyAlignment="1">
      <alignment horizontal="center"/>
    </xf>
    <xf numFmtId="2" fontId="16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/>
    <xf numFmtId="10" fontId="7" fillId="0" borderId="0" xfId="1" applyNumberFormat="1" applyFont="1" applyFill="1"/>
    <xf numFmtId="2" fontId="7" fillId="0" borderId="0" xfId="1" applyNumberFormat="1" applyFont="1" applyFill="1" applyAlignment="1">
      <alignment horizontal="center"/>
    </xf>
    <xf numFmtId="37" fontId="8" fillId="0" borderId="0" xfId="1" applyNumberFormat="1" applyFont="1" applyFill="1"/>
    <xf numFmtId="0" fontId="7" fillId="0" borderId="0" xfId="1" applyFont="1" applyFill="1" applyAlignment="1">
      <alignment horizontal="left"/>
    </xf>
    <xf numFmtId="37" fontId="8" fillId="0" borderId="0" xfId="1" applyNumberFormat="1" applyFont="1" applyFill="1" applyAlignment="1"/>
    <xf numFmtId="167" fontId="7" fillId="0" borderId="0" xfId="6" applyNumberFormat="1" applyFont="1" applyFill="1"/>
    <xf numFmtId="167" fontId="5" fillId="0" borderId="0" xfId="6" applyNumberFormat="1" applyFont="1" applyFill="1"/>
    <xf numFmtId="14" fontId="7" fillId="0" borderId="0" xfId="1" applyNumberFormat="1" applyFont="1" applyFill="1"/>
    <xf numFmtId="43" fontId="5" fillId="0" borderId="0" xfId="6" applyFont="1" applyFill="1"/>
    <xf numFmtId="14" fontId="7" fillId="0" borderId="0" xfId="1" applyNumberFormat="1" applyFont="1" applyFill="1" applyAlignment="1">
      <alignment horizontal="center"/>
    </xf>
    <xf numFmtId="10" fontId="8" fillId="0" borderId="0" xfId="1" applyNumberFormat="1" applyFont="1" applyFill="1"/>
    <xf numFmtId="44" fontId="5" fillId="0" borderId="0" xfId="7" applyFont="1" applyFill="1"/>
    <xf numFmtId="37" fontId="17" fillId="0" borderId="0" xfId="1" applyNumberFormat="1" applyFont="1" applyFill="1"/>
    <xf numFmtId="0" fontId="7" fillId="0" borderId="0" xfId="1" applyFont="1" applyFill="1" applyAlignment="1">
      <alignment horizontal="right"/>
    </xf>
    <xf numFmtId="37" fontId="4" fillId="0" borderId="0" xfId="1" applyNumberFormat="1" applyFill="1"/>
    <xf numFmtId="170" fontId="17" fillId="0" borderId="0" xfId="1" applyNumberFormat="1" applyFont="1" applyFill="1" applyAlignment="1"/>
    <xf numFmtId="1" fontId="7" fillId="0" borderId="0" xfId="1" applyNumberFormat="1" applyFont="1" applyFill="1" applyAlignment="1">
      <alignment horizontal="center"/>
    </xf>
    <xf numFmtId="37" fontId="18" fillId="0" borderId="0" xfId="1" applyNumberFormat="1" applyFont="1" applyFill="1"/>
    <xf numFmtId="1" fontId="7" fillId="0" borderId="0" xfId="1" applyNumberFormat="1" applyFont="1" applyFill="1" applyAlignment="1">
      <alignment horizontal="left"/>
    </xf>
    <xf numFmtId="171" fontId="7" fillId="0" borderId="0" xfId="1" applyNumberFormat="1" applyFont="1" applyFill="1" applyBorder="1"/>
    <xf numFmtId="172" fontId="7" fillId="0" borderId="0" xfId="1" applyNumberFormat="1" applyFont="1" applyFill="1" applyBorder="1"/>
    <xf numFmtId="37" fontId="4" fillId="0" borderId="0" xfId="1" applyNumberFormat="1" applyFill="1" applyBorder="1"/>
    <xf numFmtId="1" fontId="7" fillId="0" borderId="0" xfId="1" applyNumberFormat="1" applyFont="1" applyFill="1" applyAlignment="1"/>
    <xf numFmtId="3" fontId="7" fillId="0" borderId="0" xfId="1" applyNumberFormat="1" applyFont="1" applyFill="1" applyAlignment="1"/>
    <xf numFmtId="0" fontId="4" fillId="0" borderId="0" xfId="1" applyFill="1" applyAlignment="1">
      <alignment horizontal="center"/>
    </xf>
    <xf numFmtId="168" fontId="0" fillId="0" borderId="0" xfId="7" applyNumberFormat="1" applyFont="1" applyFill="1"/>
    <xf numFmtId="0" fontId="21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10" fontId="5" fillId="0" borderId="0" xfId="1" applyNumberFormat="1" applyFont="1" applyFill="1" applyBorder="1" applyAlignment="1"/>
    <xf numFmtId="173" fontId="5" fillId="0" borderId="2" xfId="2" applyNumberFormat="1" applyFont="1" applyFill="1" applyBorder="1"/>
    <xf numFmtId="10" fontId="5" fillId="0" borderId="0" xfId="1" applyNumberFormat="1" applyFont="1"/>
    <xf numFmtId="173" fontId="5" fillId="0" borderId="0" xfId="1" applyNumberFormat="1" applyFont="1" applyFill="1"/>
    <xf numFmtId="173" fontId="5" fillId="0" borderId="2" xfId="2" applyNumberFormat="1" applyFont="1" applyBorder="1"/>
    <xf numFmtId="173" fontId="5" fillId="0" borderId="0" xfId="1" applyNumberFormat="1" applyFont="1"/>
    <xf numFmtId="10" fontId="5" fillId="0" borderId="0" xfId="1" applyNumberFormat="1" applyFont="1" applyFill="1"/>
    <xf numFmtId="173" fontId="5" fillId="0" borderId="2" xfId="1" applyNumberFormat="1" applyFont="1" applyBorder="1"/>
    <xf numFmtId="174" fontId="5" fillId="0" borderId="3" xfId="2" applyNumberFormat="1" applyFont="1" applyBorder="1"/>
    <xf numFmtId="0" fontId="22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0" fontId="4" fillId="0" borderId="0" xfId="1" applyBorder="1"/>
    <xf numFmtId="0" fontId="13" fillId="0" borderId="0" xfId="1" applyFont="1" applyFill="1" applyBorder="1" applyAlignment="1">
      <alignment horizontal="center"/>
    </xf>
    <xf numFmtId="0" fontId="13" fillId="0" borderId="0" xfId="1" applyFont="1"/>
    <xf numFmtId="0" fontId="13" fillId="0" borderId="2" xfId="1" applyFont="1" applyBorder="1"/>
    <xf numFmtId="0" fontId="13" fillId="0" borderId="2" xfId="1" applyFont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0" xfId="1" applyFont="1" applyBorder="1"/>
    <xf numFmtId="42" fontId="5" fillId="0" borderId="0" xfId="8" applyFont="1" applyFill="1"/>
    <xf numFmtId="167" fontId="5" fillId="0" borderId="2" xfId="3" applyNumberFormat="1" applyFont="1" applyFill="1" applyBorder="1"/>
    <xf numFmtId="0" fontId="4" fillId="0" borderId="0" xfId="1" applyAlignment="1">
      <alignment horizontal="left" indent="2"/>
    </xf>
    <xf numFmtId="174" fontId="4" fillId="0" borderId="0" xfId="1" applyNumberFormat="1" applyFill="1"/>
    <xf numFmtId="0" fontId="4" fillId="0" borderId="0" xfId="1" applyAlignment="1"/>
    <xf numFmtId="174" fontId="4" fillId="0" borderId="0" xfId="1" applyNumberFormat="1"/>
    <xf numFmtId="42" fontId="0" fillId="0" borderId="0" xfId="8" applyFont="1" applyFill="1"/>
    <xf numFmtId="167" fontId="0" fillId="0" borderId="0" xfId="3" applyNumberFormat="1" applyFont="1"/>
    <xf numFmtId="0" fontId="5" fillId="0" borderId="0" xfId="1" applyFont="1" applyAlignment="1">
      <alignment horizontal="left" indent="2"/>
    </xf>
    <xf numFmtId="42" fontId="0" fillId="0" borderId="3" xfId="8" applyFont="1" applyFill="1" applyBorder="1"/>
    <xf numFmtId="0" fontId="5" fillId="0" borderId="0" xfId="1" applyFont="1" applyAlignment="1"/>
    <xf numFmtId="10" fontId="0" fillId="0" borderId="0" xfId="2" applyNumberFormat="1" applyFont="1"/>
    <xf numFmtId="0" fontId="13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23" fillId="0" borderId="0" xfId="0" applyFont="1" applyAlignment="1">
      <alignment vertical="center"/>
    </xf>
  </cellXfs>
  <cellStyles count="9">
    <cellStyle name="Comma 2" xfId="3"/>
    <cellStyle name="Comma 2 2" xfId="6"/>
    <cellStyle name="Currency [0] 2" xfId="8"/>
    <cellStyle name="Currency 2" xfId="5"/>
    <cellStyle name="Currency 2 2" xfId="7"/>
    <cellStyle name="Normal" xfId="0" builtinId="0"/>
    <cellStyle name="Normal 2" xfId="1"/>
    <cellStyle name="Normal 2 2" xfId="4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171450</xdr:rowOff>
    </xdr:from>
    <xdr:to>
      <xdr:col>4</xdr:col>
      <xdr:colOff>123825</xdr:colOff>
      <xdr:row>16</xdr:row>
      <xdr:rowOff>104775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295275" y="2266950"/>
          <a:ext cx="2266950" cy="8953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FILED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May 14, 2019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INDIANA UTILITY 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REGULATORY COMMISSION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abSelected="1" workbookViewId="0">
      <selection activeCell="A13" sqref="A13"/>
    </sheetView>
  </sheetViews>
  <sheetFormatPr defaultRowHeight="15" x14ac:dyDescent="0.25"/>
  <sheetData>
    <row r="2" spans="1:3" x14ac:dyDescent="0.25">
      <c r="B2" t="s">
        <v>890</v>
      </c>
    </row>
    <row r="3" spans="1:3" x14ac:dyDescent="0.25">
      <c r="C3" s="1" t="s">
        <v>0</v>
      </c>
    </row>
    <row r="4" spans="1:3" x14ac:dyDescent="0.25">
      <c r="C4" s="1" t="s">
        <v>1</v>
      </c>
    </row>
    <row r="5" spans="1:3" x14ac:dyDescent="0.25">
      <c r="C5" s="1" t="s">
        <v>889</v>
      </c>
    </row>
    <row r="6" spans="1:3" x14ac:dyDescent="0.25">
      <c r="C6" s="1" t="s">
        <v>2</v>
      </c>
    </row>
    <row r="7" spans="1:3" x14ac:dyDescent="0.25">
      <c r="C7" s="1" t="s">
        <v>171</v>
      </c>
    </row>
    <row r="8" spans="1:3" x14ac:dyDescent="0.25">
      <c r="C8" s="1" t="s">
        <v>244</v>
      </c>
    </row>
    <row r="9" spans="1:3" x14ac:dyDescent="0.25">
      <c r="C9" s="1" t="s">
        <v>743</v>
      </c>
    </row>
    <row r="10" spans="1:3" x14ac:dyDescent="0.25">
      <c r="C10" s="1" t="s">
        <v>855</v>
      </c>
    </row>
    <row r="11" spans="1:3" x14ac:dyDescent="0.25">
      <c r="C11" s="1" t="s">
        <v>874</v>
      </c>
    </row>
    <row r="13" spans="1:3" ht="15.75" x14ac:dyDescent="0.25">
      <c r="A13" s="14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autoPageBreaks="0" fitToPage="1"/>
  </sheetPr>
  <dimension ref="A1:R58"/>
  <sheetViews>
    <sheetView zoomScale="90" zoomScaleNormal="90" workbookViewId="0">
      <selection activeCell="J24" sqref="J24"/>
    </sheetView>
  </sheetViews>
  <sheetFormatPr defaultRowHeight="12.75" x14ac:dyDescent="0.2"/>
  <cols>
    <col min="1" max="1" width="9.140625" style="62"/>
    <col min="2" max="2" width="29.140625" style="62" customWidth="1"/>
    <col min="3" max="3" width="9.140625" style="62"/>
    <col min="4" max="4" width="10.140625" style="62" bestFit="1" customWidth="1"/>
    <col min="5" max="6" width="9.140625" style="62"/>
    <col min="7" max="7" width="12.5703125" style="62" bestFit="1" customWidth="1"/>
    <col min="8" max="8" width="12.140625" style="62" bestFit="1" customWidth="1"/>
    <col min="9" max="9" width="12.5703125" style="62" bestFit="1" customWidth="1"/>
    <col min="10" max="10" width="10.28515625" style="62" bestFit="1" customWidth="1"/>
    <col min="11" max="11" width="10.7109375" style="62" bestFit="1" customWidth="1"/>
    <col min="12" max="12" width="15.7109375" style="62" bestFit="1" customWidth="1"/>
    <col min="13" max="13" width="9.140625" style="62"/>
    <col min="14" max="14" width="11.7109375" style="62" customWidth="1"/>
    <col min="15" max="15" width="12.85546875" style="62" customWidth="1"/>
    <col min="16" max="16" width="11.42578125" style="62" bestFit="1" customWidth="1"/>
    <col min="17" max="17" width="9.140625" style="62"/>
    <col min="18" max="18" width="15" style="62" bestFit="1" customWidth="1"/>
    <col min="19" max="257" width="9.140625" style="62"/>
    <col min="258" max="258" width="29.140625" style="62" customWidth="1"/>
    <col min="259" max="259" width="9.140625" style="62"/>
    <col min="260" max="260" width="10.140625" style="62" bestFit="1" customWidth="1"/>
    <col min="261" max="262" width="9.140625" style="62"/>
    <col min="263" max="263" width="12.5703125" style="62" bestFit="1" customWidth="1"/>
    <col min="264" max="264" width="12.140625" style="62" bestFit="1" customWidth="1"/>
    <col min="265" max="265" width="12.5703125" style="62" bestFit="1" customWidth="1"/>
    <col min="266" max="266" width="10.28515625" style="62" bestFit="1" customWidth="1"/>
    <col min="267" max="267" width="10.7109375" style="62" bestFit="1" customWidth="1"/>
    <col min="268" max="268" width="15.7109375" style="62" bestFit="1" customWidth="1"/>
    <col min="269" max="269" width="9.140625" style="62"/>
    <col min="270" max="270" width="11.7109375" style="62" customWidth="1"/>
    <col min="271" max="271" width="12.85546875" style="62" customWidth="1"/>
    <col min="272" max="272" width="11.42578125" style="62" bestFit="1" customWidth="1"/>
    <col min="273" max="273" width="9.140625" style="62"/>
    <col min="274" max="274" width="15" style="62" bestFit="1" customWidth="1"/>
    <col min="275" max="513" width="9.140625" style="62"/>
    <col min="514" max="514" width="29.140625" style="62" customWidth="1"/>
    <col min="515" max="515" width="9.140625" style="62"/>
    <col min="516" max="516" width="10.140625" style="62" bestFit="1" customWidth="1"/>
    <col min="517" max="518" width="9.140625" style="62"/>
    <col min="519" max="519" width="12.5703125" style="62" bestFit="1" customWidth="1"/>
    <col min="520" max="520" width="12.140625" style="62" bestFit="1" customWidth="1"/>
    <col min="521" max="521" width="12.5703125" style="62" bestFit="1" customWidth="1"/>
    <col min="522" max="522" width="10.28515625" style="62" bestFit="1" customWidth="1"/>
    <col min="523" max="523" width="10.7109375" style="62" bestFit="1" customWidth="1"/>
    <col min="524" max="524" width="15.7109375" style="62" bestFit="1" customWidth="1"/>
    <col min="525" max="525" width="9.140625" style="62"/>
    <col min="526" max="526" width="11.7109375" style="62" customWidth="1"/>
    <col min="527" max="527" width="12.85546875" style="62" customWidth="1"/>
    <col min="528" max="528" width="11.42578125" style="62" bestFit="1" customWidth="1"/>
    <col min="529" max="529" width="9.140625" style="62"/>
    <col min="530" max="530" width="15" style="62" bestFit="1" customWidth="1"/>
    <col min="531" max="769" width="9.140625" style="62"/>
    <col min="770" max="770" width="29.140625" style="62" customWidth="1"/>
    <col min="771" max="771" width="9.140625" style="62"/>
    <col min="772" max="772" width="10.140625" style="62" bestFit="1" customWidth="1"/>
    <col min="773" max="774" width="9.140625" style="62"/>
    <col min="775" max="775" width="12.5703125" style="62" bestFit="1" customWidth="1"/>
    <col min="776" max="776" width="12.140625" style="62" bestFit="1" customWidth="1"/>
    <col min="777" max="777" width="12.5703125" style="62" bestFit="1" customWidth="1"/>
    <col min="778" max="778" width="10.28515625" style="62" bestFit="1" customWidth="1"/>
    <col min="779" max="779" width="10.7109375" style="62" bestFit="1" customWidth="1"/>
    <col min="780" max="780" width="15.7109375" style="62" bestFit="1" customWidth="1"/>
    <col min="781" max="781" width="9.140625" style="62"/>
    <col min="782" max="782" width="11.7109375" style="62" customWidth="1"/>
    <col min="783" max="783" width="12.85546875" style="62" customWidth="1"/>
    <col min="784" max="784" width="11.42578125" style="62" bestFit="1" customWidth="1"/>
    <col min="785" max="785" width="9.140625" style="62"/>
    <col min="786" max="786" width="15" style="62" bestFit="1" customWidth="1"/>
    <col min="787" max="1025" width="9.140625" style="62"/>
    <col min="1026" max="1026" width="29.140625" style="62" customWidth="1"/>
    <col min="1027" max="1027" width="9.140625" style="62"/>
    <col min="1028" max="1028" width="10.140625" style="62" bestFit="1" customWidth="1"/>
    <col min="1029" max="1030" width="9.140625" style="62"/>
    <col min="1031" max="1031" width="12.5703125" style="62" bestFit="1" customWidth="1"/>
    <col min="1032" max="1032" width="12.140625" style="62" bestFit="1" customWidth="1"/>
    <col min="1033" max="1033" width="12.5703125" style="62" bestFit="1" customWidth="1"/>
    <col min="1034" max="1034" width="10.28515625" style="62" bestFit="1" customWidth="1"/>
    <col min="1035" max="1035" width="10.7109375" style="62" bestFit="1" customWidth="1"/>
    <col min="1036" max="1036" width="15.7109375" style="62" bestFit="1" customWidth="1"/>
    <col min="1037" max="1037" width="9.140625" style="62"/>
    <col min="1038" max="1038" width="11.7109375" style="62" customWidth="1"/>
    <col min="1039" max="1039" width="12.85546875" style="62" customWidth="1"/>
    <col min="1040" max="1040" width="11.42578125" style="62" bestFit="1" customWidth="1"/>
    <col min="1041" max="1041" width="9.140625" style="62"/>
    <col min="1042" max="1042" width="15" style="62" bestFit="1" customWidth="1"/>
    <col min="1043" max="1281" width="9.140625" style="62"/>
    <col min="1282" max="1282" width="29.140625" style="62" customWidth="1"/>
    <col min="1283" max="1283" width="9.140625" style="62"/>
    <col min="1284" max="1284" width="10.140625" style="62" bestFit="1" customWidth="1"/>
    <col min="1285" max="1286" width="9.140625" style="62"/>
    <col min="1287" max="1287" width="12.5703125" style="62" bestFit="1" customWidth="1"/>
    <col min="1288" max="1288" width="12.140625" style="62" bestFit="1" customWidth="1"/>
    <col min="1289" max="1289" width="12.5703125" style="62" bestFit="1" customWidth="1"/>
    <col min="1290" max="1290" width="10.28515625" style="62" bestFit="1" customWidth="1"/>
    <col min="1291" max="1291" width="10.7109375" style="62" bestFit="1" customWidth="1"/>
    <col min="1292" max="1292" width="15.7109375" style="62" bestFit="1" customWidth="1"/>
    <col min="1293" max="1293" width="9.140625" style="62"/>
    <col min="1294" max="1294" width="11.7109375" style="62" customWidth="1"/>
    <col min="1295" max="1295" width="12.85546875" style="62" customWidth="1"/>
    <col min="1296" max="1296" width="11.42578125" style="62" bestFit="1" customWidth="1"/>
    <col min="1297" max="1297" width="9.140625" style="62"/>
    <col min="1298" max="1298" width="15" style="62" bestFit="1" customWidth="1"/>
    <col min="1299" max="1537" width="9.140625" style="62"/>
    <col min="1538" max="1538" width="29.140625" style="62" customWidth="1"/>
    <col min="1539" max="1539" width="9.140625" style="62"/>
    <col min="1540" max="1540" width="10.140625" style="62" bestFit="1" customWidth="1"/>
    <col min="1541" max="1542" width="9.140625" style="62"/>
    <col min="1543" max="1543" width="12.5703125" style="62" bestFit="1" customWidth="1"/>
    <col min="1544" max="1544" width="12.140625" style="62" bestFit="1" customWidth="1"/>
    <col min="1545" max="1545" width="12.5703125" style="62" bestFit="1" customWidth="1"/>
    <col min="1546" max="1546" width="10.28515625" style="62" bestFit="1" customWidth="1"/>
    <col min="1547" max="1547" width="10.7109375" style="62" bestFit="1" customWidth="1"/>
    <col min="1548" max="1548" width="15.7109375" style="62" bestFit="1" customWidth="1"/>
    <col min="1549" max="1549" width="9.140625" style="62"/>
    <col min="1550" max="1550" width="11.7109375" style="62" customWidth="1"/>
    <col min="1551" max="1551" width="12.85546875" style="62" customWidth="1"/>
    <col min="1552" max="1552" width="11.42578125" style="62" bestFit="1" customWidth="1"/>
    <col min="1553" max="1553" width="9.140625" style="62"/>
    <col min="1554" max="1554" width="15" style="62" bestFit="1" customWidth="1"/>
    <col min="1555" max="1793" width="9.140625" style="62"/>
    <col min="1794" max="1794" width="29.140625" style="62" customWidth="1"/>
    <col min="1795" max="1795" width="9.140625" style="62"/>
    <col min="1796" max="1796" width="10.140625" style="62" bestFit="1" customWidth="1"/>
    <col min="1797" max="1798" width="9.140625" style="62"/>
    <col min="1799" max="1799" width="12.5703125" style="62" bestFit="1" customWidth="1"/>
    <col min="1800" max="1800" width="12.140625" style="62" bestFit="1" customWidth="1"/>
    <col min="1801" max="1801" width="12.5703125" style="62" bestFit="1" customWidth="1"/>
    <col min="1802" max="1802" width="10.28515625" style="62" bestFit="1" customWidth="1"/>
    <col min="1803" max="1803" width="10.7109375" style="62" bestFit="1" customWidth="1"/>
    <col min="1804" max="1804" width="15.7109375" style="62" bestFit="1" customWidth="1"/>
    <col min="1805" max="1805" width="9.140625" style="62"/>
    <col min="1806" max="1806" width="11.7109375" style="62" customWidth="1"/>
    <col min="1807" max="1807" width="12.85546875" style="62" customWidth="1"/>
    <col min="1808" max="1808" width="11.42578125" style="62" bestFit="1" customWidth="1"/>
    <col min="1809" max="1809" width="9.140625" style="62"/>
    <col min="1810" max="1810" width="15" style="62" bestFit="1" customWidth="1"/>
    <col min="1811" max="2049" width="9.140625" style="62"/>
    <col min="2050" max="2050" width="29.140625" style="62" customWidth="1"/>
    <col min="2051" max="2051" width="9.140625" style="62"/>
    <col min="2052" max="2052" width="10.140625" style="62" bestFit="1" customWidth="1"/>
    <col min="2053" max="2054" width="9.140625" style="62"/>
    <col min="2055" max="2055" width="12.5703125" style="62" bestFit="1" customWidth="1"/>
    <col min="2056" max="2056" width="12.140625" style="62" bestFit="1" customWidth="1"/>
    <col min="2057" max="2057" width="12.5703125" style="62" bestFit="1" customWidth="1"/>
    <col min="2058" max="2058" width="10.28515625" style="62" bestFit="1" customWidth="1"/>
    <col min="2059" max="2059" width="10.7109375" style="62" bestFit="1" customWidth="1"/>
    <col min="2060" max="2060" width="15.7109375" style="62" bestFit="1" customWidth="1"/>
    <col min="2061" max="2061" width="9.140625" style="62"/>
    <col min="2062" max="2062" width="11.7109375" style="62" customWidth="1"/>
    <col min="2063" max="2063" width="12.85546875" style="62" customWidth="1"/>
    <col min="2064" max="2064" width="11.42578125" style="62" bestFit="1" customWidth="1"/>
    <col min="2065" max="2065" width="9.140625" style="62"/>
    <col min="2066" max="2066" width="15" style="62" bestFit="1" customWidth="1"/>
    <col min="2067" max="2305" width="9.140625" style="62"/>
    <col min="2306" max="2306" width="29.140625" style="62" customWidth="1"/>
    <col min="2307" max="2307" width="9.140625" style="62"/>
    <col min="2308" max="2308" width="10.140625" style="62" bestFit="1" customWidth="1"/>
    <col min="2309" max="2310" width="9.140625" style="62"/>
    <col min="2311" max="2311" width="12.5703125" style="62" bestFit="1" customWidth="1"/>
    <col min="2312" max="2312" width="12.140625" style="62" bestFit="1" customWidth="1"/>
    <col min="2313" max="2313" width="12.5703125" style="62" bestFit="1" customWidth="1"/>
    <col min="2314" max="2314" width="10.28515625" style="62" bestFit="1" customWidth="1"/>
    <col min="2315" max="2315" width="10.7109375" style="62" bestFit="1" customWidth="1"/>
    <col min="2316" max="2316" width="15.7109375" style="62" bestFit="1" customWidth="1"/>
    <col min="2317" max="2317" width="9.140625" style="62"/>
    <col min="2318" max="2318" width="11.7109375" style="62" customWidth="1"/>
    <col min="2319" max="2319" width="12.85546875" style="62" customWidth="1"/>
    <col min="2320" max="2320" width="11.42578125" style="62" bestFit="1" customWidth="1"/>
    <col min="2321" max="2321" width="9.140625" style="62"/>
    <col min="2322" max="2322" width="15" style="62" bestFit="1" customWidth="1"/>
    <col min="2323" max="2561" width="9.140625" style="62"/>
    <col min="2562" max="2562" width="29.140625" style="62" customWidth="1"/>
    <col min="2563" max="2563" width="9.140625" style="62"/>
    <col min="2564" max="2564" width="10.140625" style="62" bestFit="1" customWidth="1"/>
    <col min="2565" max="2566" width="9.140625" style="62"/>
    <col min="2567" max="2567" width="12.5703125" style="62" bestFit="1" customWidth="1"/>
    <col min="2568" max="2568" width="12.140625" style="62" bestFit="1" customWidth="1"/>
    <col min="2569" max="2569" width="12.5703125" style="62" bestFit="1" customWidth="1"/>
    <col min="2570" max="2570" width="10.28515625" style="62" bestFit="1" customWidth="1"/>
    <col min="2571" max="2571" width="10.7109375" style="62" bestFit="1" customWidth="1"/>
    <col min="2572" max="2572" width="15.7109375" style="62" bestFit="1" customWidth="1"/>
    <col min="2573" max="2573" width="9.140625" style="62"/>
    <col min="2574" max="2574" width="11.7109375" style="62" customWidth="1"/>
    <col min="2575" max="2575" width="12.85546875" style="62" customWidth="1"/>
    <col min="2576" max="2576" width="11.42578125" style="62" bestFit="1" customWidth="1"/>
    <col min="2577" max="2577" width="9.140625" style="62"/>
    <col min="2578" max="2578" width="15" style="62" bestFit="1" customWidth="1"/>
    <col min="2579" max="2817" width="9.140625" style="62"/>
    <col min="2818" max="2818" width="29.140625" style="62" customWidth="1"/>
    <col min="2819" max="2819" width="9.140625" style="62"/>
    <col min="2820" max="2820" width="10.140625" style="62" bestFit="1" customWidth="1"/>
    <col min="2821" max="2822" width="9.140625" style="62"/>
    <col min="2823" max="2823" width="12.5703125" style="62" bestFit="1" customWidth="1"/>
    <col min="2824" max="2824" width="12.140625" style="62" bestFit="1" customWidth="1"/>
    <col min="2825" max="2825" width="12.5703125" style="62" bestFit="1" customWidth="1"/>
    <col min="2826" max="2826" width="10.28515625" style="62" bestFit="1" customWidth="1"/>
    <col min="2827" max="2827" width="10.7109375" style="62" bestFit="1" customWidth="1"/>
    <col min="2828" max="2828" width="15.7109375" style="62" bestFit="1" customWidth="1"/>
    <col min="2829" max="2829" width="9.140625" style="62"/>
    <col min="2830" max="2830" width="11.7109375" style="62" customWidth="1"/>
    <col min="2831" max="2831" width="12.85546875" style="62" customWidth="1"/>
    <col min="2832" max="2832" width="11.42578125" style="62" bestFit="1" customWidth="1"/>
    <col min="2833" max="2833" width="9.140625" style="62"/>
    <col min="2834" max="2834" width="15" style="62" bestFit="1" customWidth="1"/>
    <col min="2835" max="3073" width="9.140625" style="62"/>
    <col min="3074" max="3074" width="29.140625" style="62" customWidth="1"/>
    <col min="3075" max="3075" width="9.140625" style="62"/>
    <col min="3076" max="3076" width="10.140625" style="62" bestFit="1" customWidth="1"/>
    <col min="3077" max="3078" width="9.140625" style="62"/>
    <col min="3079" max="3079" width="12.5703125" style="62" bestFit="1" customWidth="1"/>
    <col min="3080" max="3080" width="12.140625" style="62" bestFit="1" customWidth="1"/>
    <col min="3081" max="3081" width="12.5703125" style="62" bestFit="1" customWidth="1"/>
    <col min="3082" max="3082" width="10.28515625" style="62" bestFit="1" customWidth="1"/>
    <col min="3083" max="3083" width="10.7109375" style="62" bestFit="1" customWidth="1"/>
    <col min="3084" max="3084" width="15.7109375" style="62" bestFit="1" customWidth="1"/>
    <col min="3085" max="3085" width="9.140625" style="62"/>
    <col min="3086" max="3086" width="11.7109375" style="62" customWidth="1"/>
    <col min="3087" max="3087" width="12.85546875" style="62" customWidth="1"/>
    <col min="3088" max="3088" width="11.42578125" style="62" bestFit="1" customWidth="1"/>
    <col min="3089" max="3089" width="9.140625" style="62"/>
    <col min="3090" max="3090" width="15" style="62" bestFit="1" customWidth="1"/>
    <col min="3091" max="3329" width="9.140625" style="62"/>
    <col min="3330" max="3330" width="29.140625" style="62" customWidth="1"/>
    <col min="3331" max="3331" width="9.140625" style="62"/>
    <col min="3332" max="3332" width="10.140625" style="62" bestFit="1" customWidth="1"/>
    <col min="3333" max="3334" width="9.140625" style="62"/>
    <col min="3335" max="3335" width="12.5703125" style="62" bestFit="1" customWidth="1"/>
    <col min="3336" max="3336" width="12.140625" style="62" bestFit="1" customWidth="1"/>
    <col min="3337" max="3337" width="12.5703125" style="62" bestFit="1" customWidth="1"/>
    <col min="3338" max="3338" width="10.28515625" style="62" bestFit="1" customWidth="1"/>
    <col min="3339" max="3339" width="10.7109375" style="62" bestFit="1" customWidth="1"/>
    <col min="3340" max="3340" width="15.7109375" style="62" bestFit="1" customWidth="1"/>
    <col min="3341" max="3341" width="9.140625" style="62"/>
    <col min="3342" max="3342" width="11.7109375" style="62" customWidth="1"/>
    <col min="3343" max="3343" width="12.85546875" style="62" customWidth="1"/>
    <col min="3344" max="3344" width="11.42578125" style="62" bestFit="1" customWidth="1"/>
    <col min="3345" max="3345" width="9.140625" style="62"/>
    <col min="3346" max="3346" width="15" style="62" bestFit="1" customWidth="1"/>
    <col min="3347" max="3585" width="9.140625" style="62"/>
    <col min="3586" max="3586" width="29.140625" style="62" customWidth="1"/>
    <col min="3587" max="3587" width="9.140625" style="62"/>
    <col min="3588" max="3588" width="10.140625" style="62" bestFit="1" customWidth="1"/>
    <col min="3589" max="3590" width="9.140625" style="62"/>
    <col min="3591" max="3591" width="12.5703125" style="62" bestFit="1" customWidth="1"/>
    <col min="3592" max="3592" width="12.140625" style="62" bestFit="1" customWidth="1"/>
    <col min="3593" max="3593" width="12.5703125" style="62" bestFit="1" customWidth="1"/>
    <col min="3594" max="3594" width="10.28515625" style="62" bestFit="1" customWidth="1"/>
    <col min="3595" max="3595" width="10.7109375" style="62" bestFit="1" customWidth="1"/>
    <col min="3596" max="3596" width="15.7109375" style="62" bestFit="1" customWidth="1"/>
    <col min="3597" max="3597" width="9.140625" style="62"/>
    <col min="3598" max="3598" width="11.7109375" style="62" customWidth="1"/>
    <col min="3599" max="3599" width="12.85546875" style="62" customWidth="1"/>
    <col min="3600" max="3600" width="11.42578125" style="62" bestFit="1" customWidth="1"/>
    <col min="3601" max="3601" width="9.140625" style="62"/>
    <col min="3602" max="3602" width="15" style="62" bestFit="1" customWidth="1"/>
    <col min="3603" max="3841" width="9.140625" style="62"/>
    <col min="3842" max="3842" width="29.140625" style="62" customWidth="1"/>
    <col min="3843" max="3843" width="9.140625" style="62"/>
    <col min="3844" max="3844" width="10.140625" style="62" bestFit="1" customWidth="1"/>
    <col min="3845" max="3846" width="9.140625" style="62"/>
    <col min="3847" max="3847" width="12.5703125" style="62" bestFit="1" customWidth="1"/>
    <col min="3848" max="3848" width="12.140625" style="62" bestFit="1" customWidth="1"/>
    <col min="3849" max="3849" width="12.5703125" style="62" bestFit="1" customWidth="1"/>
    <col min="3850" max="3850" width="10.28515625" style="62" bestFit="1" customWidth="1"/>
    <col min="3851" max="3851" width="10.7109375" style="62" bestFit="1" customWidth="1"/>
    <col min="3852" max="3852" width="15.7109375" style="62" bestFit="1" customWidth="1"/>
    <col min="3853" max="3853" width="9.140625" style="62"/>
    <col min="3854" max="3854" width="11.7109375" style="62" customWidth="1"/>
    <col min="3855" max="3855" width="12.85546875" style="62" customWidth="1"/>
    <col min="3856" max="3856" width="11.42578125" style="62" bestFit="1" customWidth="1"/>
    <col min="3857" max="3857" width="9.140625" style="62"/>
    <col min="3858" max="3858" width="15" style="62" bestFit="1" customWidth="1"/>
    <col min="3859" max="4097" width="9.140625" style="62"/>
    <col min="4098" max="4098" width="29.140625" style="62" customWidth="1"/>
    <col min="4099" max="4099" width="9.140625" style="62"/>
    <col min="4100" max="4100" width="10.140625" style="62" bestFit="1" customWidth="1"/>
    <col min="4101" max="4102" width="9.140625" style="62"/>
    <col min="4103" max="4103" width="12.5703125" style="62" bestFit="1" customWidth="1"/>
    <col min="4104" max="4104" width="12.140625" style="62" bestFit="1" customWidth="1"/>
    <col min="4105" max="4105" width="12.5703125" style="62" bestFit="1" customWidth="1"/>
    <col min="4106" max="4106" width="10.28515625" style="62" bestFit="1" customWidth="1"/>
    <col min="4107" max="4107" width="10.7109375" style="62" bestFit="1" customWidth="1"/>
    <col min="4108" max="4108" width="15.7109375" style="62" bestFit="1" customWidth="1"/>
    <col min="4109" max="4109" width="9.140625" style="62"/>
    <col min="4110" max="4110" width="11.7109375" style="62" customWidth="1"/>
    <col min="4111" max="4111" width="12.85546875" style="62" customWidth="1"/>
    <col min="4112" max="4112" width="11.42578125" style="62" bestFit="1" customWidth="1"/>
    <col min="4113" max="4113" width="9.140625" style="62"/>
    <col min="4114" max="4114" width="15" style="62" bestFit="1" customWidth="1"/>
    <col min="4115" max="4353" width="9.140625" style="62"/>
    <col min="4354" max="4354" width="29.140625" style="62" customWidth="1"/>
    <col min="4355" max="4355" width="9.140625" style="62"/>
    <col min="4356" max="4356" width="10.140625" style="62" bestFit="1" customWidth="1"/>
    <col min="4357" max="4358" width="9.140625" style="62"/>
    <col min="4359" max="4359" width="12.5703125" style="62" bestFit="1" customWidth="1"/>
    <col min="4360" max="4360" width="12.140625" style="62" bestFit="1" customWidth="1"/>
    <col min="4361" max="4361" width="12.5703125" style="62" bestFit="1" customWidth="1"/>
    <col min="4362" max="4362" width="10.28515625" style="62" bestFit="1" customWidth="1"/>
    <col min="4363" max="4363" width="10.7109375" style="62" bestFit="1" customWidth="1"/>
    <col min="4364" max="4364" width="15.7109375" style="62" bestFit="1" customWidth="1"/>
    <col min="4365" max="4365" width="9.140625" style="62"/>
    <col min="4366" max="4366" width="11.7109375" style="62" customWidth="1"/>
    <col min="4367" max="4367" width="12.85546875" style="62" customWidth="1"/>
    <col min="4368" max="4368" width="11.42578125" style="62" bestFit="1" customWidth="1"/>
    <col min="4369" max="4369" width="9.140625" style="62"/>
    <col min="4370" max="4370" width="15" style="62" bestFit="1" customWidth="1"/>
    <col min="4371" max="4609" width="9.140625" style="62"/>
    <col min="4610" max="4610" width="29.140625" style="62" customWidth="1"/>
    <col min="4611" max="4611" width="9.140625" style="62"/>
    <col min="4612" max="4612" width="10.140625" style="62" bestFit="1" customWidth="1"/>
    <col min="4613" max="4614" width="9.140625" style="62"/>
    <col min="4615" max="4615" width="12.5703125" style="62" bestFit="1" customWidth="1"/>
    <col min="4616" max="4616" width="12.140625" style="62" bestFit="1" customWidth="1"/>
    <col min="4617" max="4617" width="12.5703125" style="62" bestFit="1" customWidth="1"/>
    <col min="4618" max="4618" width="10.28515625" style="62" bestFit="1" customWidth="1"/>
    <col min="4619" max="4619" width="10.7109375" style="62" bestFit="1" customWidth="1"/>
    <col min="4620" max="4620" width="15.7109375" style="62" bestFit="1" customWidth="1"/>
    <col min="4621" max="4621" width="9.140625" style="62"/>
    <col min="4622" max="4622" width="11.7109375" style="62" customWidth="1"/>
    <col min="4623" max="4623" width="12.85546875" style="62" customWidth="1"/>
    <col min="4624" max="4624" width="11.42578125" style="62" bestFit="1" customWidth="1"/>
    <col min="4625" max="4625" width="9.140625" style="62"/>
    <col min="4626" max="4626" width="15" style="62" bestFit="1" customWidth="1"/>
    <col min="4627" max="4865" width="9.140625" style="62"/>
    <col min="4866" max="4866" width="29.140625" style="62" customWidth="1"/>
    <col min="4867" max="4867" width="9.140625" style="62"/>
    <col min="4868" max="4868" width="10.140625" style="62" bestFit="1" customWidth="1"/>
    <col min="4869" max="4870" width="9.140625" style="62"/>
    <col min="4871" max="4871" width="12.5703125" style="62" bestFit="1" customWidth="1"/>
    <col min="4872" max="4872" width="12.140625" style="62" bestFit="1" customWidth="1"/>
    <col min="4873" max="4873" width="12.5703125" style="62" bestFit="1" customWidth="1"/>
    <col min="4874" max="4874" width="10.28515625" style="62" bestFit="1" customWidth="1"/>
    <col min="4875" max="4875" width="10.7109375" style="62" bestFit="1" customWidth="1"/>
    <col min="4876" max="4876" width="15.7109375" style="62" bestFit="1" customWidth="1"/>
    <col min="4877" max="4877" width="9.140625" style="62"/>
    <col min="4878" max="4878" width="11.7109375" style="62" customWidth="1"/>
    <col min="4879" max="4879" width="12.85546875" style="62" customWidth="1"/>
    <col min="4880" max="4880" width="11.42578125" style="62" bestFit="1" customWidth="1"/>
    <col min="4881" max="4881" width="9.140625" style="62"/>
    <col min="4882" max="4882" width="15" style="62" bestFit="1" customWidth="1"/>
    <col min="4883" max="5121" width="9.140625" style="62"/>
    <col min="5122" max="5122" width="29.140625" style="62" customWidth="1"/>
    <col min="5123" max="5123" width="9.140625" style="62"/>
    <col min="5124" max="5124" width="10.140625" style="62" bestFit="1" customWidth="1"/>
    <col min="5125" max="5126" width="9.140625" style="62"/>
    <col min="5127" max="5127" width="12.5703125" style="62" bestFit="1" customWidth="1"/>
    <col min="5128" max="5128" width="12.140625" style="62" bestFit="1" customWidth="1"/>
    <col min="5129" max="5129" width="12.5703125" style="62" bestFit="1" customWidth="1"/>
    <col min="5130" max="5130" width="10.28515625" style="62" bestFit="1" customWidth="1"/>
    <col min="5131" max="5131" width="10.7109375" style="62" bestFit="1" customWidth="1"/>
    <col min="5132" max="5132" width="15.7109375" style="62" bestFit="1" customWidth="1"/>
    <col min="5133" max="5133" width="9.140625" style="62"/>
    <col min="5134" max="5134" width="11.7109375" style="62" customWidth="1"/>
    <col min="5135" max="5135" width="12.85546875" style="62" customWidth="1"/>
    <col min="5136" max="5136" width="11.42578125" style="62" bestFit="1" customWidth="1"/>
    <col min="5137" max="5137" width="9.140625" style="62"/>
    <col min="5138" max="5138" width="15" style="62" bestFit="1" customWidth="1"/>
    <col min="5139" max="5377" width="9.140625" style="62"/>
    <col min="5378" max="5378" width="29.140625" style="62" customWidth="1"/>
    <col min="5379" max="5379" width="9.140625" style="62"/>
    <col min="5380" max="5380" width="10.140625" style="62" bestFit="1" customWidth="1"/>
    <col min="5381" max="5382" width="9.140625" style="62"/>
    <col min="5383" max="5383" width="12.5703125" style="62" bestFit="1" customWidth="1"/>
    <col min="5384" max="5384" width="12.140625" style="62" bestFit="1" customWidth="1"/>
    <col min="5385" max="5385" width="12.5703125" style="62" bestFit="1" customWidth="1"/>
    <col min="5386" max="5386" width="10.28515625" style="62" bestFit="1" customWidth="1"/>
    <col min="5387" max="5387" width="10.7109375" style="62" bestFit="1" customWidth="1"/>
    <col min="5388" max="5388" width="15.7109375" style="62" bestFit="1" customWidth="1"/>
    <col min="5389" max="5389" width="9.140625" style="62"/>
    <col min="5390" max="5390" width="11.7109375" style="62" customWidth="1"/>
    <col min="5391" max="5391" width="12.85546875" style="62" customWidth="1"/>
    <col min="5392" max="5392" width="11.42578125" style="62" bestFit="1" customWidth="1"/>
    <col min="5393" max="5393" width="9.140625" style="62"/>
    <col min="5394" max="5394" width="15" style="62" bestFit="1" customWidth="1"/>
    <col min="5395" max="5633" width="9.140625" style="62"/>
    <col min="5634" max="5634" width="29.140625" style="62" customWidth="1"/>
    <col min="5635" max="5635" width="9.140625" style="62"/>
    <col min="5636" max="5636" width="10.140625" style="62" bestFit="1" customWidth="1"/>
    <col min="5637" max="5638" width="9.140625" style="62"/>
    <col min="5639" max="5639" width="12.5703125" style="62" bestFit="1" customWidth="1"/>
    <col min="5640" max="5640" width="12.140625" style="62" bestFit="1" customWidth="1"/>
    <col min="5641" max="5641" width="12.5703125" style="62" bestFit="1" customWidth="1"/>
    <col min="5642" max="5642" width="10.28515625" style="62" bestFit="1" customWidth="1"/>
    <col min="5643" max="5643" width="10.7109375" style="62" bestFit="1" customWidth="1"/>
    <col min="5644" max="5644" width="15.7109375" style="62" bestFit="1" customWidth="1"/>
    <col min="5645" max="5645" width="9.140625" style="62"/>
    <col min="5646" max="5646" width="11.7109375" style="62" customWidth="1"/>
    <col min="5647" max="5647" width="12.85546875" style="62" customWidth="1"/>
    <col min="5648" max="5648" width="11.42578125" style="62" bestFit="1" customWidth="1"/>
    <col min="5649" max="5649" width="9.140625" style="62"/>
    <col min="5650" max="5650" width="15" style="62" bestFit="1" customWidth="1"/>
    <col min="5651" max="5889" width="9.140625" style="62"/>
    <col min="5890" max="5890" width="29.140625" style="62" customWidth="1"/>
    <col min="5891" max="5891" width="9.140625" style="62"/>
    <col min="5892" max="5892" width="10.140625" style="62" bestFit="1" customWidth="1"/>
    <col min="5893" max="5894" width="9.140625" style="62"/>
    <col min="5895" max="5895" width="12.5703125" style="62" bestFit="1" customWidth="1"/>
    <col min="5896" max="5896" width="12.140625" style="62" bestFit="1" customWidth="1"/>
    <col min="5897" max="5897" width="12.5703125" style="62" bestFit="1" customWidth="1"/>
    <col min="5898" max="5898" width="10.28515625" style="62" bestFit="1" customWidth="1"/>
    <col min="5899" max="5899" width="10.7109375" style="62" bestFit="1" customWidth="1"/>
    <col min="5900" max="5900" width="15.7109375" style="62" bestFit="1" customWidth="1"/>
    <col min="5901" max="5901" width="9.140625" style="62"/>
    <col min="5902" max="5902" width="11.7109375" style="62" customWidth="1"/>
    <col min="5903" max="5903" width="12.85546875" style="62" customWidth="1"/>
    <col min="5904" max="5904" width="11.42578125" style="62" bestFit="1" customWidth="1"/>
    <col min="5905" max="5905" width="9.140625" style="62"/>
    <col min="5906" max="5906" width="15" style="62" bestFit="1" customWidth="1"/>
    <col min="5907" max="6145" width="9.140625" style="62"/>
    <col min="6146" max="6146" width="29.140625" style="62" customWidth="1"/>
    <col min="6147" max="6147" width="9.140625" style="62"/>
    <col min="6148" max="6148" width="10.140625" style="62" bestFit="1" customWidth="1"/>
    <col min="6149" max="6150" width="9.140625" style="62"/>
    <col min="6151" max="6151" width="12.5703125" style="62" bestFit="1" customWidth="1"/>
    <col min="6152" max="6152" width="12.140625" style="62" bestFit="1" customWidth="1"/>
    <col min="6153" max="6153" width="12.5703125" style="62" bestFit="1" customWidth="1"/>
    <col min="6154" max="6154" width="10.28515625" style="62" bestFit="1" customWidth="1"/>
    <col min="6155" max="6155" width="10.7109375" style="62" bestFit="1" customWidth="1"/>
    <col min="6156" max="6156" width="15.7109375" style="62" bestFit="1" customWidth="1"/>
    <col min="6157" max="6157" width="9.140625" style="62"/>
    <col min="6158" max="6158" width="11.7109375" style="62" customWidth="1"/>
    <col min="6159" max="6159" width="12.85546875" style="62" customWidth="1"/>
    <col min="6160" max="6160" width="11.42578125" style="62" bestFit="1" customWidth="1"/>
    <col min="6161" max="6161" width="9.140625" style="62"/>
    <col min="6162" max="6162" width="15" style="62" bestFit="1" customWidth="1"/>
    <col min="6163" max="6401" width="9.140625" style="62"/>
    <col min="6402" max="6402" width="29.140625" style="62" customWidth="1"/>
    <col min="6403" max="6403" width="9.140625" style="62"/>
    <col min="6404" max="6404" width="10.140625" style="62" bestFit="1" customWidth="1"/>
    <col min="6405" max="6406" width="9.140625" style="62"/>
    <col min="6407" max="6407" width="12.5703125" style="62" bestFit="1" customWidth="1"/>
    <col min="6408" max="6408" width="12.140625" style="62" bestFit="1" customWidth="1"/>
    <col min="6409" max="6409" width="12.5703125" style="62" bestFit="1" customWidth="1"/>
    <col min="6410" max="6410" width="10.28515625" style="62" bestFit="1" customWidth="1"/>
    <col min="6411" max="6411" width="10.7109375" style="62" bestFit="1" customWidth="1"/>
    <col min="6412" max="6412" width="15.7109375" style="62" bestFit="1" customWidth="1"/>
    <col min="6413" max="6413" width="9.140625" style="62"/>
    <col min="6414" max="6414" width="11.7109375" style="62" customWidth="1"/>
    <col min="6415" max="6415" width="12.85546875" style="62" customWidth="1"/>
    <col min="6416" max="6416" width="11.42578125" style="62" bestFit="1" customWidth="1"/>
    <col min="6417" max="6417" width="9.140625" style="62"/>
    <col min="6418" max="6418" width="15" style="62" bestFit="1" customWidth="1"/>
    <col min="6419" max="6657" width="9.140625" style="62"/>
    <col min="6658" max="6658" width="29.140625" style="62" customWidth="1"/>
    <col min="6659" max="6659" width="9.140625" style="62"/>
    <col min="6660" max="6660" width="10.140625" style="62" bestFit="1" customWidth="1"/>
    <col min="6661" max="6662" width="9.140625" style="62"/>
    <col min="6663" max="6663" width="12.5703125" style="62" bestFit="1" customWidth="1"/>
    <col min="6664" max="6664" width="12.140625" style="62" bestFit="1" customWidth="1"/>
    <col min="6665" max="6665" width="12.5703125" style="62" bestFit="1" customWidth="1"/>
    <col min="6666" max="6666" width="10.28515625" style="62" bestFit="1" customWidth="1"/>
    <col min="6667" max="6667" width="10.7109375" style="62" bestFit="1" customWidth="1"/>
    <col min="6668" max="6668" width="15.7109375" style="62" bestFit="1" customWidth="1"/>
    <col min="6669" max="6669" width="9.140625" style="62"/>
    <col min="6670" max="6670" width="11.7109375" style="62" customWidth="1"/>
    <col min="6671" max="6671" width="12.85546875" style="62" customWidth="1"/>
    <col min="6672" max="6672" width="11.42578125" style="62" bestFit="1" customWidth="1"/>
    <col min="6673" max="6673" width="9.140625" style="62"/>
    <col min="6674" max="6674" width="15" style="62" bestFit="1" customWidth="1"/>
    <col min="6675" max="6913" width="9.140625" style="62"/>
    <col min="6914" max="6914" width="29.140625" style="62" customWidth="1"/>
    <col min="6915" max="6915" width="9.140625" style="62"/>
    <col min="6916" max="6916" width="10.140625" style="62" bestFit="1" customWidth="1"/>
    <col min="6917" max="6918" width="9.140625" style="62"/>
    <col min="6919" max="6919" width="12.5703125" style="62" bestFit="1" customWidth="1"/>
    <col min="6920" max="6920" width="12.140625" style="62" bestFit="1" customWidth="1"/>
    <col min="6921" max="6921" width="12.5703125" style="62" bestFit="1" customWidth="1"/>
    <col min="6922" max="6922" width="10.28515625" style="62" bestFit="1" customWidth="1"/>
    <col min="6923" max="6923" width="10.7109375" style="62" bestFit="1" customWidth="1"/>
    <col min="6924" max="6924" width="15.7109375" style="62" bestFit="1" customWidth="1"/>
    <col min="6925" max="6925" width="9.140625" style="62"/>
    <col min="6926" max="6926" width="11.7109375" style="62" customWidth="1"/>
    <col min="6927" max="6927" width="12.85546875" style="62" customWidth="1"/>
    <col min="6928" max="6928" width="11.42578125" style="62" bestFit="1" customWidth="1"/>
    <col min="6929" max="6929" width="9.140625" style="62"/>
    <col min="6930" max="6930" width="15" style="62" bestFit="1" customWidth="1"/>
    <col min="6931" max="7169" width="9.140625" style="62"/>
    <col min="7170" max="7170" width="29.140625" style="62" customWidth="1"/>
    <col min="7171" max="7171" width="9.140625" style="62"/>
    <col min="7172" max="7172" width="10.140625" style="62" bestFit="1" customWidth="1"/>
    <col min="7173" max="7174" width="9.140625" style="62"/>
    <col min="7175" max="7175" width="12.5703125" style="62" bestFit="1" customWidth="1"/>
    <col min="7176" max="7176" width="12.140625" style="62" bestFit="1" customWidth="1"/>
    <col min="7177" max="7177" width="12.5703125" style="62" bestFit="1" customWidth="1"/>
    <col min="7178" max="7178" width="10.28515625" style="62" bestFit="1" customWidth="1"/>
    <col min="7179" max="7179" width="10.7109375" style="62" bestFit="1" customWidth="1"/>
    <col min="7180" max="7180" width="15.7109375" style="62" bestFit="1" customWidth="1"/>
    <col min="7181" max="7181" width="9.140625" style="62"/>
    <col min="7182" max="7182" width="11.7109375" style="62" customWidth="1"/>
    <col min="7183" max="7183" width="12.85546875" style="62" customWidth="1"/>
    <col min="7184" max="7184" width="11.42578125" style="62" bestFit="1" customWidth="1"/>
    <col min="7185" max="7185" width="9.140625" style="62"/>
    <col min="7186" max="7186" width="15" style="62" bestFit="1" customWidth="1"/>
    <col min="7187" max="7425" width="9.140625" style="62"/>
    <col min="7426" max="7426" width="29.140625" style="62" customWidth="1"/>
    <col min="7427" max="7427" width="9.140625" style="62"/>
    <col min="7428" max="7428" width="10.140625" style="62" bestFit="1" customWidth="1"/>
    <col min="7429" max="7430" width="9.140625" style="62"/>
    <col min="7431" max="7431" width="12.5703125" style="62" bestFit="1" customWidth="1"/>
    <col min="7432" max="7432" width="12.140625" style="62" bestFit="1" customWidth="1"/>
    <col min="7433" max="7433" width="12.5703125" style="62" bestFit="1" customWidth="1"/>
    <col min="7434" max="7434" width="10.28515625" style="62" bestFit="1" customWidth="1"/>
    <col min="7435" max="7435" width="10.7109375" style="62" bestFit="1" customWidth="1"/>
    <col min="7436" max="7436" width="15.7109375" style="62" bestFit="1" customWidth="1"/>
    <col min="7437" max="7437" width="9.140625" style="62"/>
    <col min="7438" max="7438" width="11.7109375" style="62" customWidth="1"/>
    <col min="7439" max="7439" width="12.85546875" style="62" customWidth="1"/>
    <col min="7440" max="7440" width="11.42578125" style="62" bestFit="1" customWidth="1"/>
    <col min="7441" max="7441" width="9.140625" style="62"/>
    <col min="7442" max="7442" width="15" style="62" bestFit="1" customWidth="1"/>
    <col min="7443" max="7681" width="9.140625" style="62"/>
    <col min="7682" max="7682" width="29.140625" style="62" customWidth="1"/>
    <col min="7683" max="7683" width="9.140625" style="62"/>
    <col min="7684" max="7684" width="10.140625" style="62" bestFit="1" customWidth="1"/>
    <col min="7685" max="7686" width="9.140625" style="62"/>
    <col min="7687" max="7687" width="12.5703125" style="62" bestFit="1" customWidth="1"/>
    <col min="7688" max="7688" width="12.140625" style="62" bestFit="1" customWidth="1"/>
    <col min="7689" max="7689" width="12.5703125" style="62" bestFit="1" customWidth="1"/>
    <col min="7690" max="7690" width="10.28515625" style="62" bestFit="1" customWidth="1"/>
    <col min="7691" max="7691" width="10.7109375" style="62" bestFit="1" customWidth="1"/>
    <col min="7692" max="7692" width="15.7109375" style="62" bestFit="1" customWidth="1"/>
    <col min="7693" max="7693" width="9.140625" style="62"/>
    <col min="7694" max="7694" width="11.7109375" style="62" customWidth="1"/>
    <col min="7695" max="7695" width="12.85546875" style="62" customWidth="1"/>
    <col min="7696" max="7696" width="11.42578125" style="62" bestFit="1" customWidth="1"/>
    <col min="7697" max="7697" width="9.140625" style="62"/>
    <col min="7698" max="7698" width="15" style="62" bestFit="1" customWidth="1"/>
    <col min="7699" max="7937" width="9.140625" style="62"/>
    <col min="7938" max="7938" width="29.140625" style="62" customWidth="1"/>
    <col min="7939" max="7939" width="9.140625" style="62"/>
    <col min="7940" max="7940" width="10.140625" style="62" bestFit="1" customWidth="1"/>
    <col min="7941" max="7942" width="9.140625" style="62"/>
    <col min="7943" max="7943" width="12.5703125" style="62" bestFit="1" customWidth="1"/>
    <col min="7944" max="7944" width="12.140625" style="62" bestFit="1" customWidth="1"/>
    <col min="7945" max="7945" width="12.5703125" style="62" bestFit="1" customWidth="1"/>
    <col min="7946" max="7946" width="10.28515625" style="62" bestFit="1" customWidth="1"/>
    <col min="7947" max="7947" width="10.7109375" style="62" bestFit="1" customWidth="1"/>
    <col min="7948" max="7948" width="15.7109375" style="62" bestFit="1" customWidth="1"/>
    <col min="7949" max="7949" width="9.140625" style="62"/>
    <col min="7950" max="7950" width="11.7109375" style="62" customWidth="1"/>
    <col min="7951" max="7951" width="12.85546875" style="62" customWidth="1"/>
    <col min="7952" max="7952" width="11.42578125" style="62" bestFit="1" customWidth="1"/>
    <col min="7953" max="7953" width="9.140625" style="62"/>
    <col min="7954" max="7954" width="15" style="62" bestFit="1" customWidth="1"/>
    <col min="7955" max="8193" width="9.140625" style="62"/>
    <col min="8194" max="8194" width="29.140625" style="62" customWidth="1"/>
    <col min="8195" max="8195" width="9.140625" style="62"/>
    <col min="8196" max="8196" width="10.140625" style="62" bestFit="1" customWidth="1"/>
    <col min="8197" max="8198" width="9.140625" style="62"/>
    <col min="8199" max="8199" width="12.5703125" style="62" bestFit="1" customWidth="1"/>
    <col min="8200" max="8200" width="12.140625" style="62" bestFit="1" customWidth="1"/>
    <col min="8201" max="8201" width="12.5703125" style="62" bestFit="1" customWidth="1"/>
    <col min="8202" max="8202" width="10.28515625" style="62" bestFit="1" customWidth="1"/>
    <col min="8203" max="8203" width="10.7109375" style="62" bestFit="1" customWidth="1"/>
    <col min="8204" max="8204" width="15.7109375" style="62" bestFit="1" customWidth="1"/>
    <col min="8205" max="8205" width="9.140625" style="62"/>
    <col min="8206" max="8206" width="11.7109375" style="62" customWidth="1"/>
    <col min="8207" max="8207" width="12.85546875" style="62" customWidth="1"/>
    <col min="8208" max="8208" width="11.42578125" style="62" bestFit="1" customWidth="1"/>
    <col min="8209" max="8209" width="9.140625" style="62"/>
    <col min="8210" max="8210" width="15" style="62" bestFit="1" customWidth="1"/>
    <col min="8211" max="8449" width="9.140625" style="62"/>
    <col min="8450" max="8450" width="29.140625" style="62" customWidth="1"/>
    <col min="8451" max="8451" width="9.140625" style="62"/>
    <col min="8452" max="8452" width="10.140625" style="62" bestFit="1" customWidth="1"/>
    <col min="8453" max="8454" width="9.140625" style="62"/>
    <col min="8455" max="8455" width="12.5703125" style="62" bestFit="1" customWidth="1"/>
    <col min="8456" max="8456" width="12.140625" style="62" bestFit="1" customWidth="1"/>
    <col min="8457" max="8457" width="12.5703125" style="62" bestFit="1" customWidth="1"/>
    <col min="8458" max="8458" width="10.28515625" style="62" bestFit="1" customWidth="1"/>
    <col min="8459" max="8459" width="10.7109375" style="62" bestFit="1" customWidth="1"/>
    <col min="8460" max="8460" width="15.7109375" style="62" bestFit="1" customWidth="1"/>
    <col min="8461" max="8461" width="9.140625" style="62"/>
    <col min="8462" max="8462" width="11.7109375" style="62" customWidth="1"/>
    <col min="8463" max="8463" width="12.85546875" style="62" customWidth="1"/>
    <col min="8464" max="8464" width="11.42578125" style="62" bestFit="1" customWidth="1"/>
    <col min="8465" max="8465" width="9.140625" style="62"/>
    <col min="8466" max="8466" width="15" style="62" bestFit="1" customWidth="1"/>
    <col min="8467" max="8705" width="9.140625" style="62"/>
    <col min="8706" max="8706" width="29.140625" style="62" customWidth="1"/>
    <col min="8707" max="8707" width="9.140625" style="62"/>
    <col min="8708" max="8708" width="10.140625" style="62" bestFit="1" customWidth="1"/>
    <col min="8709" max="8710" width="9.140625" style="62"/>
    <col min="8711" max="8711" width="12.5703125" style="62" bestFit="1" customWidth="1"/>
    <col min="8712" max="8712" width="12.140625" style="62" bestFit="1" customWidth="1"/>
    <col min="8713" max="8713" width="12.5703125" style="62" bestFit="1" customWidth="1"/>
    <col min="8714" max="8714" width="10.28515625" style="62" bestFit="1" customWidth="1"/>
    <col min="8715" max="8715" width="10.7109375" style="62" bestFit="1" customWidth="1"/>
    <col min="8716" max="8716" width="15.7109375" style="62" bestFit="1" customWidth="1"/>
    <col min="8717" max="8717" width="9.140625" style="62"/>
    <col min="8718" max="8718" width="11.7109375" style="62" customWidth="1"/>
    <col min="8719" max="8719" width="12.85546875" style="62" customWidth="1"/>
    <col min="8720" max="8720" width="11.42578125" style="62" bestFit="1" customWidth="1"/>
    <col min="8721" max="8721" width="9.140625" style="62"/>
    <col min="8722" max="8722" width="15" style="62" bestFit="1" customWidth="1"/>
    <col min="8723" max="8961" width="9.140625" style="62"/>
    <col min="8962" max="8962" width="29.140625" style="62" customWidth="1"/>
    <col min="8963" max="8963" width="9.140625" style="62"/>
    <col min="8964" max="8964" width="10.140625" style="62" bestFit="1" customWidth="1"/>
    <col min="8965" max="8966" width="9.140625" style="62"/>
    <col min="8967" max="8967" width="12.5703125" style="62" bestFit="1" customWidth="1"/>
    <col min="8968" max="8968" width="12.140625" style="62" bestFit="1" customWidth="1"/>
    <col min="8969" max="8969" width="12.5703125" style="62" bestFit="1" customWidth="1"/>
    <col min="8970" max="8970" width="10.28515625" style="62" bestFit="1" customWidth="1"/>
    <col min="8971" max="8971" width="10.7109375" style="62" bestFit="1" customWidth="1"/>
    <col min="8972" max="8972" width="15.7109375" style="62" bestFit="1" customWidth="1"/>
    <col min="8973" max="8973" width="9.140625" style="62"/>
    <col min="8974" max="8974" width="11.7109375" style="62" customWidth="1"/>
    <col min="8975" max="8975" width="12.85546875" style="62" customWidth="1"/>
    <col min="8976" max="8976" width="11.42578125" style="62" bestFit="1" customWidth="1"/>
    <col min="8977" max="8977" width="9.140625" style="62"/>
    <col min="8978" max="8978" width="15" style="62" bestFit="1" customWidth="1"/>
    <col min="8979" max="9217" width="9.140625" style="62"/>
    <col min="9218" max="9218" width="29.140625" style="62" customWidth="1"/>
    <col min="9219" max="9219" width="9.140625" style="62"/>
    <col min="9220" max="9220" width="10.140625" style="62" bestFit="1" customWidth="1"/>
    <col min="9221" max="9222" width="9.140625" style="62"/>
    <col min="9223" max="9223" width="12.5703125" style="62" bestFit="1" customWidth="1"/>
    <col min="9224" max="9224" width="12.140625" style="62" bestFit="1" customWidth="1"/>
    <col min="9225" max="9225" width="12.5703125" style="62" bestFit="1" customWidth="1"/>
    <col min="9226" max="9226" width="10.28515625" style="62" bestFit="1" customWidth="1"/>
    <col min="9227" max="9227" width="10.7109375" style="62" bestFit="1" customWidth="1"/>
    <col min="9228" max="9228" width="15.7109375" style="62" bestFit="1" customWidth="1"/>
    <col min="9229" max="9229" width="9.140625" style="62"/>
    <col min="9230" max="9230" width="11.7109375" style="62" customWidth="1"/>
    <col min="9231" max="9231" width="12.85546875" style="62" customWidth="1"/>
    <col min="9232" max="9232" width="11.42578125" style="62" bestFit="1" customWidth="1"/>
    <col min="9233" max="9233" width="9.140625" style="62"/>
    <col min="9234" max="9234" width="15" style="62" bestFit="1" customWidth="1"/>
    <col min="9235" max="9473" width="9.140625" style="62"/>
    <col min="9474" max="9474" width="29.140625" style="62" customWidth="1"/>
    <col min="9475" max="9475" width="9.140625" style="62"/>
    <col min="9476" max="9476" width="10.140625" style="62" bestFit="1" customWidth="1"/>
    <col min="9477" max="9478" width="9.140625" style="62"/>
    <col min="9479" max="9479" width="12.5703125" style="62" bestFit="1" customWidth="1"/>
    <col min="9480" max="9480" width="12.140625" style="62" bestFit="1" customWidth="1"/>
    <col min="9481" max="9481" width="12.5703125" style="62" bestFit="1" customWidth="1"/>
    <col min="9482" max="9482" width="10.28515625" style="62" bestFit="1" customWidth="1"/>
    <col min="9483" max="9483" width="10.7109375" style="62" bestFit="1" customWidth="1"/>
    <col min="9484" max="9484" width="15.7109375" style="62" bestFit="1" customWidth="1"/>
    <col min="9485" max="9485" width="9.140625" style="62"/>
    <col min="9486" max="9486" width="11.7109375" style="62" customWidth="1"/>
    <col min="9487" max="9487" width="12.85546875" style="62" customWidth="1"/>
    <col min="9488" max="9488" width="11.42578125" style="62" bestFit="1" customWidth="1"/>
    <col min="9489" max="9489" width="9.140625" style="62"/>
    <col min="9490" max="9490" width="15" style="62" bestFit="1" customWidth="1"/>
    <col min="9491" max="9729" width="9.140625" style="62"/>
    <col min="9730" max="9730" width="29.140625" style="62" customWidth="1"/>
    <col min="9731" max="9731" width="9.140625" style="62"/>
    <col min="9732" max="9732" width="10.140625" style="62" bestFit="1" customWidth="1"/>
    <col min="9733" max="9734" width="9.140625" style="62"/>
    <col min="9735" max="9735" width="12.5703125" style="62" bestFit="1" customWidth="1"/>
    <col min="9736" max="9736" width="12.140625" style="62" bestFit="1" customWidth="1"/>
    <col min="9737" max="9737" width="12.5703125" style="62" bestFit="1" customWidth="1"/>
    <col min="9738" max="9738" width="10.28515625" style="62" bestFit="1" customWidth="1"/>
    <col min="9739" max="9739" width="10.7109375" style="62" bestFit="1" customWidth="1"/>
    <col min="9740" max="9740" width="15.7109375" style="62" bestFit="1" customWidth="1"/>
    <col min="9741" max="9741" width="9.140625" style="62"/>
    <col min="9742" max="9742" width="11.7109375" style="62" customWidth="1"/>
    <col min="9743" max="9743" width="12.85546875" style="62" customWidth="1"/>
    <col min="9744" max="9744" width="11.42578125" style="62" bestFit="1" customWidth="1"/>
    <col min="9745" max="9745" width="9.140625" style="62"/>
    <col min="9746" max="9746" width="15" style="62" bestFit="1" customWidth="1"/>
    <col min="9747" max="9985" width="9.140625" style="62"/>
    <col min="9986" max="9986" width="29.140625" style="62" customWidth="1"/>
    <col min="9987" max="9987" width="9.140625" style="62"/>
    <col min="9988" max="9988" width="10.140625" style="62" bestFit="1" customWidth="1"/>
    <col min="9989" max="9990" width="9.140625" style="62"/>
    <col min="9991" max="9991" width="12.5703125" style="62" bestFit="1" customWidth="1"/>
    <col min="9992" max="9992" width="12.140625" style="62" bestFit="1" customWidth="1"/>
    <col min="9993" max="9993" width="12.5703125" style="62" bestFit="1" customWidth="1"/>
    <col min="9994" max="9994" width="10.28515625" style="62" bestFit="1" customWidth="1"/>
    <col min="9995" max="9995" width="10.7109375" style="62" bestFit="1" customWidth="1"/>
    <col min="9996" max="9996" width="15.7109375" style="62" bestFit="1" customWidth="1"/>
    <col min="9997" max="9997" width="9.140625" style="62"/>
    <col min="9998" max="9998" width="11.7109375" style="62" customWidth="1"/>
    <col min="9999" max="9999" width="12.85546875" style="62" customWidth="1"/>
    <col min="10000" max="10000" width="11.42578125" style="62" bestFit="1" customWidth="1"/>
    <col min="10001" max="10001" width="9.140625" style="62"/>
    <col min="10002" max="10002" width="15" style="62" bestFit="1" customWidth="1"/>
    <col min="10003" max="10241" width="9.140625" style="62"/>
    <col min="10242" max="10242" width="29.140625" style="62" customWidth="1"/>
    <col min="10243" max="10243" width="9.140625" style="62"/>
    <col min="10244" max="10244" width="10.140625" style="62" bestFit="1" customWidth="1"/>
    <col min="10245" max="10246" width="9.140625" style="62"/>
    <col min="10247" max="10247" width="12.5703125" style="62" bestFit="1" customWidth="1"/>
    <col min="10248" max="10248" width="12.140625" style="62" bestFit="1" customWidth="1"/>
    <col min="10249" max="10249" width="12.5703125" style="62" bestFit="1" customWidth="1"/>
    <col min="10250" max="10250" width="10.28515625" style="62" bestFit="1" customWidth="1"/>
    <col min="10251" max="10251" width="10.7109375" style="62" bestFit="1" customWidth="1"/>
    <col min="10252" max="10252" width="15.7109375" style="62" bestFit="1" customWidth="1"/>
    <col min="10253" max="10253" width="9.140625" style="62"/>
    <col min="10254" max="10254" width="11.7109375" style="62" customWidth="1"/>
    <col min="10255" max="10255" width="12.85546875" style="62" customWidth="1"/>
    <col min="10256" max="10256" width="11.42578125" style="62" bestFit="1" customWidth="1"/>
    <col min="10257" max="10257" width="9.140625" style="62"/>
    <col min="10258" max="10258" width="15" style="62" bestFit="1" customWidth="1"/>
    <col min="10259" max="10497" width="9.140625" style="62"/>
    <col min="10498" max="10498" width="29.140625" style="62" customWidth="1"/>
    <col min="10499" max="10499" width="9.140625" style="62"/>
    <col min="10500" max="10500" width="10.140625" style="62" bestFit="1" customWidth="1"/>
    <col min="10501" max="10502" width="9.140625" style="62"/>
    <col min="10503" max="10503" width="12.5703125" style="62" bestFit="1" customWidth="1"/>
    <col min="10504" max="10504" width="12.140625" style="62" bestFit="1" customWidth="1"/>
    <col min="10505" max="10505" width="12.5703125" style="62" bestFit="1" customWidth="1"/>
    <col min="10506" max="10506" width="10.28515625" style="62" bestFit="1" customWidth="1"/>
    <col min="10507" max="10507" width="10.7109375" style="62" bestFit="1" customWidth="1"/>
    <col min="10508" max="10508" width="15.7109375" style="62" bestFit="1" customWidth="1"/>
    <col min="10509" max="10509" width="9.140625" style="62"/>
    <col min="10510" max="10510" width="11.7109375" style="62" customWidth="1"/>
    <col min="10511" max="10511" width="12.85546875" style="62" customWidth="1"/>
    <col min="10512" max="10512" width="11.42578125" style="62" bestFit="1" customWidth="1"/>
    <col min="10513" max="10513" width="9.140625" style="62"/>
    <col min="10514" max="10514" width="15" style="62" bestFit="1" customWidth="1"/>
    <col min="10515" max="10753" width="9.140625" style="62"/>
    <col min="10754" max="10754" width="29.140625" style="62" customWidth="1"/>
    <col min="10755" max="10755" width="9.140625" style="62"/>
    <col min="10756" max="10756" width="10.140625" style="62" bestFit="1" customWidth="1"/>
    <col min="10757" max="10758" width="9.140625" style="62"/>
    <col min="10759" max="10759" width="12.5703125" style="62" bestFit="1" customWidth="1"/>
    <col min="10760" max="10760" width="12.140625" style="62" bestFit="1" customWidth="1"/>
    <col min="10761" max="10761" width="12.5703125" style="62" bestFit="1" customWidth="1"/>
    <col min="10762" max="10762" width="10.28515625" style="62" bestFit="1" customWidth="1"/>
    <col min="10763" max="10763" width="10.7109375" style="62" bestFit="1" customWidth="1"/>
    <col min="10764" max="10764" width="15.7109375" style="62" bestFit="1" customWidth="1"/>
    <col min="10765" max="10765" width="9.140625" style="62"/>
    <col min="10766" max="10766" width="11.7109375" style="62" customWidth="1"/>
    <col min="10767" max="10767" width="12.85546875" style="62" customWidth="1"/>
    <col min="10768" max="10768" width="11.42578125" style="62" bestFit="1" customWidth="1"/>
    <col min="10769" max="10769" width="9.140625" style="62"/>
    <col min="10770" max="10770" width="15" style="62" bestFit="1" customWidth="1"/>
    <col min="10771" max="11009" width="9.140625" style="62"/>
    <col min="11010" max="11010" width="29.140625" style="62" customWidth="1"/>
    <col min="11011" max="11011" width="9.140625" style="62"/>
    <col min="11012" max="11012" width="10.140625" style="62" bestFit="1" customWidth="1"/>
    <col min="11013" max="11014" width="9.140625" style="62"/>
    <col min="11015" max="11015" width="12.5703125" style="62" bestFit="1" customWidth="1"/>
    <col min="11016" max="11016" width="12.140625" style="62" bestFit="1" customWidth="1"/>
    <col min="11017" max="11017" width="12.5703125" style="62" bestFit="1" customWidth="1"/>
    <col min="11018" max="11018" width="10.28515625" style="62" bestFit="1" customWidth="1"/>
    <col min="11019" max="11019" width="10.7109375" style="62" bestFit="1" customWidth="1"/>
    <col min="11020" max="11020" width="15.7109375" style="62" bestFit="1" customWidth="1"/>
    <col min="11021" max="11021" width="9.140625" style="62"/>
    <col min="11022" max="11022" width="11.7109375" style="62" customWidth="1"/>
    <col min="11023" max="11023" width="12.85546875" style="62" customWidth="1"/>
    <col min="11024" max="11024" width="11.42578125" style="62" bestFit="1" customWidth="1"/>
    <col min="11025" max="11025" width="9.140625" style="62"/>
    <col min="11026" max="11026" width="15" style="62" bestFit="1" customWidth="1"/>
    <col min="11027" max="11265" width="9.140625" style="62"/>
    <col min="11266" max="11266" width="29.140625" style="62" customWidth="1"/>
    <col min="11267" max="11267" width="9.140625" style="62"/>
    <col min="11268" max="11268" width="10.140625" style="62" bestFit="1" customWidth="1"/>
    <col min="11269" max="11270" width="9.140625" style="62"/>
    <col min="11271" max="11271" width="12.5703125" style="62" bestFit="1" customWidth="1"/>
    <col min="11272" max="11272" width="12.140625" style="62" bestFit="1" customWidth="1"/>
    <col min="11273" max="11273" width="12.5703125" style="62" bestFit="1" customWidth="1"/>
    <col min="11274" max="11274" width="10.28515625" style="62" bestFit="1" customWidth="1"/>
    <col min="11275" max="11275" width="10.7109375" style="62" bestFit="1" customWidth="1"/>
    <col min="11276" max="11276" width="15.7109375" style="62" bestFit="1" customWidth="1"/>
    <col min="11277" max="11277" width="9.140625" style="62"/>
    <col min="11278" max="11278" width="11.7109375" style="62" customWidth="1"/>
    <col min="11279" max="11279" width="12.85546875" style="62" customWidth="1"/>
    <col min="11280" max="11280" width="11.42578125" style="62" bestFit="1" customWidth="1"/>
    <col min="11281" max="11281" width="9.140625" style="62"/>
    <col min="11282" max="11282" width="15" style="62" bestFit="1" customWidth="1"/>
    <col min="11283" max="11521" width="9.140625" style="62"/>
    <col min="11522" max="11522" width="29.140625" style="62" customWidth="1"/>
    <col min="11523" max="11523" width="9.140625" style="62"/>
    <col min="11524" max="11524" width="10.140625" style="62" bestFit="1" customWidth="1"/>
    <col min="11525" max="11526" width="9.140625" style="62"/>
    <col min="11527" max="11527" width="12.5703125" style="62" bestFit="1" customWidth="1"/>
    <col min="11528" max="11528" width="12.140625" style="62" bestFit="1" customWidth="1"/>
    <col min="11529" max="11529" width="12.5703125" style="62" bestFit="1" customWidth="1"/>
    <col min="11530" max="11530" width="10.28515625" style="62" bestFit="1" customWidth="1"/>
    <col min="11531" max="11531" width="10.7109375" style="62" bestFit="1" customWidth="1"/>
    <col min="11532" max="11532" width="15.7109375" style="62" bestFit="1" customWidth="1"/>
    <col min="11533" max="11533" width="9.140625" style="62"/>
    <col min="11534" max="11534" width="11.7109375" style="62" customWidth="1"/>
    <col min="11535" max="11535" width="12.85546875" style="62" customWidth="1"/>
    <col min="11536" max="11536" width="11.42578125" style="62" bestFit="1" customWidth="1"/>
    <col min="11537" max="11537" width="9.140625" style="62"/>
    <col min="11538" max="11538" width="15" style="62" bestFit="1" customWidth="1"/>
    <col min="11539" max="11777" width="9.140625" style="62"/>
    <col min="11778" max="11778" width="29.140625" style="62" customWidth="1"/>
    <col min="11779" max="11779" width="9.140625" style="62"/>
    <col min="11780" max="11780" width="10.140625" style="62" bestFit="1" customWidth="1"/>
    <col min="11781" max="11782" width="9.140625" style="62"/>
    <col min="11783" max="11783" width="12.5703125" style="62" bestFit="1" customWidth="1"/>
    <col min="11784" max="11784" width="12.140625" style="62" bestFit="1" customWidth="1"/>
    <col min="11785" max="11785" width="12.5703125" style="62" bestFit="1" customWidth="1"/>
    <col min="11786" max="11786" width="10.28515625" style="62" bestFit="1" customWidth="1"/>
    <col min="11787" max="11787" width="10.7109375" style="62" bestFit="1" customWidth="1"/>
    <col min="11788" max="11788" width="15.7109375" style="62" bestFit="1" customWidth="1"/>
    <col min="11789" max="11789" width="9.140625" style="62"/>
    <col min="11790" max="11790" width="11.7109375" style="62" customWidth="1"/>
    <col min="11791" max="11791" width="12.85546875" style="62" customWidth="1"/>
    <col min="11792" max="11792" width="11.42578125" style="62" bestFit="1" customWidth="1"/>
    <col min="11793" max="11793" width="9.140625" style="62"/>
    <col min="11794" max="11794" width="15" style="62" bestFit="1" customWidth="1"/>
    <col min="11795" max="12033" width="9.140625" style="62"/>
    <col min="12034" max="12034" width="29.140625" style="62" customWidth="1"/>
    <col min="12035" max="12035" width="9.140625" style="62"/>
    <col min="12036" max="12036" width="10.140625" style="62" bestFit="1" customWidth="1"/>
    <col min="12037" max="12038" width="9.140625" style="62"/>
    <col min="12039" max="12039" width="12.5703125" style="62" bestFit="1" customWidth="1"/>
    <col min="12040" max="12040" width="12.140625" style="62" bestFit="1" customWidth="1"/>
    <col min="12041" max="12041" width="12.5703125" style="62" bestFit="1" customWidth="1"/>
    <col min="12042" max="12042" width="10.28515625" style="62" bestFit="1" customWidth="1"/>
    <col min="12043" max="12043" width="10.7109375" style="62" bestFit="1" customWidth="1"/>
    <col min="12044" max="12044" width="15.7109375" style="62" bestFit="1" customWidth="1"/>
    <col min="12045" max="12045" width="9.140625" style="62"/>
    <col min="12046" max="12046" width="11.7109375" style="62" customWidth="1"/>
    <col min="12047" max="12047" width="12.85546875" style="62" customWidth="1"/>
    <col min="12048" max="12048" width="11.42578125" style="62" bestFit="1" customWidth="1"/>
    <col min="12049" max="12049" width="9.140625" style="62"/>
    <col min="12050" max="12050" width="15" style="62" bestFit="1" customWidth="1"/>
    <col min="12051" max="12289" width="9.140625" style="62"/>
    <col min="12290" max="12290" width="29.140625" style="62" customWidth="1"/>
    <col min="12291" max="12291" width="9.140625" style="62"/>
    <col min="12292" max="12292" width="10.140625" style="62" bestFit="1" customWidth="1"/>
    <col min="12293" max="12294" width="9.140625" style="62"/>
    <col min="12295" max="12295" width="12.5703125" style="62" bestFit="1" customWidth="1"/>
    <col min="12296" max="12296" width="12.140625" style="62" bestFit="1" customWidth="1"/>
    <col min="12297" max="12297" width="12.5703125" style="62" bestFit="1" customWidth="1"/>
    <col min="12298" max="12298" width="10.28515625" style="62" bestFit="1" customWidth="1"/>
    <col min="12299" max="12299" width="10.7109375" style="62" bestFit="1" customWidth="1"/>
    <col min="12300" max="12300" width="15.7109375" style="62" bestFit="1" customWidth="1"/>
    <col min="12301" max="12301" width="9.140625" style="62"/>
    <col min="12302" max="12302" width="11.7109375" style="62" customWidth="1"/>
    <col min="12303" max="12303" width="12.85546875" style="62" customWidth="1"/>
    <col min="12304" max="12304" width="11.42578125" style="62" bestFit="1" customWidth="1"/>
    <col min="12305" max="12305" width="9.140625" style="62"/>
    <col min="12306" max="12306" width="15" style="62" bestFit="1" customWidth="1"/>
    <col min="12307" max="12545" width="9.140625" style="62"/>
    <col min="12546" max="12546" width="29.140625" style="62" customWidth="1"/>
    <col min="12547" max="12547" width="9.140625" style="62"/>
    <col min="12548" max="12548" width="10.140625" style="62" bestFit="1" customWidth="1"/>
    <col min="12549" max="12550" width="9.140625" style="62"/>
    <col min="12551" max="12551" width="12.5703125" style="62" bestFit="1" customWidth="1"/>
    <col min="12552" max="12552" width="12.140625" style="62" bestFit="1" customWidth="1"/>
    <col min="12553" max="12553" width="12.5703125" style="62" bestFit="1" customWidth="1"/>
    <col min="12554" max="12554" width="10.28515625" style="62" bestFit="1" customWidth="1"/>
    <col min="12555" max="12555" width="10.7109375" style="62" bestFit="1" customWidth="1"/>
    <col min="12556" max="12556" width="15.7109375" style="62" bestFit="1" customWidth="1"/>
    <col min="12557" max="12557" width="9.140625" style="62"/>
    <col min="12558" max="12558" width="11.7109375" style="62" customWidth="1"/>
    <col min="12559" max="12559" width="12.85546875" style="62" customWidth="1"/>
    <col min="12560" max="12560" width="11.42578125" style="62" bestFit="1" customWidth="1"/>
    <col min="12561" max="12561" width="9.140625" style="62"/>
    <col min="12562" max="12562" width="15" style="62" bestFit="1" customWidth="1"/>
    <col min="12563" max="12801" width="9.140625" style="62"/>
    <col min="12802" max="12802" width="29.140625" style="62" customWidth="1"/>
    <col min="12803" max="12803" width="9.140625" style="62"/>
    <col min="12804" max="12804" width="10.140625" style="62" bestFit="1" customWidth="1"/>
    <col min="12805" max="12806" width="9.140625" style="62"/>
    <col min="12807" max="12807" width="12.5703125" style="62" bestFit="1" customWidth="1"/>
    <col min="12808" max="12808" width="12.140625" style="62" bestFit="1" customWidth="1"/>
    <col min="12809" max="12809" width="12.5703125" style="62" bestFit="1" customWidth="1"/>
    <col min="12810" max="12810" width="10.28515625" style="62" bestFit="1" customWidth="1"/>
    <col min="12811" max="12811" width="10.7109375" style="62" bestFit="1" customWidth="1"/>
    <col min="12812" max="12812" width="15.7109375" style="62" bestFit="1" customWidth="1"/>
    <col min="12813" max="12813" width="9.140625" style="62"/>
    <col min="12814" max="12814" width="11.7109375" style="62" customWidth="1"/>
    <col min="12815" max="12815" width="12.85546875" style="62" customWidth="1"/>
    <col min="12816" max="12816" width="11.42578125" style="62" bestFit="1" customWidth="1"/>
    <col min="12817" max="12817" width="9.140625" style="62"/>
    <col min="12818" max="12818" width="15" style="62" bestFit="1" customWidth="1"/>
    <col min="12819" max="13057" width="9.140625" style="62"/>
    <col min="13058" max="13058" width="29.140625" style="62" customWidth="1"/>
    <col min="13059" max="13059" width="9.140625" style="62"/>
    <col min="13060" max="13060" width="10.140625" style="62" bestFit="1" customWidth="1"/>
    <col min="13061" max="13062" width="9.140625" style="62"/>
    <col min="13063" max="13063" width="12.5703125" style="62" bestFit="1" customWidth="1"/>
    <col min="13064" max="13064" width="12.140625" style="62" bestFit="1" customWidth="1"/>
    <col min="13065" max="13065" width="12.5703125" style="62" bestFit="1" customWidth="1"/>
    <col min="13066" max="13066" width="10.28515625" style="62" bestFit="1" customWidth="1"/>
    <col min="13067" max="13067" width="10.7109375" style="62" bestFit="1" customWidth="1"/>
    <col min="13068" max="13068" width="15.7109375" style="62" bestFit="1" customWidth="1"/>
    <col min="13069" max="13069" width="9.140625" style="62"/>
    <col min="13070" max="13070" width="11.7109375" style="62" customWidth="1"/>
    <col min="13071" max="13071" width="12.85546875" style="62" customWidth="1"/>
    <col min="13072" max="13072" width="11.42578125" style="62" bestFit="1" customWidth="1"/>
    <col min="13073" max="13073" width="9.140625" style="62"/>
    <col min="13074" max="13074" width="15" style="62" bestFit="1" customWidth="1"/>
    <col min="13075" max="13313" width="9.140625" style="62"/>
    <col min="13314" max="13314" width="29.140625" style="62" customWidth="1"/>
    <col min="13315" max="13315" width="9.140625" style="62"/>
    <col min="13316" max="13316" width="10.140625" style="62" bestFit="1" customWidth="1"/>
    <col min="13317" max="13318" width="9.140625" style="62"/>
    <col min="13319" max="13319" width="12.5703125" style="62" bestFit="1" customWidth="1"/>
    <col min="13320" max="13320" width="12.140625" style="62" bestFit="1" customWidth="1"/>
    <col min="13321" max="13321" width="12.5703125" style="62" bestFit="1" customWidth="1"/>
    <col min="13322" max="13322" width="10.28515625" style="62" bestFit="1" customWidth="1"/>
    <col min="13323" max="13323" width="10.7109375" style="62" bestFit="1" customWidth="1"/>
    <col min="13324" max="13324" width="15.7109375" style="62" bestFit="1" customWidth="1"/>
    <col min="13325" max="13325" width="9.140625" style="62"/>
    <col min="13326" max="13326" width="11.7109375" style="62" customWidth="1"/>
    <col min="13327" max="13327" width="12.85546875" style="62" customWidth="1"/>
    <col min="13328" max="13328" width="11.42578125" style="62" bestFit="1" customWidth="1"/>
    <col min="13329" max="13329" width="9.140625" style="62"/>
    <col min="13330" max="13330" width="15" style="62" bestFit="1" customWidth="1"/>
    <col min="13331" max="13569" width="9.140625" style="62"/>
    <col min="13570" max="13570" width="29.140625" style="62" customWidth="1"/>
    <col min="13571" max="13571" width="9.140625" style="62"/>
    <col min="13572" max="13572" width="10.140625" style="62" bestFit="1" customWidth="1"/>
    <col min="13573" max="13574" width="9.140625" style="62"/>
    <col min="13575" max="13575" width="12.5703125" style="62" bestFit="1" customWidth="1"/>
    <col min="13576" max="13576" width="12.140625" style="62" bestFit="1" customWidth="1"/>
    <col min="13577" max="13577" width="12.5703125" style="62" bestFit="1" customWidth="1"/>
    <col min="13578" max="13578" width="10.28515625" style="62" bestFit="1" customWidth="1"/>
    <col min="13579" max="13579" width="10.7109375" style="62" bestFit="1" customWidth="1"/>
    <col min="13580" max="13580" width="15.7109375" style="62" bestFit="1" customWidth="1"/>
    <col min="13581" max="13581" width="9.140625" style="62"/>
    <col min="13582" max="13582" width="11.7109375" style="62" customWidth="1"/>
    <col min="13583" max="13583" width="12.85546875" style="62" customWidth="1"/>
    <col min="13584" max="13584" width="11.42578125" style="62" bestFit="1" customWidth="1"/>
    <col min="13585" max="13585" width="9.140625" style="62"/>
    <col min="13586" max="13586" width="15" style="62" bestFit="1" customWidth="1"/>
    <col min="13587" max="13825" width="9.140625" style="62"/>
    <col min="13826" max="13826" width="29.140625" style="62" customWidth="1"/>
    <col min="13827" max="13827" width="9.140625" style="62"/>
    <col min="13828" max="13828" width="10.140625" style="62" bestFit="1" customWidth="1"/>
    <col min="13829" max="13830" width="9.140625" style="62"/>
    <col min="13831" max="13831" width="12.5703125" style="62" bestFit="1" customWidth="1"/>
    <col min="13832" max="13832" width="12.140625" style="62" bestFit="1" customWidth="1"/>
    <col min="13833" max="13833" width="12.5703125" style="62" bestFit="1" customWidth="1"/>
    <col min="13834" max="13834" width="10.28515625" style="62" bestFit="1" customWidth="1"/>
    <col min="13835" max="13835" width="10.7109375" style="62" bestFit="1" customWidth="1"/>
    <col min="13836" max="13836" width="15.7109375" style="62" bestFit="1" customWidth="1"/>
    <col min="13837" max="13837" width="9.140625" style="62"/>
    <col min="13838" max="13838" width="11.7109375" style="62" customWidth="1"/>
    <col min="13839" max="13839" width="12.85546875" style="62" customWidth="1"/>
    <col min="13840" max="13840" width="11.42578125" style="62" bestFit="1" customWidth="1"/>
    <col min="13841" max="13841" width="9.140625" style="62"/>
    <col min="13842" max="13842" width="15" style="62" bestFit="1" customWidth="1"/>
    <col min="13843" max="14081" width="9.140625" style="62"/>
    <col min="14082" max="14082" width="29.140625" style="62" customWidth="1"/>
    <col min="14083" max="14083" width="9.140625" style="62"/>
    <col min="14084" max="14084" width="10.140625" style="62" bestFit="1" customWidth="1"/>
    <col min="14085" max="14086" width="9.140625" style="62"/>
    <col min="14087" max="14087" width="12.5703125" style="62" bestFit="1" customWidth="1"/>
    <col min="14088" max="14088" width="12.140625" style="62" bestFit="1" customWidth="1"/>
    <col min="14089" max="14089" width="12.5703125" style="62" bestFit="1" customWidth="1"/>
    <col min="14090" max="14090" width="10.28515625" style="62" bestFit="1" customWidth="1"/>
    <col min="14091" max="14091" width="10.7109375" style="62" bestFit="1" customWidth="1"/>
    <col min="14092" max="14092" width="15.7109375" style="62" bestFit="1" customWidth="1"/>
    <col min="14093" max="14093" width="9.140625" style="62"/>
    <col min="14094" max="14094" width="11.7109375" style="62" customWidth="1"/>
    <col min="14095" max="14095" width="12.85546875" style="62" customWidth="1"/>
    <col min="14096" max="14096" width="11.42578125" style="62" bestFit="1" customWidth="1"/>
    <col min="14097" max="14097" width="9.140625" style="62"/>
    <col min="14098" max="14098" width="15" style="62" bestFit="1" customWidth="1"/>
    <col min="14099" max="14337" width="9.140625" style="62"/>
    <col min="14338" max="14338" width="29.140625" style="62" customWidth="1"/>
    <col min="14339" max="14339" width="9.140625" style="62"/>
    <col min="14340" max="14340" width="10.140625" style="62" bestFit="1" customWidth="1"/>
    <col min="14341" max="14342" width="9.140625" style="62"/>
    <col min="14343" max="14343" width="12.5703125" style="62" bestFit="1" customWidth="1"/>
    <col min="14344" max="14344" width="12.140625" style="62" bestFit="1" customWidth="1"/>
    <col min="14345" max="14345" width="12.5703125" style="62" bestFit="1" customWidth="1"/>
    <col min="14346" max="14346" width="10.28515625" style="62" bestFit="1" customWidth="1"/>
    <col min="14347" max="14347" width="10.7109375" style="62" bestFit="1" customWidth="1"/>
    <col min="14348" max="14348" width="15.7109375" style="62" bestFit="1" customWidth="1"/>
    <col min="14349" max="14349" width="9.140625" style="62"/>
    <col min="14350" max="14350" width="11.7109375" style="62" customWidth="1"/>
    <col min="14351" max="14351" width="12.85546875" style="62" customWidth="1"/>
    <col min="14352" max="14352" width="11.42578125" style="62" bestFit="1" customWidth="1"/>
    <col min="14353" max="14353" width="9.140625" style="62"/>
    <col min="14354" max="14354" width="15" style="62" bestFit="1" customWidth="1"/>
    <col min="14355" max="14593" width="9.140625" style="62"/>
    <col min="14594" max="14594" width="29.140625" style="62" customWidth="1"/>
    <col min="14595" max="14595" width="9.140625" style="62"/>
    <col min="14596" max="14596" width="10.140625" style="62" bestFit="1" customWidth="1"/>
    <col min="14597" max="14598" width="9.140625" style="62"/>
    <col min="14599" max="14599" width="12.5703125" style="62" bestFit="1" customWidth="1"/>
    <col min="14600" max="14600" width="12.140625" style="62" bestFit="1" customWidth="1"/>
    <col min="14601" max="14601" width="12.5703125" style="62" bestFit="1" customWidth="1"/>
    <col min="14602" max="14602" width="10.28515625" style="62" bestFit="1" customWidth="1"/>
    <col min="14603" max="14603" width="10.7109375" style="62" bestFit="1" customWidth="1"/>
    <col min="14604" max="14604" width="15.7109375" style="62" bestFit="1" customWidth="1"/>
    <col min="14605" max="14605" width="9.140625" style="62"/>
    <col min="14606" max="14606" width="11.7109375" style="62" customWidth="1"/>
    <col min="14607" max="14607" width="12.85546875" style="62" customWidth="1"/>
    <col min="14608" max="14608" width="11.42578125" style="62" bestFit="1" customWidth="1"/>
    <col min="14609" max="14609" width="9.140625" style="62"/>
    <col min="14610" max="14610" width="15" style="62" bestFit="1" customWidth="1"/>
    <col min="14611" max="14849" width="9.140625" style="62"/>
    <col min="14850" max="14850" width="29.140625" style="62" customWidth="1"/>
    <col min="14851" max="14851" width="9.140625" style="62"/>
    <col min="14852" max="14852" width="10.140625" style="62" bestFit="1" customWidth="1"/>
    <col min="14853" max="14854" width="9.140625" style="62"/>
    <col min="14855" max="14855" width="12.5703125" style="62" bestFit="1" customWidth="1"/>
    <col min="14856" max="14856" width="12.140625" style="62" bestFit="1" customWidth="1"/>
    <col min="14857" max="14857" width="12.5703125" style="62" bestFit="1" customWidth="1"/>
    <col min="14858" max="14858" width="10.28515625" style="62" bestFit="1" customWidth="1"/>
    <col min="14859" max="14859" width="10.7109375" style="62" bestFit="1" customWidth="1"/>
    <col min="14860" max="14860" width="15.7109375" style="62" bestFit="1" customWidth="1"/>
    <col min="14861" max="14861" width="9.140625" style="62"/>
    <col min="14862" max="14862" width="11.7109375" style="62" customWidth="1"/>
    <col min="14863" max="14863" width="12.85546875" style="62" customWidth="1"/>
    <col min="14864" max="14864" width="11.42578125" style="62" bestFit="1" customWidth="1"/>
    <col min="14865" max="14865" width="9.140625" style="62"/>
    <col min="14866" max="14866" width="15" style="62" bestFit="1" customWidth="1"/>
    <col min="14867" max="15105" width="9.140625" style="62"/>
    <col min="15106" max="15106" width="29.140625" style="62" customWidth="1"/>
    <col min="15107" max="15107" width="9.140625" style="62"/>
    <col min="15108" max="15108" width="10.140625" style="62" bestFit="1" customWidth="1"/>
    <col min="15109" max="15110" width="9.140625" style="62"/>
    <col min="15111" max="15111" width="12.5703125" style="62" bestFit="1" customWidth="1"/>
    <col min="15112" max="15112" width="12.140625" style="62" bestFit="1" customWidth="1"/>
    <col min="15113" max="15113" width="12.5703125" style="62" bestFit="1" customWidth="1"/>
    <col min="15114" max="15114" width="10.28515625" style="62" bestFit="1" customWidth="1"/>
    <col min="15115" max="15115" width="10.7109375" style="62" bestFit="1" customWidth="1"/>
    <col min="15116" max="15116" width="15.7109375" style="62" bestFit="1" customWidth="1"/>
    <col min="15117" max="15117" width="9.140625" style="62"/>
    <col min="15118" max="15118" width="11.7109375" style="62" customWidth="1"/>
    <col min="15119" max="15119" width="12.85546875" style="62" customWidth="1"/>
    <col min="15120" max="15120" width="11.42578125" style="62" bestFit="1" customWidth="1"/>
    <col min="15121" max="15121" width="9.140625" style="62"/>
    <col min="15122" max="15122" width="15" style="62" bestFit="1" customWidth="1"/>
    <col min="15123" max="15361" width="9.140625" style="62"/>
    <col min="15362" max="15362" width="29.140625" style="62" customWidth="1"/>
    <col min="15363" max="15363" width="9.140625" style="62"/>
    <col min="15364" max="15364" width="10.140625" style="62" bestFit="1" customWidth="1"/>
    <col min="15365" max="15366" width="9.140625" style="62"/>
    <col min="15367" max="15367" width="12.5703125" style="62" bestFit="1" customWidth="1"/>
    <col min="15368" max="15368" width="12.140625" style="62" bestFit="1" customWidth="1"/>
    <col min="15369" max="15369" width="12.5703125" style="62" bestFit="1" customWidth="1"/>
    <col min="15370" max="15370" width="10.28515625" style="62" bestFit="1" customWidth="1"/>
    <col min="15371" max="15371" width="10.7109375" style="62" bestFit="1" customWidth="1"/>
    <col min="15372" max="15372" width="15.7109375" style="62" bestFit="1" customWidth="1"/>
    <col min="15373" max="15373" width="9.140625" style="62"/>
    <col min="15374" max="15374" width="11.7109375" style="62" customWidth="1"/>
    <col min="15375" max="15375" width="12.85546875" style="62" customWidth="1"/>
    <col min="15376" max="15376" width="11.42578125" style="62" bestFit="1" customWidth="1"/>
    <col min="15377" max="15377" width="9.140625" style="62"/>
    <col min="15378" max="15378" width="15" style="62" bestFit="1" customWidth="1"/>
    <col min="15379" max="15617" width="9.140625" style="62"/>
    <col min="15618" max="15618" width="29.140625" style="62" customWidth="1"/>
    <col min="15619" max="15619" width="9.140625" style="62"/>
    <col min="15620" max="15620" width="10.140625" style="62" bestFit="1" customWidth="1"/>
    <col min="15621" max="15622" width="9.140625" style="62"/>
    <col min="15623" max="15623" width="12.5703125" style="62" bestFit="1" customWidth="1"/>
    <col min="15624" max="15624" width="12.140625" style="62" bestFit="1" customWidth="1"/>
    <col min="15625" max="15625" width="12.5703125" style="62" bestFit="1" customWidth="1"/>
    <col min="15626" max="15626" width="10.28515625" style="62" bestFit="1" customWidth="1"/>
    <col min="15627" max="15627" width="10.7109375" style="62" bestFit="1" customWidth="1"/>
    <col min="15628" max="15628" width="15.7109375" style="62" bestFit="1" customWidth="1"/>
    <col min="15629" max="15629" width="9.140625" style="62"/>
    <col min="15630" max="15630" width="11.7109375" style="62" customWidth="1"/>
    <col min="15631" max="15631" width="12.85546875" style="62" customWidth="1"/>
    <col min="15632" max="15632" width="11.42578125" style="62" bestFit="1" customWidth="1"/>
    <col min="15633" max="15633" width="9.140625" style="62"/>
    <col min="15634" max="15634" width="15" style="62" bestFit="1" customWidth="1"/>
    <col min="15635" max="15873" width="9.140625" style="62"/>
    <col min="15874" max="15874" width="29.140625" style="62" customWidth="1"/>
    <col min="15875" max="15875" width="9.140625" style="62"/>
    <col min="15876" max="15876" width="10.140625" style="62" bestFit="1" customWidth="1"/>
    <col min="15877" max="15878" width="9.140625" style="62"/>
    <col min="15879" max="15879" width="12.5703125" style="62" bestFit="1" customWidth="1"/>
    <col min="15880" max="15880" width="12.140625" style="62" bestFit="1" customWidth="1"/>
    <col min="15881" max="15881" width="12.5703125" style="62" bestFit="1" customWidth="1"/>
    <col min="15882" max="15882" width="10.28515625" style="62" bestFit="1" customWidth="1"/>
    <col min="15883" max="15883" width="10.7109375" style="62" bestFit="1" customWidth="1"/>
    <col min="15884" max="15884" width="15.7109375" style="62" bestFit="1" customWidth="1"/>
    <col min="15885" max="15885" width="9.140625" style="62"/>
    <col min="15886" max="15886" width="11.7109375" style="62" customWidth="1"/>
    <col min="15887" max="15887" width="12.85546875" style="62" customWidth="1"/>
    <col min="15888" max="15888" width="11.42578125" style="62" bestFit="1" customWidth="1"/>
    <col min="15889" max="15889" width="9.140625" style="62"/>
    <col min="15890" max="15890" width="15" style="62" bestFit="1" customWidth="1"/>
    <col min="15891" max="16129" width="9.140625" style="62"/>
    <col min="16130" max="16130" width="29.140625" style="62" customWidth="1"/>
    <col min="16131" max="16131" width="9.140625" style="62"/>
    <col min="16132" max="16132" width="10.140625" style="62" bestFit="1" customWidth="1"/>
    <col min="16133" max="16134" width="9.140625" style="62"/>
    <col min="16135" max="16135" width="12.5703125" style="62" bestFit="1" customWidth="1"/>
    <col min="16136" max="16136" width="12.140625" style="62" bestFit="1" customWidth="1"/>
    <col min="16137" max="16137" width="12.5703125" style="62" bestFit="1" customWidth="1"/>
    <col min="16138" max="16138" width="10.28515625" style="62" bestFit="1" customWidth="1"/>
    <col min="16139" max="16139" width="10.7109375" style="62" bestFit="1" customWidth="1"/>
    <col min="16140" max="16140" width="15.7109375" style="62" bestFit="1" customWidth="1"/>
    <col min="16141" max="16141" width="9.140625" style="62"/>
    <col min="16142" max="16142" width="11.7109375" style="62" customWidth="1"/>
    <col min="16143" max="16143" width="12.85546875" style="62" customWidth="1"/>
    <col min="16144" max="16144" width="11.42578125" style="62" bestFit="1" customWidth="1"/>
    <col min="16145" max="16145" width="9.140625" style="62"/>
    <col min="16146" max="16146" width="15" style="62" bestFit="1" customWidth="1"/>
    <col min="16147" max="16384" width="9.140625" style="62"/>
  </cols>
  <sheetData>
    <row r="1" spans="1:16" x14ac:dyDescent="0.2">
      <c r="A1" s="62" t="str">
        <f>+'Exhibit A-7 Page 1'!A1</f>
        <v>Indiana Michigan Power Company</v>
      </c>
      <c r="O1" s="63"/>
    </row>
    <row r="2" spans="1:16" x14ac:dyDescent="0.2">
      <c r="A2" s="62" t="s">
        <v>774</v>
      </c>
      <c r="O2" s="63"/>
    </row>
    <row r="3" spans="1:16" x14ac:dyDescent="0.2">
      <c r="A3" s="63" t="str">
        <f>+'Exhibit A-7 Page 1'!A3</f>
        <v>As Of 12/31/19</v>
      </c>
    </row>
    <row r="6" spans="1:16" x14ac:dyDescent="0.2">
      <c r="I6" s="64"/>
      <c r="J6" s="64"/>
      <c r="K6" s="64"/>
    </row>
    <row r="7" spans="1:16" x14ac:dyDescent="0.2">
      <c r="A7" s="65"/>
      <c r="B7" s="64" t="s">
        <v>746</v>
      </c>
      <c r="C7" s="64" t="s">
        <v>747</v>
      </c>
      <c r="D7" s="66" t="s">
        <v>748</v>
      </c>
      <c r="E7" s="66" t="s">
        <v>749</v>
      </c>
      <c r="F7" s="64" t="s">
        <v>750</v>
      </c>
      <c r="G7" s="64" t="s">
        <v>775</v>
      </c>
      <c r="H7" s="64" t="s">
        <v>776</v>
      </c>
      <c r="I7" s="64" t="s">
        <v>777</v>
      </c>
      <c r="J7" s="64" t="s">
        <v>778</v>
      </c>
      <c r="K7" s="64" t="s">
        <v>779</v>
      </c>
      <c r="L7" s="67" t="s">
        <v>780</v>
      </c>
      <c r="M7" s="64" t="s">
        <v>781</v>
      </c>
      <c r="N7" s="64" t="s">
        <v>782</v>
      </c>
      <c r="O7" s="64" t="s">
        <v>783</v>
      </c>
      <c r="P7" s="64"/>
    </row>
    <row r="8" spans="1:16" x14ac:dyDescent="0.2">
      <c r="B8" s="68"/>
      <c r="C8" s="68"/>
      <c r="D8" s="68"/>
      <c r="E8" s="68"/>
      <c r="F8" s="69"/>
      <c r="G8" s="68"/>
      <c r="H8" s="68"/>
      <c r="J8" s="64"/>
      <c r="K8" s="64"/>
      <c r="L8" s="70"/>
      <c r="N8" s="64" t="s">
        <v>784</v>
      </c>
      <c r="O8" s="64" t="s">
        <v>785</v>
      </c>
    </row>
    <row r="9" spans="1:16" x14ac:dyDescent="0.2">
      <c r="B9" s="68"/>
      <c r="C9" s="68"/>
      <c r="D9" s="68"/>
      <c r="E9" s="68"/>
      <c r="F9" s="64" t="s">
        <v>786</v>
      </c>
      <c r="G9" s="64" t="s">
        <v>787</v>
      </c>
      <c r="H9" s="64" t="s">
        <v>788</v>
      </c>
      <c r="I9" s="64" t="s">
        <v>788</v>
      </c>
      <c r="J9" s="64" t="s">
        <v>788</v>
      </c>
      <c r="K9" s="64" t="s">
        <v>789</v>
      </c>
      <c r="L9" s="64" t="s">
        <v>790</v>
      </c>
      <c r="M9" s="64" t="s">
        <v>791</v>
      </c>
      <c r="N9" s="64" t="s">
        <v>792</v>
      </c>
      <c r="O9" s="64" t="s">
        <v>793</v>
      </c>
      <c r="P9" s="64"/>
    </row>
    <row r="10" spans="1:16" x14ac:dyDescent="0.2">
      <c r="B10" s="68"/>
      <c r="C10" s="64" t="s">
        <v>794</v>
      </c>
      <c r="D10" s="64" t="s">
        <v>795</v>
      </c>
      <c r="E10" s="64" t="s">
        <v>795</v>
      </c>
      <c r="F10" s="64" t="s">
        <v>796</v>
      </c>
      <c r="G10" s="64" t="s">
        <v>797</v>
      </c>
      <c r="H10" s="64" t="s">
        <v>787</v>
      </c>
      <c r="I10" s="64" t="s">
        <v>798</v>
      </c>
      <c r="J10" s="64" t="s">
        <v>799</v>
      </c>
      <c r="K10" s="64" t="s">
        <v>800</v>
      </c>
      <c r="L10" s="64" t="s">
        <v>801</v>
      </c>
      <c r="M10" s="64" t="s">
        <v>802</v>
      </c>
      <c r="N10" s="64" t="s">
        <v>803</v>
      </c>
      <c r="O10" s="64" t="s">
        <v>804</v>
      </c>
      <c r="P10" s="64"/>
    </row>
    <row r="11" spans="1:16" x14ac:dyDescent="0.2">
      <c r="A11" s="71" t="s">
        <v>753</v>
      </c>
      <c r="B11" s="72" t="s">
        <v>805</v>
      </c>
      <c r="C11" s="72" t="s">
        <v>806</v>
      </c>
      <c r="D11" s="72" t="s">
        <v>807</v>
      </c>
      <c r="E11" s="72" t="s">
        <v>808</v>
      </c>
      <c r="F11" s="72" t="s">
        <v>809</v>
      </c>
      <c r="G11" s="72" t="s">
        <v>810</v>
      </c>
      <c r="H11" s="72" t="s">
        <v>811</v>
      </c>
      <c r="I11" s="72" t="s">
        <v>812</v>
      </c>
      <c r="J11" s="72" t="s">
        <v>813</v>
      </c>
      <c r="K11" s="72" t="s">
        <v>804</v>
      </c>
      <c r="L11" s="72" t="s">
        <v>814</v>
      </c>
      <c r="M11" s="72" t="s">
        <v>808</v>
      </c>
      <c r="N11" s="72" t="s">
        <v>815</v>
      </c>
      <c r="O11" s="72" t="s">
        <v>816</v>
      </c>
      <c r="P11" s="72"/>
    </row>
    <row r="12" spans="1:16" x14ac:dyDescent="0.2">
      <c r="A12" s="73" t="s">
        <v>758</v>
      </c>
      <c r="B12" s="68"/>
      <c r="C12" s="64" t="s">
        <v>751</v>
      </c>
      <c r="D12" s="68"/>
      <c r="E12" s="68"/>
      <c r="F12" s="69"/>
      <c r="G12" s="64" t="s">
        <v>764</v>
      </c>
      <c r="H12" s="64" t="s">
        <v>764</v>
      </c>
      <c r="I12" s="64" t="s">
        <v>764</v>
      </c>
      <c r="J12" s="64" t="s">
        <v>764</v>
      </c>
      <c r="K12" s="64" t="s">
        <v>764</v>
      </c>
      <c r="L12" s="64" t="s">
        <v>764</v>
      </c>
      <c r="M12" s="64" t="s">
        <v>751</v>
      </c>
      <c r="N12" s="64" t="s">
        <v>764</v>
      </c>
      <c r="O12" s="64" t="s">
        <v>764</v>
      </c>
      <c r="P12" s="64"/>
    </row>
    <row r="13" spans="1:16" x14ac:dyDescent="0.2">
      <c r="A13" s="64">
        <v>1</v>
      </c>
      <c r="B13" s="74" t="s">
        <v>817</v>
      </c>
      <c r="C13" s="64"/>
      <c r="D13" s="75"/>
      <c r="E13" s="75"/>
      <c r="F13" s="76"/>
      <c r="G13" s="77"/>
      <c r="H13" s="78"/>
      <c r="I13" s="78"/>
      <c r="J13" s="78"/>
      <c r="K13" s="78"/>
      <c r="L13" s="79"/>
      <c r="M13" s="80"/>
      <c r="N13" s="81"/>
      <c r="O13" s="78"/>
      <c r="P13" s="78"/>
    </row>
    <row r="14" spans="1:16" x14ac:dyDescent="0.2">
      <c r="A14" s="64">
        <f>+A13+1</f>
        <v>2</v>
      </c>
      <c r="B14" s="68" t="s">
        <v>818</v>
      </c>
      <c r="C14" s="82">
        <v>3.05</v>
      </c>
      <c r="D14" s="75">
        <v>39898</v>
      </c>
      <c r="E14" s="75">
        <v>45809</v>
      </c>
      <c r="F14" s="78">
        <f>YEARFRAC(D14,E14)</f>
        <v>16.180555555555557</v>
      </c>
      <c r="G14" s="83">
        <v>50000000</v>
      </c>
      <c r="H14" s="78">
        <v>50000000</v>
      </c>
      <c r="I14" s="78">
        <v>-467500</v>
      </c>
      <c r="J14" s="78">
        <v>-354261.64500000002</v>
      </c>
      <c r="K14" s="78">
        <v>-2677532.1</v>
      </c>
      <c r="L14" s="83">
        <f>H14+I14+J14+K14</f>
        <v>46500706.254999995</v>
      </c>
      <c r="M14" s="84">
        <f>ROUND(YIELD(D14,E14,C14/100,(L14/H14)*100,100,2,0),4)</f>
        <v>3.6299999999999999E-2</v>
      </c>
      <c r="N14" s="83">
        <v>0</v>
      </c>
      <c r="O14" s="78">
        <f>ROUND(((G14*M14)+N14),0)</f>
        <v>1815000</v>
      </c>
      <c r="P14" s="78"/>
    </row>
    <row r="15" spans="1:16" x14ac:dyDescent="0.2">
      <c r="A15" s="64">
        <f t="shared" ref="A15:A57" si="0">+A14+1</f>
        <v>3</v>
      </c>
      <c r="B15" s="68" t="s">
        <v>819</v>
      </c>
      <c r="C15" s="82">
        <v>3.05</v>
      </c>
      <c r="D15" s="75">
        <v>39898</v>
      </c>
      <c r="E15" s="75">
        <v>45809</v>
      </c>
      <c r="F15" s="78">
        <f>YEARFRAC(D15,E15)</f>
        <v>16.180555555555557</v>
      </c>
      <c r="G15" s="83">
        <v>50000000</v>
      </c>
      <c r="H15" s="78">
        <v>50000000</v>
      </c>
      <c r="I15" s="78">
        <v>-441186.89</v>
      </c>
      <c r="J15" s="78">
        <v>-354261.64500000002</v>
      </c>
      <c r="K15" s="78">
        <v>-785290</v>
      </c>
      <c r="L15" s="83">
        <f>H15+I15+J15+K15</f>
        <v>48419261.464999996</v>
      </c>
      <c r="M15" s="84">
        <f>ROUND(YIELD(D15,E15,C15/100,(L15/H15)*100,100,2,0),4)</f>
        <v>3.3000000000000002E-2</v>
      </c>
      <c r="N15" s="83">
        <v>0</v>
      </c>
      <c r="O15" s="78">
        <f>ROUND(((G15*M15)+N15),0)</f>
        <v>1650000</v>
      </c>
      <c r="P15" s="78"/>
    </row>
    <row r="16" spans="1:16" x14ac:dyDescent="0.2">
      <c r="A16" s="64">
        <f t="shared" si="0"/>
        <v>4</v>
      </c>
      <c r="B16" s="68" t="s">
        <v>820</v>
      </c>
      <c r="C16" s="85">
        <v>2.3279999999999998</v>
      </c>
      <c r="D16" s="75">
        <v>39588</v>
      </c>
      <c r="E16" s="75">
        <v>44501</v>
      </c>
      <c r="F16" s="78">
        <f>YEARFRAC(D16,E16)</f>
        <v>13.447222222222223</v>
      </c>
      <c r="G16" s="83">
        <v>52000000</v>
      </c>
      <c r="H16" s="78">
        <v>52000000</v>
      </c>
      <c r="I16" s="78">
        <v>0</v>
      </c>
      <c r="J16" s="78">
        <v>-277846.82</v>
      </c>
      <c r="K16" s="78">
        <f>+-2724991</f>
        <v>-2724991</v>
      </c>
      <c r="L16" s="83">
        <f>H16+I16+J16+K16</f>
        <v>48997162.18</v>
      </c>
      <c r="M16" s="84">
        <f>ROUND(YIELD(D16,E16,C16/100,(L16/H16)*100,100,2,0),4)</f>
        <v>2.8500000000000001E-2</v>
      </c>
      <c r="N16" s="78">
        <f>0.1%*G16</f>
        <v>52000</v>
      </c>
      <c r="O16" s="78">
        <f>ROUND(((G16*M16)+N16),0)</f>
        <v>1534000</v>
      </c>
      <c r="P16" s="86"/>
    </row>
    <row r="17" spans="1:18" x14ac:dyDescent="0.2">
      <c r="A17" s="64">
        <f t="shared" si="0"/>
        <v>5</v>
      </c>
      <c r="B17" s="68" t="s">
        <v>821</v>
      </c>
      <c r="C17" s="85">
        <v>2.75</v>
      </c>
      <c r="D17" s="75">
        <v>37410</v>
      </c>
      <c r="E17" s="75">
        <v>45809</v>
      </c>
      <c r="F17" s="78">
        <f>YEARFRAC(D17,E17)</f>
        <v>22.994444444444444</v>
      </c>
      <c r="G17" s="83">
        <v>50000000</v>
      </c>
      <c r="H17" s="78">
        <v>50000000</v>
      </c>
      <c r="I17" s="78">
        <v>-136350.57</v>
      </c>
      <c r="J17" s="78">
        <v>-955323.07</v>
      </c>
      <c r="K17" s="78">
        <v>0</v>
      </c>
      <c r="L17" s="83">
        <f>H17+I17+J17+K17</f>
        <v>48908326.359999999</v>
      </c>
      <c r="M17" s="84">
        <f>ROUND(YIELD(D17,E17,C17/100,(L17/H17)*100,100,2,0),4)</f>
        <v>2.8799999999999999E-2</v>
      </c>
      <c r="N17" s="78">
        <v>0</v>
      </c>
      <c r="O17" s="78">
        <f>ROUND(((G17*M17)+N17),0)</f>
        <v>1440000</v>
      </c>
      <c r="P17" s="86"/>
    </row>
    <row r="18" spans="1:18" x14ac:dyDescent="0.2">
      <c r="A18" s="64">
        <f t="shared" si="0"/>
        <v>6</v>
      </c>
      <c r="B18" s="87" t="s">
        <v>822</v>
      </c>
      <c r="C18" s="85">
        <v>2.0499999999999998</v>
      </c>
      <c r="D18" s="75">
        <v>37907</v>
      </c>
      <c r="E18" s="75">
        <v>45748</v>
      </c>
      <c r="F18" s="78">
        <f>YEARFRAC(D18,E18)</f>
        <v>21.466666666666665</v>
      </c>
      <c r="G18" s="88">
        <v>40000000</v>
      </c>
      <c r="H18" s="86">
        <v>40000000</v>
      </c>
      <c r="I18" s="86">
        <v>0</v>
      </c>
      <c r="J18" s="86">
        <v>-2222348.84</v>
      </c>
      <c r="K18" s="86">
        <v>-1209363</v>
      </c>
      <c r="L18" s="88">
        <f>H18+I18+J18+K18</f>
        <v>36568288.159999996</v>
      </c>
      <c r="M18" s="84">
        <f>ROUND(YIELD(D18,E18,C18/100,(L18/H18)*100,100,2,0),4)</f>
        <v>2.5700000000000001E-2</v>
      </c>
      <c r="N18" s="86">
        <v>0</v>
      </c>
      <c r="O18" s="86">
        <f>ROUND(((G18*M18)+N18),0)</f>
        <v>1028000</v>
      </c>
      <c r="P18" s="86"/>
    </row>
    <row r="19" spans="1:18" x14ac:dyDescent="0.2">
      <c r="A19" s="64">
        <f t="shared" si="0"/>
        <v>7</v>
      </c>
      <c r="B19" s="68" t="s">
        <v>823</v>
      </c>
      <c r="C19" s="85"/>
      <c r="D19" s="68"/>
      <c r="E19" s="68"/>
      <c r="F19" s="76"/>
      <c r="G19" s="78">
        <f t="shared" ref="G19:L19" si="1">SUM(G14:G18)</f>
        <v>242000000</v>
      </c>
      <c r="H19" s="78">
        <f t="shared" si="1"/>
        <v>242000000</v>
      </c>
      <c r="I19" s="78">
        <f t="shared" si="1"/>
        <v>-1045037.46</v>
      </c>
      <c r="J19" s="78">
        <f t="shared" si="1"/>
        <v>-4164042.02</v>
      </c>
      <c r="K19" s="78">
        <f t="shared" si="1"/>
        <v>-7397176.0999999996</v>
      </c>
      <c r="L19" s="83">
        <f t="shared" si="1"/>
        <v>229393744.41999999</v>
      </c>
      <c r="M19" s="69"/>
      <c r="N19" s="89">
        <f>SUM(N14:N18)</f>
        <v>52000</v>
      </c>
      <c r="O19" s="78">
        <f>SUM(O14:O18)</f>
        <v>7467000</v>
      </c>
      <c r="P19" s="78"/>
    </row>
    <row r="20" spans="1:18" x14ac:dyDescent="0.2">
      <c r="A20" s="64">
        <f t="shared" si="0"/>
        <v>8</v>
      </c>
      <c r="F20" s="69"/>
      <c r="G20" s="63"/>
      <c r="H20" s="63"/>
      <c r="I20" s="63"/>
      <c r="J20" s="63"/>
      <c r="K20" s="63"/>
      <c r="L20" s="63"/>
      <c r="M20" s="63"/>
      <c r="N20" s="90"/>
      <c r="O20" s="63"/>
      <c r="P20" s="63"/>
    </row>
    <row r="21" spans="1:18" x14ac:dyDescent="0.2">
      <c r="A21" s="64">
        <f t="shared" si="0"/>
        <v>9</v>
      </c>
      <c r="B21" s="74" t="s">
        <v>824</v>
      </c>
      <c r="C21" s="85"/>
      <c r="D21" s="68"/>
      <c r="E21" s="68"/>
      <c r="F21" s="76"/>
      <c r="G21" s="83"/>
      <c r="H21" s="83"/>
      <c r="I21" s="83"/>
      <c r="J21" s="83"/>
      <c r="K21" s="83"/>
      <c r="L21" s="83"/>
      <c r="M21" s="69"/>
      <c r="N21" s="83"/>
      <c r="O21" s="83"/>
      <c r="P21" s="83"/>
    </row>
    <row r="22" spans="1:18" x14ac:dyDescent="0.2">
      <c r="A22" s="64">
        <f t="shared" si="0"/>
        <v>10</v>
      </c>
      <c r="B22" s="68" t="s">
        <v>825</v>
      </c>
      <c r="C22" s="85">
        <v>6.05</v>
      </c>
      <c r="D22" s="91">
        <v>39035</v>
      </c>
      <c r="E22" s="91">
        <v>50114</v>
      </c>
      <c r="F22" s="78">
        <f t="shared" ref="F22:F28" si="2">YEARFRAC(D22,E22)</f>
        <v>30.336111111111112</v>
      </c>
      <c r="G22" s="83">
        <v>400000000</v>
      </c>
      <c r="H22" s="78">
        <v>400000000</v>
      </c>
      <c r="I22" s="78">
        <f>-2272000</f>
        <v>-2272000</v>
      </c>
      <c r="J22" s="78">
        <f>-3815383.18-16028474</f>
        <v>-19843857.18</v>
      </c>
      <c r="K22" s="78">
        <v>0</v>
      </c>
      <c r="L22" s="83">
        <f t="shared" ref="L22:L27" si="3">H22+I22+J22+K22</f>
        <v>377884142.81999999</v>
      </c>
      <c r="M22" s="84">
        <f t="shared" ref="M22:M27" si="4">ROUND(YIELD(D22,E22,C22/100,(L22/H22)*100,100,2,0),4)</f>
        <v>6.4699999999999994E-2</v>
      </c>
      <c r="N22" s="78">
        <v>0</v>
      </c>
      <c r="O22" s="78">
        <f t="shared" ref="O22:O27" si="5">ROUND(((G22*M22)+N22),0)</f>
        <v>25880000</v>
      </c>
      <c r="P22" s="78"/>
      <c r="R22" s="92" t="s">
        <v>770</v>
      </c>
    </row>
    <row r="23" spans="1:18" x14ac:dyDescent="0.2">
      <c r="A23" s="64">
        <f t="shared" si="0"/>
        <v>11</v>
      </c>
      <c r="B23" s="68" t="s">
        <v>826</v>
      </c>
      <c r="C23" s="85">
        <v>3.2</v>
      </c>
      <c r="D23" s="91">
        <v>41351</v>
      </c>
      <c r="E23" s="91">
        <v>45000</v>
      </c>
      <c r="F23" s="78">
        <f t="shared" si="2"/>
        <v>9.9916666666666671</v>
      </c>
      <c r="G23" s="83">
        <v>250000000</v>
      </c>
      <c r="H23" s="78">
        <v>250000000</v>
      </c>
      <c r="I23" s="78">
        <f>-402500</f>
        <v>-402500</v>
      </c>
      <c r="J23" s="78">
        <f>-1969707-4249746-4445237-4292740-3077171</f>
        <v>-18034601</v>
      </c>
      <c r="K23" s="78">
        <v>0</v>
      </c>
      <c r="L23" s="83">
        <f t="shared" si="3"/>
        <v>231562899</v>
      </c>
      <c r="M23" s="84">
        <f t="shared" si="4"/>
        <v>4.1099999999999998E-2</v>
      </c>
      <c r="N23" s="78">
        <v>0</v>
      </c>
      <c r="O23" s="78">
        <f t="shared" si="5"/>
        <v>10275000</v>
      </c>
      <c r="P23" s="78"/>
    </row>
    <row r="24" spans="1:18" x14ac:dyDescent="0.2">
      <c r="A24" s="64">
        <f t="shared" si="0"/>
        <v>12</v>
      </c>
      <c r="B24" s="68" t="s">
        <v>827</v>
      </c>
      <c r="C24" s="85">
        <v>4.55</v>
      </c>
      <c r="D24" s="91">
        <v>42432</v>
      </c>
      <c r="E24" s="91">
        <v>53401</v>
      </c>
      <c r="F24" s="78">
        <f t="shared" si="2"/>
        <v>30.033333333333335</v>
      </c>
      <c r="G24" s="83">
        <v>400000000</v>
      </c>
      <c r="H24" s="78">
        <v>400000000</v>
      </c>
      <c r="I24" s="78">
        <v>-1372000</v>
      </c>
      <c r="J24" s="78">
        <v>-4036755.11</v>
      </c>
      <c r="K24" s="78">
        <v>0</v>
      </c>
      <c r="L24" s="83">
        <f t="shared" si="3"/>
        <v>394591244.88999999</v>
      </c>
      <c r="M24" s="84">
        <f t="shared" si="4"/>
        <v>4.6300000000000001E-2</v>
      </c>
      <c r="N24" s="78">
        <v>0</v>
      </c>
      <c r="O24" s="78">
        <f t="shared" si="5"/>
        <v>18520000</v>
      </c>
      <c r="P24" s="78"/>
    </row>
    <row r="25" spans="1:18" x14ac:dyDescent="0.2">
      <c r="A25" s="64">
        <f t="shared" si="0"/>
        <v>13</v>
      </c>
      <c r="B25" s="68" t="s">
        <v>828</v>
      </c>
      <c r="C25" s="85">
        <v>3.75</v>
      </c>
      <c r="D25" s="91">
        <v>42915</v>
      </c>
      <c r="E25" s="91">
        <v>53874</v>
      </c>
      <c r="F25" s="78">
        <f t="shared" si="2"/>
        <v>30.005555555555556</v>
      </c>
      <c r="G25" s="83">
        <v>300000000</v>
      </c>
      <c r="H25" s="83">
        <v>300000000</v>
      </c>
      <c r="I25" s="78">
        <v>-2088000</v>
      </c>
      <c r="J25" s="78">
        <v>-3139683.42</v>
      </c>
      <c r="K25" s="78">
        <v>0</v>
      </c>
      <c r="L25" s="83">
        <f t="shared" si="3"/>
        <v>294772316.57999998</v>
      </c>
      <c r="M25" s="84">
        <f t="shared" si="4"/>
        <v>3.85E-2</v>
      </c>
      <c r="N25" s="78">
        <v>0</v>
      </c>
      <c r="O25" s="78">
        <f t="shared" si="5"/>
        <v>11550000</v>
      </c>
      <c r="P25" s="78"/>
    </row>
    <row r="26" spans="1:18" x14ac:dyDescent="0.2">
      <c r="A26" s="64">
        <f t="shared" si="0"/>
        <v>14</v>
      </c>
      <c r="B26" s="68" t="s">
        <v>829</v>
      </c>
      <c r="C26" s="85">
        <v>3.85</v>
      </c>
      <c r="D26" s="91">
        <v>43222</v>
      </c>
      <c r="E26" s="91">
        <v>46888</v>
      </c>
      <c r="F26" s="78">
        <f t="shared" si="2"/>
        <v>10.036111111111111</v>
      </c>
      <c r="G26" s="83">
        <v>350000000</v>
      </c>
      <c r="H26" s="83">
        <v>350000000</v>
      </c>
      <c r="I26" s="78">
        <v>-1102500</v>
      </c>
      <c r="J26" s="78">
        <v>-2865394.45</v>
      </c>
      <c r="K26" s="78">
        <v>0</v>
      </c>
      <c r="L26" s="83">
        <f t="shared" si="3"/>
        <v>346032105.55000001</v>
      </c>
      <c r="M26" s="84">
        <f t="shared" si="4"/>
        <v>3.9899999999999998E-2</v>
      </c>
      <c r="N26" s="78">
        <v>0</v>
      </c>
      <c r="O26" s="78">
        <f t="shared" si="5"/>
        <v>13965000</v>
      </c>
      <c r="P26" s="78"/>
    </row>
    <row r="27" spans="1:18" x14ac:dyDescent="0.2">
      <c r="A27" s="64">
        <f t="shared" si="0"/>
        <v>15</v>
      </c>
      <c r="B27" s="68" t="s">
        <v>830</v>
      </c>
      <c r="C27" s="85">
        <v>4.25</v>
      </c>
      <c r="D27" s="91">
        <v>43320</v>
      </c>
      <c r="E27" s="91">
        <v>54285</v>
      </c>
      <c r="F27" s="78">
        <f t="shared" si="2"/>
        <v>30.019444444444446</v>
      </c>
      <c r="G27" s="83">
        <v>475000000</v>
      </c>
      <c r="H27" s="83">
        <v>475000000</v>
      </c>
      <c r="I27" s="78">
        <v>-2717000</v>
      </c>
      <c r="J27" s="78">
        <v>-4660878.03</v>
      </c>
      <c r="K27" s="78">
        <f>-10665267.63</f>
        <v>-10665267.630000001</v>
      </c>
      <c r="L27" s="83">
        <f t="shared" si="3"/>
        <v>456956854.34000003</v>
      </c>
      <c r="M27" s="84">
        <f t="shared" si="4"/>
        <v>4.48E-2</v>
      </c>
      <c r="N27" s="78">
        <v>0</v>
      </c>
      <c r="O27" s="78">
        <f t="shared" si="5"/>
        <v>21280000</v>
      </c>
      <c r="P27" s="78"/>
    </row>
    <row r="28" spans="1:18" x14ac:dyDescent="0.2">
      <c r="A28" s="64">
        <f t="shared" si="0"/>
        <v>16</v>
      </c>
      <c r="B28" s="68" t="s">
        <v>831</v>
      </c>
      <c r="C28" s="85">
        <v>4.71</v>
      </c>
      <c r="D28" s="91">
        <v>43775</v>
      </c>
      <c r="E28" s="91">
        <v>54742</v>
      </c>
      <c r="F28" s="78">
        <f t="shared" si="2"/>
        <v>30.024999999999999</v>
      </c>
      <c r="G28" s="88">
        <v>300000000</v>
      </c>
      <c r="H28" s="88">
        <v>300000000</v>
      </c>
      <c r="I28" s="86">
        <v>0</v>
      </c>
      <c r="J28" s="86">
        <f>-(H28*0.875%)-598069</f>
        <v>-3223069.0000000005</v>
      </c>
      <c r="K28" s="86">
        <v>0</v>
      </c>
      <c r="L28" s="88">
        <f>H28+I28+J28+K28</f>
        <v>296776931</v>
      </c>
      <c r="M28" s="84">
        <f>ROUND(YIELD(D28,E28,C28/100,(L28/H28)*100,100,2,0),4)</f>
        <v>4.7800000000000002E-2</v>
      </c>
      <c r="N28" s="86">
        <v>0</v>
      </c>
      <c r="O28" s="86">
        <f>ROUND(((G28*M28)+N28),0)</f>
        <v>14340000</v>
      </c>
      <c r="P28" s="78"/>
    </row>
    <row r="29" spans="1:18" x14ac:dyDescent="0.2">
      <c r="A29" s="64">
        <f t="shared" si="0"/>
        <v>17</v>
      </c>
      <c r="B29" s="68" t="s">
        <v>832</v>
      </c>
      <c r="C29" s="68"/>
      <c r="D29" s="68"/>
      <c r="E29" s="68"/>
      <c r="F29" s="69"/>
      <c r="G29" s="78">
        <f t="shared" ref="G29:L29" si="6">SUM(G22:G28)</f>
        <v>2475000000</v>
      </c>
      <c r="H29" s="78">
        <f t="shared" si="6"/>
        <v>2475000000</v>
      </c>
      <c r="I29" s="78">
        <f t="shared" si="6"/>
        <v>-9954000</v>
      </c>
      <c r="J29" s="78">
        <f t="shared" si="6"/>
        <v>-55804238.190000005</v>
      </c>
      <c r="K29" s="78">
        <f t="shared" si="6"/>
        <v>-10665267.630000001</v>
      </c>
      <c r="L29" s="78">
        <f t="shared" si="6"/>
        <v>2398576494.1799998</v>
      </c>
      <c r="M29" s="78"/>
      <c r="N29" s="78">
        <f>SUM(N22:N28)</f>
        <v>0</v>
      </c>
      <c r="O29" s="78">
        <f>SUM(O22:O28)</f>
        <v>115810000</v>
      </c>
      <c r="P29" s="86"/>
    </row>
    <row r="30" spans="1:18" x14ac:dyDescent="0.2">
      <c r="A30" s="64">
        <f t="shared" si="0"/>
        <v>18</v>
      </c>
    </row>
    <row r="31" spans="1:18" x14ac:dyDescent="0.2">
      <c r="A31" s="64">
        <f t="shared" si="0"/>
        <v>19</v>
      </c>
      <c r="B31" s="74" t="s">
        <v>833</v>
      </c>
      <c r="C31" s="93"/>
      <c r="D31" s="68"/>
      <c r="E31" s="68"/>
      <c r="F31" s="76"/>
      <c r="G31" s="83"/>
      <c r="H31" s="83"/>
    </row>
    <row r="32" spans="1:18" x14ac:dyDescent="0.2">
      <c r="A32" s="64">
        <f t="shared" si="0"/>
        <v>20</v>
      </c>
      <c r="B32" s="68" t="s">
        <v>834</v>
      </c>
      <c r="C32" s="85">
        <f>2.91+1.125</f>
        <v>4.0350000000000001</v>
      </c>
      <c r="D32" s="91">
        <v>43229</v>
      </c>
      <c r="E32" s="91">
        <v>44325</v>
      </c>
      <c r="F32" s="78">
        <f>YEARFRAC(D32,E32)</f>
        <v>3</v>
      </c>
      <c r="G32" s="88">
        <v>200000000</v>
      </c>
      <c r="H32" s="86">
        <v>200000000</v>
      </c>
      <c r="I32" s="86">
        <v>0</v>
      </c>
      <c r="J32" s="86">
        <v>-508528</v>
      </c>
      <c r="K32" s="86">
        <v>0</v>
      </c>
      <c r="L32" s="88">
        <f>H32+I32+J32+K32</f>
        <v>199491472</v>
      </c>
      <c r="M32" s="94">
        <f>ROUND(YIELD(D32,E32,C32/100,(L32/H32)*100,100,2,0),4)</f>
        <v>4.1300000000000003E-2</v>
      </c>
      <c r="N32" s="86">
        <v>35000</v>
      </c>
      <c r="O32" s="86">
        <f>ROUND(((G32*M32)+N32),0)</f>
        <v>8295000</v>
      </c>
      <c r="P32" s="78"/>
    </row>
    <row r="33" spans="1:18" x14ac:dyDescent="0.2">
      <c r="A33" s="64">
        <f t="shared" si="0"/>
        <v>21</v>
      </c>
      <c r="B33" s="68" t="s">
        <v>835</v>
      </c>
      <c r="C33" s="68"/>
      <c r="D33" s="68"/>
      <c r="E33" s="68"/>
      <c r="F33" s="69"/>
      <c r="G33" s="78">
        <f>SUM(G32)</f>
        <v>200000000</v>
      </c>
      <c r="H33" s="78">
        <f>SUM(H32)</f>
        <v>200000000</v>
      </c>
      <c r="I33" s="78">
        <f t="shared" ref="I33:O33" si="7">SUM(I32)</f>
        <v>0</v>
      </c>
      <c r="J33" s="78">
        <f t="shared" si="7"/>
        <v>-508528</v>
      </c>
      <c r="K33" s="78">
        <f t="shared" si="7"/>
        <v>0</v>
      </c>
      <c r="L33" s="78">
        <f t="shared" si="7"/>
        <v>199491472</v>
      </c>
      <c r="M33" s="78" t="s">
        <v>770</v>
      </c>
      <c r="N33" s="78">
        <f t="shared" si="7"/>
        <v>35000</v>
      </c>
      <c r="O33" s="78">
        <f t="shared" si="7"/>
        <v>8295000</v>
      </c>
    </row>
    <row r="34" spans="1:18" x14ac:dyDescent="0.2">
      <c r="A34" s="64">
        <f t="shared" si="0"/>
        <v>22</v>
      </c>
      <c r="B34" s="68"/>
      <c r="C34" s="68"/>
      <c r="D34" s="68"/>
      <c r="E34" s="68"/>
      <c r="F34" s="69"/>
      <c r="G34" s="78"/>
      <c r="H34" s="78"/>
    </row>
    <row r="35" spans="1:18" x14ac:dyDescent="0.2">
      <c r="A35" s="64">
        <f t="shared" si="0"/>
        <v>23</v>
      </c>
      <c r="B35" s="74" t="s">
        <v>836</v>
      </c>
      <c r="C35" s="68"/>
      <c r="D35" s="68"/>
      <c r="E35" s="68"/>
      <c r="F35" s="69"/>
      <c r="G35" s="78"/>
      <c r="H35" s="78"/>
    </row>
    <row r="36" spans="1:18" x14ac:dyDescent="0.2">
      <c r="A36" s="64">
        <f t="shared" si="0"/>
        <v>24</v>
      </c>
      <c r="B36" s="87" t="s">
        <v>837</v>
      </c>
      <c r="C36" s="85">
        <v>6</v>
      </c>
      <c r="D36" s="91">
        <v>40238</v>
      </c>
      <c r="E36" s="91">
        <v>45717</v>
      </c>
      <c r="F36" s="78">
        <f>YEARFRAC(D36,E36)</f>
        <v>15</v>
      </c>
      <c r="G36" s="86">
        <v>11301260.82189269</v>
      </c>
      <c r="H36" s="86">
        <v>26802388</v>
      </c>
      <c r="I36" s="86">
        <v>0</v>
      </c>
      <c r="J36" s="86">
        <v>0</v>
      </c>
      <c r="K36" s="86">
        <v>0</v>
      </c>
      <c r="L36" s="88">
        <f>H36+I36+J36+K36</f>
        <v>26802388</v>
      </c>
      <c r="M36" s="94">
        <f>ROUND(YIELD(D36,E36,C36/100,(L36/H36)*100,100,4,0),4)</f>
        <v>0.06</v>
      </c>
      <c r="N36" s="86">
        <v>0</v>
      </c>
      <c r="O36" s="86">
        <f>ROUND(((G36*M36)+N36),0)</f>
        <v>678076</v>
      </c>
      <c r="P36" s="78"/>
      <c r="R36" s="95"/>
    </row>
    <row r="37" spans="1:18" x14ac:dyDescent="0.2">
      <c r="A37" s="64">
        <f t="shared" si="0"/>
        <v>25</v>
      </c>
      <c r="B37" s="68" t="s">
        <v>838</v>
      </c>
      <c r="C37" s="85"/>
      <c r="D37" s="91"/>
      <c r="E37" s="91"/>
      <c r="F37" s="78"/>
      <c r="G37" s="83">
        <f t="shared" ref="G37:L37" si="8">SUM(G36:G36)</f>
        <v>11301260.82189269</v>
      </c>
      <c r="H37" s="83">
        <f t="shared" si="8"/>
        <v>26802388</v>
      </c>
      <c r="I37" s="83">
        <f t="shared" si="8"/>
        <v>0</v>
      </c>
      <c r="J37" s="83">
        <f t="shared" si="8"/>
        <v>0</v>
      </c>
      <c r="K37" s="83">
        <f t="shared" si="8"/>
        <v>0</v>
      </c>
      <c r="L37" s="83">
        <f t="shared" si="8"/>
        <v>26802388</v>
      </c>
      <c r="M37" s="84"/>
      <c r="N37" s="83">
        <f>SUM(N36:N36)</f>
        <v>0</v>
      </c>
      <c r="O37" s="83">
        <f>SUM(O36:O36)</f>
        <v>678076</v>
      </c>
      <c r="P37" s="78"/>
      <c r="R37" s="95"/>
    </row>
    <row r="38" spans="1:18" x14ac:dyDescent="0.2">
      <c r="A38" s="64">
        <f t="shared" si="0"/>
        <v>26</v>
      </c>
    </row>
    <row r="39" spans="1:18" x14ac:dyDescent="0.2">
      <c r="A39" s="64">
        <f t="shared" si="0"/>
        <v>27</v>
      </c>
      <c r="B39" s="68" t="s">
        <v>839</v>
      </c>
      <c r="C39" s="68"/>
      <c r="D39" s="68"/>
      <c r="E39" s="68"/>
      <c r="F39" s="69"/>
      <c r="G39" s="96">
        <f t="shared" ref="G39:L39" si="9">(G19+G29)+G37+G33</f>
        <v>2928301260.8218927</v>
      </c>
      <c r="H39" s="96">
        <f t="shared" si="9"/>
        <v>2943802388</v>
      </c>
      <c r="I39" s="96">
        <f t="shared" si="9"/>
        <v>-10999037.460000001</v>
      </c>
      <c r="J39" s="96">
        <f t="shared" si="9"/>
        <v>-60476808.210000008</v>
      </c>
      <c r="K39" s="96">
        <f t="shared" si="9"/>
        <v>-18062443.73</v>
      </c>
      <c r="L39" s="96">
        <f t="shared" si="9"/>
        <v>2854264098.5999999</v>
      </c>
      <c r="M39" s="96"/>
      <c r="N39" s="96">
        <f>(N19+N29)+N37+N33</f>
        <v>87000</v>
      </c>
      <c r="O39" s="96">
        <f>(O19+O29)+O37+O33</f>
        <v>132250076</v>
      </c>
      <c r="P39" s="78"/>
    </row>
    <row r="40" spans="1:18" x14ac:dyDescent="0.2">
      <c r="A40" s="64">
        <f t="shared" si="0"/>
        <v>28</v>
      </c>
      <c r="B40" s="68" t="s">
        <v>840</v>
      </c>
      <c r="C40" s="68"/>
      <c r="D40" s="68"/>
      <c r="E40" s="68"/>
      <c r="F40" s="69"/>
      <c r="G40" s="97"/>
      <c r="H40" s="97"/>
      <c r="I40" s="97"/>
      <c r="J40" s="97"/>
      <c r="K40" s="97"/>
      <c r="L40" s="97"/>
      <c r="M40" s="69"/>
      <c r="N40" s="97"/>
      <c r="O40" s="78">
        <v>501409.51</v>
      </c>
      <c r="P40" s="86"/>
      <c r="R40" s="98"/>
    </row>
    <row r="41" spans="1:18" x14ac:dyDescent="0.2">
      <c r="A41" s="64">
        <f t="shared" si="0"/>
        <v>29</v>
      </c>
      <c r="B41" s="68" t="s">
        <v>841</v>
      </c>
      <c r="C41" s="68"/>
      <c r="D41" s="68"/>
      <c r="E41" s="68"/>
      <c r="F41" s="69"/>
      <c r="G41" s="68"/>
      <c r="H41" s="68"/>
      <c r="I41" s="68"/>
      <c r="J41" s="68"/>
      <c r="K41" s="68"/>
      <c r="L41" s="68"/>
      <c r="M41" s="69"/>
      <c r="N41" s="68"/>
      <c r="O41" s="96">
        <f>+O40+O39</f>
        <v>132751485.51000001</v>
      </c>
      <c r="P41" s="96"/>
    </row>
    <row r="42" spans="1:18" x14ac:dyDescent="0.2">
      <c r="A42" s="64">
        <f t="shared" si="0"/>
        <v>30</v>
      </c>
      <c r="B42" s="68"/>
      <c r="C42" s="68"/>
      <c r="D42" s="68"/>
      <c r="E42" s="68"/>
      <c r="F42" s="69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8" x14ac:dyDescent="0.2">
      <c r="A43" s="64">
        <f t="shared" si="0"/>
        <v>31</v>
      </c>
      <c r="B43" s="68" t="s">
        <v>842</v>
      </c>
      <c r="C43" s="68"/>
      <c r="D43" s="68"/>
      <c r="E43" s="68"/>
      <c r="F43" s="69"/>
      <c r="G43" s="78">
        <f>O41</f>
        <v>132751485.51000001</v>
      </c>
      <c r="H43" s="64" t="s">
        <v>843</v>
      </c>
      <c r="I43" s="78">
        <f>G39</f>
        <v>2928301260.8218927</v>
      </c>
      <c r="J43" s="78"/>
      <c r="K43" s="78"/>
      <c r="L43" s="64" t="s">
        <v>844</v>
      </c>
      <c r="M43" s="99">
        <f>ROUND((G43/I43),4)</f>
        <v>4.53E-2</v>
      </c>
      <c r="N43" s="68"/>
      <c r="O43" s="68"/>
      <c r="P43" s="68"/>
    </row>
    <row r="44" spans="1:18" x14ac:dyDescent="0.2">
      <c r="A44" s="64">
        <f t="shared" si="0"/>
        <v>32</v>
      </c>
      <c r="B44" s="68"/>
      <c r="C44" s="68"/>
      <c r="D44" s="68"/>
      <c r="E44" s="68"/>
      <c r="F44" s="69"/>
      <c r="G44" s="68"/>
      <c r="H44" s="68"/>
      <c r="I44" s="68"/>
      <c r="J44" s="68"/>
      <c r="K44" s="68"/>
      <c r="L44" s="68"/>
      <c r="M44" s="97"/>
      <c r="N44" s="68"/>
      <c r="O44" s="68"/>
      <c r="P44" s="68"/>
    </row>
    <row r="45" spans="1:18" x14ac:dyDescent="0.2">
      <c r="A45" s="64">
        <f t="shared" si="0"/>
        <v>33</v>
      </c>
      <c r="B45" s="68"/>
      <c r="C45" s="68"/>
      <c r="D45" s="68"/>
      <c r="E45" s="68"/>
      <c r="F45" s="69"/>
      <c r="G45" s="68"/>
      <c r="I45" s="100"/>
      <c r="J45" s="100"/>
      <c r="K45" s="101"/>
      <c r="N45" s="83"/>
      <c r="O45" s="68"/>
      <c r="P45" s="68"/>
    </row>
    <row r="46" spans="1:18" x14ac:dyDescent="0.2">
      <c r="A46" s="64">
        <f t="shared" si="0"/>
        <v>34</v>
      </c>
      <c r="B46" s="68" t="s">
        <v>845</v>
      </c>
      <c r="C46" s="68"/>
      <c r="D46" s="68"/>
      <c r="E46" s="68"/>
      <c r="F46" s="69"/>
      <c r="H46" s="68"/>
      <c r="I46" s="78"/>
      <c r="J46" s="68"/>
      <c r="K46" s="68"/>
      <c r="L46" s="68"/>
      <c r="M46" s="68"/>
      <c r="N46" s="68"/>
      <c r="O46" s="68"/>
      <c r="P46" s="68"/>
    </row>
    <row r="47" spans="1:18" x14ac:dyDescent="0.2">
      <c r="A47" s="64">
        <f t="shared" si="0"/>
        <v>35</v>
      </c>
      <c r="B47" s="68" t="s">
        <v>846</v>
      </c>
      <c r="C47" s="68"/>
      <c r="D47" s="68"/>
      <c r="E47" s="68"/>
      <c r="F47" s="69"/>
      <c r="G47" s="68"/>
      <c r="H47" s="87"/>
      <c r="I47" s="79"/>
      <c r="J47" s="102"/>
      <c r="K47" s="86"/>
      <c r="M47" s="68"/>
      <c r="N47" s="68"/>
      <c r="O47" s="68"/>
      <c r="P47" s="68"/>
    </row>
    <row r="48" spans="1:18" x14ac:dyDescent="0.2">
      <c r="A48" s="64">
        <f t="shared" si="0"/>
        <v>36</v>
      </c>
      <c r="B48" s="68" t="s">
        <v>847</v>
      </c>
      <c r="C48" s="68"/>
      <c r="D48" s="68"/>
      <c r="E48" s="68"/>
      <c r="F48" s="69"/>
      <c r="G48" s="68"/>
      <c r="H48" s="87"/>
      <c r="I48" s="103"/>
      <c r="J48" s="102"/>
      <c r="K48" s="100"/>
      <c r="M48" s="68"/>
      <c r="N48" s="68"/>
      <c r="O48" s="68" t="s">
        <v>770</v>
      </c>
      <c r="P48" s="68"/>
    </row>
    <row r="49" spans="1:16" x14ac:dyDescent="0.2">
      <c r="A49" s="64">
        <f t="shared" si="0"/>
        <v>37</v>
      </c>
      <c r="B49" s="68"/>
      <c r="C49" s="68"/>
      <c r="D49" s="68"/>
      <c r="E49" s="68"/>
      <c r="F49" s="69"/>
      <c r="G49" s="68"/>
      <c r="I49" s="104"/>
      <c r="J49" s="102"/>
      <c r="M49" s="68"/>
      <c r="N49" s="68"/>
      <c r="O49" s="68" t="s">
        <v>770</v>
      </c>
      <c r="P49" s="68"/>
    </row>
    <row r="50" spans="1:16" x14ac:dyDescent="0.2">
      <c r="A50" s="64">
        <f t="shared" si="0"/>
        <v>38</v>
      </c>
      <c r="B50" s="68" t="s">
        <v>848</v>
      </c>
      <c r="C50" s="68"/>
      <c r="D50" s="68"/>
      <c r="E50" s="68"/>
      <c r="F50" s="69"/>
      <c r="G50" s="68"/>
      <c r="H50" s="68"/>
      <c r="I50" s="105"/>
      <c r="L50" s="83"/>
      <c r="M50" s="68"/>
      <c r="N50" s="68"/>
      <c r="O50" s="68"/>
      <c r="P50" s="68"/>
    </row>
    <row r="51" spans="1:16" x14ac:dyDescent="0.2">
      <c r="A51" s="64">
        <f t="shared" si="0"/>
        <v>39</v>
      </c>
      <c r="B51" s="68"/>
      <c r="C51" s="68"/>
      <c r="D51" s="68"/>
      <c r="E51" s="68"/>
      <c r="F51" s="68"/>
      <c r="G51" s="68"/>
      <c r="H51" s="106"/>
      <c r="I51" s="68"/>
      <c r="J51" s="68"/>
      <c r="K51" s="68"/>
      <c r="L51" s="83"/>
      <c r="P51" s="68"/>
    </row>
    <row r="52" spans="1:16" x14ac:dyDescent="0.2">
      <c r="A52" s="64">
        <f t="shared" si="0"/>
        <v>40</v>
      </c>
      <c r="B52" s="68" t="s">
        <v>849</v>
      </c>
      <c r="C52" s="68"/>
      <c r="D52" s="68"/>
      <c r="E52" s="68"/>
      <c r="F52" s="69"/>
      <c r="G52" s="68"/>
      <c r="H52" s="106"/>
      <c r="I52" s="68"/>
      <c r="J52" s="68"/>
      <c r="K52" s="68"/>
      <c r="L52" s="78"/>
    </row>
    <row r="53" spans="1:16" x14ac:dyDescent="0.2">
      <c r="A53" s="64">
        <f t="shared" si="0"/>
        <v>41</v>
      </c>
      <c r="B53" s="68" t="s">
        <v>850</v>
      </c>
      <c r="C53" s="68"/>
      <c r="D53" s="68"/>
      <c r="E53" s="68"/>
      <c r="F53" s="69"/>
      <c r="G53" s="68"/>
      <c r="H53" s="107"/>
      <c r="I53" s="107"/>
      <c r="J53" s="107"/>
      <c r="K53" s="107"/>
      <c r="L53" s="83"/>
    </row>
    <row r="54" spans="1:16" x14ac:dyDescent="0.2">
      <c r="A54" s="64">
        <f t="shared" si="0"/>
        <v>42</v>
      </c>
      <c r="C54" s="68"/>
      <c r="D54" s="68"/>
      <c r="E54" s="68"/>
      <c r="F54" s="69"/>
      <c r="G54" s="68"/>
      <c r="H54" s="68"/>
      <c r="I54" s="68"/>
      <c r="J54" s="68"/>
      <c r="K54" s="68"/>
      <c r="L54" s="68"/>
    </row>
    <row r="55" spans="1:16" x14ac:dyDescent="0.2">
      <c r="A55" s="64">
        <f t="shared" si="0"/>
        <v>43</v>
      </c>
      <c r="B55" s="69" t="s">
        <v>851</v>
      </c>
    </row>
    <row r="56" spans="1:16" x14ac:dyDescent="0.2">
      <c r="A56" s="64">
        <f t="shared" si="0"/>
        <v>44</v>
      </c>
      <c r="B56" s="69"/>
    </row>
    <row r="57" spans="1:16" x14ac:dyDescent="0.2">
      <c r="A57" s="64">
        <f t="shared" si="0"/>
        <v>45</v>
      </c>
      <c r="B57" s="69" t="s">
        <v>852</v>
      </c>
      <c r="D57" s="108"/>
      <c r="E57" s="108"/>
    </row>
    <row r="58" spans="1:16" ht="15" x14ac:dyDescent="0.25">
      <c r="A58" s="64"/>
      <c r="D58" s="68"/>
      <c r="E58" s="91"/>
      <c r="F58" s="109"/>
    </row>
  </sheetData>
  <pageMargins left="0.75" right="0.75" top="1" bottom="1" header="0.5" footer="0.5"/>
  <pageSetup orientation="landscape" r:id="rId1"/>
  <headerFooter alignWithMargins="0">
    <oddHeader>&amp;RExhibit A-7
Page 2 of 4
Witness: Messner</oddHeader>
    <evenFooter>&amp;C&amp;"Calibri,Regular"&amp;11&amp;B&amp;K000000AEP CONFIDENTIAL</evenFooter>
    <firstFooter>&amp;C&amp;"Calibri,Regular"&amp;11&amp;B&amp;K000000AEP CONFIDENTIAL</first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L40"/>
  <sheetViews>
    <sheetView zoomScale="90" zoomScaleNormal="90" workbookViewId="0">
      <selection activeCell="J24" sqref="J24"/>
    </sheetView>
  </sheetViews>
  <sheetFormatPr defaultRowHeight="12.75" x14ac:dyDescent="0.2"/>
  <cols>
    <col min="1" max="1" width="9.140625" style="17"/>
    <col min="2" max="2" width="31.28515625" style="17" bestFit="1" customWidth="1"/>
    <col min="3" max="3" width="19.7109375" style="17" bestFit="1" customWidth="1"/>
    <col min="4" max="4" width="4" style="17" customWidth="1"/>
    <col min="5" max="6" width="12.28515625" style="17" customWidth="1"/>
    <col min="7" max="7" width="14" style="17" customWidth="1"/>
    <col min="8" max="8" width="9.140625" style="17"/>
    <col min="9" max="9" width="16.85546875" style="17" bestFit="1" customWidth="1"/>
    <col min="10" max="10" width="9.140625" style="17"/>
    <col min="11" max="11" width="12" style="17" bestFit="1" customWidth="1"/>
    <col min="12" max="12" width="17.7109375" style="17" bestFit="1" customWidth="1"/>
    <col min="13" max="257" width="9.140625" style="17"/>
    <col min="258" max="258" width="31.28515625" style="17" bestFit="1" customWidth="1"/>
    <col min="259" max="259" width="19.7109375" style="17" bestFit="1" customWidth="1"/>
    <col min="260" max="260" width="4" style="17" customWidth="1"/>
    <col min="261" max="262" width="12.28515625" style="17" customWidth="1"/>
    <col min="263" max="263" width="14" style="17" customWidth="1"/>
    <col min="264" max="264" width="9.140625" style="17"/>
    <col min="265" max="265" width="16.85546875" style="17" bestFit="1" customWidth="1"/>
    <col min="266" max="266" width="9.140625" style="17"/>
    <col min="267" max="267" width="12" style="17" bestFit="1" customWidth="1"/>
    <col min="268" max="268" width="17.7109375" style="17" bestFit="1" customWidth="1"/>
    <col min="269" max="513" width="9.140625" style="17"/>
    <col min="514" max="514" width="31.28515625" style="17" bestFit="1" customWidth="1"/>
    <col min="515" max="515" width="19.7109375" style="17" bestFit="1" customWidth="1"/>
    <col min="516" max="516" width="4" style="17" customWidth="1"/>
    <col min="517" max="518" width="12.28515625" style="17" customWidth="1"/>
    <col min="519" max="519" width="14" style="17" customWidth="1"/>
    <col min="520" max="520" width="9.140625" style="17"/>
    <col min="521" max="521" width="16.85546875" style="17" bestFit="1" customWidth="1"/>
    <col min="522" max="522" width="9.140625" style="17"/>
    <col min="523" max="523" width="12" style="17" bestFit="1" customWidth="1"/>
    <col min="524" max="524" width="17.7109375" style="17" bestFit="1" customWidth="1"/>
    <col min="525" max="769" width="9.140625" style="17"/>
    <col min="770" max="770" width="31.28515625" style="17" bestFit="1" customWidth="1"/>
    <col min="771" max="771" width="19.7109375" style="17" bestFit="1" customWidth="1"/>
    <col min="772" max="772" width="4" style="17" customWidth="1"/>
    <col min="773" max="774" width="12.28515625" style="17" customWidth="1"/>
    <col min="775" max="775" width="14" style="17" customWidth="1"/>
    <col min="776" max="776" width="9.140625" style="17"/>
    <col min="777" max="777" width="16.85546875" style="17" bestFit="1" customWidth="1"/>
    <col min="778" max="778" width="9.140625" style="17"/>
    <col min="779" max="779" width="12" style="17" bestFit="1" customWidth="1"/>
    <col min="780" max="780" width="17.7109375" style="17" bestFit="1" customWidth="1"/>
    <col min="781" max="1025" width="9.140625" style="17"/>
    <col min="1026" max="1026" width="31.28515625" style="17" bestFit="1" customWidth="1"/>
    <col min="1027" max="1027" width="19.7109375" style="17" bestFit="1" customWidth="1"/>
    <col min="1028" max="1028" width="4" style="17" customWidth="1"/>
    <col min="1029" max="1030" width="12.28515625" style="17" customWidth="1"/>
    <col min="1031" max="1031" width="14" style="17" customWidth="1"/>
    <col min="1032" max="1032" width="9.140625" style="17"/>
    <col min="1033" max="1033" width="16.85546875" style="17" bestFit="1" customWidth="1"/>
    <col min="1034" max="1034" width="9.140625" style="17"/>
    <col min="1035" max="1035" width="12" style="17" bestFit="1" customWidth="1"/>
    <col min="1036" max="1036" width="17.7109375" style="17" bestFit="1" customWidth="1"/>
    <col min="1037" max="1281" width="9.140625" style="17"/>
    <col min="1282" max="1282" width="31.28515625" style="17" bestFit="1" customWidth="1"/>
    <col min="1283" max="1283" width="19.7109375" style="17" bestFit="1" customWidth="1"/>
    <col min="1284" max="1284" width="4" style="17" customWidth="1"/>
    <col min="1285" max="1286" width="12.28515625" style="17" customWidth="1"/>
    <col min="1287" max="1287" width="14" style="17" customWidth="1"/>
    <col min="1288" max="1288" width="9.140625" style="17"/>
    <col min="1289" max="1289" width="16.85546875" style="17" bestFit="1" customWidth="1"/>
    <col min="1290" max="1290" width="9.140625" style="17"/>
    <col min="1291" max="1291" width="12" style="17" bestFit="1" customWidth="1"/>
    <col min="1292" max="1292" width="17.7109375" style="17" bestFit="1" customWidth="1"/>
    <col min="1293" max="1537" width="9.140625" style="17"/>
    <col min="1538" max="1538" width="31.28515625" style="17" bestFit="1" customWidth="1"/>
    <col min="1539" max="1539" width="19.7109375" style="17" bestFit="1" customWidth="1"/>
    <col min="1540" max="1540" width="4" style="17" customWidth="1"/>
    <col min="1541" max="1542" width="12.28515625" style="17" customWidth="1"/>
    <col min="1543" max="1543" width="14" style="17" customWidth="1"/>
    <col min="1544" max="1544" width="9.140625" style="17"/>
    <col min="1545" max="1545" width="16.85546875" style="17" bestFit="1" customWidth="1"/>
    <col min="1546" max="1546" width="9.140625" style="17"/>
    <col min="1547" max="1547" width="12" style="17" bestFit="1" customWidth="1"/>
    <col min="1548" max="1548" width="17.7109375" style="17" bestFit="1" customWidth="1"/>
    <col min="1549" max="1793" width="9.140625" style="17"/>
    <col min="1794" max="1794" width="31.28515625" style="17" bestFit="1" customWidth="1"/>
    <col min="1795" max="1795" width="19.7109375" style="17" bestFit="1" customWidth="1"/>
    <col min="1796" max="1796" width="4" style="17" customWidth="1"/>
    <col min="1797" max="1798" width="12.28515625" style="17" customWidth="1"/>
    <col min="1799" max="1799" width="14" style="17" customWidth="1"/>
    <col min="1800" max="1800" width="9.140625" style="17"/>
    <col min="1801" max="1801" width="16.85546875" style="17" bestFit="1" customWidth="1"/>
    <col min="1802" max="1802" width="9.140625" style="17"/>
    <col min="1803" max="1803" width="12" style="17" bestFit="1" customWidth="1"/>
    <col min="1804" max="1804" width="17.7109375" style="17" bestFit="1" customWidth="1"/>
    <col min="1805" max="2049" width="9.140625" style="17"/>
    <col min="2050" max="2050" width="31.28515625" style="17" bestFit="1" customWidth="1"/>
    <col min="2051" max="2051" width="19.7109375" style="17" bestFit="1" customWidth="1"/>
    <col min="2052" max="2052" width="4" style="17" customWidth="1"/>
    <col min="2053" max="2054" width="12.28515625" style="17" customWidth="1"/>
    <col min="2055" max="2055" width="14" style="17" customWidth="1"/>
    <col min="2056" max="2056" width="9.140625" style="17"/>
    <col min="2057" max="2057" width="16.85546875" style="17" bestFit="1" customWidth="1"/>
    <col min="2058" max="2058" width="9.140625" style="17"/>
    <col min="2059" max="2059" width="12" style="17" bestFit="1" customWidth="1"/>
    <col min="2060" max="2060" width="17.7109375" style="17" bestFit="1" customWidth="1"/>
    <col min="2061" max="2305" width="9.140625" style="17"/>
    <col min="2306" max="2306" width="31.28515625" style="17" bestFit="1" customWidth="1"/>
    <col min="2307" max="2307" width="19.7109375" style="17" bestFit="1" customWidth="1"/>
    <col min="2308" max="2308" width="4" style="17" customWidth="1"/>
    <col min="2309" max="2310" width="12.28515625" style="17" customWidth="1"/>
    <col min="2311" max="2311" width="14" style="17" customWidth="1"/>
    <col min="2312" max="2312" width="9.140625" style="17"/>
    <col min="2313" max="2313" width="16.85546875" style="17" bestFit="1" customWidth="1"/>
    <col min="2314" max="2314" width="9.140625" style="17"/>
    <col min="2315" max="2315" width="12" style="17" bestFit="1" customWidth="1"/>
    <col min="2316" max="2316" width="17.7109375" style="17" bestFit="1" customWidth="1"/>
    <col min="2317" max="2561" width="9.140625" style="17"/>
    <col min="2562" max="2562" width="31.28515625" style="17" bestFit="1" customWidth="1"/>
    <col min="2563" max="2563" width="19.7109375" style="17" bestFit="1" customWidth="1"/>
    <col min="2564" max="2564" width="4" style="17" customWidth="1"/>
    <col min="2565" max="2566" width="12.28515625" style="17" customWidth="1"/>
    <col min="2567" max="2567" width="14" style="17" customWidth="1"/>
    <col min="2568" max="2568" width="9.140625" style="17"/>
    <col min="2569" max="2569" width="16.85546875" style="17" bestFit="1" customWidth="1"/>
    <col min="2570" max="2570" width="9.140625" style="17"/>
    <col min="2571" max="2571" width="12" style="17" bestFit="1" customWidth="1"/>
    <col min="2572" max="2572" width="17.7109375" style="17" bestFit="1" customWidth="1"/>
    <col min="2573" max="2817" width="9.140625" style="17"/>
    <col min="2818" max="2818" width="31.28515625" style="17" bestFit="1" customWidth="1"/>
    <col min="2819" max="2819" width="19.7109375" style="17" bestFit="1" customWidth="1"/>
    <col min="2820" max="2820" width="4" style="17" customWidth="1"/>
    <col min="2821" max="2822" width="12.28515625" style="17" customWidth="1"/>
    <col min="2823" max="2823" width="14" style="17" customWidth="1"/>
    <col min="2824" max="2824" width="9.140625" style="17"/>
    <col min="2825" max="2825" width="16.85546875" style="17" bestFit="1" customWidth="1"/>
    <col min="2826" max="2826" width="9.140625" style="17"/>
    <col min="2827" max="2827" width="12" style="17" bestFit="1" customWidth="1"/>
    <col min="2828" max="2828" width="17.7109375" style="17" bestFit="1" customWidth="1"/>
    <col min="2829" max="3073" width="9.140625" style="17"/>
    <col min="3074" max="3074" width="31.28515625" style="17" bestFit="1" customWidth="1"/>
    <col min="3075" max="3075" width="19.7109375" style="17" bestFit="1" customWidth="1"/>
    <col min="3076" max="3076" width="4" style="17" customWidth="1"/>
    <col min="3077" max="3078" width="12.28515625" style="17" customWidth="1"/>
    <col min="3079" max="3079" width="14" style="17" customWidth="1"/>
    <col min="3080" max="3080" width="9.140625" style="17"/>
    <col min="3081" max="3081" width="16.85546875" style="17" bestFit="1" customWidth="1"/>
    <col min="3082" max="3082" width="9.140625" style="17"/>
    <col min="3083" max="3083" width="12" style="17" bestFit="1" customWidth="1"/>
    <col min="3084" max="3084" width="17.7109375" style="17" bestFit="1" customWidth="1"/>
    <col min="3085" max="3329" width="9.140625" style="17"/>
    <col min="3330" max="3330" width="31.28515625" style="17" bestFit="1" customWidth="1"/>
    <col min="3331" max="3331" width="19.7109375" style="17" bestFit="1" customWidth="1"/>
    <col min="3332" max="3332" width="4" style="17" customWidth="1"/>
    <col min="3333" max="3334" width="12.28515625" style="17" customWidth="1"/>
    <col min="3335" max="3335" width="14" style="17" customWidth="1"/>
    <col min="3336" max="3336" width="9.140625" style="17"/>
    <col min="3337" max="3337" width="16.85546875" style="17" bestFit="1" customWidth="1"/>
    <col min="3338" max="3338" width="9.140625" style="17"/>
    <col min="3339" max="3339" width="12" style="17" bestFit="1" customWidth="1"/>
    <col min="3340" max="3340" width="17.7109375" style="17" bestFit="1" customWidth="1"/>
    <col min="3341" max="3585" width="9.140625" style="17"/>
    <col min="3586" max="3586" width="31.28515625" style="17" bestFit="1" customWidth="1"/>
    <col min="3587" max="3587" width="19.7109375" style="17" bestFit="1" customWidth="1"/>
    <col min="3588" max="3588" width="4" style="17" customWidth="1"/>
    <col min="3589" max="3590" width="12.28515625" style="17" customWidth="1"/>
    <col min="3591" max="3591" width="14" style="17" customWidth="1"/>
    <col min="3592" max="3592" width="9.140625" style="17"/>
    <col min="3593" max="3593" width="16.85546875" style="17" bestFit="1" customWidth="1"/>
    <col min="3594" max="3594" width="9.140625" style="17"/>
    <col min="3595" max="3595" width="12" style="17" bestFit="1" customWidth="1"/>
    <col min="3596" max="3596" width="17.7109375" style="17" bestFit="1" customWidth="1"/>
    <col min="3597" max="3841" width="9.140625" style="17"/>
    <col min="3842" max="3842" width="31.28515625" style="17" bestFit="1" customWidth="1"/>
    <col min="3843" max="3843" width="19.7109375" style="17" bestFit="1" customWidth="1"/>
    <col min="3844" max="3844" width="4" style="17" customWidth="1"/>
    <col min="3845" max="3846" width="12.28515625" style="17" customWidth="1"/>
    <col min="3847" max="3847" width="14" style="17" customWidth="1"/>
    <col min="3848" max="3848" width="9.140625" style="17"/>
    <col min="3849" max="3849" width="16.85546875" style="17" bestFit="1" customWidth="1"/>
    <col min="3850" max="3850" width="9.140625" style="17"/>
    <col min="3851" max="3851" width="12" style="17" bestFit="1" customWidth="1"/>
    <col min="3852" max="3852" width="17.7109375" style="17" bestFit="1" customWidth="1"/>
    <col min="3853" max="4097" width="9.140625" style="17"/>
    <col min="4098" max="4098" width="31.28515625" style="17" bestFit="1" customWidth="1"/>
    <col min="4099" max="4099" width="19.7109375" style="17" bestFit="1" customWidth="1"/>
    <col min="4100" max="4100" width="4" style="17" customWidth="1"/>
    <col min="4101" max="4102" width="12.28515625" style="17" customWidth="1"/>
    <col min="4103" max="4103" width="14" style="17" customWidth="1"/>
    <col min="4104" max="4104" width="9.140625" style="17"/>
    <col min="4105" max="4105" width="16.85546875" style="17" bestFit="1" customWidth="1"/>
    <col min="4106" max="4106" width="9.140625" style="17"/>
    <col min="4107" max="4107" width="12" style="17" bestFit="1" customWidth="1"/>
    <col min="4108" max="4108" width="17.7109375" style="17" bestFit="1" customWidth="1"/>
    <col min="4109" max="4353" width="9.140625" style="17"/>
    <col min="4354" max="4354" width="31.28515625" style="17" bestFit="1" customWidth="1"/>
    <col min="4355" max="4355" width="19.7109375" style="17" bestFit="1" customWidth="1"/>
    <col min="4356" max="4356" width="4" style="17" customWidth="1"/>
    <col min="4357" max="4358" width="12.28515625" style="17" customWidth="1"/>
    <col min="4359" max="4359" width="14" style="17" customWidth="1"/>
    <col min="4360" max="4360" width="9.140625" style="17"/>
    <col min="4361" max="4361" width="16.85546875" style="17" bestFit="1" customWidth="1"/>
    <col min="4362" max="4362" width="9.140625" style="17"/>
    <col min="4363" max="4363" width="12" style="17" bestFit="1" customWidth="1"/>
    <col min="4364" max="4364" width="17.7109375" style="17" bestFit="1" customWidth="1"/>
    <col min="4365" max="4609" width="9.140625" style="17"/>
    <col min="4610" max="4610" width="31.28515625" style="17" bestFit="1" customWidth="1"/>
    <col min="4611" max="4611" width="19.7109375" style="17" bestFit="1" customWidth="1"/>
    <col min="4612" max="4612" width="4" style="17" customWidth="1"/>
    <col min="4613" max="4614" width="12.28515625" style="17" customWidth="1"/>
    <col min="4615" max="4615" width="14" style="17" customWidth="1"/>
    <col min="4616" max="4616" width="9.140625" style="17"/>
    <col min="4617" max="4617" width="16.85546875" style="17" bestFit="1" customWidth="1"/>
    <col min="4618" max="4618" width="9.140625" style="17"/>
    <col min="4619" max="4619" width="12" style="17" bestFit="1" customWidth="1"/>
    <col min="4620" max="4620" width="17.7109375" style="17" bestFit="1" customWidth="1"/>
    <col min="4621" max="4865" width="9.140625" style="17"/>
    <col min="4866" max="4866" width="31.28515625" style="17" bestFit="1" customWidth="1"/>
    <col min="4867" max="4867" width="19.7109375" style="17" bestFit="1" customWidth="1"/>
    <col min="4868" max="4868" width="4" style="17" customWidth="1"/>
    <col min="4869" max="4870" width="12.28515625" style="17" customWidth="1"/>
    <col min="4871" max="4871" width="14" style="17" customWidth="1"/>
    <col min="4872" max="4872" width="9.140625" style="17"/>
    <col min="4873" max="4873" width="16.85546875" style="17" bestFit="1" customWidth="1"/>
    <col min="4874" max="4874" width="9.140625" style="17"/>
    <col min="4875" max="4875" width="12" style="17" bestFit="1" customWidth="1"/>
    <col min="4876" max="4876" width="17.7109375" style="17" bestFit="1" customWidth="1"/>
    <col min="4877" max="5121" width="9.140625" style="17"/>
    <col min="5122" max="5122" width="31.28515625" style="17" bestFit="1" customWidth="1"/>
    <col min="5123" max="5123" width="19.7109375" style="17" bestFit="1" customWidth="1"/>
    <col min="5124" max="5124" width="4" style="17" customWidth="1"/>
    <col min="5125" max="5126" width="12.28515625" style="17" customWidth="1"/>
    <col min="5127" max="5127" width="14" style="17" customWidth="1"/>
    <col min="5128" max="5128" width="9.140625" style="17"/>
    <col min="5129" max="5129" width="16.85546875" style="17" bestFit="1" customWidth="1"/>
    <col min="5130" max="5130" width="9.140625" style="17"/>
    <col min="5131" max="5131" width="12" style="17" bestFit="1" customWidth="1"/>
    <col min="5132" max="5132" width="17.7109375" style="17" bestFit="1" customWidth="1"/>
    <col min="5133" max="5377" width="9.140625" style="17"/>
    <col min="5378" max="5378" width="31.28515625" style="17" bestFit="1" customWidth="1"/>
    <col min="5379" max="5379" width="19.7109375" style="17" bestFit="1" customWidth="1"/>
    <col min="5380" max="5380" width="4" style="17" customWidth="1"/>
    <col min="5381" max="5382" width="12.28515625" style="17" customWidth="1"/>
    <col min="5383" max="5383" width="14" style="17" customWidth="1"/>
    <col min="5384" max="5384" width="9.140625" style="17"/>
    <col min="5385" max="5385" width="16.85546875" style="17" bestFit="1" customWidth="1"/>
    <col min="5386" max="5386" width="9.140625" style="17"/>
    <col min="5387" max="5387" width="12" style="17" bestFit="1" customWidth="1"/>
    <col min="5388" max="5388" width="17.7109375" style="17" bestFit="1" customWidth="1"/>
    <col min="5389" max="5633" width="9.140625" style="17"/>
    <col min="5634" max="5634" width="31.28515625" style="17" bestFit="1" customWidth="1"/>
    <col min="5635" max="5635" width="19.7109375" style="17" bestFit="1" customWidth="1"/>
    <col min="5636" max="5636" width="4" style="17" customWidth="1"/>
    <col min="5637" max="5638" width="12.28515625" style="17" customWidth="1"/>
    <col min="5639" max="5639" width="14" style="17" customWidth="1"/>
    <col min="5640" max="5640" width="9.140625" style="17"/>
    <col min="5641" max="5641" width="16.85546875" style="17" bestFit="1" customWidth="1"/>
    <col min="5642" max="5642" width="9.140625" style="17"/>
    <col min="5643" max="5643" width="12" style="17" bestFit="1" customWidth="1"/>
    <col min="5644" max="5644" width="17.7109375" style="17" bestFit="1" customWidth="1"/>
    <col min="5645" max="5889" width="9.140625" style="17"/>
    <col min="5890" max="5890" width="31.28515625" style="17" bestFit="1" customWidth="1"/>
    <col min="5891" max="5891" width="19.7109375" style="17" bestFit="1" customWidth="1"/>
    <col min="5892" max="5892" width="4" style="17" customWidth="1"/>
    <col min="5893" max="5894" width="12.28515625" style="17" customWidth="1"/>
    <col min="5895" max="5895" width="14" style="17" customWidth="1"/>
    <col min="5896" max="5896" width="9.140625" style="17"/>
    <col min="5897" max="5897" width="16.85546875" style="17" bestFit="1" customWidth="1"/>
    <col min="5898" max="5898" width="9.140625" style="17"/>
    <col min="5899" max="5899" width="12" style="17" bestFit="1" customWidth="1"/>
    <col min="5900" max="5900" width="17.7109375" style="17" bestFit="1" customWidth="1"/>
    <col min="5901" max="6145" width="9.140625" style="17"/>
    <col min="6146" max="6146" width="31.28515625" style="17" bestFit="1" customWidth="1"/>
    <col min="6147" max="6147" width="19.7109375" style="17" bestFit="1" customWidth="1"/>
    <col min="6148" max="6148" width="4" style="17" customWidth="1"/>
    <col min="6149" max="6150" width="12.28515625" style="17" customWidth="1"/>
    <col min="6151" max="6151" width="14" style="17" customWidth="1"/>
    <col min="6152" max="6152" width="9.140625" style="17"/>
    <col min="6153" max="6153" width="16.85546875" style="17" bestFit="1" customWidth="1"/>
    <col min="6154" max="6154" width="9.140625" style="17"/>
    <col min="6155" max="6155" width="12" style="17" bestFit="1" customWidth="1"/>
    <col min="6156" max="6156" width="17.7109375" style="17" bestFit="1" customWidth="1"/>
    <col min="6157" max="6401" width="9.140625" style="17"/>
    <col min="6402" max="6402" width="31.28515625" style="17" bestFit="1" customWidth="1"/>
    <col min="6403" max="6403" width="19.7109375" style="17" bestFit="1" customWidth="1"/>
    <col min="6404" max="6404" width="4" style="17" customWidth="1"/>
    <col min="6405" max="6406" width="12.28515625" style="17" customWidth="1"/>
    <col min="6407" max="6407" width="14" style="17" customWidth="1"/>
    <col min="6408" max="6408" width="9.140625" style="17"/>
    <col min="6409" max="6409" width="16.85546875" style="17" bestFit="1" customWidth="1"/>
    <col min="6410" max="6410" width="9.140625" style="17"/>
    <col min="6411" max="6411" width="12" style="17" bestFit="1" customWidth="1"/>
    <col min="6412" max="6412" width="17.7109375" style="17" bestFit="1" customWidth="1"/>
    <col min="6413" max="6657" width="9.140625" style="17"/>
    <col min="6658" max="6658" width="31.28515625" style="17" bestFit="1" customWidth="1"/>
    <col min="6659" max="6659" width="19.7109375" style="17" bestFit="1" customWidth="1"/>
    <col min="6660" max="6660" width="4" style="17" customWidth="1"/>
    <col min="6661" max="6662" width="12.28515625" style="17" customWidth="1"/>
    <col min="6663" max="6663" width="14" style="17" customWidth="1"/>
    <col min="6664" max="6664" width="9.140625" style="17"/>
    <col min="6665" max="6665" width="16.85546875" style="17" bestFit="1" customWidth="1"/>
    <col min="6666" max="6666" width="9.140625" style="17"/>
    <col min="6667" max="6667" width="12" style="17" bestFit="1" customWidth="1"/>
    <col min="6668" max="6668" width="17.7109375" style="17" bestFit="1" customWidth="1"/>
    <col min="6669" max="6913" width="9.140625" style="17"/>
    <col min="6914" max="6914" width="31.28515625" style="17" bestFit="1" customWidth="1"/>
    <col min="6915" max="6915" width="19.7109375" style="17" bestFit="1" customWidth="1"/>
    <col min="6916" max="6916" width="4" style="17" customWidth="1"/>
    <col min="6917" max="6918" width="12.28515625" style="17" customWidth="1"/>
    <col min="6919" max="6919" width="14" style="17" customWidth="1"/>
    <col min="6920" max="6920" width="9.140625" style="17"/>
    <col min="6921" max="6921" width="16.85546875" style="17" bestFit="1" customWidth="1"/>
    <col min="6922" max="6922" width="9.140625" style="17"/>
    <col min="6923" max="6923" width="12" style="17" bestFit="1" customWidth="1"/>
    <col min="6924" max="6924" width="17.7109375" style="17" bestFit="1" customWidth="1"/>
    <col min="6925" max="7169" width="9.140625" style="17"/>
    <col min="7170" max="7170" width="31.28515625" style="17" bestFit="1" customWidth="1"/>
    <col min="7171" max="7171" width="19.7109375" style="17" bestFit="1" customWidth="1"/>
    <col min="7172" max="7172" width="4" style="17" customWidth="1"/>
    <col min="7173" max="7174" width="12.28515625" style="17" customWidth="1"/>
    <col min="7175" max="7175" width="14" style="17" customWidth="1"/>
    <col min="7176" max="7176" width="9.140625" style="17"/>
    <col min="7177" max="7177" width="16.85546875" style="17" bestFit="1" customWidth="1"/>
    <col min="7178" max="7178" width="9.140625" style="17"/>
    <col min="7179" max="7179" width="12" style="17" bestFit="1" customWidth="1"/>
    <col min="7180" max="7180" width="17.7109375" style="17" bestFit="1" customWidth="1"/>
    <col min="7181" max="7425" width="9.140625" style="17"/>
    <col min="7426" max="7426" width="31.28515625" style="17" bestFit="1" customWidth="1"/>
    <col min="7427" max="7427" width="19.7109375" style="17" bestFit="1" customWidth="1"/>
    <col min="7428" max="7428" width="4" style="17" customWidth="1"/>
    <col min="7429" max="7430" width="12.28515625" style="17" customWidth="1"/>
    <col min="7431" max="7431" width="14" style="17" customWidth="1"/>
    <col min="7432" max="7432" width="9.140625" style="17"/>
    <col min="7433" max="7433" width="16.85546875" style="17" bestFit="1" customWidth="1"/>
    <col min="7434" max="7434" width="9.140625" style="17"/>
    <col min="7435" max="7435" width="12" style="17" bestFit="1" customWidth="1"/>
    <col min="7436" max="7436" width="17.7109375" style="17" bestFit="1" customWidth="1"/>
    <col min="7437" max="7681" width="9.140625" style="17"/>
    <col min="7682" max="7682" width="31.28515625" style="17" bestFit="1" customWidth="1"/>
    <col min="7683" max="7683" width="19.7109375" style="17" bestFit="1" customWidth="1"/>
    <col min="7684" max="7684" width="4" style="17" customWidth="1"/>
    <col min="7685" max="7686" width="12.28515625" style="17" customWidth="1"/>
    <col min="7687" max="7687" width="14" style="17" customWidth="1"/>
    <col min="7688" max="7688" width="9.140625" style="17"/>
    <col min="7689" max="7689" width="16.85546875" style="17" bestFit="1" customWidth="1"/>
    <col min="7690" max="7690" width="9.140625" style="17"/>
    <col min="7691" max="7691" width="12" style="17" bestFit="1" customWidth="1"/>
    <col min="7692" max="7692" width="17.7109375" style="17" bestFit="1" customWidth="1"/>
    <col min="7693" max="7937" width="9.140625" style="17"/>
    <col min="7938" max="7938" width="31.28515625" style="17" bestFit="1" customWidth="1"/>
    <col min="7939" max="7939" width="19.7109375" style="17" bestFit="1" customWidth="1"/>
    <col min="7940" max="7940" width="4" style="17" customWidth="1"/>
    <col min="7941" max="7942" width="12.28515625" style="17" customWidth="1"/>
    <col min="7943" max="7943" width="14" style="17" customWidth="1"/>
    <col min="7944" max="7944" width="9.140625" style="17"/>
    <col min="7945" max="7945" width="16.85546875" style="17" bestFit="1" customWidth="1"/>
    <col min="7946" max="7946" width="9.140625" style="17"/>
    <col min="7947" max="7947" width="12" style="17" bestFit="1" customWidth="1"/>
    <col min="7948" max="7948" width="17.7109375" style="17" bestFit="1" customWidth="1"/>
    <col min="7949" max="8193" width="9.140625" style="17"/>
    <col min="8194" max="8194" width="31.28515625" style="17" bestFit="1" customWidth="1"/>
    <col min="8195" max="8195" width="19.7109375" style="17" bestFit="1" customWidth="1"/>
    <col min="8196" max="8196" width="4" style="17" customWidth="1"/>
    <col min="8197" max="8198" width="12.28515625" style="17" customWidth="1"/>
    <col min="8199" max="8199" width="14" style="17" customWidth="1"/>
    <col min="8200" max="8200" width="9.140625" style="17"/>
    <col min="8201" max="8201" width="16.85546875" style="17" bestFit="1" customWidth="1"/>
    <col min="8202" max="8202" width="9.140625" style="17"/>
    <col min="8203" max="8203" width="12" style="17" bestFit="1" customWidth="1"/>
    <col min="8204" max="8204" width="17.7109375" style="17" bestFit="1" customWidth="1"/>
    <col min="8205" max="8449" width="9.140625" style="17"/>
    <col min="8450" max="8450" width="31.28515625" style="17" bestFit="1" customWidth="1"/>
    <col min="8451" max="8451" width="19.7109375" style="17" bestFit="1" customWidth="1"/>
    <col min="8452" max="8452" width="4" style="17" customWidth="1"/>
    <col min="8453" max="8454" width="12.28515625" style="17" customWidth="1"/>
    <col min="8455" max="8455" width="14" style="17" customWidth="1"/>
    <col min="8456" max="8456" width="9.140625" style="17"/>
    <col min="8457" max="8457" width="16.85546875" style="17" bestFit="1" customWidth="1"/>
    <col min="8458" max="8458" width="9.140625" style="17"/>
    <col min="8459" max="8459" width="12" style="17" bestFit="1" customWidth="1"/>
    <col min="8460" max="8460" width="17.7109375" style="17" bestFit="1" customWidth="1"/>
    <col min="8461" max="8705" width="9.140625" style="17"/>
    <col min="8706" max="8706" width="31.28515625" style="17" bestFit="1" customWidth="1"/>
    <col min="8707" max="8707" width="19.7109375" style="17" bestFit="1" customWidth="1"/>
    <col min="8708" max="8708" width="4" style="17" customWidth="1"/>
    <col min="8709" max="8710" width="12.28515625" style="17" customWidth="1"/>
    <col min="8711" max="8711" width="14" style="17" customWidth="1"/>
    <col min="8712" max="8712" width="9.140625" style="17"/>
    <col min="8713" max="8713" width="16.85546875" style="17" bestFit="1" customWidth="1"/>
    <col min="8714" max="8714" width="9.140625" style="17"/>
    <col min="8715" max="8715" width="12" style="17" bestFit="1" customWidth="1"/>
    <col min="8716" max="8716" width="17.7109375" style="17" bestFit="1" customWidth="1"/>
    <col min="8717" max="8961" width="9.140625" style="17"/>
    <col min="8962" max="8962" width="31.28515625" style="17" bestFit="1" customWidth="1"/>
    <col min="8963" max="8963" width="19.7109375" style="17" bestFit="1" customWidth="1"/>
    <col min="8964" max="8964" width="4" style="17" customWidth="1"/>
    <col min="8965" max="8966" width="12.28515625" style="17" customWidth="1"/>
    <col min="8967" max="8967" width="14" style="17" customWidth="1"/>
    <col min="8968" max="8968" width="9.140625" style="17"/>
    <col min="8969" max="8969" width="16.85546875" style="17" bestFit="1" customWidth="1"/>
    <col min="8970" max="8970" width="9.140625" style="17"/>
    <col min="8971" max="8971" width="12" style="17" bestFit="1" customWidth="1"/>
    <col min="8972" max="8972" width="17.7109375" style="17" bestFit="1" customWidth="1"/>
    <col min="8973" max="9217" width="9.140625" style="17"/>
    <col min="9218" max="9218" width="31.28515625" style="17" bestFit="1" customWidth="1"/>
    <col min="9219" max="9219" width="19.7109375" style="17" bestFit="1" customWidth="1"/>
    <col min="9220" max="9220" width="4" style="17" customWidth="1"/>
    <col min="9221" max="9222" width="12.28515625" style="17" customWidth="1"/>
    <col min="9223" max="9223" width="14" style="17" customWidth="1"/>
    <col min="9224" max="9224" width="9.140625" style="17"/>
    <col min="9225" max="9225" width="16.85546875" style="17" bestFit="1" customWidth="1"/>
    <col min="9226" max="9226" width="9.140625" style="17"/>
    <col min="9227" max="9227" width="12" style="17" bestFit="1" customWidth="1"/>
    <col min="9228" max="9228" width="17.7109375" style="17" bestFit="1" customWidth="1"/>
    <col min="9229" max="9473" width="9.140625" style="17"/>
    <col min="9474" max="9474" width="31.28515625" style="17" bestFit="1" customWidth="1"/>
    <col min="9475" max="9475" width="19.7109375" style="17" bestFit="1" customWidth="1"/>
    <col min="9476" max="9476" width="4" style="17" customWidth="1"/>
    <col min="9477" max="9478" width="12.28515625" style="17" customWidth="1"/>
    <col min="9479" max="9479" width="14" style="17" customWidth="1"/>
    <col min="9480" max="9480" width="9.140625" style="17"/>
    <col min="9481" max="9481" width="16.85546875" style="17" bestFit="1" customWidth="1"/>
    <col min="9482" max="9482" width="9.140625" style="17"/>
    <col min="9483" max="9483" width="12" style="17" bestFit="1" customWidth="1"/>
    <col min="9484" max="9484" width="17.7109375" style="17" bestFit="1" customWidth="1"/>
    <col min="9485" max="9729" width="9.140625" style="17"/>
    <col min="9730" max="9730" width="31.28515625" style="17" bestFit="1" customWidth="1"/>
    <col min="9731" max="9731" width="19.7109375" style="17" bestFit="1" customWidth="1"/>
    <col min="9732" max="9732" width="4" style="17" customWidth="1"/>
    <col min="9733" max="9734" width="12.28515625" style="17" customWidth="1"/>
    <col min="9735" max="9735" width="14" style="17" customWidth="1"/>
    <col min="9736" max="9736" width="9.140625" style="17"/>
    <col min="9737" max="9737" width="16.85546875" style="17" bestFit="1" customWidth="1"/>
    <col min="9738" max="9738" width="9.140625" style="17"/>
    <col min="9739" max="9739" width="12" style="17" bestFit="1" customWidth="1"/>
    <col min="9740" max="9740" width="17.7109375" style="17" bestFit="1" customWidth="1"/>
    <col min="9741" max="9985" width="9.140625" style="17"/>
    <col min="9986" max="9986" width="31.28515625" style="17" bestFit="1" customWidth="1"/>
    <col min="9987" max="9987" width="19.7109375" style="17" bestFit="1" customWidth="1"/>
    <col min="9988" max="9988" width="4" style="17" customWidth="1"/>
    <col min="9989" max="9990" width="12.28515625" style="17" customWidth="1"/>
    <col min="9991" max="9991" width="14" style="17" customWidth="1"/>
    <col min="9992" max="9992" width="9.140625" style="17"/>
    <col min="9993" max="9993" width="16.85546875" style="17" bestFit="1" customWidth="1"/>
    <col min="9994" max="9994" width="9.140625" style="17"/>
    <col min="9995" max="9995" width="12" style="17" bestFit="1" customWidth="1"/>
    <col min="9996" max="9996" width="17.7109375" style="17" bestFit="1" customWidth="1"/>
    <col min="9997" max="10241" width="9.140625" style="17"/>
    <col min="10242" max="10242" width="31.28515625" style="17" bestFit="1" customWidth="1"/>
    <col min="10243" max="10243" width="19.7109375" style="17" bestFit="1" customWidth="1"/>
    <col min="10244" max="10244" width="4" style="17" customWidth="1"/>
    <col min="10245" max="10246" width="12.28515625" style="17" customWidth="1"/>
    <col min="10247" max="10247" width="14" style="17" customWidth="1"/>
    <col min="10248" max="10248" width="9.140625" style="17"/>
    <col min="10249" max="10249" width="16.85546875" style="17" bestFit="1" customWidth="1"/>
    <col min="10250" max="10250" width="9.140625" style="17"/>
    <col min="10251" max="10251" width="12" style="17" bestFit="1" customWidth="1"/>
    <col min="10252" max="10252" width="17.7109375" style="17" bestFit="1" customWidth="1"/>
    <col min="10253" max="10497" width="9.140625" style="17"/>
    <col min="10498" max="10498" width="31.28515625" style="17" bestFit="1" customWidth="1"/>
    <col min="10499" max="10499" width="19.7109375" style="17" bestFit="1" customWidth="1"/>
    <col min="10500" max="10500" width="4" style="17" customWidth="1"/>
    <col min="10501" max="10502" width="12.28515625" style="17" customWidth="1"/>
    <col min="10503" max="10503" width="14" style="17" customWidth="1"/>
    <col min="10504" max="10504" width="9.140625" style="17"/>
    <col min="10505" max="10505" width="16.85546875" style="17" bestFit="1" customWidth="1"/>
    <col min="10506" max="10506" width="9.140625" style="17"/>
    <col min="10507" max="10507" width="12" style="17" bestFit="1" customWidth="1"/>
    <col min="10508" max="10508" width="17.7109375" style="17" bestFit="1" customWidth="1"/>
    <col min="10509" max="10753" width="9.140625" style="17"/>
    <col min="10754" max="10754" width="31.28515625" style="17" bestFit="1" customWidth="1"/>
    <col min="10755" max="10755" width="19.7109375" style="17" bestFit="1" customWidth="1"/>
    <col min="10756" max="10756" width="4" style="17" customWidth="1"/>
    <col min="10757" max="10758" width="12.28515625" style="17" customWidth="1"/>
    <col min="10759" max="10759" width="14" style="17" customWidth="1"/>
    <col min="10760" max="10760" width="9.140625" style="17"/>
    <col min="10761" max="10761" width="16.85546875" style="17" bestFit="1" customWidth="1"/>
    <col min="10762" max="10762" width="9.140625" style="17"/>
    <col min="10763" max="10763" width="12" style="17" bestFit="1" customWidth="1"/>
    <col min="10764" max="10764" width="17.7109375" style="17" bestFit="1" customWidth="1"/>
    <col min="10765" max="11009" width="9.140625" style="17"/>
    <col min="11010" max="11010" width="31.28515625" style="17" bestFit="1" customWidth="1"/>
    <col min="11011" max="11011" width="19.7109375" style="17" bestFit="1" customWidth="1"/>
    <col min="11012" max="11012" width="4" style="17" customWidth="1"/>
    <col min="11013" max="11014" width="12.28515625" style="17" customWidth="1"/>
    <col min="11015" max="11015" width="14" style="17" customWidth="1"/>
    <col min="11016" max="11016" width="9.140625" style="17"/>
    <col min="11017" max="11017" width="16.85546875" style="17" bestFit="1" customWidth="1"/>
    <col min="11018" max="11018" width="9.140625" style="17"/>
    <col min="11019" max="11019" width="12" style="17" bestFit="1" customWidth="1"/>
    <col min="11020" max="11020" width="17.7109375" style="17" bestFit="1" customWidth="1"/>
    <col min="11021" max="11265" width="9.140625" style="17"/>
    <col min="11266" max="11266" width="31.28515625" style="17" bestFit="1" customWidth="1"/>
    <col min="11267" max="11267" width="19.7109375" style="17" bestFit="1" customWidth="1"/>
    <col min="11268" max="11268" width="4" style="17" customWidth="1"/>
    <col min="11269" max="11270" width="12.28515625" style="17" customWidth="1"/>
    <col min="11271" max="11271" width="14" style="17" customWidth="1"/>
    <col min="11272" max="11272" width="9.140625" style="17"/>
    <col min="11273" max="11273" width="16.85546875" style="17" bestFit="1" customWidth="1"/>
    <col min="11274" max="11274" width="9.140625" style="17"/>
    <col min="11275" max="11275" width="12" style="17" bestFit="1" customWidth="1"/>
    <col min="11276" max="11276" width="17.7109375" style="17" bestFit="1" customWidth="1"/>
    <col min="11277" max="11521" width="9.140625" style="17"/>
    <col min="11522" max="11522" width="31.28515625" style="17" bestFit="1" customWidth="1"/>
    <col min="11523" max="11523" width="19.7109375" style="17" bestFit="1" customWidth="1"/>
    <col min="11524" max="11524" width="4" style="17" customWidth="1"/>
    <col min="11525" max="11526" width="12.28515625" style="17" customWidth="1"/>
    <col min="11527" max="11527" width="14" style="17" customWidth="1"/>
    <col min="11528" max="11528" width="9.140625" style="17"/>
    <col min="11529" max="11529" width="16.85546875" style="17" bestFit="1" customWidth="1"/>
    <col min="11530" max="11530" width="9.140625" style="17"/>
    <col min="11531" max="11531" width="12" style="17" bestFit="1" customWidth="1"/>
    <col min="11532" max="11532" width="17.7109375" style="17" bestFit="1" customWidth="1"/>
    <col min="11533" max="11777" width="9.140625" style="17"/>
    <col min="11778" max="11778" width="31.28515625" style="17" bestFit="1" customWidth="1"/>
    <col min="11779" max="11779" width="19.7109375" style="17" bestFit="1" customWidth="1"/>
    <col min="11780" max="11780" width="4" style="17" customWidth="1"/>
    <col min="11781" max="11782" width="12.28515625" style="17" customWidth="1"/>
    <col min="11783" max="11783" width="14" style="17" customWidth="1"/>
    <col min="11784" max="11784" width="9.140625" style="17"/>
    <col min="11785" max="11785" width="16.85546875" style="17" bestFit="1" customWidth="1"/>
    <col min="11786" max="11786" width="9.140625" style="17"/>
    <col min="11787" max="11787" width="12" style="17" bestFit="1" customWidth="1"/>
    <col min="11788" max="11788" width="17.7109375" style="17" bestFit="1" customWidth="1"/>
    <col min="11789" max="12033" width="9.140625" style="17"/>
    <col min="12034" max="12034" width="31.28515625" style="17" bestFit="1" customWidth="1"/>
    <col min="12035" max="12035" width="19.7109375" style="17" bestFit="1" customWidth="1"/>
    <col min="12036" max="12036" width="4" style="17" customWidth="1"/>
    <col min="12037" max="12038" width="12.28515625" style="17" customWidth="1"/>
    <col min="12039" max="12039" width="14" style="17" customWidth="1"/>
    <col min="12040" max="12040" width="9.140625" style="17"/>
    <col min="12041" max="12041" width="16.85546875" style="17" bestFit="1" customWidth="1"/>
    <col min="12042" max="12042" width="9.140625" style="17"/>
    <col min="12043" max="12043" width="12" style="17" bestFit="1" customWidth="1"/>
    <col min="12044" max="12044" width="17.7109375" style="17" bestFit="1" customWidth="1"/>
    <col min="12045" max="12289" width="9.140625" style="17"/>
    <col min="12290" max="12290" width="31.28515625" style="17" bestFit="1" customWidth="1"/>
    <col min="12291" max="12291" width="19.7109375" style="17" bestFit="1" customWidth="1"/>
    <col min="12292" max="12292" width="4" style="17" customWidth="1"/>
    <col min="12293" max="12294" width="12.28515625" style="17" customWidth="1"/>
    <col min="12295" max="12295" width="14" style="17" customWidth="1"/>
    <col min="12296" max="12296" width="9.140625" style="17"/>
    <col min="12297" max="12297" width="16.85546875" style="17" bestFit="1" customWidth="1"/>
    <col min="12298" max="12298" width="9.140625" style="17"/>
    <col min="12299" max="12299" width="12" style="17" bestFit="1" customWidth="1"/>
    <col min="12300" max="12300" width="17.7109375" style="17" bestFit="1" customWidth="1"/>
    <col min="12301" max="12545" width="9.140625" style="17"/>
    <col min="12546" max="12546" width="31.28515625" style="17" bestFit="1" customWidth="1"/>
    <col min="12547" max="12547" width="19.7109375" style="17" bestFit="1" customWidth="1"/>
    <col min="12548" max="12548" width="4" style="17" customWidth="1"/>
    <col min="12549" max="12550" width="12.28515625" style="17" customWidth="1"/>
    <col min="12551" max="12551" width="14" style="17" customWidth="1"/>
    <col min="12552" max="12552" width="9.140625" style="17"/>
    <col min="12553" max="12553" width="16.85546875" style="17" bestFit="1" customWidth="1"/>
    <col min="12554" max="12554" width="9.140625" style="17"/>
    <col min="12555" max="12555" width="12" style="17" bestFit="1" customWidth="1"/>
    <col min="12556" max="12556" width="17.7109375" style="17" bestFit="1" customWidth="1"/>
    <col min="12557" max="12801" width="9.140625" style="17"/>
    <col min="12802" max="12802" width="31.28515625" style="17" bestFit="1" customWidth="1"/>
    <col min="12803" max="12803" width="19.7109375" style="17" bestFit="1" customWidth="1"/>
    <col min="12804" max="12804" width="4" style="17" customWidth="1"/>
    <col min="12805" max="12806" width="12.28515625" style="17" customWidth="1"/>
    <col min="12807" max="12807" width="14" style="17" customWidth="1"/>
    <col min="12808" max="12808" width="9.140625" style="17"/>
    <col min="12809" max="12809" width="16.85546875" style="17" bestFit="1" customWidth="1"/>
    <col min="12810" max="12810" width="9.140625" style="17"/>
    <col min="12811" max="12811" width="12" style="17" bestFit="1" customWidth="1"/>
    <col min="12812" max="12812" width="17.7109375" style="17" bestFit="1" customWidth="1"/>
    <col min="12813" max="13057" width="9.140625" style="17"/>
    <col min="13058" max="13058" width="31.28515625" style="17" bestFit="1" customWidth="1"/>
    <col min="13059" max="13059" width="19.7109375" style="17" bestFit="1" customWidth="1"/>
    <col min="13060" max="13060" width="4" style="17" customWidth="1"/>
    <col min="13061" max="13062" width="12.28515625" style="17" customWidth="1"/>
    <col min="13063" max="13063" width="14" style="17" customWidth="1"/>
    <col min="13064" max="13064" width="9.140625" style="17"/>
    <col min="13065" max="13065" width="16.85546875" style="17" bestFit="1" customWidth="1"/>
    <col min="13066" max="13066" width="9.140625" style="17"/>
    <col min="13067" max="13067" width="12" style="17" bestFit="1" customWidth="1"/>
    <col min="13068" max="13068" width="17.7109375" style="17" bestFit="1" customWidth="1"/>
    <col min="13069" max="13313" width="9.140625" style="17"/>
    <col min="13314" max="13314" width="31.28515625" style="17" bestFit="1" customWidth="1"/>
    <col min="13315" max="13315" width="19.7109375" style="17" bestFit="1" customWidth="1"/>
    <col min="13316" max="13316" width="4" style="17" customWidth="1"/>
    <col min="13317" max="13318" width="12.28515625" style="17" customWidth="1"/>
    <col min="13319" max="13319" width="14" style="17" customWidth="1"/>
    <col min="13320" max="13320" width="9.140625" style="17"/>
    <col min="13321" max="13321" width="16.85546875" style="17" bestFit="1" customWidth="1"/>
    <col min="13322" max="13322" width="9.140625" style="17"/>
    <col min="13323" max="13323" width="12" style="17" bestFit="1" customWidth="1"/>
    <col min="13324" max="13324" width="17.7109375" style="17" bestFit="1" customWidth="1"/>
    <col min="13325" max="13569" width="9.140625" style="17"/>
    <col min="13570" max="13570" width="31.28515625" style="17" bestFit="1" customWidth="1"/>
    <col min="13571" max="13571" width="19.7109375" style="17" bestFit="1" customWidth="1"/>
    <col min="13572" max="13572" width="4" style="17" customWidth="1"/>
    <col min="13573" max="13574" width="12.28515625" style="17" customWidth="1"/>
    <col min="13575" max="13575" width="14" style="17" customWidth="1"/>
    <col min="13576" max="13576" width="9.140625" style="17"/>
    <col min="13577" max="13577" width="16.85546875" style="17" bestFit="1" customWidth="1"/>
    <col min="13578" max="13578" width="9.140625" style="17"/>
    <col min="13579" max="13579" width="12" style="17" bestFit="1" customWidth="1"/>
    <col min="13580" max="13580" width="17.7109375" style="17" bestFit="1" customWidth="1"/>
    <col min="13581" max="13825" width="9.140625" style="17"/>
    <col min="13826" max="13826" width="31.28515625" style="17" bestFit="1" customWidth="1"/>
    <col min="13827" max="13827" width="19.7109375" style="17" bestFit="1" customWidth="1"/>
    <col min="13828" max="13828" width="4" style="17" customWidth="1"/>
    <col min="13829" max="13830" width="12.28515625" style="17" customWidth="1"/>
    <col min="13831" max="13831" width="14" style="17" customWidth="1"/>
    <col min="13832" max="13832" width="9.140625" style="17"/>
    <col min="13833" max="13833" width="16.85546875" style="17" bestFit="1" customWidth="1"/>
    <col min="13834" max="13834" width="9.140625" style="17"/>
    <col min="13835" max="13835" width="12" style="17" bestFit="1" customWidth="1"/>
    <col min="13836" max="13836" width="17.7109375" style="17" bestFit="1" customWidth="1"/>
    <col min="13837" max="14081" width="9.140625" style="17"/>
    <col min="14082" max="14082" width="31.28515625" style="17" bestFit="1" customWidth="1"/>
    <col min="14083" max="14083" width="19.7109375" style="17" bestFit="1" customWidth="1"/>
    <col min="14084" max="14084" width="4" style="17" customWidth="1"/>
    <col min="14085" max="14086" width="12.28515625" style="17" customWidth="1"/>
    <col min="14087" max="14087" width="14" style="17" customWidth="1"/>
    <col min="14088" max="14088" width="9.140625" style="17"/>
    <col min="14089" max="14089" width="16.85546875" style="17" bestFit="1" customWidth="1"/>
    <col min="14090" max="14090" width="9.140625" style="17"/>
    <col min="14091" max="14091" width="12" style="17" bestFit="1" customWidth="1"/>
    <col min="14092" max="14092" width="17.7109375" style="17" bestFit="1" customWidth="1"/>
    <col min="14093" max="14337" width="9.140625" style="17"/>
    <col min="14338" max="14338" width="31.28515625" style="17" bestFit="1" customWidth="1"/>
    <col min="14339" max="14339" width="19.7109375" style="17" bestFit="1" customWidth="1"/>
    <col min="14340" max="14340" width="4" style="17" customWidth="1"/>
    <col min="14341" max="14342" width="12.28515625" style="17" customWidth="1"/>
    <col min="14343" max="14343" width="14" style="17" customWidth="1"/>
    <col min="14344" max="14344" width="9.140625" style="17"/>
    <col min="14345" max="14345" width="16.85546875" style="17" bestFit="1" customWidth="1"/>
    <col min="14346" max="14346" width="9.140625" style="17"/>
    <col min="14347" max="14347" width="12" style="17" bestFit="1" customWidth="1"/>
    <col min="14348" max="14348" width="17.7109375" style="17" bestFit="1" customWidth="1"/>
    <col min="14349" max="14593" width="9.140625" style="17"/>
    <col min="14594" max="14594" width="31.28515625" style="17" bestFit="1" customWidth="1"/>
    <col min="14595" max="14595" width="19.7109375" style="17" bestFit="1" customWidth="1"/>
    <col min="14596" max="14596" width="4" style="17" customWidth="1"/>
    <col min="14597" max="14598" width="12.28515625" style="17" customWidth="1"/>
    <col min="14599" max="14599" width="14" style="17" customWidth="1"/>
    <col min="14600" max="14600" width="9.140625" style="17"/>
    <col min="14601" max="14601" width="16.85546875" style="17" bestFit="1" customWidth="1"/>
    <col min="14602" max="14602" width="9.140625" style="17"/>
    <col min="14603" max="14603" width="12" style="17" bestFit="1" customWidth="1"/>
    <col min="14604" max="14604" width="17.7109375" style="17" bestFit="1" customWidth="1"/>
    <col min="14605" max="14849" width="9.140625" style="17"/>
    <col min="14850" max="14850" width="31.28515625" style="17" bestFit="1" customWidth="1"/>
    <col min="14851" max="14851" width="19.7109375" style="17" bestFit="1" customWidth="1"/>
    <col min="14852" max="14852" width="4" style="17" customWidth="1"/>
    <col min="14853" max="14854" width="12.28515625" style="17" customWidth="1"/>
    <col min="14855" max="14855" width="14" style="17" customWidth="1"/>
    <col min="14856" max="14856" width="9.140625" style="17"/>
    <col min="14857" max="14857" width="16.85546875" style="17" bestFit="1" customWidth="1"/>
    <col min="14858" max="14858" width="9.140625" style="17"/>
    <col min="14859" max="14859" width="12" style="17" bestFit="1" customWidth="1"/>
    <col min="14860" max="14860" width="17.7109375" style="17" bestFit="1" customWidth="1"/>
    <col min="14861" max="15105" width="9.140625" style="17"/>
    <col min="15106" max="15106" width="31.28515625" style="17" bestFit="1" customWidth="1"/>
    <col min="15107" max="15107" width="19.7109375" style="17" bestFit="1" customWidth="1"/>
    <col min="15108" max="15108" width="4" style="17" customWidth="1"/>
    <col min="15109" max="15110" width="12.28515625" style="17" customWidth="1"/>
    <col min="15111" max="15111" width="14" style="17" customWidth="1"/>
    <col min="15112" max="15112" width="9.140625" style="17"/>
    <col min="15113" max="15113" width="16.85546875" style="17" bestFit="1" customWidth="1"/>
    <col min="15114" max="15114" width="9.140625" style="17"/>
    <col min="15115" max="15115" width="12" style="17" bestFit="1" customWidth="1"/>
    <col min="15116" max="15116" width="17.7109375" style="17" bestFit="1" customWidth="1"/>
    <col min="15117" max="15361" width="9.140625" style="17"/>
    <col min="15362" max="15362" width="31.28515625" style="17" bestFit="1" customWidth="1"/>
    <col min="15363" max="15363" width="19.7109375" style="17" bestFit="1" customWidth="1"/>
    <col min="15364" max="15364" width="4" style="17" customWidth="1"/>
    <col min="15365" max="15366" width="12.28515625" style="17" customWidth="1"/>
    <col min="15367" max="15367" width="14" style="17" customWidth="1"/>
    <col min="15368" max="15368" width="9.140625" style="17"/>
    <col min="15369" max="15369" width="16.85546875" style="17" bestFit="1" customWidth="1"/>
    <col min="15370" max="15370" width="9.140625" style="17"/>
    <col min="15371" max="15371" width="12" style="17" bestFit="1" customWidth="1"/>
    <col min="15372" max="15372" width="17.7109375" style="17" bestFit="1" customWidth="1"/>
    <col min="15373" max="15617" width="9.140625" style="17"/>
    <col min="15618" max="15618" width="31.28515625" style="17" bestFit="1" customWidth="1"/>
    <col min="15619" max="15619" width="19.7109375" style="17" bestFit="1" customWidth="1"/>
    <col min="15620" max="15620" width="4" style="17" customWidth="1"/>
    <col min="15621" max="15622" width="12.28515625" style="17" customWidth="1"/>
    <col min="15623" max="15623" width="14" style="17" customWidth="1"/>
    <col min="15624" max="15624" width="9.140625" style="17"/>
    <col min="15625" max="15625" width="16.85546875" style="17" bestFit="1" customWidth="1"/>
    <col min="15626" max="15626" width="9.140625" style="17"/>
    <col min="15627" max="15627" width="12" style="17" bestFit="1" customWidth="1"/>
    <col min="15628" max="15628" width="17.7109375" style="17" bestFit="1" customWidth="1"/>
    <col min="15629" max="15873" width="9.140625" style="17"/>
    <col min="15874" max="15874" width="31.28515625" style="17" bestFit="1" customWidth="1"/>
    <col min="15875" max="15875" width="19.7109375" style="17" bestFit="1" customWidth="1"/>
    <col min="15876" max="15876" width="4" style="17" customWidth="1"/>
    <col min="15877" max="15878" width="12.28515625" style="17" customWidth="1"/>
    <col min="15879" max="15879" width="14" style="17" customWidth="1"/>
    <col min="15880" max="15880" width="9.140625" style="17"/>
    <col min="15881" max="15881" width="16.85546875" style="17" bestFit="1" customWidth="1"/>
    <col min="15882" max="15882" width="9.140625" style="17"/>
    <col min="15883" max="15883" width="12" style="17" bestFit="1" customWidth="1"/>
    <col min="15884" max="15884" width="17.7109375" style="17" bestFit="1" customWidth="1"/>
    <col min="15885" max="16129" width="9.140625" style="17"/>
    <col min="16130" max="16130" width="31.28515625" style="17" bestFit="1" customWidth="1"/>
    <col min="16131" max="16131" width="19.7109375" style="17" bestFit="1" customWidth="1"/>
    <col min="16132" max="16132" width="4" style="17" customWidth="1"/>
    <col min="16133" max="16134" width="12.28515625" style="17" customWidth="1"/>
    <col min="16135" max="16135" width="14" style="17" customWidth="1"/>
    <col min="16136" max="16136" width="9.140625" style="17"/>
    <col min="16137" max="16137" width="16.85546875" style="17" bestFit="1" customWidth="1"/>
    <col min="16138" max="16138" width="9.140625" style="17"/>
    <col min="16139" max="16139" width="12" style="17" bestFit="1" customWidth="1"/>
    <col min="16140" max="16140" width="17.7109375" style="17" bestFit="1" customWidth="1"/>
    <col min="16141" max="16384" width="9.140625" style="17"/>
  </cols>
  <sheetData>
    <row r="1" spans="1:12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12" x14ac:dyDescent="0.2">
      <c r="A2" s="17" t="s">
        <v>744</v>
      </c>
      <c r="B2" s="18"/>
      <c r="C2" s="18"/>
      <c r="D2" s="18"/>
      <c r="E2" s="18"/>
      <c r="F2" s="18"/>
      <c r="G2" s="18"/>
      <c r="H2" s="19"/>
      <c r="I2" s="18"/>
    </row>
    <row r="3" spans="1:12" x14ac:dyDescent="0.2">
      <c r="A3" s="19" t="s">
        <v>853</v>
      </c>
      <c r="B3" s="18"/>
      <c r="C3" s="18"/>
      <c r="D3" s="18"/>
      <c r="E3" s="18"/>
      <c r="F3" s="18"/>
      <c r="G3" s="18"/>
      <c r="H3" s="18"/>
      <c r="I3" s="18"/>
    </row>
    <row r="4" spans="1:12" x14ac:dyDescent="0.2">
      <c r="B4" s="18"/>
      <c r="C4" s="18"/>
      <c r="D4" s="18"/>
      <c r="E4" s="18"/>
      <c r="F4" s="18"/>
      <c r="G4" s="18"/>
      <c r="H4" s="18"/>
      <c r="I4" s="18"/>
    </row>
    <row r="5" spans="1:12" x14ac:dyDescent="0.2">
      <c r="B5" s="18"/>
      <c r="C5" s="18"/>
      <c r="D5" s="18"/>
      <c r="E5" s="18"/>
      <c r="F5" s="18"/>
      <c r="G5" s="18"/>
      <c r="H5" s="18"/>
      <c r="I5" s="18"/>
    </row>
    <row r="6" spans="1:12" x14ac:dyDescent="0.2">
      <c r="A6" s="20"/>
      <c r="B6" s="21" t="s">
        <v>746</v>
      </c>
      <c r="C6" s="21" t="s">
        <v>747</v>
      </c>
      <c r="D6" s="21"/>
      <c r="E6" s="22" t="s">
        <v>748</v>
      </c>
      <c r="F6" s="21" t="s">
        <v>749</v>
      </c>
      <c r="G6" s="21" t="s">
        <v>750</v>
      </c>
      <c r="H6" s="18"/>
      <c r="I6" s="18"/>
      <c r="J6" s="19"/>
    </row>
    <row r="7" spans="1:12" x14ac:dyDescent="0.2">
      <c r="A7" s="23"/>
      <c r="B7" s="24"/>
      <c r="C7" s="24"/>
      <c r="D7" s="24"/>
      <c r="E7" s="18"/>
      <c r="F7" s="24"/>
      <c r="G7" s="25" t="s">
        <v>751</v>
      </c>
      <c r="H7" s="18"/>
      <c r="I7" s="18"/>
      <c r="J7" s="19"/>
    </row>
    <row r="8" spans="1:12" x14ac:dyDescent="0.2">
      <c r="A8" s="23"/>
      <c r="B8" s="24"/>
      <c r="C8" s="24"/>
      <c r="D8" s="24"/>
      <c r="E8" s="18"/>
      <c r="F8" s="25" t="s">
        <v>751</v>
      </c>
      <c r="G8" s="25" t="s">
        <v>752</v>
      </c>
      <c r="H8" s="18"/>
      <c r="I8" s="18"/>
      <c r="J8" s="19"/>
    </row>
    <row r="9" spans="1:12" x14ac:dyDescent="0.2">
      <c r="A9" s="26" t="s">
        <v>753</v>
      </c>
      <c r="B9" s="24"/>
      <c r="C9" s="25" t="s">
        <v>754</v>
      </c>
      <c r="D9" s="24"/>
      <c r="E9" s="21" t="s">
        <v>755</v>
      </c>
      <c r="F9" s="25" t="s">
        <v>756</v>
      </c>
      <c r="G9" s="25" t="s">
        <v>757</v>
      </c>
      <c r="H9" s="18"/>
      <c r="I9" s="18"/>
      <c r="J9" s="19"/>
    </row>
    <row r="10" spans="1:12" x14ac:dyDescent="0.2">
      <c r="A10" s="27" t="s">
        <v>758</v>
      </c>
      <c r="B10" s="28" t="s">
        <v>759</v>
      </c>
      <c r="C10" s="28" t="s">
        <v>760</v>
      </c>
      <c r="D10" s="29"/>
      <c r="E10" s="28" t="s">
        <v>761</v>
      </c>
      <c r="F10" s="28" t="s">
        <v>762</v>
      </c>
      <c r="G10" s="28" t="s">
        <v>763</v>
      </c>
      <c r="H10" s="19"/>
      <c r="I10" s="19"/>
      <c r="J10" s="19"/>
    </row>
    <row r="11" spans="1:12" x14ac:dyDescent="0.2">
      <c r="A11" s="26">
        <v>1</v>
      </c>
      <c r="B11" s="29"/>
      <c r="C11" s="30" t="s">
        <v>764</v>
      </c>
      <c r="D11" s="31"/>
      <c r="E11" s="19"/>
      <c r="F11" s="32"/>
      <c r="G11" s="31"/>
      <c r="H11" s="19"/>
      <c r="I11" s="33"/>
      <c r="J11" s="33"/>
    </row>
    <row r="12" spans="1:12" x14ac:dyDescent="0.2">
      <c r="A12" s="26">
        <f>A11+1</f>
        <v>2</v>
      </c>
      <c r="B12" s="31" t="s">
        <v>765</v>
      </c>
      <c r="C12" s="34">
        <f>+'Exhibit A-7 Page 4'!G39</f>
        <v>2926531185.386117</v>
      </c>
      <c r="D12" s="31"/>
      <c r="E12" s="35">
        <f>+C12/$C$18</f>
        <v>0.4268829867962442</v>
      </c>
      <c r="F12" s="36">
        <f>+'Exhibit A-7 Page 4'!M43</f>
        <v>4.5400000000000003E-2</v>
      </c>
      <c r="G12" s="36">
        <f>+F12*E12</f>
        <v>1.9380487600549487E-2</v>
      </c>
      <c r="H12" s="37"/>
      <c r="I12" s="38"/>
      <c r="J12" s="39"/>
      <c r="K12" s="40"/>
      <c r="L12" s="40"/>
    </row>
    <row r="13" spans="1:12" x14ac:dyDescent="0.2">
      <c r="A13" s="26">
        <f t="shared" ref="A13:A25" si="0">A12+1</f>
        <v>3</v>
      </c>
      <c r="B13" s="31" t="s">
        <v>766</v>
      </c>
      <c r="C13" s="41">
        <f>2574496.07732691*1000</f>
        <v>2574496077.32691</v>
      </c>
      <c r="D13" s="31"/>
      <c r="E13" s="35">
        <f>+C13/$C$18</f>
        <v>0.37553284259280023</v>
      </c>
      <c r="F13" s="36">
        <v>0.105</v>
      </c>
      <c r="G13" s="36">
        <f>+F13*E13</f>
        <v>3.9430948472244022E-2</v>
      </c>
      <c r="H13" s="37"/>
      <c r="I13" s="39"/>
      <c r="J13" s="39"/>
      <c r="K13" s="40"/>
      <c r="L13" s="40"/>
    </row>
    <row r="14" spans="1:12" x14ac:dyDescent="0.2">
      <c r="A14" s="26">
        <f t="shared" si="0"/>
        <v>4</v>
      </c>
      <c r="B14" s="31" t="s">
        <v>767</v>
      </c>
      <c r="C14" s="41">
        <f>37972.60804*1000</f>
        <v>37972608.039999999</v>
      </c>
      <c r="D14" s="31"/>
      <c r="E14" s="35">
        <f>+C14/$C$18</f>
        <v>5.5389330609233196E-3</v>
      </c>
      <c r="F14" s="36">
        <v>0.02</v>
      </c>
      <c r="G14" s="36">
        <f>+F14*E14</f>
        <v>1.1077866121846639E-4</v>
      </c>
      <c r="H14" s="37"/>
      <c r="I14" s="42"/>
      <c r="J14" s="39"/>
      <c r="K14" s="40"/>
      <c r="L14" s="40"/>
    </row>
    <row r="15" spans="1:12" ht="14.25" x14ac:dyDescent="0.2">
      <c r="A15" s="26">
        <f t="shared" si="0"/>
        <v>5</v>
      </c>
      <c r="B15" s="31" t="s">
        <v>768</v>
      </c>
      <c r="C15" s="41">
        <v>1297621545</v>
      </c>
      <c r="D15" s="31"/>
      <c r="E15" s="35">
        <f>+C15/$C$18</f>
        <v>0.1892795688037997</v>
      </c>
      <c r="F15" s="36">
        <v>0</v>
      </c>
      <c r="G15" s="36">
        <f>+F15*E15</f>
        <v>0</v>
      </c>
      <c r="H15" s="37"/>
      <c r="I15" s="39"/>
      <c r="J15" s="39"/>
      <c r="K15" s="40"/>
      <c r="L15" s="40"/>
    </row>
    <row r="16" spans="1:12" ht="14.25" x14ac:dyDescent="0.2">
      <c r="A16" s="26">
        <f t="shared" si="0"/>
        <v>6</v>
      </c>
      <c r="B16" s="31" t="s">
        <v>769</v>
      </c>
      <c r="C16" s="43">
        <v>18960268</v>
      </c>
      <c r="D16" s="44"/>
      <c r="E16" s="45">
        <f>+C16/$C$18</f>
        <v>2.7656687462325399E-3</v>
      </c>
      <c r="F16" s="36">
        <f>+G25</f>
        <v>7.3292965964507767E-2</v>
      </c>
      <c r="G16" s="46">
        <f>+F16*E16</f>
        <v>2.0270406528672441E-4</v>
      </c>
      <c r="H16" s="37"/>
      <c r="I16" s="39"/>
      <c r="J16" s="39"/>
      <c r="K16" s="40"/>
      <c r="L16" s="40"/>
    </row>
    <row r="17" spans="1:12" x14ac:dyDescent="0.2">
      <c r="A17" s="26">
        <f t="shared" si="0"/>
        <v>7</v>
      </c>
      <c r="B17" s="31"/>
      <c r="C17" s="47" t="s">
        <v>770</v>
      </c>
      <c r="D17" s="29"/>
      <c r="E17" s="19"/>
      <c r="F17" s="35"/>
      <c r="G17" s="30" t="s">
        <v>770</v>
      </c>
      <c r="H17" s="37"/>
      <c r="I17" s="39"/>
      <c r="J17" s="39"/>
      <c r="K17" s="40"/>
      <c r="L17" s="40"/>
    </row>
    <row r="18" spans="1:12" x14ac:dyDescent="0.2">
      <c r="A18" s="26">
        <f t="shared" si="0"/>
        <v>8</v>
      </c>
      <c r="B18" s="31" t="s">
        <v>761</v>
      </c>
      <c r="C18" s="48">
        <f>SUM(C12:C17)</f>
        <v>6855581683.753027</v>
      </c>
      <c r="D18" s="29"/>
      <c r="E18" s="49">
        <f>SUM(E12:E17)</f>
        <v>1</v>
      </c>
      <c r="F18" s="35"/>
      <c r="G18" s="50">
        <f>SUM(G12:G17)</f>
        <v>5.9124918799298702E-2</v>
      </c>
      <c r="H18" s="37"/>
      <c r="I18" s="51"/>
      <c r="J18" s="52"/>
      <c r="K18" s="40"/>
      <c r="L18" s="40"/>
    </row>
    <row r="19" spans="1:12" x14ac:dyDescent="0.2">
      <c r="A19" s="26">
        <f t="shared" si="0"/>
        <v>9</v>
      </c>
      <c r="B19" s="31"/>
      <c r="C19" s="30" t="s">
        <v>770</v>
      </c>
      <c r="D19" s="29"/>
      <c r="E19" s="19"/>
      <c r="F19" s="53"/>
      <c r="G19" s="29"/>
      <c r="H19" s="30" t="s">
        <v>770</v>
      </c>
      <c r="J19" s="54"/>
    </row>
    <row r="20" spans="1:12" x14ac:dyDescent="0.2">
      <c r="A20" s="26">
        <f t="shared" si="0"/>
        <v>10</v>
      </c>
      <c r="B20" s="19"/>
      <c r="C20" s="31"/>
      <c r="D20" s="31"/>
      <c r="E20" s="19"/>
      <c r="F20" s="32"/>
      <c r="G20" s="31"/>
      <c r="H20" s="31"/>
      <c r="I20" s="54"/>
      <c r="J20" s="54"/>
    </row>
    <row r="21" spans="1:12" x14ac:dyDescent="0.2">
      <c r="A21" s="26">
        <f t="shared" si="0"/>
        <v>11</v>
      </c>
      <c r="B21" s="55"/>
      <c r="C21" s="31"/>
      <c r="D21" s="31"/>
      <c r="E21" s="19"/>
      <c r="F21" s="32"/>
      <c r="G21" s="31"/>
      <c r="H21" s="31"/>
      <c r="I21" s="54"/>
      <c r="J21" s="54"/>
    </row>
    <row r="22" spans="1:12" x14ac:dyDescent="0.2">
      <c r="A22" s="26">
        <f t="shared" si="0"/>
        <v>12</v>
      </c>
      <c r="B22" s="28" t="s">
        <v>771</v>
      </c>
      <c r="C22" s="34"/>
      <c r="D22" s="31"/>
      <c r="E22" s="35"/>
      <c r="F22" s="36"/>
      <c r="G22" s="36"/>
      <c r="H22" s="37"/>
      <c r="I22" s="38"/>
      <c r="J22" s="39"/>
      <c r="K22" s="40"/>
      <c r="L22" s="40"/>
    </row>
    <row r="23" spans="1:12" x14ac:dyDescent="0.2">
      <c r="A23" s="26">
        <f t="shared" si="0"/>
        <v>13</v>
      </c>
      <c r="B23" s="31" t="s">
        <v>765</v>
      </c>
      <c r="C23" s="41">
        <f>+C12</f>
        <v>2926531185.386117</v>
      </c>
      <c r="D23" s="31"/>
      <c r="E23" s="35">
        <f>+C23/$C$25</f>
        <v>0.53199721536060773</v>
      </c>
      <c r="F23" s="36">
        <f>+F12</f>
        <v>4.5400000000000003E-2</v>
      </c>
      <c r="G23" s="36">
        <f>+F23*E23</f>
        <v>2.4152673577371591E-2</v>
      </c>
      <c r="H23" s="37"/>
      <c r="I23" s="39"/>
      <c r="J23" s="39"/>
      <c r="K23" s="40"/>
      <c r="L23" s="40"/>
    </row>
    <row r="24" spans="1:12" x14ac:dyDescent="0.2">
      <c r="A24" s="26">
        <f t="shared" si="0"/>
        <v>14</v>
      </c>
      <c r="B24" s="31" t="s">
        <v>766</v>
      </c>
      <c r="C24" s="43">
        <f>+C13</f>
        <v>2574496077.32691</v>
      </c>
      <c r="D24" s="44"/>
      <c r="E24" s="45">
        <f>+C24/$C$25</f>
        <v>0.46800278463939221</v>
      </c>
      <c r="F24" s="36">
        <f>+F13</f>
        <v>0.105</v>
      </c>
      <c r="G24" s="46">
        <f>+F24*E24</f>
        <v>4.9140292387136179E-2</v>
      </c>
      <c r="H24" s="37"/>
      <c r="I24" s="39"/>
      <c r="J24" s="39"/>
      <c r="K24" s="40"/>
      <c r="L24" s="40"/>
    </row>
    <row r="25" spans="1:12" x14ac:dyDescent="0.2">
      <c r="A25" s="26">
        <f t="shared" si="0"/>
        <v>15</v>
      </c>
      <c r="B25" s="31" t="s">
        <v>761</v>
      </c>
      <c r="C25" s="41">
        <f>SUM(C23:C24)</f>
        <v>5501027262.713027</v>
      </c>
      <c r="D25" s="31"/>
      <c r="E25" s="35">
        <f>SUM(E20:E24)</f>
        <v>1</v>
      </c>
      <c r="F25" s="36"/>
      <c r="G25" s="36">
        <f>SUM(G23:G24)</f>
        <v>7.3292965964507767E-2</v>
      </c>
      <c r="H25" s="37"/>
      <c r="I25" s="39"/>
      <c r="J25" s="39"/>
      <c r="K25" s="40"/>
      <c r="L25" s="40"/>
    </row>
    <row r="26" spans="1:12" x14ac:dyDescent="0.2">
      <c r="A26" s="26"/>
      <c r="B26" s="31"/>
      <c r="C26" s="41"/>
      <c r="D26" s="31"/>
      <c r="E26" s="35"/>
      <c r="F26" s="36"/>
      <c r="G26" s="36"/>
      <c r="H26" s="37"/>
      <c r="I26" s="39"/>
      <c r="J26" s="39"/>
      <c r="K26" s="40"/>
      <c r="L26" s="40"/>
    </row>
    <row r="27" spans="1:12" ht="14.25" x14ac:dyDescent="0.2">
      <c r="A27" s="26"/>
      <c r="B27" s="56" t="s">
        <v>772</v>
      </c>
      <c r="C27" s="56"/>
      <c r="D27" s="56"/>
      <c r="E27" s="56"/>
      <c r="F27" s="56"/>
      <c r="G27" s="56"/>
      <c r="H27" s="37"/>
      <c r="I27" s="39"/>
      <c r="J27" s="39"/>
      <c r="K27" s="40"/>
      <c r="L27" s="40"/>
    </row>
    <row r="28" spans="1:12" ht="14.25" x14ac:dyDescent="0.2">
      <c r="A28" s="26"/>
      <c r="B28" s="56" t="s">
        <v>773</v>
      </c>
      <c r="C28" s="48"/>
      <c r="D28" s="29"/>
      <c r="E28" s="49"/>
      <c r="F28" s="35"/>
      <c r="G28" s="50"/>
      <c r="H28" s="37"/>
      <c r="I28" s="39"/>
      <c r="J28" s="39"/>
      <c r="K28" s="40"/>
      <c r="L28" s="40"/>
    </row>
    <row r="29" spans="1:12" x14ac:dyDescent="0.2">
      <c r="A29" s="26"/>
      <c r="B29" s="31"/>
      <c r="C29" s="57"/>
      <c r="D29" s="31"/>
      <c r="E29" s="35"/>
      <c r="F29" s="36"/>
      <c r="G29" s="36"/>
      <c r="H29" s="37"/>
      <c r="I29" s="38"/>
      <c r="J29" s="39"/>
      <c r="K29" s="40"/>
      <c r="L29" s="40"/>
    </row>
    <row r="32" spans="1:12" x14ac:dyDescent="0.2">
      <c r="C32" s="58"/>
    </row>
    <row r="33" spans="3:3" x14ac:dyDescent="0.2">
      <c r="C33" s="58"/>
    </row>
    <row r="34" spans="3:3" x14ac:dyDescent="0.2">
      <c r="C34" s="59"/>
    </row>
    <row r="35" spans="3:3" x14ac:dyDescent="0.2">
      <c r="C35" s="59"/>
    </row>
    <row r="36" spans="3:3" x14ac:dyDescent="0.2">
      <c r="C36" s="59"/>
    </row>
    <row r="37" spans="3:3" x14ac:dyDescent="0.2">
      <c r="C37" s="61"/>
    </row>
    <row r="38" spans="3:3" x14ac:dyDescent="0.2">
      <c r="C38" s="59"/>
    </row>
    <row r="39" spans="3:3" x14ac:dyDescent="0.2">
      <c r="C39" s="58"/>
    </row>
    <row r="40" spans="3:3" x14ac:dyDescent="0.2">
      <c r="C40" s="61"/>
    </row>
  </sheetData>
  <pageMargins left="0.75" right="0.75" top="1" bottom="1" header="0.5" footer="0.5"/>
  <pageSetup orientation="landscape" r:id="rId1"/>
  <headerFooter alignWithMargins="0">
    <oddHeader>&amp;RExhibit A-7
Page 3 of 4
Witness: Messner</oddHeader>
    <evenFooter>&amp;C&amp;"Calibri,Regular"&amp;11&amp;B&amp;K000000AEP CONFIDENTIAL</evenFooter>
    <firstFooter>&amp;C&amp;"Calibri,Regular"&amp;11&amp;B&amp;K000000AEP CONFIDENTIAL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autoPageBreaks="0" fitToPage="1"/>
  </sheetPr>
  <dimension ref="A1:R58"/>
  <sheetViews>
    <sheetView zoomScale="90" zoomScaleNormal="90" workbookViewId="0">
      <selection activeCell="J24" sqref="J24"/>
    </sheetView>
  </sheetViews>
  <sheetFormatPr defaultRowHeight="12.75" x14ac:dyDescent="0.2"/>
  <cols>
    <col min="1" max="1" width="9.140625" style="62"/>
    <col min="2" max="2" width="29.140625" style="62" customWidth="1"/>
    <col min="3" max="3" width="9.140625" style="62"/>
    <col min="4" max="4" width="10.140625" style="62" bestFit="1" customWidth="1"/>
    <col min="5" max="6" width="9.140625" style="62"/>
    <col min="7" max="7" width="12.5703125" style="62" bestFit="1" customWidth="1"/>
    <col min="8" max="8" width="12.140625" style="62" bestFit="1" customWidth="1"/>
    <col min="9" max="9" width="12.5703125" style="62" bestFit="1" customWidth="1"/>
    <col min="10" max="10" width="10.28515625" style="62" bestFit="1" customWidth="1"/>
    <col min="11" max="11" width="10.7109375" style="62" bestFit="1" customWidth="1"/>
    <col min="12" max="12" width="15.7109375" style="62" bestFit="1" customWidth="1"/>
    <col min="13" max="13" width="9.140625" style="62"/>
    <col min="14" max="14" width="11.7109375" style="62" customWidth="1"/>
    <col min="15" max="15" width="12.85546875" style="62" customWidth="1"/>
    <col min="16" max="16" width="11.42578125" style="62" bestFit="1" customWidth="1"/>
    <col min="17" max="17" width="9.140625" style="62"/>
    <col min="18" max="18" width="15" style="62" bestFit="1" customWidth="1"/>
    <col min="19" max="257" width="9.140625" style="62"/>
    <col min="258" max="258" width="29.140625" style="62" customWidth="1"/>
    <col min="259" max="259" width="9.140625" style="62"/>
    <col min="260" max="260" width="10.140625" style="62" bestFit="1" customWidth="1"/>
    <col min="261" max="262" width="9.140625" style="62"/>
    <col min="263" max="263" width="12.5703125" style="62" bestFit="1" customWidth="1"/>
    <col min="264" max="264" width="12.140625" style="62" bestFit="1" customWidth="1"/>
    <col min="265" max="265" width="12.5703125" style="62" bestFit="1" customWidth="1"/>
    <col min="266" max="266" width="10.28515625" style="62" bestFit="1" customWidth="1"/>
    <col min="267" max="267" width="10.7109375" style="62" bestFit="1" customWidth="1"/>
    <col min="268" max="268" width="15.7109375" style="62" bestFit="1" customWidth="1"/>
    <col min="269" max="269" width="9.140625" style="62"/>
    <col min="270" max="270" width="11.7109375" style="62" customWidth="1"/>
    <col min="271" max="271" width="12.85546875" style="62" customWidth="1"/>
    <col min="272" max="272" width="11.42578125" style="62" bestFit="1" customWidth="1"/>
    <col min="273" max="273" width="9.140625" style="62"/>
    <col min="274" max="274" width="15" style="62" bestFit="1" customWidth="1"/>
    <col min="275" max="513" width="9.140625" style="62"/>
    <col min="514" max="514" width="29.140625" style="62" customWidth="1"/>
    <col min="515" max="515" width="9.140625" style="62"/>
    <col min="516" max="516" width="10.140625" style="62" bestFit="1" customWidth="1"/>
    <col min="517" max="518" width="9.140625" style="62"/>
    <col min="519" max="519" width="12.5703125" style="62" bestFit="1" customWidth="1"/>
    <col min="520" max="520" width="12.140625" style="62" bestFit="1" customWidth="1"/>
    <col min="521" max="521" width="12.5703125" style="62" bestFit="1" customWidth="1"/>
    <col min="522" max="522" width="10.28515625" style="62" bestFit="1" customWidth="1"/>
    <col min="523" max="523" width="10.7109375" style="62" bestFit="1" customWidth="1"/>
    <col min="524" max="524" width="15.7109375" style="62" bestFit="1" customWidth="1"/>
    <col min="525" max="525" width="9.140625" style="62"/>
    <col min="526" max="526" width="11.7109375" style="62" customWidth="1"/>
    <col min="527" max="527" width="12.85546875" style="62" customWidth="1"/>
    <col min="528" max="528" width="11.42578125" style="62" bestFit="1" customWidth="1"/>
    <col min="529" max="529" width="9.140625" style="62"/>
    <col min="530" max="530" width="15" style="62" bestFit="1" customWidth="1"/>
    <col min="531" max="769" width="9.140625" style="62"/>
    <col min="770" max="770" width="29.140625" style="62" customWidth="1"/>
    <col min="771" max="771" width="9.140625" style="62"/>
    <col min="772" max="772" width="10.140625" style="62" bestFit="1" customWidth="1"/>
    <col min="773" max="774" width="9.140625" style="62"/>
    <col min="775" max="775" width="12.5703125" style="62" bestFit="1" customWidth="1"/>
    <col min="776" max="776" width="12.140625" style="62" bestFit="1" customWidth="1"/>
    <col min="777" max="777" width="12.5703125" style="62" bestFit="1" customWidth="1"/>
    <col min="778" max="778" width="10.28515625" style="62" bestFit="1" customWidth="1"/>
    <col min="779" max="779" width="10.7109375" style="62" bestFit="1" customWidth="1"/>
    <col min="780" max="780" width="15.7109375" style="62" bestFit="1" customWidth="1"/>
    <col min="781" max="781" width="9.140625" style="62"/>
    <col min="782" max="782" width="11.7109375" style="62" customWidth="1"/>
    <col min="783" max="783" width="12.85546875" style="62" customWidth="1"/>
    <col min="784" max="784" width="11.42578125" style="62" bestFit="1" customWidth="1"/>
    <col min="785" max="785" width="9.140625" style="62"/>
    <col min="786" max="786" width="15" style="62" bestFit="1" customWidth="1"/>
    <col min="787" max="1025" width="9.140625" style="62"/>
    <col min="1026" max="1026" width="29.140625" style="62" customWidth="1"/>
    <col min="1027" max="1027" width="9.140625" style="62"/>
    <col min="1028" max="1028" width="10.140625" style="62" bestFit="1" customWidth="1"/>
    <col min="1029" max="1030" width="9.140625" style="62"/>
    <col min="1031" max="1031" width="12.5703125" style="62" bestFit="1" customWidth="1"/>
    <col min="1032" max="1032" width="12.140625" style="62" bestFit="1" customWidth="1"/>
    <col min="1033" max="1033" width="12.5703125" style="62" bestFit="1" customWidth="1"/>
    <col min="1034" max="1034" width="10.28515625" style="62" bestFit="1" customWidth="1"/>
    <col min="1035" max="1035" width="10.7109375" style="62" bestFit="1" customWidth="1"/>
    <col min="1036" max="1036" width="15.7109375" style="62" bestFit="1" customWidth="1"/>
    <col min="1037" max="1037" width="9.140625" style="62"/>
    <col min="1038" max="1038" width="11.7109375" style="62" customWidth="1"/>
    <col min="1039" max="1039" width="12.85546875" style="62" customWidth="1"/>
    <col min="1040" max="1040" width="11.42578125" style="62" bestFit="1" customWidth="1"/>
    <col min="1041" max="1041" width="9.140625" style="62"/>
    <col min="1042" max="1042" width="15" style="62" bestFit="1" customWidth="1"/>
    <col min="1043" max="1281" width="9.140625" style="62"/>
    <col min="1282" max="1282" width="29.140625" style="62" customWidth="1"/>
    <col min="1283" max="1283" width="9.140625" style="62"/>
    <col min="1284" max="1284" width="10.140625" style="62" bestFit="1" customWidth="1"/>
    <col min="1285" max="1286" width="9.140625" style="62"/>
    <col min="1287" max="1287" width="12.5703125" style="62" bestFit="1" customWidth="1"/>
    <col min="1288" max="1288" width="12.140625" style="62" bestFit="1" customWidth="1"/>
    <col min="1289" max="1289" width="12.5703125" style="62" bestFit="1" customWidth="1"/>
    <col min="1290" max="1290" width="10.28515625" style="62" bestFit="1" customWidth="1"/>
    <col min="1291" max="1291" width="10.7109375" style="62" bestFit="1" customWidth="1"/>
    <col min="1292" max="1292" width="15.7109375" style="62" bestFit="1" customWidth="1"/>
    <col min="1293" max="1293" width="9.140625" style="62"/>
    <col min="1294" max="1294" width="11.7109375" style="62" customWidth="1"/>
    <col min="1295" max="1295" width="12.85546875" style="62" customWidth="1"/>
    <col min="1296" max="1296" width="11.42578125" style="62" bestFit="1" customWidth="1"/>
    <col min="1297" max="1297" width="9.140625" style="62"/>
    <col min="1298" max="1298" width="15" style="62" bestFit="1" customWidth="1"/>
    <col min="1299" max="1537" width="9.140625" style="62"/>
    <col min="1538" max="1538" width="29.140625" style="62" customWidth="1"/>
    <col min="1539" max="1539" width="9.140625" style="62"/>
    <col min="1540" max="1540" width="10.140625" style="62" bestFit="1" customWidth="1"/>
    <col min="1541" max="1542" width="9.140625" style="62"/>
    <col min="1543" max="1543" width="12.5703125" style="62" bestFit="1" customWidth="1"/>
    <col min="1544" max="1544" width="12.140625" style="62" bestFit="1" customWidth="1"/>
    <col min="1545" max="1545" width="12.5703125" style="62" bestFit="1" customWidth="1"/>
    <col min="1546" max="1546" width="10.28515625" style="62" bestFit="1" customWidth="1"/>
    <col min="1547" max="1547" width="10.7109375" style="62" bestFit="1" customWidth="1"/>
    <col min="1548" max="1548" width="15.7109375" style="62" bestFit="1" customWidth="1"/>
    <col min="1549" max="1549" width="9.140625" style="62"/>
    <col min="1550" max="1550" width="11.7109375" style="62" customWidth="1"/>
    <col min="1551" max="1551" width="12.85546875" style="62" customWidth="1"/>
    <col min="1552" max="1552" width="11.42578125" style="62" bestFit="1" customWidth="1"/>
    <col min="1553" max="1553" width="9.140625" style="62"/>
    <col min="1554" max="1554" width="15" style="62" bestFit="1" customWidth="1"/>
    <col min="1555" max="1793" width="9.140625" style="62"/>
    <col min="1794" max="1794" width="29.140625" style="62" customWidth="1"/>
    <col min="1795" max="1795" width="9.140625" style="62"/>
    <col min="1796" max="1796" width="10.140625" style="62" bestFit="1" customWidth="1"/>
    <col min="1797" max="1798" width="9.140625" style="62"/>
    <col min="1799" max="1799" width="12.5703125" style="62" bestFit="1" customWidth="1"/>
    <col min="1800" max="1800" width="12.140625" style="62" bestFit="1" customWidth="1"/>
    <col min="1801" max="1801" width="12.5703125" style="62" bestFit="1" customWidth="1"/>
    <col min="1802" max="1802" width="10.28515625" style="62" bestFit="1" customWidth="1"/>
    <col min="1803" max="1803" width="10.7109375" style="62" bestFit="1" customWidth="1"/>
    <col min="1804" max="1804" width="15.7109375" style="62" bestFit="1" customWidth="1"/>
    <col min="1805" max="1805" width="9.140625" style="62"/>
    <col min="1806" max="1806" width="11.7109375" style="62" customWidth="1"/>
    <col min="1807" max="1807" width="12.85546875" style="62" customWidth="1"/>
    <col min="1808" max="1808" width="11.42578125" style="62" bestFit="1" customWidth="1"/>
    <col min="1809" max="1809" width="9.140625" style="62"/>
    <col min="1810" max="1810" width="15" style="62" bestFit="1" customWidth="1"/>
    <col min="1811" max="2049" width="9.140625" style="62"/>
    <col min="2050" max="2050" width="29.140625" style="62" customWidth="1"/>
    <col min="2051" max="2051" width="9.140625" style="62"/>
    <col min="2052" max="2052" width="10.140625" style="62" bestFit="1" customWidth="1"/>
    <col min="2053" max="2054" width="9.140625" style="62"/>
    <col min="2055" max="2055" width="12.5703125" style="62" bestFit="1" customWidth="1"/>
    <col min="2056" max="2056" width="12.140625" style="62" bestFit="1" customWidth="1"/>
    <col min="2057" max="2057" width="12.5703125" style="62" bestFit="1" customWidth="1"/>
    <col min="2058" max="2058" width="10.28515625" style="62" bestFit="1" customWidth="1"/>
    <col min="2059" max="2059" width="10.7109375" style="62" bestFit="1" customWidth="1"/>
    <col min="2060" max="2060" width="15.7109375" style="62" bestFit="1" customWidth="1"/>
    <col min="2061" max="2061" width="9.140625" style="62"/>
    <col min="2062" max="2062" width="11.7109375" style="62" customWidth="1"/>
    <col min="2063" max="2063" width="12.85546875" style="62" customWidth="1"/>
    <col min="2064" max="2064" width="11.42578125" style="62" bestFit="1" customWidth="1"/>
    <col min="2065" max="2065" width="9.140625" style="62"/>
    <col min="2066" max="2066" width="15" style="62" bestFit="1" customWidth="1"/>
    <col min="2067" max="2305" width="9.140625" style="62"/>
    <col min="2306" max="2306" width="29.140625" style="62" customWidth="1"/>
    <col min="2307" max="2307" width="9.140625" style="62"/>
    <col min="2308" max="2308" width="10.140625" style="62" bestFit="1" customWidth="1"/>
    <col min="2309" max="2310" width="9.140625" style="62"/>
    <col min="2311" max="2311" width="12.5703125" style="62" bestFit="1" customWidth="1"/>
    <col min="2312" max="2312" width="12.140625" style="62" bestFit="1" customWidth="1"/>
    <col min="2313" max="2313" width="12.5703125" style="62" bestFit="1" customWidth="1"/>
    <col min="2314" max="2314" width="10.28515625" style="62" bestFit="1" customWidth="1"/>
    <col min="2315" max="2315" width="10.7109375" style="62" bestFit="1" customWidth="1"/>
    <col min="2316" max="2316" width="15.7109375" style="62" bestFit="1" customWidth="1"/>
    <col min="2317" max="2317" width="9.140625" style="62"/>
    <col min="2318" max="2318" width="11.7109375" style="62" customWidth="1"/>
    <col min="2319" max="2319" width="12.85546875" style="62" customWidth="1"/>
    <col min="2320" max="2320" width="11.42578125" style="62" bestFit="1" customWidth="1"/>
    <col min="2321" max="2321" width="9.140625" style="62"/>
    <col min="2322" max="2322" width="15" style="62" bestFit="1" customWidth="1"/>
    <col min="2323" max="2561" width="9.140625" style="62"/>
    <col min="2562" max="2562" width="29.140625" style="62" customWidth="1"/>
    <col min="2563" max="2563" width="9.140625" style="62"/>
    <col min="2564" max="2564" width="10.140625" style="62" bestFit="1" customWidth="1"/>
    <col min="2565" max="2566" width="9.140625" style="62"/>
    <col min="2567" max="2567" width="12.5703125" style="62" bestFit="1" customWidth="1"/>
    <col min="2568" max="2568" width="12.140625" style="62" bestFit="1" customWidth="1"/>
    <col min="2569" max="2569" width="12.5703125" style="62" bestFit="1" customWidth="1"/>
    <col min="2570" max="2570" width="10.28515625" style="62" bestFit="1" customWidth="1"/>
    <col min="2571" max="2571" width="10.7109375" style="62" bestFit="1" customWidth="1"/>
    <col min="2572" max="2572" width="15.7109375" style="62" bestFit="1" customWidth="1"/>
    <col min="2573" max="2573" width="9.140625" style="62"/>
    <col min="2574" max="2574" width="11.7109375" style="62" customWidth="1"/>
    <col min="2575" max="2575" width="12.85546875" style="62" customWidth="1"/>
    <col min="2576" max="2576" width="11.42578125" style="62" bestFit="1" customWidth="1"/>
    <col min="2577" max="2577" width="9.140625" style="62"/>
    <col min="2578" max="2578" width="15" style="62" bestFit="1" customWidth="1"/>
    <col min="2579" max="2817" width="9.140625" style="62"/>
    <col min="2818" max="2818" width="29.140625" style="62" customWidth="1"/>
    <col min="2819" max="2819" width="9.140625" style="62"/>
    <col min="2820" max="2820" width="10.140625" style="62" bestFit="1" customWidth="1"/>
    <col min="2821" max="2822" width="9.140625" style="62"/>
    <col min="2823" max="2823" width="12.5703125" style="62" bestFit="1" customWidth="1"/>
    <col min="2824" max="2824" width="12.140625" style="62" bestFit="1" customWidth="1"/>
    <col min="2825" max="2825" width="12.5703125" style="62" bestFit="1" customWidth="1"/>
    <col min="2826" max="2826" width="10.28515625" style="62" bestFit="1" customWidth="1"/>
    <col min="2827" max="2827" width="10.7109375" style="62" bestFit="1" customWidth="1"/>
    <col min="2828" max="2828" width="15.7109375" style="62" bestFit="1" customWidth="1"/>
    <col min="2829" max="2829" width="9.140625" style="62"/>
    <col min="2830" max="2830" width="11.7109375" style="62" customWidth="1"/>
    <col min="2831" max="2831" width="12.85546875" style="62" customWidth="1"/>
    <col min="2832" max="2832" width="11.42578125" style="62" bestFit="1" customWidth="1"/>
    <col min="2833" max="2833" width="9.140625" style="62"/>
    <col min="2834" max="2834" width="15" style="62" bestFit="1" customWidth="1"/>
    <col min="2835" max="3073" width="9.140625" style="62"/>
    <col min="3074" max="3074" width="29.140625" style="62" customWidth="1"/>
    <col min="3075" max="3075" width="9.140625" style="62"/>
    <col min="3076" max="3076" width="10.140625" style="62" bestFit="1" customWidth="1"/>
    <col min="3077" max="3078" width="9.140625" style="62"/>
    <col min="3079" max="3079" width="12.5703125" style="62" bestFit="1" customWidth="1"/>
    <col min="3080" max="3080" width="12.140625" style="62" bestFit="1" customWidth="1"/>
    <col min="3081" max="3081" width="12.5703125" style="62" bestFit="1" customWidth="1"/>
    <col min="3082" max="3082" width="10.28515625" style="62" bestFit="1" customWidth="1"/>
    <col min="3083" max="3083" width="10.7109375" style="62" bestFit="1" customWidth="1"/>
    <col min="3084" max="3084" width="15.7109375" style="62" bestFit="1" customWidth="1"/>
    <col min="3085" max="3085" width="9.140625" style="62"/>
    <col min="3086" max="3086" width="11.7109375" style="62" customWidth="1"/>
    <col min="3087" max="3087" width="12.85546875" style="62" customWidth="1"/>
    <col min="3088" max="3088" width="11.42578125" style="62" bestFit="1" customWidth="1"/>
    <col min="3089" max="3089" width="9.140625" style="62"/>
    <col min="3090" max="3090" width="15" style="62" bestFit="1" customWidth="1"/>
    <col min="3091" max="3329" width="9.140625" style="62"/>
    <col min="3330" max="3330" width="29.140625" style="62" customWidth="1"/>
    <col min="3331" max="3331" width="9.140625" style="62"/>
    <col min="3332" max="3332" width="10.140625" style="62" bestFit="1" customWidth="1"/>
    <col min="3333" max="3334" width="9.140625" style="62"/>
    <col min="3335" max="3335" width="12.5703125" style="62" bestFit="1" customWidth="1"/>
    <col min="3336" max="3336" width="12.140625" style="62" bestFit="1" customWidth="1"/>
    <col min="3337" max="3337" width="12.5703125" style="62" bestFit="1" customWidth="1"/>
    <col min="3338" max="3338" width="10.28515625" style="62" bestFit="1" customWidth="1"/>
    <col min="3339" max="3339" width="10.7109375" style="62" bestFit="1" customWidth="1"/>
    <col min="3340" max="3340" width="15.7109375" style="62" bestFit="1" customWidth="1"/>
    <col min="3341" max="3341" width="9.140625" style="62"/>
    <col min="3342" max="3342" width="11.7109375" style="62" customWidth="1"/>
    <col min="3343" max="3343" width="12.85546875" style="62" customWidth="1"/>
    <col min="3344" max="3344" width="11.42578125" style="62" bestFit="1" customWidth="1"/>
    <col min="3345" max="3345" width="9.140625" style="62"/>
    <col min="3346" max="3346" width="15" style="62" bestFit="1" customWidth="1"/>
    <col min="3347" max="3585" width="9.140625" style="62"/>
    <col min="3586" max="3586" width="29.140625" style="62" customWidth="1"/>
    <col min="3587" max="3587" width="9.140625" style="62"/>
    <col min="3588" max="3588" width="10.140625" style="62" bestFit="1" customWidth="1"/>
    <col min="3589" max="3590" width="9.140625" style="62"/>
    <col min="3591" max="3591" width="12.5703125" style="62" bestFit="1" customWidth="1"/>
    <col min="3592" max="3592" width="12.140625" style="62" bestFit="1" customWidth="1"/>
    <col min="3593" max="3593" width="12.5703125" style="62" bestFit="1" customWidth="1"/>
    <col min="3594" max="3594" width="10.28515625" style="62" bestFit="1" customWidth="1"/>
    <col min="3595" max="3595" width="10.7109375" style="62" bestFit="1" customWidth="1"/>
    <col min="3596" max="3596" width="15.7109375" style="62" bestFit="1" customWidth="1"/>
    <col min="3597" max="3597" width="9.140625" style="62"/>
    <col min="3598" max="3598" width="11.7109375" style="62" customWidth="1"/>
    <col min="3599" max="3599" width="12.85546875" style="62" customWidth="1"/>
    <col min="3600" max="3600" width="11.42578125" style="62" bestFit="1" customWidth="1"/>
    <col min="3601" max="3601" width="9.140625" style="62"/>
    <col min="3602" max="3602" width="15" style="62" bestFit="1" customWidth="1"/>
    <col min="3603" max="3841" width="9.140625" style="62"/>
    <col min="3842" max="3842" width="29.140625" style="62" customWidth="1"/>
    <col min="3843" max="3843" width="9.140625" style="62"/>
    <col min="3844" max="3844" width="10.140625" style="62" bestFit="1" customWidth="1"/>
    <col min="3845" max="3846" width="9.140625" style="62"/>
    <col min="3847" max="3847" width="12.5703125" style="62" bestFit="1" customWidth="1"/>
    <col min="3848" max="3848" width="12.140625" style="62" bestFit="1" customWidth="1"/>
    <col min="3849" max="3849" width="12.5703125" style="62" bestFit="1" customWidth="1"/>
    <col min="3850" max="3850" width="10.28515625" style="62" bestFit="1" customWidth="1"/>
    <col min="3851" max="3851" width="10.7109375" style="62" bestFit="1" customWidth="1"/>
    <col min="3852" max="3852" width="15.7109375" style="62" bestFit="1" customWidth="1"/>
    <col min="3853" max="3853" width="9.140625" style="62"/>
    <col min="3854" max="3854" width="11.7109375" style="62" customWidth="1"/>
    <col min="3855" max="3855" width="12.85546875" style="62" customWidth="1"/>
    <col min="3856" max="3856" width="11.42578125" style="62" bestFit="1" customWidth="1"/>
    <col min="3857" max="3857" width="9.140625" style="62"/>
    <col min="3858" max="3858" width="15" style="62" bestFit="1" customWidth="1"/>
    <col min="3859" max="4097" width="9.140625" style="62"/>
    <col min="4098" max="4098" width="29.140625" style="62" customWidth="1"/>
    <col min="4099" max="4099" width="9.140625" style="62"/>
    <col min="4100" max="4100" width="10.140625" style="62" bestFit="1" customWidth="1"/>
    <col min="4101" max="4102" width="9.140625" style="62"/>
    <col min="4103" max="4103" width="12.5703125" style="62" bestFit="1" customWidth="1"/>
    <col min="4104" max="4104" width="12.140625" style="62" bestFit="1" customWidth="1"/>
    <col min="4105" max="4105" width="12.5703125" style="62" bestFit="1" customWidth="1"/>
    <col min="4106" max="4106" width="10.28515625" style="62" bestFit="1" customWidth="1"/>
    <col min="4107" max="4107" width="10.7109375" style="62" bestFit="1" customWidth="1"/>
    <col min="4108" max="4108" width="15.7109375" style="62" bestFit="1" customWidth="1"/>
    <col min="4109" max="4109" width="9.140625" style="62"/>
    <col min="4110" max="4110" width="11.7109375" style="62" customWidth="1"/>
    <col min="4111" max="4111" width="12.85546875" style="62" customWidth="1"/>
    <col min="4112" max="4112" width="11.42578125" style="62" bestFit="1" customWidth="1"/>
    <col min="4113" max="4113" width="9.140625" style="62"/>
    <col min="4114" max="4114" width="15" style="62" bestFit="1" customWidth="1"/>
    <col min="4115" max="4353" width="9.140625" style="62"/>
    <col min="4354" max="4354" width="29.140625" style="62" customWidth="1"/>
    <col min="4355" max="4355" width="9.140625" style="62"/>
    <col min="4356" max="4356" width="10.140625" style="62" bestFit="1" customWidth="1"/>
    <col min="4357" max="4358" width="9.140625" style="62"/>
    <col min="4359" max="4359" width="12.5703125" style="62" bestFit="1" customWidth="1"/>
    <col min="4360" max="4360" width="12.140625" style="62" bestFit="1" customWidth="1"/>
    <col min="4361" max="4361" width="12.5703125" style="62" bestFit="1" customWidth="1"/>
    <col min="4362" max="4362" width="10.28515625" style="62" bestFit="1" customWidth="1"/>
    <col min="4363" max="4363" width="10.7109375" style="62" bestFit="1" customWidth="1"/>
    <col min="4364" max="4364" width="15.7109375" style="62" bestFit="1" customWidth="1"/>
    <col min="4365" max="4365" width="9.140625" style="62"/>
    <col min="4366" max="4366" width="11.7109375" style="62" customWidth="1"/>
    <col min="4367" max="4367" width="12.85546875" style="62" customWidth="1"/>
    <col min="4368" max="4368" width="11.42578125" style="62" bestFit="1" customWidth="1"/>
    <col min="4369" max="4369" width="9.140625" style="62"/>
    <col min="4370" max="4370" width="15" style="62" bestFit="1" customWidth="1"/>
    <col min="4371" max="4609" width="9.140625" style="62"/>
    <col min="4610" max="4610" width="29.140625" style="62" customWidth="1"/>
    <col min="4611" max="4611" width="9.140625" style="62"/>
    <col min="4612" max="4612" width="10.140625" style="62" bestFit="1" customWidth="1"/>
    <col min="4613" max="4614" width="9.140625" style="62"/>
    <col min="4615" max="4615" width="12.5703125" style="62" bestFit="1" customWidth="1"/>
    <col min="4616" max="4616" width="12.140625" style="62" bestFit="1" customWidth="1"/>
    <col min="4617" max="4617" width="12.5703125" style="62" bestFit="1" customWidth="1"/>
    <col min="4618" max="4618" width="10.28515625" style="62" bestFit="1" customWidth="1"/>
    <col min="4619" max="4619" width="10.7109375" style="62" bestFit="1" customWidth="1"/>
    <col min="4620" max="4620" width="15.7109375" style="62" bestFit="1" customWidth="1"/>
    <col min="4621" max="4621" width="9.140625" style="62"/>
    <col min="4622" max="4622" width="11.7109375" style="62" customWidth="1"/>
    <col min="4623" max="4623" width="12.85546875" style="62" customWidth="1"/>
    <col min="4624" max="4624" width="11.42578125" style="62" bestFit="1" customWidth="1"/>
    <col min="4625" max="4625" width="9.140625" style="62"/>
    <col min="4626" max="4626" width="15" style="62" bestFit="1" customWidth="1"/>
    <col min="4627" max="4865" width="9.140625" style="62"/>
    <col min="4866" max="4866" width="29.140625" style="62" customWidth="1"/>
    <col min="4867" max="4867" width="9.140625" style="62"/>
    <col min="4868" max="4868" width="10.140625" style="62" bestFit="1" customWidth="1"/>
    <col min="4869" max="4870" width="9.140625" style="62"/>
    <col min="4871" max="4871" width="12.5703125" style="62" bestFit="1" customWidth="1"/>
    <col min="4872" max="4872" width="12.140625" style="62" bestFit="1" customWidth="1"/>
    <col min="4873" max="4873" width="12.5703125" style="62" bestFit="1" customWidth="1"/>
    <col min="4874" max="4874" width="10.28515625" style="62" bestFit="1" customWidth="1"/>
    <col min="4875" max="4875" width="10.7109375" style="62" bestFit="1" customWidth="1"/>
    <col min="4876" max="4876" width="15.7109375" style="62" bestFit="1" customWidth="1"/>
    <col min="4877" max="4877" width="9.140625" style="62"/>
    <col min="4878" max="4878" width="11.7109375" style="62" customWidth="1"/>
    <col min="4879" max="4879" width="12.85546875" style="62" customWidth="1"/>
    <col min="4880" max="4880" width="11.42578125" style="62" bestFit="1" customWidth="1"/>
    <col min="4881" max="4881" width="9.140625" style="62"/>
    <col min="4882" max="4882" width="15" style="62" bestFit="1" customWidth="1"/>
    <col min="4883" max="5121" width="9.140625" style="62"/>
    <col min="5122" max="5122" width="29.140625" style="62" customWidth="1"/>
    <col min="5123" max="5123" width="9.140625" style="62"/>
    <col min="5124" max="5124" width="10.140625" style="62" bestFit="1" customWidth="1"/>
    <col min="5125" max="5126" width="9.140625" style="62"/>
    <col min="5127" max="5127" width="12.5703125" style="62" bestFit="1" customWidth="1"/>
    <col min="5128" max="5128" width="12.140625" style="62" bestFit="1" customWidth="1"/>
    <col min="5129" max="5129" width="12.5703125" style="62" bestFit="1" customWidth="1"/>
    <col min="5130" max="5130" width="10.28515625" style="62" bestFit="1" customWidth="1"/>
    <col min="5131" max="5131" width="10.7109375" style="62" bestFit="1" customWidth="1"/>
    <col min="5132" max="5132" width="15.7109375" style="62" bestFit="1" customWidth="1"/>
    <col min="5133" max="5133" width="9.140625" style="62"/>
    <col min="5134" max="5134" width="11.7109375" style="62" customWidth="1"/>
    <col min="5135" max="5135" width="12.85546875" style="62" customWidth="1"/>
    <col min="5136" max="5136" width="11.42578125" style="62" bestFit="1" customWidth="1"/>
    <col min="5137" max="5137" width="9.140625" style="62"/>
    <col min="5138" max="5138" width="15" style="62" bestFit="1" customWidth="1"/>
    <col min="5139" max="5377" width="9.140625" style="62"/>
    <col min="5378" max="5378" width="29.140625" style="62" customWidth="1"/>
    <col min="5379" max="5379" width="9.140625" style="62"/>
    <col min="5380" max="5380" width="10.140625" style="62" bestFit="1" customWidth="1"/>
    <col min="5381" max="5382" width="9.140625" style="62"/>
    <col min="5383" max="5383" width="12.5703125" style="62" bestFit="1" customWidth="1"/>
    <col min="5384" max="5384" width="12.140625" style="62" bestFit="1" customWidth="1"/>
    <col min="5385" max="5385" width="12.5703125" style="62" bestFit="1" customWidth="1"/>
    <col min="5386" max="5386" width="10.28515625" style="62" bestFit="1" customWidth="1"/>
    <col min="5387" max="5387" width="10.7109375" style="62" bestFit="1" customWidth="1"/>
    <col min="5388" max="5388" width="15.7109375" style="62" bestFit="1" customWidth="1"/>
    <col min="5389" max="5389" width="9.140625" style="62"/>
    <col min="5390" max="5390" width="11.7109375" style="62" customWidth="1"/>
    <col min="5391" max="5391" width="12.85546875" style="62" customWidth="1"/>
    <col min="5392" max="5392" width="11.42578125" style="62" bestFit="1" customWidth="1"/>
    <col min="5393" max="5393" width="9.140625" style="62"/>
    <col min="5394" max="5394" width="15" style="62" bestFit="1" customWidth="1"/>
    <col min="5395" max="5633" width="9.140625" style="62"/>
    <col min="5634" max="5634" width="29.140625" style="62" customWidth="1"/>
    <col min="5635" max="5635" width="9.140625" style="62"/>
    <col min="5636" max="5636" width="10.140625" style="62" bestFit="1" customWidth="1"/>
    <col min="5637" max="5638" width="9.140625" style="62"/>
    <col min="5639" max="5639" width="12.5703125" style="62" bestFit="1" customWidth="1"/>
    <col min="5640" max="5640" width="12.140625" style="62" bestFit="1" customWidth="1"/>
    <col min="5641" max="5641" width="12.5703125" style="62" bestFit="1" customWidth="1"/>
    <col min="5642" max="5642" width="10.28515625" style="62" bestFit="1" customWidth="1"/>
    <col min="5643" max="5643" width="10.7109375" style="62" bestFit="1" customWidth="1"/>
    <col min="5644" max="5644" width="15.7109375" style="62" bestFit="1" customWidth="1"/>
    <col min="5645" max="5645" width="9.140625" style="62"/>
    <col min="5646" max="5646" width="11.7109375" style="62" customWidth="1"/>
    <col min="5647" max="5647" width="12.85546875" style="62" customWidth="1"/>
    <col min="5648" max="5648" width="11.42578125" style="62" bestFit="1" customWidth="1"/>
    <col min="5649" max="5649" width="9.140625" style="62"/>
    <col min="5650" max="5650" width="15" style="62" bestFit="1" customWidth="1"/>
    <col min="5651" max="5889" width="9.140625" style="62"/>
    <col min="5890" max="5890" width="29.140625" style="62" customWidth="1"/>
    <col min="5891" max="5891" width="9.140625" style="62"/>
    <col min="5892" max="5892" width="10.140625" style="62" bestFit="1" customWidth="1"/>
    <col min="5893" max="5894" width="9.140625" style="62"/>
    <col min="5895" max="5895" width="12.5703125" style="62" bestFit="1" customWidth="1"/>
    <col min="5896" max="5896" width="12.140625" style="62" bestFit="1" customWidth="1"/>
    <col min="5897" max="5897" width="12.5703125" style="62" bestFit="1" customWidth="1"/>
    <col min="5898" max="5898" width="10.28515625" style="62" bestFit="1" customWidth="1"/>
    <col min="5899" max="5899" width="10.7109375" style="62" bestFit="1" customWidth="1"/>
    <col min="5900" max="5900" width="15.7109375" style="62" bestFit="1" customWidth="1"/>
    <col min="5901" max="5901" width="9.140625" style="62"/>
    <col min="5902" max="5902" width="11.7109375" style="62" customWidth="1"/>
    <col min="5903" max="5903" width="12.85546875" style="62" customWidth="1"/>
    <col min="5904" max="5904" width="11.42578125" style="62" bestFit="1" customWidth="1"/>
    <col min="5905" max="5905" width="9.140625" style="62"/>
    <col min="5906" max="5906" width="15" style="62" bestFit="1" customWidth="1"/>
    <col min="5907" max="6145" width="9.140625" style="62"/>
    <col min="6146" max="6146" width="29.140625" style="62" customWidth="1"/>
    <col min="6147" max="6147" width="9.140625" style="62"/>
    <col min="6148" max="6148" width="10.140625" style="62" bestFit="1" customWidth="1"/>
    <col min="6149" max="6150" width="9.140625" style="62"/>
    <col min="6151" max="6151" width="12.5703125" style="62" bestFit="1" customWidth="1"/>
    <col min="6152" max="6152" width="12.140625" style="62" bestFit="1" customWidth="1"/>
    <col min="6153" max="6153" width="12.5703125" style="62" bestFit="1" customWidth="1"/>
    <col min="6154" max="6154" width="10.28515625" style="62" bestFit="1" customWidth="1"/>
    <col min="6155" max="6155" width="10.7109375" style="62" bestFit="1" customWidth="1"/>
    <col min="6156" max="6156" width="15.7109375" style="62" bestFit="1" customWidth="1"/>
    <col min="6157" max="6157" width="9.140625" style="62"/>
    <col min="6158" max="6158" width="11.7109375" style="62" customWidth="1"/>
    <col min="6159" max="6159" width="12.85546875" style="62" customWidth="1"/>
    <col min="6160" max="6160" width="11.42578125" style="62" bestFit="1" customWidth="1"/>
    <col min="6161" max="6161" width="9.140625" style="62"/>
    <col min="6162" max="6162" width="15" style="62" bestFit="1" customWidth="1"/>
    <col min="6163" max="6401" width="9.140625" style="62"/>
    <col min="6402" max="6402" width="29.140625" style="62" customWidth="1"/>
    <col min="6403" max="6403" width="9.140625" style="62"/>
    <col min="6404" max="6404" width="10.140625" style="62" bestFit="1" customWidth="1"/>
    <col min="6405" max="6406" width="9.140625" style="62"/>
    <col min="6407" max="6407" width="12.5703125" style="62" bestFit="1" customWidth="1"/>
    <col min="6408" max="6408" width="12.140625" style="62" bestFit="1" customWidth="1"/>
    <col min="6409" max="6409" width="12.5703125" style="62" bestFit="1" customWidth="1"/>
    <col min="6410" max="6410" width="10.28515625" style="62" bestFit="1" customWidth="1"/>
    <col min="6411" max="6411" width="10.7109375" style="62" bestFit="1" customWidth="1"/>
    <col min="6412" max="6412" width="15.7109375" style="62" bestFit="1" customWidth="1"/>
    <col min="6413" max="6413" width="9.140625" style="62"/>
    <col min="6414" max="6414" width="11.7109375" style="62" customWidth="1"/>
    <col min="6415" max="6415" width="12.85546875" style="62" customWidth="1"/>
    <col min="6416" max="6416" width="11.42578125" style="62" bestFit="1" customWidth="1"/>
    <col min="6417" max="6417" width="9.140625" style="62"/>
    <col min="6418" max="6418" width="15" style="62" bestFit="1" customWidth="1"/>
    <col min="6419" max="6657" width="9.140625" style="62"/>
    <col min="6658" max="6658" width="29.140625" style="62" customWidth="1"/>
    <col min="6659" max="6659" width="9.140625" style="62"/>
    <col min="6660" max="6660" width="10.140625" style="62" bestFit="1" customWidth="1"/>
    <col min="6661" max="6662" width="9.140625" style="62"/>
    <col min="6663" max="6663" width="12.5703125" style="62" bestFit="1" customWidth="1"/>
    <col min="6664" max="6664" width="12.140625" style="62" bestFit="1" customWidth="1"/>
    <col min="6665" max="6665" width="12.5703125" style="62" bestFit="1" customWidth="1"/>
    <col min="6666" max="6666" width="10.28515625" style="62" bestFit="1" customWidth="1"/>
    <col min="6667" max="6667" width="10.7109375" style="62" bestFit="1" customWidth="1"/>
    <col min="6668" max="6668" width="15.7109375" style="62" bestFit="1" customWidth="1"/>
    <col min="6669" max="6669" width="9.140625" style="62"/>
    <col min="6670" max="6670" width="11.7109375" style="62" customWidth="1"/>
    <col min="6671" max="6671" width="12.85546875" style="62" customWidth="1"/>
    <col min="6672" max="6672" width="11.42578125" style="62" bestFit="1" customWidth="1"/>
    <col min="6673" max="6673" width="9.140625" style="62"/>
    <col min="6674" max="6674" width="15" style="62" bestFit="1" customWidth="1"/>
    <col min="6675" max="6913" width="9.140625" style="62"/>
    <col min="6914" max="6914" width="29.140625" style="62" customWidth="1"/>
    <col min="6915" max="6915" width="9.140625" style="62"/>
    <col min="6916" max="6916" width="10.140625" style="62" bestFit="1" customWidth="1"/>
    <col min="6917" max="6918" width="9.140625" style="62"/>
    <col min="6919" max="6919" width="12.5703125" style="62" bestFit="1" customWidth="1"/>
    <col min="6920" max="6920" width="12.140625" style="62" bestFit="1" customWidth="1"/>
    <col min="6921" max="6921" width="12.5703125" style="62" bestFit="1" customWidth="1"/>
    <col min="6922" max="6922" width="10.28515625" style="62" bestFit="1" customWidth="1"/>
    <col min="6923" max="6923" width="10.7109375" style="62" bestFit="1" customWidth="1"/>
    <col min="6924" max="6924" width="15.7109375" style="62" bestFit="1" customWidth="1"/>
    <col min="6925" max="6925" width="9.140625" style="62"/>
    <col min="6926" max="6926" width="11.7109375" style="62" customWidth="1"/>
    <col min="6927" max="6927" width="12.85546875" style="62" customWidth="1"/>
    <col min="6928" max="6928" width="11.42578125" style="62" bestFit="1" customWidth="1"/>
    <col min="6929" max="6929" width="9.140625" style="62"/>
    <col min="6930" max="6930" width="15" style="62" bestFit="1" customWidth="1"/>
    <col min="6931" max="7169" width="9.140625" style="62"/>
    <col min="7170" max="7170" width="29.140625" style="62" customWidth="1"/>
    <col min="7171" max="7171" width="9.140625" style="62"/>
    <col min="7172" max="7172" width="10.140625" style="62" bestFit="1" customWidth="1"/>
    <col min="7173" max="7174" width="9.140625" style="62"/>
    <col min="7175" max="7175" width="12.5703125" style="62" bestFit="1" customWidth="1"/>
    <col min="7176" max="7176" width="12.140625" style="62" bestFit="1" customWidth="1"/>
    <col min="7177" max="7177" width="12.5703125" style="62" bestFit="1" customWidth="1"/>
    <col min="7178" max="7178" width="10.28515625" style="62" bestFit="1" customWidth="1"/>
    <col min="7179" max="7179" width="10.7109375" style="62" bestFit="1" customWidth="1"/>
    <col min="7180" max="7180" width="15.7109375" style="62" bestFit="1" customWidth="1"/>
    <col min="7181" max="7181" width="9.140625" style="62"/>
    <col min="7182" max="7182" width="11.7109375" style="62" customWidth="1"/>
    <col min="7183" max="7183" width="12.85546875" style="62" customWidth="1"/>
    <col min="7184" max="7184" width="11.42578125" style="62" bestFit="1" customWidth="1"/>
    <col min="7185" max="7185" width="9.140625" style="62"/>
    <col min="7186" max="7186" width="15" style="62" bestFit="1" customWidth="1"/>
    <col min="7187" max="7425" width="9.140625" style="62"/>
    <col min="7426" max="7426" width="29.140625" style="62" customWidth="1"/>
    <col min="7427" max="7427" width="9.140625" style="62"/>
    <col min="7428" max="7428" width="10.140625" style="62" bestFit="1" customWidth="1"/>
    <col min="7429" max="7430" width="9.140625" style="62"/>
    <col min="7431" max="7431" width="12.5703125" style="62" bestFit="1" customWidth="1"/>
    <col min="7432" max="7432" width="12.140625" style="62" bestFit="1" customWidth="1"/>
    <col min="7433" max="7433" width="12.5703125" style="62" bestFit="1" customWidth="1"/>
    <col min="7434" max="7434" width="10.28515625" style="62" bestFit="1" customWidth="1"/>
    <col min="7435" max="7435" width="10.7109375" style="62" bestFit="1" customWidth="1"/>
    <col min="7436" max="7436" width="15.7109375" style="62" bestFit="1" customWidth="1"/>
    <col min="7437" max="7437" width="9.140625" style="62"/>
    <col min="7438" max="7438" width="11.7109375" style="62" customWidth="1"/>
    <col min="7439" max="7439" width="12.85546875" style="62" customWidth="1"/>
    <col min="7440" max="7440" width="11.42578125" style="62" bestFit="1" customWidth="1"/>
    <col min="7441" max="7441" width="9.140625" style="62"/>
    <col min="7442" max="7442" width="15" style="62" bestFit="1" customWidth="1"/>
    <col min="7443" max="7681" width="9.140625" style="62"/>
    <col min="7682" max="7682" width="29.140625" style="62" customWidth="1"/>
    <col min="7683" max="7683" width="9.140625" style="62"/>
    <col min="7684" max="7684" width="10.140625" style="62" bestFit="1" customWidth="1"/>
    <col min="7685" max="7686" width="9.140625" style="62"/>
    <col min="7687" max="7687" width="12.5703125" style="62" bestFit="1" customWidth="1"/>
    <col min="7688" max="7688" width="12.140625" style="62" bestFit="1" customWidth="1"/>
    <col min="7689" max="7689" width="12.5703125" style="62" bestFit="1" customWidth="1"/>
    <col min="7690" max="7690" width="10.28515625" style="62" bestFit="1" customWidth="1"/>
    <col min="7691" max="7691" width="10.7109375" style="62" bestFit="1" customWidth="1"/>
    <col min="7692" max="7692" width="15.7109375" style="62" bestFit="1" customWidth="1"/>
    <col min="7693" max="7693" width="9.140625" style="62"/>
    <col min="7694" max="7694" width="11.7109375" style="62" customWidth="1"/>
    <col min="7695" max="7695" width="12.85546875" style="62" customWidth="1"/>
    <col min="7696" max="7696" width="11.42578125" style="62" bestFit="1" customWidth="1"/>
    <col min="7697" max="7697" width="9.140625" style="62"/>
    <col min="7698" max="7698" width="15" style="62" bestFit="1" customWidth="1"/>
    <col min="7699" max="7937" width="9.140625" style="62"/>
    <col min="7938" max="7938" width="29.140625" style="62" customWidth="1"/>
    <col min="7939" max="7939" width="9.140625" style="62"/>
    <col min="7940" max="7940" width="10.140625" style="62" bestFit="1" customWidth="1"/>
    <col min="7941" max="7942" width="9.140625" style="62"/>
    <col min="7943" max="7943" width="12.5703125" style="62" bestFit="1" customWidth="1"/>
    <col min="7944" max="7944" width="12.140625" style="62" bestFit="1" customWidth="1"/>
    <col min="7945" max="7945" width="12.5703125" style="62" bestFit="1" customWidth="1"/>
    <col min="7946" max="7946" width="10.28515625" style="62" bestFit="1" customWidth="1"/>
    <col min="7947" max="7947" width="10.7109375" style="62" bestFit="1" customWidth="1"/>
    <col min="7948" max="7948" width="15.7109375" style="62" bestFit="1" customWidth="1"/>
    <col min="7949" max="7949" width="9.140625" style="62"/>
    <col min="7950" max="7950" width="11.7109375" style="62" customWidth="1"/>
    <col min="7951" max="7951" width="12.85546875" style="62" customWidth="1"/>
    <col min="7952" max="7952" width="11.42578125" style="62" bestFit="1" customWidth="1"/>
    <col min="7953" max="7953" width="9.140625" style="62"/>
    <col min="7954" max="7954" width="15" style="62" bestFit="1" customWidth="1"/>
    <col min="7955" max="8193" width="9.140625" style="62"/>
    <col min="8194" max="8194" width="29.140625" style="62" customWidth="1"/>
    <col min="8195" max="8195" width="9.140625" style="62"/>
    <col min="8196" max="8196" width="10.140625" style="62" bestFit="1" customWidth="1"/>
    <col min="8197" max="8198" width="9.140625" style="62"/>
    <col min="8199" max="8199" width="12.5703125" style="62" bestFit="1" customWidth="1"/>
    <col min="8200" max="8200" width="12.140625" style="62" bestFit="1" customWidth="1"/>
    <col min="8201" max="8201" width="12.5703125" style="62" bestFit="1" customWidth="1"/>
    <col min="8202" max="8202" width="10.28515625" style="62" bestFit="1" customWidth="1"/>
    <col min="8203" max="8203" width="10.7109375" style="62" bestFit="1" customWidth="1"/>
    <col min="8204" max="8204" width="15.7109375" style="62" bestFit="1" customWidth="1"/>
    <col min="8205" max="8205" width="9.140625" style="62"/>
    <col min="8206" max="8206" width="11.7109375" style="62" customWidth="1"/>
    <col min="8207" max="8207" width="12.85546875" style="62" customWidth="1"/>
    <col min="8208" max="8208" width="11.42578125" style="62" bestFit="1" customWidth="1"/>
    <col min="8209" max="8209" width="9.140625" style="62"/>
    <col min="8210" max="8210" width="15" style="62" bestFit="1" customWidth="1"/>
    <col min="8211" max="8449" width="9.140625" style="62"/>
    <col min="8450" max="8450" width="29.140625" style="62" customWidth="1"/>
    <col min="8451" max="8451" width="9.140625" style="62"/>
    <col min="8452" max="8452" width="10.140625" style="62" bestFit="1" customWidth="1"/>
    <col min="8453" max="8454" width="9.140625" style="62"/>
    <col min="8455" max="8455" width="12.5703125" style="62" bestFit="1" customWidth="1"/>
    <col min="8456" max="8456" width="12.140625" style="62" bestFit="1" customWidth="1"/>
    <col min="8457" max="8457" width="12.5703125" style="62" bestFit="1" customWidth="1"/>
    <col min="8458" max="8458" width="10.28515625" style="62" bestFit="1" customWidth="1"/>
    <col min="8459" max="8459" width="10.7109375" style="62" bestFit="1" customWidth="1"/>
    <col min="8460" max="8460" width="15.7109375" style="62" bestFit="1" customWidth="1"/>
    <col min="8461" max="8461" width="9.140625" style="62"/>
    <col min="8462" max="8462" width="11.7109375" style="62" customWidth="1"/>
    <col min="8463" max="8463" width="12.85546875" style="62" customWidth="1"/>
    <col min="8464" max="8464" width="11.42578125" style="62" bestFit="1" customWidth="1"/>
    <col min="8465" max="8465" width="9.140625" style="62"/>
    <col min="8466" max="8466" width="15" style="62" bestFit="1" customWidth="1"/>
    <col min="8467" max="8705" width="9.140625" style="62"/>
    <col min="8706" max="8706" width="29.140625" style="62" customWidth="1"/>
    <col min="8707" max="8707" width="9.140625" style="62"/>
    <col min="8708" max="8708" width="10.140625" style="62" bestFit="1" customWidth="1"/>
    <col min="8709" max="8710" width="9.140625" style="62"/>
    <col min="8711" max="8711" width="12.5703125" style="62" bestFit="1" customWidth="1"/>
    <col min="8712" max="8712" width="12.140625" style="62" bestFit="1" customWidth="1"/>
    <col min="8713" max="8713" width="12.5703125" style="62" bestFit="1" customWidth="1"/>
    <col min="8714" max="8714" width="10.28515625" style="62" bestFit="1" customWidth="1"/>
    <col min="8715" max="8715" width="10.7109375" style="62" bestFit="1" customWidth="1"/>
    <col min="8716" max="8716" width="15.7109375" style="62" bestFit="1" customWidth="1"/>
    <col min="8717" max="8717" width="9.140625" style="62"/>
    <col min="8718" max="8718" width="11.7109375" style="62" customWidth="1"/>
    <col min="8719" max="8719" width="12.85546875" style="62" customWidth="1"/>
    <col min="8720" max="8720" width="11.42578125" style="62" bestFit="1" customWidth="1"/>
    <col min="8721" max="8721" width="9.140625" style="62"/>
    <col min="8722" max="8722" width="15" style="62" bestFit="1" customWidth="1"/>
    <col min="8723" max="8961" width="9.140625" style="62"/>
    <col min="8962" max="8962" width="29.140625" style="62" customWidth="1"/>
    <col min="8963" max="8963" width="9.140625" style="62"/>
    <col min="8964" max="8964" width="10.140625" style="62" bestFit="1" customWidth="1"/>
    <col min="8965" max="8966" width="9.140625" style="62"/>
    <col min="8967" max="8967" width="12.5703125" style="62" bestFit="1" customWidth="1"/>
    <col min="8968" max="8968" width="12.140625" style="62" bestFit="1" customWidth="1"/>
    <col min="8969" max="8969" width="12.5703125" style="62" bestFit="1" customWidth="1"/>
    <col min="8970" max="8970" width="10.28515625" style="62" bestFit="1" customWidth="1"/>
    <col min="8971" max="8971" width="10.7109375" style="62" bestFit="1" customWidth="1"/>
    <col min="8972" max="8972" width="15.7109375" style="62" bestFit="1" customWidth="1"/>
    <col min="8973" max="8973" width="9.140625" style="62"/>
    <col min="8974" max="8974" width="11.7109375" style="62" customWidth="1"/>
    <col min="8975" max="8975" width="12.85546875" style="62" customWidth="1"/>
    <col min="8976" max="8976" width="11.42578125" style="62" bestFit="1" customWidth="1"/>
    <col min="8977" max="8977" width="9.140625" style="62"/>
    <col min="8978" max="8978" width="15" style="62" bestFit="1" customWidth="1"/>
    <col min="8979" max="9217" width="9.140625" style="62"/>
    <col min="9218" max="9218" width="29.140625" style="62" customWidth="1"/>
    <col min="9219" max="9219" width="9.140625" style="62"/>
    <col min="9220" max="9220" width="10.140625" style="62" bestFit="1" customWidth="1"/>
    <col min="9221" max="9222" width="9.140625" style="62"/>
    <col min="9223" max="9223" width="12.5703125" style="62" bestFit="1" customWidth="1"/>
    <col min="9224" max="9224" width="12.140625" style="62" bestFit="1" customWidth="1"/>
    <col min="9225" max="9225" width="12.5703125" style="62" bestFit="1" customWidth="1"/>
    <col min="9226" max="9226" width="10.28515625" style="62" bestFit="1" customWidth="1"/>
    <col min="9227" max="9227" width="10.7109375" style="62" bestFit="1" customWidth="1"/>
    <col min="9228" max="9228" width="15.7109375" style="62" bestFit="1" customWidth="1"/>
    <col min="9229" max="9229" width="9.140625" style="62"/>
    <col min="9230" max="9230" width="11.7109375" style="62" customWidth="1"/>
    <col min="9231" max="9231" width="12.85546875" style="62" customWidth="1"/>
    <col min="9232" max="9232" width="11.42578125" style="62" bestFit="1" customWidth="1"/>
    <col min="9233" max="9233" width="9.140625" style="62"/>
    <col min="9234" max="9234" width="15" style="62" bestFit="1" customWidth="1"/>
    <col min="9235" max="9473" width="9.140625" style="62"/>
    <col min="9474" max="9474" width="29.140625" style="62" customWidth="1"/>
    <col min="9475" max="9475" width="9.140625" style="62"/>
    <col min="9476" max="9476" width="10.140625" style="62" bestFit="1" customWidth="1"/>
    <col min="9477" max="9478" width="9.140625" style="62"/>
    <col min="9479" max="9479" width="12.5703125" style="62" bestFit="1" customWidth="1"/>
    <col min="9480" max="9480" width="12.140625" style="62" bestFit="1" customWidth="1"/>
    <col min="9481" max="9481" width="12.5703125" style="62" bestFit="1" customWidth="1"/>
    <col min="9482" max="9482" width="10.28515625" style="62" bestFit="1" customWidth="1"/>
    <col min="9483" max="9483" width="10.7109375" style="62" bestFit="1" customWidth="1"/>
    <col min="9484" max="9484" width="15.7109375" style="62" bestFit="1" customWidth="1"/>
    <col min="9485" max="9485" width="9.140625" style="62"/>
    <col min="9486" max="9486" width="11.7109375" style="62" customWidth="1"/>
    <col min="9487" max="9487" width="12.85546875" style="62" customWidth="1"/>
    <col min="9488" max="9488" width="11.42578125" style="62" bestFit="1" customWidth="1"/>
    <col min="9489" max="9489" width="9.140625" style="62"/>
    <col min="9490" max="9490" width="15" style="62" bestFit="1" customWidth="1"/>
    <col min="9491" max="9729" width="9.140625" style="62"/>
    <col min="9730" max="9730" width="29.140625" style="62" customWidth="1"/>
    <col min="9731" max="9731" width="9.140625" style="62"/>
    <col min="9732" max="9732" width="10.140625" style="62" bestFit="1" customWidth="1"/>
    <col min="9733" max="9734" width="9.140625" style="62"/>
    <col min="9735" max="9735" width="12.5703125" style="62" bestFit="1" customWidth="1"/>
    <col min="9736" max="9736" width="12.140625" style="62" bestFit="1" customWidth="1"/>
    <col min="9737" max="9737" width="12.5703125" style="62" bestFit="1" customWidth="1"/>
    <col min="9738" max="9738" width="10.28515625" style="62" bestFit="1" customWidth="1"/>
    <col min="9739" max="9739" width="10.7109375" style="62" bestFit="1" customWidth="1"/>
    <col min="9740" max="9740" width="15.7109375" style="62" bestFit="1" customWidth="1"/>
    <col min="9741" max="9741" width="9.140625" style="62"/>
    <col min="9742" max="9742" width="11.7109375" style="62" customWidth="1"/>
    <col min="9743" max="9743" width="12.85546875" style="62" customWidth="1"/>
    <col min="9744" max="9744" width="11.42578125" style="62" bestFit="1" customWidth="1"/>
    <col min="9745" max="9745" width="9.140625" style="62"/>
    <col min="9746" max="9746" width="15" style="62" bestFit="1" customWidth="1"/>
    <col min="9747" max="9985" width="9.140625" style="62"/>
    <col min="9986" max="9986" width="29.140625" style="62" customWidth="1"/>
    <col min="9987" max="9987" width="9.140625" style="62"/>
    <col min="9988" max="9988" width="10.140625" style="62" bestFit="1" customWidth="1"/>
    <col min="9989" max="9990" width="9.140625" style="62"/>
    <col min="9991" max="9991" width="12.5703125" style="62" bestFit="1" customWidth="1"/>
    <col min="9992" max="9992" width="12.140625" style="62" bestFit="1" customWidth="1"/>
    <col min="9993" max="9993" width="12.5703125" style="62" bestFit="1" customWidth="1"/>
    <col min="9994" max="9994" width="10.28515625" style="62" bestFit="1" customWidth="1"/>
    <col min="9995" max="9995" width="10.7109375" style="62" bestFit="1" customWidth="1"/>
    <col min="9996" max="9996" width="15.7109375" style="62" bestFit="1" customWidth="1"/>
    <col min="9997" max="9997" width="9.140625" style="62"/>
    <col min="9998" max="9998" width="11.7109375" style="62" customWidth="1"/>
    <col min="9999" max="9999" width="12.85546875" style="62" customWidth="1"/>
    <col min="10000" max="10000" width="11.42578125" style="62" bestFit="1" customWidth="1"/>
    <col min="10001" max="10001" width="9.140625" style="62"/>
    <col min="10002" max="10002" width="15" style="62" bestFit="1" customWidth="1"/>
    <col min="10003" max="10241" width="9.140625" style="62"/>
    <col min="10242" max="10242" width="29.140625" style="62" customWidth="1"/>
    <col min="10243" max="10243" width="9.140625" style="62"/>
    <col min="10244" max="10244" width="10.140625" style="62" bestFit="1" customWidth="1"/>
    <col min="10245" max="10246" width="9.140625" style="62"/>
    <col min="10247" max="10247" width="12.5703125" style="62" bestFit="1" customWidth="1"/>
    <col min="10248" max="10248" width="12.140625" style="62" bestFit="1" customWidth="1"/>
    <col min="10249" max="10249" width="12.5703125" style="62" bestFit="1" customWidth="1"/>
    <col min="10250" max="10250" width="10.28515625" style="62" bestFit="1" customWidth="1"/>
    <col min="10251" max="10251" width="10.7109375" style="62" bestFit="1" customWidth="1"/>
    <col min="10252" max="10252" width="15.7109375" style="62" bestFit="1" customWidth="1"/>
    <col min="10253" max="10253" width="9.140625" style="62"/>
    <col min="10254" max="10254" width="11.7109375" style="62" customWidth="1"/>
    <col min="10255" max="10255" width="12.85546875" style="62" customWidth="1"/>
    <col min="10256" max="10256" width="11.42578125" style="62" bestFit="1" customWidth="1"/>
    <col min="10257" max="10257" width="9.140625" style="62"/>
    <col min="10258" max="10258" width="15" style="62" bestFit="1" customWidth="1"/>
    <col min="10259" max="10497" width="9.140625" style="62"/>
    <col min="10498" max="10498" width="29.140625" style="62" customWidth="1"/>
    <col min="10499" max="10499" width="9.140625" style="62"/>
    <col min="10500" max="10500" width="10.140625" style="62" bestFit="1" customWidth="1"/>
    <col min="10501" max="10502" width="9.140625" style="62"/>
    <col min="10503" max="10503" width="12.5703125" style="62" bestFit="1" customWidth="1"/>
    <col min="10504" max="10504" width="12.140625" style="62" bestFit="1" customWidth="1"/>
    <col min="10505" max="10505" width="12.5703125" style="62" bestFit="1" customWidth="1"/>
    <col min="10506" max="10506" width="10.28515625" style="62" bestFit="1" customWidth="1"/>
    <col min="10507" max="10507" width="10.7109375" style="62" bestFit="1" customWidth="1"/>
    <col min="10508" max="10508" width="15.7109375" style="62" bestFit="1" customWidth="1"/>
    <col min="10509" max="10509" width="9.140625" style="62"/>
    <col min="10510" max="10510" width="11.7109375" style="62" customWidth="1"/>
    <col min="10511" max="10511" width="12.85546875" style="62" customWidth="1"/>
    <col min="10512" max="10512" width="11.42578125" style="62" bestFit="1" customWidth="1"/>
    <col min="10513" max="10513" width="9.140625" style="62"/>
    <col min="10514" max="10514" width="15" style="62" bestFit="1" customWidth="1"/>
    <col min="10515" max="10753" width="9.140625" style="62"/>
    <col min="10754" max="10754" width="29.140625" style="62" customWidth="1"/>
    <col min="10755" max="10755" width="9.140625" style="62"/>
    <col min="10756" max="10756" width="10.140625" style="62" bestFit="1" customWidth="1"/>
    <col min="10757" max="10758" width="9.140625" style="62"/>
    <col min="10759" max="10759" width="12.5703125" style="62" bestFit="1" customWidth="1"/>
    <col min="10760" max="10760" width="12.140625" style="62" bestFit="1" customWidth="1"/>
    <col min="10761" max="10761" width="12.5703125" style="62" bestFit="1" customWidth="1"/>
    <col min="10762" max="10762" width="10.28515625" style="62" bestFit="1" customWidth="1"/>
    <col min="10763" max="10763" width="10.7109375" style="62" bestFit="1" customWidth="1"/>
    <col min="10764" max="10764" width="15.7109375" style="62" bestFit="1" customWidth="1"/>
    <col min="10765" max="10765" width="9.140625" style="62"/>
    <col min="10766" max="10766" width="11.7109375" style="62" customWidth="1"/>
    <col min="10767" max="10767" width="12.85546875" style="62" customWidth="1"/>
    <col min="10768" max="10768" width="11.42578125" style="62" bestFit="1" customWidth="1"/>
    <col min="10769" max="10769" width="9.140625" style="62"/>
    <col min="10770" max="10770" width="15" style="62" bestFit="1" customWidth="1"/>
    <col min="10771" max="11009" width="9.140625" style="62"/>
    <col min="11010" max="11010" width="29.140625" style="62" customWidth="1"/>
    <col min="11011" max="11011" width="9.140625" style="62"/>
    <col min="11012" max="11012" width="10.140625" style="62" bestFit="1" customWidth="1"/>
    <col min="11013" max="11014" width="9.140625" style="62"/>
    <col min="11015" max="11015" width="12.5703125" style="62" bestFit="1" customWidth="1"/>
    <col min="11016" max="11016" width="12.140625" style="62" bestFit="1" customWidth="1"/>
    <col min="11017" max="11017" width="12.5703125" style="62" bestFit="1" customWidth="1"/>
    <col min="11018" max="11018" width="10.28515625" style="62" bestFit="1" customWidth="1"/>
    <col min="11019" max="11019" width="10.7109375" style="62" bestFit="1" customWidth="1"/>
    <col min="11020" max="11020" width="15.7109375" style="62" bestFit="1" customWidth="1"/>
    <col min="11021" max="11021" width="9.140625" style="62"/>
    <col min="11022" max="11022" width="11.7109375" style="62" customWidth="1"/>
    <col min="11023" max="11023" width="12.85546875" style="62" customWidth="1"/>
    <col min="11024" max="11024" width="11.42578125" style="62" bestFit="1" customWidth="1"/>
    <col min="11025" max="11025" width="9.140625" style="62"/>
    <col min="11026" max="11026" width="15" style="62" bestFit="1" customWidth="1"/>
    <col min="11027" max="11265" width="9.140625" style="62"/>
    <col min="11266" max="11266" width="29.140625" style="62" customWidth="1"/>
    <col min="11267" max="11267" width="9.140625" style="62"/>
    <col min="11268" max="11268" width="10.140625" style="62" bestFit="1" customWidth="1"/>
    <col min="11269" max="11270" width="9.140625" style="62"/>
    <col min="11271" max="11271" width="12.5703125" style="62" bestFit="1" customWidth="1"/>
    <col min="11272" max="11272" width="12.140625" style="62" bestFit="1" customWidth="1"/>
    <col min="11273" max="11273" width="12.5703125" style="62" bestFit="1" customWidth="1"/>
    <col min="11274" max="11274" width="10.28515625" style="62" bestFit="1" customWidth="1"/>
    <col min="11275" max="11275" width="10.7109375" style="62" bestFit="1" customWidth="1"/>
    <col min="11276" max="11276" width="15.7109375" style="62" bestFit="1" customWidth="1"/>
    <col min="11277" max="11277" width="9.140625" style="62"/>
    <col min="11278" max="11278" width="11.7109375" style="62" customWidth="1"/>
    <col min="11279" max="11279" width="12.85546875" style="62" customWidth="1"/>
    <col min="11280" max="11280" width="11.42578125" style="62" bestFit="1" customWidth="1"/>
    <col min="11281" max="11281" width="9.140625" style="62"/>
    <col min="11282" max="11282" width="15" style="62" bestFit="1" customWidth="1"/>
    <col min="11283" max="11521" width="9.140625" style="62"/>
    <col min="11522" max="11522" width="29.140625" style="62" customWidth="1"/>
    <col min="11523" max="11523" width="9.140625" style="62"/>
    <col min="11524" max="11524" width="10.140625" style="62" bestFit="1" customWidth="1"/>
    <col min="11525" max="11526" width="9.140625" style="62"/>
    <col min="11527" max="11527" width="12.5703125" style="62" bestFit="1" customWidth="1"/>
    <col min="11528" max="11528" width="12.140625" style="62" bestFit="1" customWidth="1"/>
    <col min="11529" max="11529" width="12.5703125" style="62" bestFit="1" customWidth="1"/>
    <col min="11530" max="11530" width="10.28515625" style="62" bestFit="1" customWidth="1"/>
    <col min="11531" max="11531" width="10.7109375" style="62" bestFit="1" customWidth="1"/>
    <col min="11532" max="11532" width="15.7109375" style="62" bestFit="1" customWidth="1"/>
    <col min="11533" max="11533" width="9.140625" style="62"/>
    <col min="11534" max="11534" width="11.7109375" style="62" customWidth="1"/>
    <col min="11535" max="11535" width="12.85546875" style="62" customWidth="1"/>
    <col min="11536" max="11536" width="11.42578125" style="62" bestFit="1" customWidth="1"/>
    <col min="11537" max="11537" width="9.140625" style="62"/>
    <col min="11538" max="11538" width="15" style="62" bestFit="1" customWidth="1"/>
    <col min="11539" max="11777" width="9.140625" style="62"/>
    <col min="11778" max="11778" width="29.140625" style="62" customWidth="1"/>
    <col min="11779" max="11779" width="9.140625" style="62"/>
    <col min="11780" max="11780" width="10.140625" style="62" bestFit="1" customWidth="1"/>
    <col min="11781" max="11782" width="9.140625" style="62"/>
    <col min="11783" max="11783" width="12.5703125" style="62" bestFit="1" customWidth="1"/>
    <col min="11784" max="11784" width="12.140625" style="62" bestFit="1" customWidth="1"/>
    <col min="11785" max="11785" width="12.5703125" style="62" bestFit="1" customWidth="1"/>
    <col min="11786" max="11786" width="10.28515625" style="62" bestFit="1" customWidth="1"/>
    <col min="11787" max="11787" width="10.7109375" style="62" bestFit="1" customWidth="1"/>
    <col min="11788" max="11788" width="15.7109375" style="62" bestFit="1" customWidth="1"/>
    <col min="11789" max="11789" width="9.140625" style="62"/>
    <col min="11790" max="11790" width="11.7109375" style="62" customWidth="1"/>
    <col min="11791" max="11791" width="12.85546875" style="62" customWidth="1"/>
    <col min="11792" max="11792" width="11.42578125" style="62" bestFit="1" customWidth="1"/>
    <col min="11793" max="11793" width="9.140625" style="62"/>
    <col min="11794" max="11794" width="15" style="62" bestFit="1" customWidth="1"/>
    <col min="11795" max="12033" width="9.140625" style="62"/>
    <col min="12034" max="12034" width="29.140625" style="62" customWidth="1"/>
    <col min="12035" max="12035" width="9.140625" style="62"/>
    <col min="12036" max="12036" width="10.140625" style="62" bestFit="1" customWidth="1"/>
    <col min="12037" max="12038" width="9.140625" style="62"/>
    <col min="12039" max="12039" width="12.5703125" style="62" bestFit="1" customWidth="1"/>
    <col min="12040" max="12040" width="12.140625" style="62" bestFit="1" customWidth="1"/>
    <col min="12041" max="12041" width="12.5703125" style="62" bestFit="1" customWidth="1"/>
    <col min="12042" max="12042" width="10.28515625" style="62" bestFit="1" customWidth="1"/>
    <col min="12043" max="12043" width="10.7109375" style="62" bestFit="1" customWidth="1"/>
    <col min="12044" max="12044" width="15.7109375" style="62" bestFit="1" customWidth="1"/>
    <col min="12045" max="12045" width="9.140625" style="62"/>
    <col min="12046" max="12046" width="11.7109375" style="62" customWidth="1"/>
    <col min="12047" max="12047" width="12.85546875" style="62" customWidth="1"/>
    <col min="12048" max="12048" width="11.42578125" style="62" bestFit="1" customWidth="1"/>
    <col min="12049" max="12049" width="9.140625" style="62"/>
    <col min="12050" max="12050" width="15" style="62" bestFit="1" customWidth="1"/>
    <col min="12051" max="12289" width="9.140625" style="62"/>
    <col min="12290" max="12290" width="29.140625" style="62" customWidth="1"/>
    <col min="12291" max="12291" width="9.140625" style="62"/>
    <col min="12292" max="12292" width="10.140625" style="62" bestFit="1" customWidth="1"/>
    <col min="12293" max="12294" width="9.140625" style="62"/>
    <col min="12295" max="12295" width="12.5703125" style="62" bestFit="1" customWidth="1"/>
    <col min="12296" max="12296" width="12.140625" style="62" bestFit="1" customWidth="1"/>
    <col min="12297" max="12297" width="12.5703125" style="62" bestFit="1" customWidth="1"/>
    <col min="12298" max="12298" width="10.28515625" style="62" bestFit="1" customWidth="1"/>
    <col min="12299" max="12299" width="10.7109375" style="62" bestFit="1" customWidth="1"/>
    <col min="12300" max="12300" width="15.7109375" style="62" bestFit="1" customWidth="1"/>
    <col min="12301" max="12301" width="9.140625" style="62"/>
    <col min="12302" max="12302" width="11.7109375" style="62" customWidth="1"/>
    <col min="12303" max="12303" width="12.85546875" style="62" customWidth="1"/>
    <col min="12304" max="12304" width="11.42578125" style="62" bestFit="1" customWidth="1"/>
    <col min="12305" max="12305" width="9.140625" style="62"/>
    <col min="12306" max="12306" width="15" style="62" bestFit="1" customWidth="1"/>
    <col min="12307" max="12545" width="9.140625" style="62"/>
    <col min="12546" max="12546" width="29.140625" style="62" customWidth="1"/>
    <col min="12547" max="12547" width="9.140625" style="62"/>
    <col min="12548" max="12548" width="10.140625" style="62" bestFit="1" customWidth="1"/>
    <col min="12549" max="12550" width="9.140625" style="62"/>
    <col min="12551" max="12551" width="12.5703125" style="62" bestFit="1" customWidth="1"/>
    <col min="12552" max="12552" width="12.140625" style="62" bestFit="1" customWidth="1"/>
    <col min="12553" max="12553" width="12.5703125" style="62" bestFit="1" customWidth="1"/>
    <col min="12554" max="12554" width="10.28515625" style="62" bestFit="1" customWidth="1"/>
    <col min="12555" max="12555" width="10.7109375" style="62" bestFit="1" customWidth="1"/>
    <col min="12556" max="12556" width="15.7109375" style="62" bestFit="1" customWidth="1"/>
    <col min="12557" max="12557" width="9.140625" style="62"/>
    <col min="12558" max="12558" width="11.7109375" style="62" customWidth="1"/>
    <col min="12559" max="12559" width="12.85546875" style="62" customWidth="1"/>
    <col min="12560" max="12560" width="11.42578125" style="62" bestFit="1" customWidth="1"/>
    <col min="12561" max="12561" width="9.140625" style="62"/>
    <col min="12562" max="12562" width="15" style="62" bestFit="1" customWidth="1"/>
    <col min="12563" max="12801" width="9.140625" style="62"/>
    <col min="12802" max="12802" width="29.140625" style="62" customWidth="1"/>
    <col min="12803" max="12803" width="9.140625" style="62"/>
    <col min="12804" max="12804" width="10.140625" style="62" bestFit="1" customWidth="1"/>
    <col min="12805" max="12806" width="9.140625" style="62"/>
    <col min="12807" max="12807" width="12.5703125" style="62" bestFit="1" customWidth="1"/>
    <col min="12808" max="12808" width="12.140625" style="62" bestFit="1" customWidth="1"/>
    <col min="12809" max="12809" width="12.5703125" style="62" bestFit="1" customWidth="1"/>
    <col min="12810" max="12810" width="10.28515625" style="62" bestFit="1" customWidth="1"/>
    <col min="12811" max="12811" width="10.7109375" style="62" bestFit="1" customWidth="1"/>
    <col min="12812" max="12812" width="15.7109375" style="62" bestFit="1" customWidth="1"/>
    <col min="12813" max="12813" width="9.140625" style="62"/>
    <col min="12814" max="12814" width="11.7109375" style="62" customWidth="1"/>
    <col min="12815" max="12815" width="12.85546875" style="62" customWidth="1"/>
    <col min="12816" max="12816" width="11.42578125" style="62" bestFit="1" customWidth="1"/>
    <col min="12817" max="12817" width="9.140625" style="62"/>
    <col min="12818" max="12818" width="15" style="62" bestFit="1" customWidth="1"/>
    <col min="12819" max="13057" width="9.140625" style="62"/>
    <col min="13058" max="13058" width="29.140625" style="62" customWidth="1"/>
    <col min="13059" max="13059" width="9.140625" style="62"/>
    <col min="13060" max="13060" width="10.140625" style="62" bestFit="1" customWidth="1"/>
    <col min="13061" max="13062" width="9.140625" style="62"/>
    <col min="13063" max="13063" width="12.5703125" style="62" bestFit="1" customWidth="1"/>
    <col min="13064" max="13064" width="12.140625" style="62" bestFit="1" customWidth="1"/>
    <col min="13065" max="13065" width="12.5703125" style="62" bestFit="1" customWidth="1"/>
    <col min="13066" max="13066" width="10.28515625" style="62" bestFit="1" customWidth="1"/>
    <col min="13067" max="13067" width="10.7109375" style="62" bestFit="1" customWidth="1"/>
    <col min="13068" max="13068" width="15.7109375" style="62" bestFit="1" customWidth="1"/>
    <col min="13069" max="13069" width="9.140625" style="62"/>
    <col min="13070" max="13070" width="11.7109375" style="62" customWidth="1"/>
    <col min="13071" max="13071" width="12.85546875" style="62" customWidth="1"/>
    <col min="13072" max="13072" width="11.42578125" style="62" bestFit="1" customWidth="1"/>
    <col min="13073" max="13073" width="9.140625" style="62"/>
    <col min="13074" max="13074" width="15" style="62" bestFit="1" customWidth="1"/>
    <col min="13075" max="13313" width="9.140625" style="62"/>
    <col min="13314" max="13314" width="29.140625" style="62" customWidth="1"/>
    <col min="13315" max="13315" width="9.140625" style="62"/>
    <col min="13316" max="13316" width="10.140625" style="62" bestFit="1" customWidth="1"/>
    <col min="13317" max="13318" width="9.140625" style="62"/>
    <col min="13319" max="13319" width="12.5703125" style="62" bestFit="1" customWidth="1"/>
    <col min="13320" max="13320" width="12.140625" style="62" bestFit="1" customWidth="1"/>
    <col min="13321" max="13321" width="12.5703125" style="62" bestFit="1" customWidth="1"/>
    <col min="13322" max="13322" width="10.28515625" style="62" bestFit="1" customWidth="1"/>
    <col min="13323" max="13323" width="10.7109375" style="62" bestFit="1" customWidth="1"/>
    <col min="13324" max="13324" width="15.7109375" style="62" bestFit="1" customWidth="1"/>
    <col min="13325" max="13325" width="9.140625" style="62"/>
    <col min="13326" max="13326" width="11.7109375" style="62" customWidth="1"/>
    <col min="13327" max="13327" width="12.85546875" style="62" customWidth="1"/>
    <col min="13328" max="13328" width="11.42578125" style="62" bestFit="1" customWidth="1"/>
    <col min="13329" max="13329" width="9.140625" style="62"/>
    <col min="13330" max="13330" width="15" style="62" bestFit="1" customWidth="1"/>
    <col min="13331" max="13569" width="9.140625" style="62"/>
    <col min="13570" max="13570" width="29.140625" style="62" customWidth="1"/>
    <col min="13571" max="13571" width="9.140625" style="62"/>
    <col min="13572" max="13572" width="10.140625" style="62" bestFit="1" customWidth="1"/>
    <col min="13573" max="13574" width="9.140625" style="62"/>
    <col min="13575" max="13575" width="12.5703125" style="62" bestFit="1" customWidth="1"/>
    <col min="13576" max="13576" width="12.140625" style="62" bestFit="1" customWidth="1"/>
    <col min="13577" max="13577" width="12.5703125" style="62" bestFit="1" customWidth="1"/>
    <col min="13578" max="13578" width="10.28515625" style="62" bestFit="1" customWidth="1"/>
    <col min="13579" max="13579" width="10.7109375" style="62" bestFit="1" customWidth="1"/>
    <col min="13580" max="13580" width="15.7109375" style="62" bestFit="1" customWidth="1"/>
    <col min="13581" max="13581" width="9.140625" style="62"/>
    <col min="13582" max="13582" width="11.7109375" style="62" customWidth="1"/>
    <col min="13583" max="13583" width="12.85546875" style="62" customWidth="1"/>
    <col min="13584" max="13584" width="11.42578125" style="62" bestFit="1" customWidth="1"/>
    <col min="13585" max="13585" width="9.140625" style="62"/>
    <col min="13586" max="13586" width="15" style="62" bestFit="1" customWidth="1"/>
    <col min="13587" max="13825" width="9.140625" style="62"/>
    <col min="13826" max="13826" width="29.140625" style="62" customWidth="1"/>
    <col min="13827" max="13827" width="9.140625" style="62"/>
    <col min="13828" max="13828" width="10.140625" style="62" bestFit="1" customWidth="1"/>
    <col min="13829" max="13830" width="9.140625" style="62"/>
    <col min="13831" max="13831" width="12.5703125" style="62" bestFit="1" customWidth="1"/>
    <col min="13832" max="13832" width="12.140625" style="62" bestFit="1" customWidth="1"/>
    <col min="13833" max="13833" width="12.5703125" style="62" bestFit="1" customWidth="1"/>
    <col min="13834" max="13834" width="10.28515625" style="62" bestFit="1" customWidth="1"/>
    <col min="13835" max="13835" width="10.7109375" style="62" bestFit="1" customWidth="1"/>
    <col min="13836" max="13836" width="15.7109375" style="62" bestFit="1" customWidth="1"/>
    <col min="13837" max="13837" width="9.140625" style="62"/>
    <col min="13838" max="13838" width="11.7109375" style="62" customWidth="1"/>
    <col min="13839" max="13839" width="12.85546875" style="62" customWidth="1"/>
    <col min="13840" max="13840" width="11.42578125" style="62" bestFit="1" customWidth="1"/>
    <col min="13841" max="13841" width="9.140625" style="62"/>
    <col min="13842" max="13842" width="15" style="62" bestFit="1" customWidth="1"/>
    <col min="13843" max="14081" width="9.140625" style="62"/>
    <col min="14082" max="14082" width="29.140625" style="62" customWidth="1"/>
    <col min="14083" max="14083" width="9.140625" style="62"/>
    <col min="14084" max="14084" width="10.140625" style="62" bestFit="1" customWidth="1"/>
    <col min="14085" max="14086" width="9.140625" style="62"/>
    <col min="14087" max="14087" width="12.5703125" style="62" bestFit="1" customWidth="1"/>
    <col min="14088" max="14088" width="12.140625" style="62" bestFit="1" customWidth="1"/>
    <col min="14089" max="14089" width="12.5703125" style="62" bestFit="1" customWidth="1"/>
    <col min="14090" max="14090" width="10.28515625" style="62" bestFit="1" customWidth="1"/>
    <col min="14091" max="14091" width="10.7109375" style="62" bestFit="1" customWidth="1"/>
    <col min="14092" max="14092" width="15.7109375" style="62" bestFit="1" customWidth="1"/>
    <col min="14093" max="14093" width="9.140625" style="62"/>
    <col min="14094" max="14094" width="11.7109375" style="62" customWidth="1"/>
    <col min="14095" max="14095" width="12.85546875" style="62" customWidth="1"/>
    <col min="14096" max="14096" width="11.42578125" style="62" bestFit="1" customWidth="1"/>
    <col min="14097" max="14097" width="9.140625" style="62"/>
    <col min="14098" max="14098" width="15" style="62" bestFit="1" customWidth="1"/>
    <col min="14099" max="14337" width="9.140625" style="62"/>
    <col min="14338" max="14338" width="29.140625" style="62" customWidth="1"/>
    <col min="14339" max="14339" width="9.140625" style="62"/>
    <col min="14340" max="14340" width="10.140625" style="62" bestFit="1" customWidth="1"/>
    <col min="14341" max="14342" width="9.140625" style="62"/>
    <col min="14343" max="14343" width="12.5703125" style="62" bestFit="1" customWidth="1"/>
    <col min="14344" max="14344" width="12.140625" style="62" bestFit="1" customWidth="1"/>
    <col min="14345" max="14345" width="12.5703125" style="62" bestFit="1" customWidth="1"/>
    <col min="14346" max="14346" width="10.28515625" style="62" bestFit="1" customWidth="1"/>
    <col min="14347" max="14347" width="10.7109375" style="62" bestFit="1" customWidth="1"/>
    <col min="14348" max="14348" width="15.7109375" style="62" bestFit="1" customWidth="1"/>
    <col min="14349" max="14349" width="9.140625" style="62"/>
    <col min="14350" max="14350" width="11.7109375" style="62" customWidth="1"/>
    <col min="14351" max="14351" width="12.85546875" style="62" customWidth="1"/>
    <col min="14352" max="14352" width="11.42578125" style="62" bestFit="1" customWidth="1"/>
    <col min="14353" max="14353" width="9.140625" style="62"/>
    <col min="14354" max="14354" width="15" style="62" bestFit="1" customWidth="1"/>
    <col min="14355" max="14593" width="9.140625" style="62"/>
    <col min="14594" max="14594" width="29.140625" style="62" customWidth="1"/>
    <col min="14595" max="14595" width="9.140625" style="62"/>
    <col min="14596" max="14596" width="10.140625" style="62" bestFit="1" customWidth="1"/>
    <col min="14597" max="14598" width="9.140625" style="62"/>
    <col min="14599" max="14599" width="12.5703125" style="62" bestFit="1" customWidth="1"/>
    <col min="14600" max="14600" width="12.140625" style="62" bestFit="1" customWidth="1"/>
    <col min="14601" max="14601" width="12.5703125" style="62" bestFit="1" customWidth="1"/>
    <col min="14602" max="14602" width="10.28515625" style="62" bestFit="1" customWidth="1"/>
    <col min="14603" max="14603" width="10.7109375" style="62" bestFit="1" customWidth="1"/>
    <col min="14604" max="14604" width="15.7109375" style="62" bestFit="1" customWidth="1"/>
    <col min="14605" max="14605" width="9.140625" style="62"/>
    <col min="14606" max="14606" width="11.7109375" style="62" customWidth="1"/>
    <col min="14607" max="14607" width="12.85546875" style="62" customWidth="1"/>
    <col min="14608" max="14608" width="11.42578125" style="62" bestFit="1" customWidth="1"/>
    <col min="14609" max="14609" width="9.140625" style="62"/>
    <col min="14610" max="14610" width="15" style="62" bestFit="1" customWidth="1"/>
    <col min="14611" max="14849" width="9.140625" style="62"/>
    <col min="14850" max="14850" width="29.140625" style="62" customWidth="1"/>
    <col min="14851" max="14851" width="9.140625" style="62"/>
    <col min="14852" max="14852" width="10.140625" style="62" bestFit="1" customWidth="1"/>
    <col min="14853" max="14854" width="9.140625" style="62"/>
    <col min="14855" max="14855" width="12.5703125" style="62" bestFit="1" customWidth="1"/>
    <col min="14856" max="14856" width="12.140625" style="62" bestFit="1" customWidth="1"/>
    <col min="14857" max="14857" width="12.5703125" style="62" bestFit="1" customWidth="1"/>
    <col min="14858" max="14858" width="10.28515625" style="62" bestFit="1" customWidth="1"/>
    <col min="14859" max="14859" width="10.7109375" style="62" bestFit="1" customWidth="1"/>
    <col min="14860" max="14860" width="15.7109375" style="62" bestFit="1" customWidth="1"/>
    <col min="14861" max="14861" width="9.140625" style="62"/>
    <col min="14862" max="14862" width="11.7109375" style="62" customWidth="1"/>
    <col min="14863" max="14863" width="12.85546875" style="62" customWidth="1"/>
    <col min="14864" max="14864" width="11.42578125" style="62" bestFit="1" customWidth="1"/>
    <col min="14865" max="14865" width="9.140625" style="62"/>
    <col min="14866" max="14866" width="15" style="62" bestFit="1" customWidth="1"/>
    <col min="14867" max="15105" width="9.140625" style="62"/>
    <col min="15106" max="15106" width="29.140625" style="62" customWidth="1"/>
    <col min="15107" max="15107" width="9.140625" style="62"/>
    <col min="15108" max="15108" width="10.140625" style="62" bestFit="1" customWidth="1"/>
    <col min="15109" max="15110" width="9.140625" style="62"/>
    <col min="15111" max="15111" width="12.5703125" style="62" bestFit="1" customWidth="1"/>
    <col min="15112" max="15112" width="12.140625" style="62" bestFit="1" customWidth="1"/>
    <col min="15113" max="15113" width="12.5703125" style="62" bestFit="1" customWidth="1"/>
    <col min="15114" max="15114" width="10.28515625" style="62" bestFit="1" customWidth="1"/>
    <col min="15115" max="15115" width="10.7109375" style="62" bestFit="1" customWidth="1"/>
    <col min="15116" max="15116" width="15.7109375" style="62" bestFit="1" customWidth="1"/>
    <col min="15117" max="15117" width="9.140625" style="62"/>
    <col min="15118" max="15118" width="11.7109375" style="62" customWidth="1"/>
    <col min="15119" max="15119" width="12.85546875" style="62" customWidth="1"/>
    <col min="15120" max="15120" width="11.42578125" style="62" bestFit="1" customWidth="1"/>
    <col min="15121" max="15121" width="9.140625" style="62"/>
    <col min="15122" max="15122" width="15" style="62" bestFit="1" customWidth="1"/>
    <col min="15123" max="15361" width="9.140625" style="62"/>
    <col min="15362" max="15362" width="29.140625" style="62" customWidth="1"/>
    <col min="15363" max="15363" width="9.140625" style="62"/>
    <col min="15364" max="15364" width="10.140625" style="62" bestFit="1" customWidth="1"/>
    <col min="15365" max="15366" width="9.140625" style="62"/>
    <col min="15367" max="15367" width="12.5703125" style="62" bestFit="1" customWidth="1"/>
    <col min="15368" max="15368" width="12.140625" style="62" bestFit="1" customWidth="1"/>
    <col min="15369" max="15369" width="12.5703125" style="62" bestFit="1" customWidth="1"/>
    <col min="15370" max="15370" width="10.28515625" style="62" bestFit="1" customWidth="1"/>
    <col min="15371" max="15371" width="10.7109375" style="62" bestFit="1" customWidth="1"/>
    <col min="15372" max="15372" width="15.7109375" style="62" bestFit="1" customWidth="1"/>
    <col min="15373" max="15373" width="9.140625" style="62"/>
    <col min="15374" max="15374" width="11.7109375" style="62" customWidth="1"/>
    <col min="15375" max="15375" width="12.85546875" style="62" customWidth="1"/>
    <col min="15376" max="15376" width="11.42578125" style="62" bestFit="1" customWidth="1"/>
    <col min="15377" max="15377" width="9.140625" style="62"/>
    <col min="15378" max="15378" width="15" style="62" bestFit="1" customWidth="1"/>
    <col min="15379" max="15617" width="9.140625" style="62"/>
    <col min="15618" max="15618" width="29.140625" style="62" customWidth="1"/>
    <col min="15619" max="15619" width="9.140625" style="62"/>
    <col min="15620" max="15620" width="10.140625" style="62" bestFit="1" customWidth="1"/>
    <col min="15621" max="15622" width="9.140625" style="62"/>
    <col min="15623" max="15623" width="12.5703125" style="62" bestFit="1" customWidth="1"/>
    <col min="15624" max="15624" width="12.140625" style="62" bestFit="1" customWidth="1"/>
    <col min="15625" max="15625" width="12.5703125" style="62" bestFit="1" customWidth="1"/>
    <col min="15626" max="15626" width="10.28515625" style="62" bestFit="1" customWidth="1"/>
    <col min="15627" max="15627" width="10.7109375" style="62" bestFit="1" customWidth="1"/>
    <col min="15628" max="15628" width="15.7109375" style="62" bestFit="1" customWidth="1"/>
    <col min="15629" max="15629" width="9.140625" style="62"/>
    <col min="15630" max="15630" width="11.7109375" style="62" customWidth="1"/>
    <col min="15631" max="15631" width="12.85546875" style="62" customWidth="1"/>
    <col min="15632" max="15632" width="11.42578125" style="62" bestFit="1" customWidth="1"/>
    <col min="15633" max="15633" width="9.140625" style="62"/>
    <col min="15634" max="15634" width="15" style="62" bestFit="1" customWidth="1"/>
    <col min="15635" max="15873" width="9.140625" style="62"/>
    <col min="15874" max="15874" width="29.140625" style="62" customWidth="1"/>
    <col min="15875" max="15875" width="9.140625" style="62"/>
    <col min="15876" max="15876" width="10.140625" style="62" bestFit="1" customWidth="1"/>
    <col min="15877" max="15878" width="9.140625" style="62"/>
    <col min="15879" max="15879" width="12.5703125" style="62" bestFit="1" customWidth="1"/>
    <col min="15880" max="15880" width="12.140625" style="62" bestFit="1" customWidth="1"/>
    <col min="15881" max="15881" width="12.5703125" style="62" bestFit="1" customWidth="1"/>
    <col min="15882" max="15882" width="10.28515625" style="62" bestFit="1" customWidth="1"/>
    <col min="15883" max="15883" width="10.7109375" style="62" bestFit="1" customWidth="1"/>
    <col min="15884" max="15884" width="15.7109375" style="62" bestFit="1" customWidth="1"/>
    <col min="15885" max="15885" width="9.140625" style="62"/>
    <col min="15886" max="15886" width="11.7109375" style="62" customWidth="1"/>
    <col min="15887" max="15887" width="12.85546875" style="62" customWidth="1"/>
    <col min="15888" max="15888" width="11.42578125" style="62" bestFit="1" customWidth="1"/>
    <col min="15889" max="15889" width="9.140625" style="62"/>
    <col min="15890" max="15890" width="15" style="62" bestFit="1" customWidth="1"/>
    <col min="15891" max="16129" width="9.140625" style="62"/>
    <col min="16130" max="16130" width="29.140625" style="62" customWidth="1"/>
    <col min="16131" max="16131" width="9.140625" style="62"/>
    <col min="16132" max="16132" width="10.140625" style="62" bestFit="1" customWidth="1"/>
    <col min="16133" max="16134" width="9.140625" style="62"/>
    <col min="16135" max="16135" width="12.5703125" style="62" bestFit="1" customWidth="1"/>
    <col min="16136" max="16136" width="12.140625" style="62" bestFit="1" customWidth="1"/>
    <col min="16137" max="16137" width="12.5703125" style="62" bestFit="1" customWidth="1"/>
    <col min="16138" max="16138" width="10.28515625" style="62" bestFit="1" customWidth="1"/>
    <col min="16139" max="16139" width="10.7109375" style="62" bestFit="1" customWidth="1"/>
    <col min="16140" max="16140" width="15.7109375" style="62" bestFit="1" customWidth="1"/>
    <col min="16141" max="16141" width="9.140625" style="62"/>
    <col min="16142" max="16142" width="11.7109375" style="62" customWidth="1"/>
    <col min="16143" max="16143" width="12.85546875" style="62" customWidth="1"/>
    <col min="16144" max="16144" width="11.42578125" style="62" bestFit="1" customWidth="1"/>
    <col min="16145" max="16145" width="9.140625" style="62"/>
    <col min="16146" max="16146" width="15" style="62" bestFit="1" customWidth="1"/>
    <col min="16147" max="16384" width="9.140625" style="62"/>
  </cols>
  <sheetData>
    <row r="1" spans="1:16" x14ac:dyDescent="0.2">
      <c r="A1" s="62" t="str">
        <f>+'Exhibit A-7 Page 1'!A1</f>
        <v>Indiana Michigan Power Company</v>
      </c>
      <c r="O1" s="63"/>
    </row>
    <row r="2" spans="1:16" x14ac:dyDescent="0.2">
      <c r="A2" s="62" t="s">
        <v>774</v>
      </c>
      <c r="O2" s="63"/>
    </row>
    <row r="3" spans="1:16" x14ac:dyDescent="0.2">
      <c r="A3" s="63" t="str">
        <f>+'Exhibit A-7 Page 3'!A3</f>
        <v>As Of 12/31/20</v>
      </c>
    </row>
    <row r="6" spans="1:16" x14ac:dyDescent="0.2">
      <c r="I6" s="64"/>
      <c r="J6" s="64"/>
      <c r="K6" s="64"/>
    </row>
    <row r="7" spans="1:16" x14ac:dyDescent="0.2">
      <c r="A7" s="65"/>
      <c r="B7" s="64" t="s">
        <v>746</v>
      </c>
      <c r="C7" s="64" t="s">
        <v>747</v>
      </c>
      <c r="D7" s="66" t="s">
        <v>748</v>
      </c>
      <c r="E7" s="66" t="s">
        <v>749</v>
      </c>
      <c r="F7" s="64" t="s">
        <v>750</v>
      </c>
      <c r="G7" s="64" t="s">
        <v>775</v>
      </c>
      <c r="H7" s="64" t="s">
        <v>776</v>
      </c>
      <c r="I7" s="64" t="s">
        <v>777</v>
      </c>
      <c r="J7" s="64" t="s">
        <v>778</v>
      </c>
      <c r="K7" s="64" t="s">
        <v>779</v>
      </c>
      <c r="L7" s="67" t="s">
        <v>780</v>
      </c>
      <c r="M7" s="64" t="s">
        <v>781</v>
      </c>
      <c r="N7" s="64" t="s">
        <v>782</v>
      </c>
      <c r="O7" s="64" t="s">
        <v>783</v>
      </c>
      <c r="P7" s="64"/>
    </row>
    <row r="8" spans="1:16" x14ac:dyDescent="0.2">
      <c r="B8" s="68"/>
      <c r="C8" s="68"/>
      <c r="D8" s="68"/>
      <c r="E8" s="68"/>
      <c r="F8" s="69"/>
      <c r="G8" s="68"/>
      <c r="H8" s="68"/>
      <c r="J8" s="64"/>
      <c r="K8" s="64"/>
      <c r="L8" s="70"/>
      <c r="N8" s="64" t="s">
        <v>784</v>
      </c>
      <c r="O8" s="64" t="s">
        <v>785</v>
      </c>
    </row>
    <row r="9" spans="1:16" x14ac:dyDescent="0.2">
      <c r="B9" s="68"/>
      <c r="C9" s="68"/>
      <c r="D9" s="68"/>
      <c r="E9" s="68"/>
      <c r="F9" s="64" t="s">
        <v>786</v>
      </c>
      <c r="G9" s="64" t="s">
        <v>787</v>
      </c>
      <c r="H9" s="64" t="s">
        <v>788</v>
      </c>
      <c r="I9" s="64" t="s">
        <v>788</v>
      </c>
      <c r="J9" s="64" t="s">
        <v>788</v>
      </c>
      <c r="K9" s="64" t="s">
        <v>789</v>
      </c>
      <c r="L9" s="64" t="s">
        <v>790</v>
      </c>
      <c r="M9" s="64" t="s">
        <v>791</v>
      </c>
      <c r="N9" s="64" t="s">
        <v>792</v>
      </c>
      <c r="O9" s="64" t="s">
        <v>793</v>
      </c>
      <c r="P9" s="64"/>
    </row>
    <row r="10" spans="1:16" x14ac:dyDescent="0.2">
      <c r="B10" s="68"/>
      <c r="C10" s="64" t="s">
        <v>794</v>
      </c>
      <c r="D10" s="64" t="s">
        <v>795</v>
      </c>
      <c r="E10" s="64" t="s">
        <v>795</v>
      </c>
      <c r="F10" s="64" t="s">
        <v>796</v>
      </c>
      <c r="G10" s="64" t="s">
        <v>797</v>
      </c>
      <c r="H10" s="64" t="s">
        <v>787</v>
      </c>
      <c r="I10" s="64" t="s">
        <v>798</v>
      </c>
      <c r="J10" s="64" t="s">
        <v>799</v>
      </c>
      <c r="K10" s="64" t="s">
        <v>800</v>
      </c>
      <c r="L10" s="64" t="s">
        <v>801</v>
      </c>
      <c r="M10" s="64" t="s">
        <v>802</v>
      </c>
      <c r="N10" s="64" t="s">
        <v>803</v>
      </c>
      <c r="O10" s="64" t="s">
        <v>804</v>
      </c>
      <c r="P10" s="64"/>
    </row>
    <row r="11" spans="1:16" x14ac:dyDescent="0.2">
      <c r="A11" s="71" t="s">
        <v>753</v>
      </c>
      <c r="B11" s="72" t="s">
        <v>805</v>
      </c>
      <c r="C11" s="72" t="s">
        <v>806</v>
      </c>
      <c r="D11" s="72" t="s">
        <v>807</v>
      </c>
      <c r="E11" s="72" t="s">
        <v>808</v>
      </c>
      <c r="F11" s="72" t="s">
        <v>809</v>
      </c>
      <c r="G11" s="72" t="s">
        <v>810</v>
      </c>
      <c r="H11" s="72" t="s">
        <v>811</v>
      </c>
      <c r="I11" s="72" t="s">
        <v>812</v>
      </c>
      <c r="J11" s="72" t="s">
        <v>813</v>
      </c>
      <c r="K11" s="72" t="s">
        <v>804</v>
      </c>
      <c r="L11" s="72" t="s">
        <v>814</v>
      </c>
      <c r="M11" s="72" t="s">
        <v>808</v>
      </c>
      <c r="N11" s="72" t="s">
        <v>815</v>
      </c>
      <c r="O11" s="72" t="s">
        <v>816</v>
      </c>
      <c r="P11" s="72"/>
    </row>
    <row r="12" spans="1:16" x14ac:dyDescent="0.2">
      <c r="A12" s="73" t="s">
        <v>758</v>
      </c>
      <c r="B12" s="68"/>
      <c r="C12" s="64" t="s">
        <v>751</v>
      </c>
      <c r="D12" s="68"/>
      <c r="E12" s="68"/>
      <c r="F12" s="69"/>
      <c r="G12" s="64" t="s">
        <v>764</v>
      </c>
      <c r="H12" s="64" t="s">
        <v>764</v>
      </c>
      <c r="I12" s="64" t="s">
        <v>764</v>
      </c>
      <c r="J12" s="64" t="s">
        <v>764</v>
      </c>
      <c r="K12" s="64" t="s">
        <v>764</v>
      </c>
      <c r="L12" s="64" t="s">
        <v>764</v>
      </c>
      <c r="M12" s="64" t="s">
        <v>751</v>
      </c>
      <c r="N12" s="64" t="s">
        <v>764</v>
      </c>
      <c r="O12" s="64" t="s">
        <v>764</v>
      </c>
      <c r="P12" s="64"/>
    </row>
    <row r="13" spans="1:16" x14ac:dyDescent="0.2">
      <c r="A13" s="64">
        <v>1</v>
      </c>
      <c r="B13" s="74" t="s">
        <v>817</v>
      </c>
      <c r="C13" s="64"/>
      <c r="D13" s="75"/>
      <c r="E13" s="75"/>
      <c r="F13" s="76"/>
      <c r="G13" s="77"/>
      <c r="H13" s="78"/>
      <c r="I13" s="78"/>
      <c r="J13" s="78"/>
      <c r="K13" s="78"/>
      <c r="L13" s="79"/>
      <c r="M13" s="80"/>
      <c r="N13" s="81"/>
      <c r="O13" s="78"/>
      <c r="P13" s="78"/>
    </row>
    <row r="14" spans="1:16" x14ac:dyDescent="0.2">
      <c r="A14" s="64">
        <f>+A13+1</f>
        <v>2</v>
      </c>
      <c r="B14" s="68" t="s">
        <v>818</v>
      </c>
      <c r="C14" s="82">
        <v>3.05</v>
      </c>
      <c r="D14" s="75">
        <v>39898</v>
      </c>
      <c r="E14" s="75">
        <v>45809</v>
      </c>
      <c r="F14" s="78">
        <f>YEARFRAC(D14,E14)</f>
        <v>16.180555555555557</v>
      </c>
      <c r="G14" s="83">
        <v>50000000</v>
      </c>
      <c r="H14" s="78">
        <v>50000000</v>
      </c>
      <c r="I14" s="78">
        <v>-467500</v>
      </c>
      <c r="J14" s="78">
        <v>-354261.64500000002</v>
      </c>
      <c r="K14" s="78">
        <v>-2677532.1</v>
      </c>
      <c r="L14" s="83">
        <f>H14+I14+J14+K14</f>
        <v>46500706.254999995</v>
      </c>
      <c r="M14" s="84">
        <f>ROUND(YIELD(D14,E14,C14/100,(L14/H14)*100,100,2,0),4)</f>
        <v>3.6299999999999999E-2</v>
      </c>
      <c r="N14" s="83">
        <v>0</v>
      </c>
      <c r="O14" s="78">
        <f>ROUND(((G14*M14)+N14),0)</f>
        <v>1815000</v>
      </c>
      <c r="P14" s="78"/>
    </row>
    <row r="15" spans="1:16" x14ac:dyDescent="0.2">
      <c r="A15" s="64">
        <f t="shared" ref="A15:A57" si="0">+A14+1</f>
        <v>3</v>
      </c>
      <c r="B15" s="68" t="s">
        <v>819</v>
      </c>
      <c r="C15" s="82">
        <v>3.05</v>
      </c>
      <c r="D15" s="75">
        <v>39898</v>
      </c>
      <c r="E15" s="75">
        <v>45809</v>
      </c>
      <c r="F15" s="78">
        <f>YEARFRAC(D15,E15)</f>
        <v>16.180555555555557</v>
      </c>
      <c r="G15" s="83">
        <v>50000000</v>
      </c>
      <c r="H15" s="78">
        <v>50000000</v>
      </c>
      <c r="I15" s="78">
        <v>-441186.89</v>
      </c>
      <c r="J15" s="78">
        <v>-354261.64500000002</v>
      </c>
      <c r="K15" s="78">
        <v>-785290</v>
      </c>
      <c r="L15" s="83">
        <f>H15+I15+J15+K15</f>
        <v>48419261.464999996</v>
      </c>
      <c r="M15" s="84">
        <f>ROUND(YIELD(D15,E15,C15/100,(L15/H15)*100,100,2,0),4)</f>
        <v>3.3000000000000002E-2</v>
      </c>
      <c r="N15" s="83">
        <v>0</v>
      </c>
      <c r="O15" s="78">
        <f>ROUND(((G15*M15)+N15),0)</f>
        <v>1650000</v>
      </c>
      <c r="P15" s="78"/>
    </row>
    <row r="16" spans="1:16" x14ac:dyDescent="0.2">
      <c r="A16" s="64">
        <f t="shared" si="0"/>
        <v>4</v>
      </c>
      <c r="B16" s="68" t="s">
        <v>820</v>
      </c>
      <c r="C16" s="85">
        <v>2.44</v>
      </c>
      <c r="D16" s="75">
        <v>39588</v>
      </c>
      <c r="E16" s="75">
        <v>44501</v>
      </c>
      <c r="F16" s="78">
        <f>YEARFRAC(D16,E16)</f>
        <v>13.447222222222223</v>
      </c>
      <c r="G16" s="83">
        <v>52000000</v>
      </c>
      <c r="H16" s="78">
        <v>52000000</v>
      </c>
      <c r="I16" s="78">
        <v>0</v>
      </c>
      <c r="J16" s="78">
        <v>-277846.82</v>
      </c>
      <c r="K16" s="78">
        <f>+-2724991</f>
        <v>-2724991</v>
      </c>
      <c r="L16" s="83">
        <f>H16+I16+J16+K16</f>
        <v>48997162.18</v>
      </c>
      <c r="M16" s="84">
        <f>ROUND(YIELD(D16,E16,C16/100,(L16/H16)*100,100,2,0),4)</f>
        <v>2.9600000000000001E-2</v>
      </c>
      <c r="N16" s="78">
        <f>0.1%*G16</f>
        <v>52000</v>
      </c>
      <c r="O16" s="78">
        <f>ROUND(((G16*M16)+N16),0)</f>
        <v>1591200</v>
      </c>
      <c r="P16" s="86"/>
    </row>
    <row r="17" spans="1:18" x14ac:dyDescent="0.2">
      <c r="A17" s="64">
        <f t="shared" si="0"/>
        <v>5</v>
      </c>
      <c r="B17" s="68" t="s">
        <v>821</v>
      </c>
      <c r="C17" s="85">
        <v>2.75</v>
      </c>
      <c r="D17" s="75">
        <v>37410</v>
      </c>
      <c r="E17" s="75">
        <v>45809</v>
      </c>
      <c r="F17" s="78">
        <f>YEARFRAC(D17,E17)</f>
        <v>22.994444444444444</v>
      </c>
      <c r="G17" s="83">
        <v>50000000</v>
      </c>
      <c r="H17" s="78">
        <v>50000000</v>
      </c>
      <c r="I17" s="78">
        <v>-136350.57</v>
      </c>
      <c r="J17" s="78">
        <v>-955323.07</v>
      </c>
      <c r="K17" s="78">
        <v>0</v>
      </c>
      <c r="L17" s="83">
        <f>H17+I17+J17+K17</f>
        <v>48908326.359999999</v>
      </c>
      <c r="M17" s="84">
        <f>ROUND(YIELD(D17,E17,C17/100,(L17/H17)*100,100,2,0),4)</f>
        <v>2.8799999999999999E-2</v>
      </c>
      <c r="N17" s="78">
        <v>0</v>
      </c>
      <c r="O17" s="78">
        <f>ROUND(((G17*M17)+N17),0)</f>
        <v>1440000</v>
      </c>
      <c r="P17" s="86"/>
    </row>
    <row r="18" spans="1:18" x14ac:dyDescent="0.2">
      <c r="A18" s="64">
        <f t="shared" si="0"/>
        <v>6</v>
      </c>
      <c r="B18" s="87" t="s">
        <v>822</v>
      </c>
      <c r="C18" s="85">
        <v>2.0499999999999998</v>
      </c>
      <c r="D18" s="75">
        <v>37907</v>
      </c>
      <c r="E18" s="75">
        <v>45748</v>
      </c>
      <c r="F18" s="78">
        <f>YEARFRAC(D18,E18)</f>
        <v>21.466666666666665</v>
      </c>
      <c r="G18" s="88">
        <v>40000000</v>
      </c>
      <c r="H18" s="86">
        <v>40000000</v>
      </c>
      <c r="I18" s="86">
        <v>0</v>
      </c>
      <c r="J18" s="86">
        <v>-2222348.84</v>
      </c>
      <c r="K18" s="86">
        <v>-1209363</v>
      </c>
      <c r="L18" s="88">
        <f>H18+I18+J18+K18</f>
        <v>36568288.159999996</v>
      </c>
      <c r="M18" s="84">
        <f>ROUND(YIELD(D18,E18,C18/100,(L18/H18)*100,100,2,0),4)</f>
        <v>2.5700000000000001E-2</v>
      </c>
      <c r="N18" s="86">
        <v>0</v>
      </c>
      <c r="O18" s="86">
        <f>ROUND(((G18*M18)+N18),0)</f>
        <v>1028000</v>
      </c>
      <c r="P18" s="86"/>
    </row>
    <row r="19" spans="1:18" x14ac:dyDescent="0.2">
      <c r="A19" s="64">
        <f t="shared" si="0"/>
        <v>7</v>
      </c>
      <c r="B19" s="68" t="s">
        <v>823</v>
      </c>
      <c r="C19" s="85"/>
      <c r="D19" s="68"/>
      <c r="E19" s="68"/>
      <c r="F19" s="76"/>
      <c r="G19" s="78">
        <f t="shared" ref="G19:L19" si="1">SUM(G14:G18)</f>
        <v>242000000</v>
      </c>
      <c r="H19" s="78">
        <f t="shared" si="1"/>
        <v>242000000</v>
      </c>
      <c r="I19" s="78">
        <f t="shared" si="1"/>
        <v>-1045037.46</v>
      </c>
      <c r="J19" s="78">
        <f t="shared" si="1"/>
        <v>-4164042.02</v>
      </c>
      <c r="K19" s="78">
        <f t="shared" si="1"/>
        <v>-7397176.0999999996</v>
      </c>
      <c r="L19" s="83">
        <f t="shared" si="1"/>
        <v>229393744.41999999</v>
      </c>
      <c r="M19" s="69"/>
      <c r="N19" s="89">
        <f>SUM(N14:N18)</f>
        <v>52000</v>
      </c>
      <c r="O19" s="78">
        <f>SUM(O14:O18)</f>
        <v>7524200</v>
      </c>
      <c r="P19" s="78"/>
    </row>
    <row r="20" spans="1:18" x14ac:dyDescent="0.2">
      <c r="A20" s="64">
        <f t="shared" si="0"/>
        <v>8</v>
      </c>
      <c r="F20" s="69"/>
      <c r="G20" s="63"/>
      <c r="H20" s="63"/>
      <c r="I20" s="63"/>
      <c r="J20" s="63"/>
      <c r="K20" s="63"/>
      <c r="L20" s="63"/>
      <c r="M20" s="63"/>
      <c r="N20" s="90"/>
      <c r="O20" s="63"/>
      <c r="P20" s="63"/>
    </row>
    <row r="21" spans="1:18" x14ac:dyDescent="0.2">
      <c r="A21" s="64">
        <f t="shared" si="0"/>
        <v>9</v>
      </c>
      <c r="B21" s="74" t="s">
        <v>824</v>
      </c>
      <c r="C21" s="85"/>
      <c r="D21" s="68"/>
      <c r="E21" s="68"/>
      <c r="F21" s="76"/>
      <c r="G21" s="83"/>
      <c r="H21" s="83"/>
      <c r="I21" s="83"/>
      <c r="J21" s="83"/>
      <c r="K21" s="83"/>
      <c r="L21" s="83"/>
      <c r="M21" s="69"/>
      <c r="N21" s="83"/>
      <c r="O21" s="83"/>
      <c r="P21" s="83"/>
    </row>
    <row r="22" spans="1:18" x14ac:dyDescent="0.2">
      <c r="A22" s="64">
        <f t="shared" si="0"/>
        <v>10</v>
      </c>
      <c r="B22" s="68" t="s">
        <v>825</v>
      </c>
      <c r="C22" s="85">
        <v>6.05</v>
      </c>
      <c r="D22" s="91">
        <v>39035</v>
      </c>
      <c r="E22" s="91">
        <v>50114</v>
      </c>
      <c r="F22" s="78">
        <f t="shared" ref="F22:F28" si="2">YEARFRAC(D22,E22)</f>
        <v>30.336111111111112</v>
      </c>
      <c r="G22" s="83">
        <v>400000000</v>
      </c>
      <c r="H22" s="78">
        <v>400000000</v>
      </c>
      <c r="I22" s="78">
        <f>-2272000</f>
        <v>-2272000</v>
      </c>
      <c r="J22" s="78">
        <f>-3815383.18-16028474</f>
        <v>-19843857.18</v>
      </c>
      <c r="K22" s="78">
        <v>0</v>
      </c>
      <c r="L22" s="83">
        <f t="shared" ref="L22:L27" si="3">H22+I22+J22+K22</f>
        <v>377884142.81999999</v>
      </c>
      <c r="M22" s="84">
        <f t="shared" ref="M22:M27" si="4">ROUND(YIELD(D22,E22,C22/100,(L22/H22)*100,100,2,0),4)</f>
        <v>6.4699999999999994E-2</v>
      </c>
      <c r="N22" s="78">
        <v>0</v>
      </c>
      <c r="O22" s="78">
        <f t="shared" ref="O22:O27" si="5">ROUND(((G22*M22)+N22),0)</f>
        <v>25880000</v>
      </c>
      <c r="P22" s="78"/>
      <c r="R22" s="92" t="s">
        <v>770</v>
      </c>
    </row>
    <row r="23" spans="1:18" x14ac:dyDescent="0.2">
      <c r="A23" s="64">
        <f t="shared" si="0"/>
        <v>11</v>
      </c>
      <c r="B23" s="68" t="s">
        <v>826</v>
      </c>
      <c r="C23" s="85">
        <v>3.2</v>
      </c>
      <c r="D23" s="91">
        <v>41351</v>
      </c>
      <c r="E23" s="91">
        <v>45000</v>
      </c>
      <c r="F23" s="78">
        <f t="shared" si="2"/>
        <v>9.9916666666666671</v>
      </c>
      <c r="G23" s="83">
        <v>250000000</v>
      </c>
      <c r="H23" s="78">
        <v>250000000</v>
      </c>
      <c r="I23" s="78">
        <f>-402500</f>
        <v>-402500</v>
      </c>
      <c r="J23" s="78">
        <f>-1969707-4249746-4445237-4292740-3077171</f>
        <v>-18034601</v>
      </c>
      <c r="K23" s="78">
        <v>0</v>
      </c>
      <c r="L23" s="83">
        <f t="shared" si="3"/>
        <v>231562899</v>
      </c>
      <c r="M23" s="84">
        <f t="shared" si="4"/>
        <v>4.1099999999999998E-2</v>
      </c>
      <c r="N23" s="78">
        <v>0</v>
      </c>
      <c r="O23" s="78">
        <f t="shared" si="5"/>
        <v>10275000</v>
      </c>
      <c r="P23" s="78"/>
    </row>
    <row r="24" spans="1:18" x14ac:dyDescent="0.2">
      <c r="A24" s="64">
        <f t="shared" si="0"/>
        <v>12</v>
      </c>
      <c r="B24" s="68" t="s">
        <v>827</v>
      </c>
      <c r="C24" s="85">
        <v>4.55</v>
      </c>
      <c r="D24" s="91">
        <v>42432</v>
      </c>
      <c r="E24" s="91">
        <v>53401</v>
      </c>
      <c r="F24" s="78">
        <f t="shared" si="2"/>
        <v>30.033333333333335</v>
      </c>
      <c r="G24" s="83">
        <v>400000000</v>
      </c>
      <c r="H24" s="78">
        <v>400000000</v>
      </c>
      <c r="I24" s="78">
        <v>-1372000</v>
      </c>
      <c r="J24" s="78">
        <v>-4036755.11</v>
      </c>
      <c r="K24" s="78">
        <v>0</v>
      </c>
      <c r="L24" s="83">
        <f t="shared" si="3"/>
        <v>394591244.88999999</v>
      </c>
      <c r="M24" s="84">
        <f t="shared" si="4"/>
        <v>4.6300000000000001E-2</v>
      </c>
      <c r="N24" s="78">
        <v>0</v>
      </c>
      <c r="O24" s="78">
        <f t="shared" si="5"/>
        <v>18520000</v>
      </c>
      <c r="P24" s="78"/>
    </row>
    <row r="25" spans="1:18" x14ac:dyDescent="0.2">
      <c r="A25" s="64">
        <f t="shared" si="0"/>
        <v>13</v>
      </c>
      <c r="B25" s="68" t="s">
        <v>828</v>
      </c>
      <c r="C25" s="85">
        <v>3.75</v>
      </c>
      <c r="D25" s="91">
        <v>42915</v>
      </c>
      <c r="E25" s="91">
        <v>53874</v>
      </c>
      <c r="F25" s="78">
        <f t="shared" si="2"/>
        <v>30.005555555555556</v>
      </c>
      <c r="G25" s="83">
        <v>300000000</v>
      </c>
      <c r="H25" s="83">
        <v>300000000</v>
      </c>
      <c r="I25" s="78">
        <v>-2088000</v>
      </c>
      <c r="J25" s="78">
        <v>-3139683.42</v>
      </c>
      <c r="K25" s="78">
        <v>0</v>
      </c>
      <c r="L25" s="83">
        <f t="shared" si="3"/>
        <v>294772316.57999998</v>
      </c>
      <c r="M25" s="84">
        <f t="shared" si="4"/>
        <v>3.85E-2</v>
      </c>
      <c r="N25" s="78">
        <v>0</v>
      </c>
      <c r="O25" s="78">
        <f t="shared" si="5"/>
        <v>11550000</v>
      </c>
      <c r="P25" s="78"/>
    </row>
    <row r="26" spans="1:18" x14ac:dyDescent="0.2">
      <c r="A26" s="64">
        <f t="shared" si="0"/>
        <v>14</v>
      </c>
      <c r="B26" s="68" t="s">
        <v>829</v>
      </c>
      <c r="C26" s="85">
        <v>3.85</v>
      </c>
      <c r="D26" s="91">
        <v>43222</v>
      </c>
      <c r="E26" s="91">
        <v>46888</v>
      </c>
      <c r="F26" s="78">
        <f t="shared" si="2"/>
        <v>10.036111111111111</v>
      </c>
      <c r="G26" s="83">
        <v>350000000</v>
      </c>
      <c r="H26" s="83">
        <v>350000000</v>
      </c>
      <c r="I26" s="78">
        <v>-1102500</v>
      </c>
      <c r="J26" s="78">
        <v>-2865394.45</v>
      </c>
      <c r="K26" s="78">
        <v>0</v>
      </c>
      <c r="L26" s="83">
        <f t="shared" si="3"/>
        <v>346032105.55000001</v>
      </c>
      <c r="M26" s="84">
        <f t="shared" si="4"/>
        <v>3.9899999999999998E-2</v>
      </c>
      <c r="N26" s="78">
        <v>0</v>
      </c>
      <c r="O26" s="78">
        <f t="shared" si="5"/>
        <v>13965000</v>
      </c>
      <c r="P26" s="78"/>
    </row>
    <row r="27" spans="1:18" x14ac:dyDescent="0.2">
      <c r="A27" s="64">
        <f t="shared" si="0"/>
        <v>15</v>
      </c>
      <c r="B27" s="68" t="s">
        <v>830</v>
      </c>
      <c r="C27" s="85">
        <v>4.25</v>
      </c>
      <c r="D27" s="91">
        <v>43320</v>
      </c>
      <c r="E27" s="91">
        <v>54285</v>
      </c>
      <c r="F27" s="78">
        <f t="shared" si="2"/>
        <v>30.019444444444446</v>
      </c>
      <c r="G27" s="83">
        <v>475000000</v>
      </c>
      <c r="H27" s="83">
        <v>475000000</v>
      </c>
      <c r="I27" s="78">
        <v>-2717000</v>
      </c>
      <c r="J27" s="78">
        <v>-4660878.03</v>
      </c>
      <c r="K27" s="78">
        <f>-10665267.63</f>
        <v>-10665267.630000001</v>
      </c>
      <c r="L27" s="83">
        <f t="shared" si="3"/>
        <v>456956854.34000003</v>
      </c>
      <c r="M27" s="84">
        <f t="shared" si="4"/>
        <v>4.48E-2</v>
      </c>
      <c r="N27" s="78">
        <v>0</v>
      </c>
      <c r="O27" s="78">
        <f t="shared" si="5"/>
        <v>21280000</v>
      </c>
      <c r="P27" s="78"/>
    </row>
    <row r="28" spans="1:18" x14ac:dyDescent="0.2">
      <c r="A28" s="64">
        <f t="shared" si="0"/>
        <v>16</v>
      </c>
      <c r="B28" s="68" t="s">
        <v>831</v>
      </c>
      <c r="C28" s="85">
        <v>4.71</v>
      </c>
      <c r="D28" s="91">
        <v>43775</v>
      </c>
      <c r="E28" s="91">
        <v>54742</v>
      </c>
      <c r="F28" s="78">
        <f t="shared" si="2"/>
        <v>30.024999999999999</v>
      </c>
      <c r="G28" s="88">
        <v>300000000</v>
      </c>
      <c r="H28" s="88">
        <v>300000000</v>
      </c>
      <c r="I28" s="86">
        <v>0</v>
      </c>
      <c r="J28" s="86">
        <f>-(H28*0.875%)-598069</f>
        <v>-3223069.0000000005</v>
      </c>
      <c r="K28" s="86">
        <v>0</v>
      </c>
      <c r="L28" s="88">
        <f>H28+I28+J28+K28</f>
        <v>296776931</v>
      </c>
      <c r="M28" s="84">
        <f>ROUND(YIELD(D28,E28,C28/100,(L28/H28)*100,100,2,0),4)</f>
        <v>4.7800000000000002E-2</v>
      </c>
      <c r="N28" s="86">
        <v>0</v>
      </c>
      <c r="O28" s="86">
        <f>ROUND(((G28*M28)+N28),0)</f>
        <v>14340000</v>
      </c>
      <c r="P28" s="78"/>
    </row>
    <row r="29" spans="1:18" x14ac:dyDescent="0.2">
      <c r="A29" s="64">
        <f t="shared" si="0"/>
        <v>17</v>
      </c>
      <c r="B29" s="68" t="s">
        <v>832</v>
      </c>
      <c r="C29" s="68"/>
      <c r="D29" s="68"/>
      <c r="E29" s="68"/>
      <c r="F29" s="69"/>
      <c r="G29" s="78">
        <f t="shared" ref="G29:L29" si="6">SUM(G22:G28)</f>
        <v>2475000000</v>
      </c>
      <c r="H29" s="78">
        <f t="shared" si="6"/>
        <v>2475000000</v>
      </c>
      <c r="I29" s="78">
        <f t="shared" si="6"/>
        <v>-9954000</v>
      </c>
      <c r="J29" s="78">
        <f t="shared" si="6"/>
        <v>-55804238.190000005</v>
      </c>
      <c r="K29" s="78">
        <f t="shared" si="6"/>
        <v>-10665267.630000001</v>
      </c>
      <c r="L29" s="78">
        <f t="shared" si="6"/>
        <v>2398576494.1799998</v>
      </c>
      <c r="M29" s="78"/>
      <c r="N29" s="78">
        <f>SUM(N22:N28)</f>
        <v>0</v>
      </c>
      <c r="O29" s="78">
        <f>SUM(O22:O28)</f>
        <v>115810000</v>
      </c>
      <c r="P29" s="86"/>
    </row>
    <row r="30" spans="1:18" x14ac:dyDescent="0.2">
      <c r="A30" s="64">
        <f t="shared" si="0"/>
        <v>18</v>
      </c>
    </row>
    <row r="31" spans="1:18" x14ac:dyDescent="0.2">
      <c r="A31" s="64">
        <f t="shared" si="0"/>
        <v>19</v>
      </c>
      <c r="B31" s="74" t="s">
        <v>833</v>
      </c>
      <c r="C31" s="93"/>
      <c r="D31" s="68"/>
      <c r="E31" s="68"/>
      <c r="F31" s="76"/>
      <c r="G31" s="83"/>
      <c r="H31" s="83"/>
    </row>
    <row r="32" spans="1:18" x14ac:dyDescent="0.2">
      <c r="A32" s="64">
        <f t="shared" si="0"/>
        <v>20</v>
      </c>
      <c r="B32" s="68" t="s">
        <v>834</v>
      </c>
      <c r="C32" s="85">
        <f>3.05+1.125</f>
        <v>4.1749999999999998</v>
      </c>
      <c r="D32" s="91">
        <v>43229</v>
      </c>
      <c r="E32" s="91">
        <v>44325</v>
      </c>
      <c r="F32" s="78">
        <f>YEARFRAC(D32,E32)</f>
        <v>3</v>
      </c>
      <c r="G32" s="88">
        <v>200000000</v>
      </c>
      <c r="H32" s="86">
        <v>200000000</v>
      </c>
      <c r="I32" s="86">
        <v>0</v>
      </c>
      <c r="J32" s="86">
        <v>-508528</v>
      </c>
      <c r="K32" s="86">
        <v>0</v>
      </c>
      <c r="L32" s="88">
        <f>H32+I32+J32+K32</f>
        <v>199491472</v>
      </c>
      <c r="M32" s="94">
        <f>ROUND(YIELD(D32,E32,C32/100,(L32/H32)*100,100,2,0),4)</f>
        <v>4.2700000000000002E-2</v>
      </c>
      <c r="N32" s="86">
        <v>35000</v>
      </c>
      <c r="O32" s="86">
        <f>ROUND(((G32*M32)+N32),0)</f>
        <v>8575000</v>
      </c>
      <c r="P32" s="78"/>
    </row>
    <row r="33" spans="1:18" x14ac:dyDescent="0.2">
      <c r="A33" s="64">
        <f t="shared" si="0"/>
        <v>21</v>
      </c>
      <c r="B33" s="68" t="s">
        <v>835</v>
      </c>
      <c r="C33" s="68"/>
      <c r="D33" s="68"/>
      <c r="E33" s="68"/>
      <c r="F33" s="69"/>
      <c r="G33" s="78">
        <f>SUM(G32)</f>
        <v>200000000</v>
      </c>
      <c r="H33" s="78">
        <f>SUM(H32)</f>
        <v>200000000</v>
      </c>
      <c r="I33" s="78">
        <f t="shared" ref="I33:O33" si="7">SUM(I32)</f>
        <v>0</v>
      </c>
      <c r="J33" s="78">
        <f t="shared" si="7"/>
        <v>-508528</v>
      </c>
      <c r="K33" s="78">
        <f t="shared" si="7"/>
        <v>0</v>
      </c>
      <c r="L33" s="78">
        <f t="shared" si="7"/>
        <v>199491472</v>
      </c>
      <c r="M33" s="78" t="s">
        <v>770</v>
      </c>
      <c r="N33" s="78">
        <f t="shared" si="7"/>
        <v>35000</v>
      </c>
      <c r="O33" s="78">
        <f t="shared" si="7"/>
        <v>8575000</v>
      </c>
    </row>
    <row r="34" spans="1:18" x14ac:dyDescent="0.2">
      <c r="A34" s="64">
        <f t="shared" si="0"/>
        <v>22</v>
      </c>
      <c r="B34" s="68"/>
      <c r="C34" s="68"/>
      <c r="D34" s="68"/>
      <c r="E34" s="68"/>
      <c r="F34" s="69"/>
      <c r="G34" s="78"/>
      <c r="H34" s="78"/>
    </row>
    <row r="35" spans="1:18" x14ac:dyDescent="0.2">
      <c r="A35" s="64">
        <f t="shared" si="0"/>
        <v>23</v>
      </c>
      <c r="B35" s="74" t="s">
        <v>836</v>
      </c>
      <c r="C35" s="68"/>
      <c r="D35" s="68"/>
      <c r="E35" s="68"/>
      <c r="F35" s="69"/>
      <c r="G35" s="78"/>
      <c r="H35" s="78"/>
    </row>
    <row r="36" spans="1:18" x14ac:dyDescent="0.2">
      <c r="A36" s="64">
        <f t="shared" si="0"/>
        <v>24</v>
      </c>
      <c r="B36" s="87" t="s">
        <v>837</v>
      </c>
      <c r="C36" s="85">
        <v>6</v>
      </c>
      <c r="D36" s="91">
        <v>40238</v>
      </c>
      <c r="E36" s="91">
        <v>45717</v>
      </c>
      <c r="F36" s="78">
        <f>YEARFRAC(D36,E36)</f>
        <v>15</v>
      </c>
      <c r="G36" s="86">
        <v>9531185.386117043</v>
      </c>
      <c r="H36" s="86">
        <v>26802388</v>
      </c>
      <c r="I36" s="86">
        <v>0</v>
      </c>
      <c r="J36" s="86">
        <v>0</v>
      </c>
      <c r="K36" s="86">
        <v>0</v>
      </c>
      <c r="L36" s="88">
        <f>H36+I36+J36+K36</f>
        <v>26802388</v>
      </c>
      <c r="M36" s="94">
        <f>ROUND(YIELD(D36,E36,C36/100,(L36/H36)*100,100,4,0),4)</f>
        <v>0.06</v>
      </c>
      <c r="N36" s="86">
        <v>0</v>
      </c>
      <c r="O36" s="86">
        <f>ROUND(((G36*M36)+N36),0)</f>
        <v>571871</v>
      </c>
      <c r="P36" s="78"/>
      <c r="R36" s="95"/>
    </row>
    <row r="37" spans="1:18" x14ac:dyDescent="0.2">
      <c r="A37" s="64">
        <f t="shared" si="0"/>
        <v>25</v>
      </c>
      <c r="B37" s="68" t="s">
        <v>838</v>
      </c>
      <c r="C37" s="85"/>
      <c r="D37" s="91"/>
      <c r="E37" s="91"/>
      <c r="F37" s="78"/>
      <c r="G37" s="83">
        <f t="shared" ref="G37:L37" si="8">SUM(G36:G36)</f>
        <v>9531185.386117043</v>
      </c>
      <c r="H37" s="83">
        <f t="shared" si="8"/>
        <v>26802388</v>
      </c>
      <c r="I37" s="83">
        <f t="shared" si="8"/>
        <v>0</v>
      </c>
      <c r="J37" s="83">
        <f t="shared" si="8"/>
        <v>0</v>
      </c>
      <c r="K37" s="83">
        <f t="shared" si="8"/>
        <v>0</v>
      </c>
      <c r="L37" s="83">
        <f t="shared" si="8"/>
        <v>26802388</v>
      </c>
      <c r="M37" s="84"/>
      <c r="N37" s="83">
        <f>SUM(N36:N36)</f>
        <v>0</v>
      </c>
      <c r="O37" s="83">
        <f>SUM(O36:O36)</f>
        <v>571871</v>
      </c>
      <c r="P37" s="78"/>
      <c r="R37" s="95"/>
    </row>
    <row r="38" spans="1:18" x14ac:dyDescent="0.2">
      <c r="A38" s="64">
        <f t="shared" si="0"/>
        <v>26</v>
      </c>
    </row>
    <row r="39" spans="1:18" x14ac:dyDescent="0.2">
      <c r="A39" s="64">
        <f t="shared" si="0"/>
        <v>27</v>
      </c>
      <c r="B39" s="68" t="s">
        <v>839</v>
      </c>
      <c r="C39" s="68"/>
      <c r="D39" s="68"/>
      <c r="E39" s="68"/>
      <c r="F39" s="69"/>
      <c r="G39" s="96">
        <f t="shared" ref="G39:L39" si="9">(G19+G29)+G37+G33</f>
        <v>2926531185.386117</v>
      </c>
      <c r="H39" s="96">
        <f t="shared" si="9"/>
        <v>2943802388</v>
      </c>
      <c r="I39" s="96">
        <f t="shared" si="9"/>
        <v>-10999037.460000001</v>
      </c>
      <c r="J39" s="96">
        <f t="shared" si="9"/>
        <v>-60476808.210000008</v>
      </c>
      <c r="K39" s="96">
        <f t="shared" si="9"/>
        <v>-18062443.73</v>
      </c>
      <c r="L39" s="96">
        <f t="shared" si="9"/>
        <v>2854264098.5999999</v>
      </c>
      <c r="M39" s="96"/>
      <c r="N39" s="96">
        <f>(N19+N29)+N37+N33</f>
        <v>87000</v>
      </c>
      <c r="O39" s="96">
        <f>(O19+O29)+O37+O33</f>
        <v>132481071</v>
      </c>
      <c r="P39" s="78"/>
    </row>
    <row r="40" spans="1:18" x14ac:dyDescent="0.2">
      <c r="A40" s="64">
        <f t="shared" si="0"/>
        <v>28</v>
      </c>
      <c r="B40" s="68" t="s">
        <v>840</v>
      </c>
      <c r="C40" s="68"/>
      <c r="D40" s="68"/>
      <c r="E40" s="68"/>
      <c r="F40" s="69"/>
      <c r="G40" s="97"/>
      <c r="H40" s="97"/>
      <c r="I40" s="97"/>
      <c r="J40" s="97"/>
      <c r="K40" s="97"/>
      <c r="L40" s="97"/>
      <c r="M40" s="69"/>
      <c r="N40" s="97"/>
      <c r="O40" s="78">
        <v>501409.51</v>
      </c>
      <c r="P40" s="86"/>
      <c r="R40" s="98"/>
    </row>
    <row r="41" spans="1:18" x14ac:dyDescent="0.2">
      <c r="A41" s="64">
        <f t="shared" si="0"/>
        <v>29</v>
      </c>
      <c r="B41" s="68" t="s">
        <v>841</v>
      </c>
      <c r="C41" s="68"/>
      <c r="D41" s="68"/>
      <c r="E41" s="68"/>
      <c r="F41" s="69"/>
      <c r="G41" s="68"/>
      <c r="H41" s="68"/>
      <c r="I41" s="68"/>
      <c r="J41" s="68"/>
      <c r="K41" s="68"/>
      <c r="L41" s="68"/>
      <c r="M41" s="69"/>
      <c r="N41" s="68"/>
      <c r="O41" s="96">
        <f>+O40+O39</f>
        <v>132982480.51000001</v>
      </c>
      <c r="P41" s="96"/>
    </row>
    <row r="42" spans="1:18" x14ac:dyDescent="0.2">
      <c r="A42" s="64">
        <f t="shared" si="0"/>
        <v>30</v>
      </c>
      <c r="B42" s="68"/>
      <c r="C42" s="68"/>
      <c r="D42" s="68"/>
      <c r="E42" s="68"/>
      <c r="F42" s="69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8" x14ac:dyDescent="0.2">
      <c r="A43" s="64">
        <f t="shared" si="0"/>
        <v>31</v>
      </c>
      <c r="B43" s="68" t="s">
        <v>842</v>
      </c>
      <c r="C43" s="68"/>
      <c r="D43" s="68"/>
      <c r="E43" s="68"/>
      <c r="F43" s="69"/>
      <c r="G43" s="78">
        <f>O41</f>
        <v>132982480.51000001</v>
      </c>
      <c r="H43" s="64" t="s">
        <v>843</v>
      </c>
      <c r="I43" s="78">
        <f>G39</f>
        <v>2926531185.386117</v>
      </c>
      <c r="J43" s="78"/>
      <c r="K43" s="78"/>
      <c r="L43" s="64" t="s">
        <v>844</v>
      </c>
      <c r="M43" s="99">
        <f>ROUND((G43/I43),4)</f>
        <v>4.5400000000000003E-2</v>
      </c>
      <c r="N43" s="68"/>
      <c r="O43" s="68"/>
      <c r="P43" s="68"/>
    </row>
    <row r="44" spans="1:18" x14ac:dyDescent="0.2">
      <c r="A44" s="64">
        <f t="shared" si="0"/>
        <v>32</v>
      </c>
      <c r="B44" s="68"/>
      <c r="C44" s="68"/>
      <c r="D44" s="68"/>
      <c r="E44" s="68"/>
      <c r="F44" s="69"/>
      <c r="G44" s="68"/>
      <c r="H44" s="68"/>
      <c r="I44" s="68"/>
      <c r="J44" s="68"/>
      <c r="K44" s="68"/>
      <c r="L44" s="68"/>
      <c r="M44" s="97"/>
      <c r="N44" s="68"/>
      <c r="O44" s="68"/>
      <c r="P44" s="68"/>
    </row>
    <row r="45" spans="1:18" x14ac:dyDescent="0.2">
      <c r="A45" s="64">
        <f t="shared" si="0"/>
        <v>33</v>
      </c>
      <c r="B45" s="68"/>
      <c r="C45" s="68"/>
      <c r="D45" s="68"/>
      <c r="E45" s="68"/>
      <c r="F45" s="69"/>
      <c r="G45" s="68"/>
      <c r="I45" s="100"/>
      <c r="J45" s="100"/>
      <c r="K45" s="101"/>
      <c r="N45" s="83"/>
      <c r="O45" s="68"/>
      <c r="P45" s="68"/>
    </row>
    <row r="46" spans="1:18" x14ac:dyDescent="0.2">
      <c r="A46" s="64">
        <f t="shared" si="0"/>
        <v>34</v>
      </c>
      <c r="B46" s="68" t="s">
        <v>845</v>
      </c>
      <c r="C46" s="68"/>
      <c r="D46" s="68"/>
      <c r="E46" s="68"/>
      <c r="F46" s="69"/>
      <c r="H46" s="68"/>
      <c r="I46" s="78"/>
      <c r="J46" s="68"/>
      <c r="K46" s="68"/>
      <c r="L46" s="68"/>
      <c r="M46" s="68"/>
      <c r="N46" s="68"/>
      <c r="O46" s="68"/>
      <c r="P46" s="68"/>
    </row>
    <row r="47" spans="1:18" x14ac:dyDescent="0.2">
      <c r="A47" s="64">
        <f t="shared" si="0"/>
        <v>35</v>
      </c>
      <c r="B47" s="68" t="s">
        <v>846</v>
      </c>
      <c r="C47" s="68"/>
      <c r="D47" s="68"/>
      <c r="E47" s="68"/>
      <c r="F47" s="69"/>
      <c r="G47" s="68"/>
      <c r="H47" s="87"/>
      <c r="I47" s="79"/>
      <c r="J47" s="102"/>
      <c r="K47" s="86"/>
      <c r="M47" s="68"/>
      <c r="N47" s="68"/>
      <c r="O47" s="68"/>
      <c r="P47" s="68"/>
    </row>
    <row r="48" spans="1:18" x14ac:dyDescent="0.2">
      <c r="A48" s="64">
        <f t="shared" si="0"/>
        <v>36</v>
      </c>
      <c r="B48" s="68" t="s">
        <v>847</v>
      </c>
      <c r="C48" s="68"/>
      <c r="D48" s="68"/>
      <c r="E48" s="68"/>
      <c r="F48" s="69"/>
      <c r="G48" s="68"/>
      <c r="H48" s="87"/>
      <c r="I48" s="103"/>
      <c r="J48" s="102"/>
      <c r="K48" s="100"/>
      <c r="M48" s="68"/>
      <c r="N48" s="68"/>
      <c r="O48" s="68" t="s">
        <v>770</v>
      </c>
      <c r="P48" s="68"/>
    </row>
    <row r="49" spans="1:16" x14ac:dyDescent="0.2">
      <c r="A49" s="64">
        <f t="shared" si="0"/>
        <v>37</v>
      </c>
      <c r="B49" s="68"/>
      <c r="C49" s="68"/>
      <c r="D49" s="68"/>
      <c r="E49" s="68"/>
      <c r="F49" s="69"/>
      <c r="G49" s="68"/>
      <c r="I49" s="104"/>
      <c r="J49" s="102"/>
      <c r="M49" s="68"/>
      <c r="N49" s="68"/>
      <c r="O49" s="68" t="s">
        <v>770</v>
      </c>
      <c r="P49" s="68"/>
    </row>
    <row r="50" spans="1:16" x14ac:dyDescent="0.2">
      <c r="A50" s="64">
        <f t="shared" si="0"/>
        <v>38</v>
      </c>
      <c r="B50" s="68" t="s">
        <v>854</v>
      </c>
      <c r="C50" s="68"/>
      <c r="D50" s="68"/>
      <c r="E50" s="68"/>
      <c r="F50" s="69"/>
      <c r="G50" s="68"/>
      <c r="H50" s="68"/>
      <c r="I50" s="105"/>
      <c r="L50" s="83"/>
      <c r="M50" s="68"/>
      <c r="N50" s="68"/>
      <c r="O50" s="68"/>
      <c r="P50" s="68"/>
    </row>
    <row r="51" spans="1:16" x14ac:dyDescent="0.2">
      <c r="A51" s="64">
        <f t="shared" si="0"/>
        <v>39</v>
      </c>
      <c r="B51" s="68"/>
      <c r="C51" s="68"/>
      <c r="D51" s="68"/>
      <c r="E51" s="68"/>
      <c r="F51" s="68"/>
      <c r="G51" s="68"/>
      <c r="H51" s="106"/>
      <c r="I51" s="68"/>
      <c r="J51" s="68"/>
      <c r="K51" s="68"/>
      <c r="L51" s="83"/>
      <c r="P51" s="68"/>
    </row>
    <row r="52" spans="1:16" x14ac:dyDescent="0.2">
      <c r="A52" s="64">
        <f t="shared" si="0"/>
        <v>40</v>
      </c>
      <c r="B52" s="68" t="s">
        <v>849</v>
      </c>
      <c r="C52" s="68"/>
      <c r="D52" s="68"/>
      <c r="E52" s="68"/>
      <c r="F52" s="69"/>
      <c r="G52" s="68"/>
      <c r="H52" s="106"/>
      <c r="I52" s="68"/>
      <c r="J52" s="68"/>
      <c r="K52" s="68"/>
      <c r="L52" s="78"/>
    </row>
    <row r="53" spans="1:16" x14ac:dyDescent="0.2">
      <c r="A53" s="64">
        <f t="shared" si="0"/>
        <v>41</v>
      </c>
      <c r="B53" s="68" t="s">
        <v>850</v>
      </c>
      <c r="C53" s="68"/>
      <c r="D53" s="68"/>
      <c r="E53" s="68"/>
      <c r="F53" s="69"/>
      <c r="G53" s="68"/>
      <c r="H53" s="107"/>
      <c r="I53" s="107"/>
      <c r="J53" s="107"/>
      <c r="K53" s="107"/>
      <c r="L53" s="83"/>
    </row>
    <row r="54" spans="1:16" x14ac:dyDescent="0.2">
      <c r="A54" s="64">
        <f t="shared" si="0"/>
        <v>42</v>
      </c>
      <c r="C54" s="68"/>
      <c r="D54" s="68"/>
      <c r="E54" s="68"/>
      <c r="F54" s="69"/>
      <c r="G54" s="68"/>
      <c r="H54" s="68"/>
      <c r="I54" s="68"/>
      <c r="J54" s="68"/>
      <c r="K54" s="68"/>
      <c r="L54" s="68"/>
    </row>
    <row r="55" spans="1:16" x14ac:dyDescent="0.2">
      <c r="A55" s="64">
        <f t="shared" si="0"/>
        <v>43</v>
      </c>
      <c r="B55" s="69" t="s">
        <v>851</v>
      </c>
    </row>
    <row r="56" spans="1:16" x14ac:dyDescent="0.2">
      <c r="A56" s="64">
        <f t="shared" si="0"/>
        <v>44</v>
      </c>
      <c r="B56" s="69"/>
    </row>
    <row r="57" spans="1:16" x14ac:dyDescent="0.2">
      <c r="A57" s="64">
        <f t="shared" si="0"/>
        <v>45</v>
      </c>
      <c r="B57" s="69" t="s">
        <v>852</v>
      </c>
      <c r="D57" s="108"/>
      <c r="E57" s="108"/>
    </row>
    <row r="58" spans="1:16" ht="15" x14ac:dyDescent="0.25">
      <c r="A58" s="64"/>
      <c r="D58" s="68"/>
      <c r="E58" s="91"/>
      <c r="F58" s="109"/>
    </row>
  </sheetData>
  <pageMargins left="0.75" right="0.75" top="1" bottom="1" header="0.5" footer="0.5"/>
  <pageSetup orientation="landscape" r:id="rId1"/>
  <headerFooter alignWithMargins="0">
    <oddHeader>&amp;RExhibit A-7
Page 4 of 4
Witness: Messner</oddHeader>
    <evenFooter>&amp;C&amp;"Calibri,Regular"&amp;11&amp;B&amp;K000000AEP CONFIDENTIAL</evenFooter>
    <firstFooter>&amp;C&amp;"Calibri,Regular"&amp;11&amp;B&amp;K000000AEP CONFIDENTIAL</first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F46" sqref="F46"/>
    </sheetView>
  </sheetViews>
  <sheetFormatPr defaultRowHeight="12.75" x14ac:dyDescent="0.2"/>
  <cols>
    <col min="1" max="16384" width="9.140625" style="16"/>
  </cols>
  <sheetData>
    <row r="3" spans="3:3" x14ac:dyDescent="0.2">
      <c r="C3" s="15" t="s">
        <v>0</v>
      </c>
    </row>
    <row r="4" spans="3:3" x14ac:dyDescent="0.2">
      <c r="C4" s="15" t="s">
        <v>1</v>
      </c>
    </row>
    <row r="5" spans="3:3" x14ac:dyDescent="0.2">
      <c r="C5" s="15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zoomScaleNormal="100" workbookViewId="0">
      <selection activeCell="F46" sqref="F46"/>
    </sheetView>
  </sheetViews>
  <sheetFormatPr defaultRowHeight="12.75" x14ac:dyDescent="0.2"/>
  <cols>
    <col min="1" max="1" width="1.7109375" style="16" customWidth="1"/>
    <col min="2" max="2" width="2.7109375" style="16" customWidth="1"/>
    <col min="3" max="4" width="0.85546875" style="16" customWidth="1"/>
    <col min="5" max="5" width="48" style="16" customWidth="1"/>
    <col min="6" max="6" width="3.7109375" style="16" customWidth="1"/>
    <col min="7" max="7" width="8.7109375" style="16" customWidth="1"/>
    <col min="8" max="8" width="3.7109375" style="16" customWidth="1"/>
    <col min="9" max="9" width="13.7109375" style="16" customWidth="1"/>
    <col min="10" max="11" width="0.85546875" style="16" customWidth="1"/>
    <col min="12" max="12" width="10.7109375" style="16" customWidth="1"/>
    <col min="13" max="256" width="9.140625" style="16"/>
    <col min="257" max="257" width="1.7109375" style="16" customWidth="1"/>
    <col min="258" max="258" width="2.7109375" style="16" customWidth="1"/>
    <col min="259" max="260" width="0.85546875" style="16" customWidth="1"/>
    <col min="261" max="261" width="48" style="16" customWidth="1"/>
    <col min="262" max="262" width="3.7109375" style="16" customWidth="1"/>
    <col min="263" max="263" width="8.7109375" style="16" customWidth="1"/>
    <col min="264" max="264" width="3.7109375" style="16" customWidth="1"/>
    <col min="265" max="265" width="13.7109375" style="16" customWidth="1"/>
    <col min="266" max="267" width="0.85546875" style="16" customWidth="1"/>
    <col min="268" max="268" width="10.7109375" style="16" customWidth="1"/>
    <col min="269" max="512" width="9.140625" style="16"/>
    <col min="513" max="513" width="1.7109375" style="16" customWidth="1"/>
    <col min="514" max="514" width="2.7109375" style="16" customWidth="1"/>
    <col min="515" max="516" width="0.85546875" style="16" customWidth="1"/>
    <col min="517" max="517" width="48" style="16" customWidth="1"/>
    <col min="518" max="518" width="3.7109375" style="16" customWidth="1"/>
    <col min="519" max="519" width="8.7109375" style="16" customWidth="1"/>
    <col min="520" max="520" width="3.7109375" style="16" customWidth="1"/>
    <col min="521" max="521" width="13.7109375" style="16" customWidth="1"/>
    <col min="522" max="523" width="0.85546875" style="16" customWidth="1"/>
    <col min="524" max="524" width="10.7109375" style="16" customWidth="1"/>
    <col min="525" max="768" width="9.140625" style="16"/>
    <col min="769" max="769" width="1.7109375" style="16" customWidth="1"/>
    <col min="770" max="770" width="2.7109375" style="16" customWidth="1"/>
    <col min="771" max="772" width="0.85546875" style="16" customWidth="1"/>
    <col min="773" max="773" width="48" style="16" customWidth="1"/>
    <col min="774" max="774" width="3.7109375" style="16" customWidth="1"/>
    <col min="775" max="775" width="8.7109375" style="16" customWidth="1"/>
    <col min="776" max="776" width="3.7109375" style="16" customWidth="1"/>
    <col min="777" max="777" width="13.7109375" style="16" customWidth="1"/>
    <col min="778" max="779" width="0.85546875" style="16" customWidth="1"/>
    <col min="780" max="780" width="10.7109375" style="16" customWidth="1"/>
    <col min="781" max="1024" width="9.140625" style="16"/>
    <col min="1025" max="1025" width="1.7109375" style="16" customWidth="1"/>
    <col min="1026" max="1026" width="2.7109375" style="16" customWidth="1"/>
    <col min="1027" max="1028" width="0.85546875" style="16" customWidth="1"/>
    <col min="1029" max="1029" width="48" style="16" customWidth="1"/>
    <col min="1030" max="1030" width="3.7109375" style="16" customWidth="1"/>
    <col min="1031" max="1031" width="8.7109375" style="16" customWidth="1"/>
    <col min="1032" max="1032" width="3.7109375" style="16" customWidth="1"/>
    <col min="1033" max="1033" width="13.7109375" style="16" customWidth="1"/>
    <col min="1034" max="1035" width="0.85546875" style="16" customWidth="1"/>
    <col min="1036" max="1036" width="10.7109375" style="16" customWidth="1"/>
    <col min="1037" max="1280" width="9.140625" style="16"/>
    <col min="1281" max="1281" width="1.7109375" style="16" customWidth="1"/>
    <col min="1282" max="1282" width="2.7109375" style="16" customWidth="1"/>
    <col min="1283" max="1284" width="0.85546875" style="16" customWidth="1"/>
    <col min="1285" max="1285" width="48" style="16" customWidth="1"/>
    <col min="1286" max="1286" width="3.7109375" style="16" customWidth="1"/>
    <col min="1287" max="1287" width="8.7109375" style="16" customWidth="1"/>
    <col min="1288" max="1288" width="3.7109375" style="16" customWidth="1"/>
    <col min="1289" max="1289" width="13.7109375" style="16" customWidth="1"/>
    <col min="1290" max="1291" width="0.85546875" style="16" customWidth="1"/>
    <col min="1292" max="1292" width="10.7109375" style="16" customWidth="1"/>
    <col min="1293" max="1536" width="9.140625" style="16"/>
    <col min="1537" max="1537" width="1.7109375" style="16" customWidth="1"/>
    <col min="1538" max="1538" width="2.7109375" style="16" customWidth="1"/>
    <col min="1539" max="1540" width="0.85546875" style="16" customWidth="1"/>
    <col min="1541" max="1541" width="48" style="16" customWidth="1"/>
    <col min="1542" max="1542" width="3.7109375" style="16" customWidth="1"/>
    <col min="1543" max="1543" width="8.7109375" style="16" customWidth="1"/>
    <col min="1544" max="1544" width="3.7109375" style="16" customWidth="1"/>
    <col min="1545" max="1545" width="13.7109375" style="16" customWidth="1"/>
    <col min="1546" max="1547" width="0.85546875" style="16" customWidth="1"/>
    <col min="1548" max="1548" width="10.7109375" style="16" customWidth="1"/>
    <col min="1549" max="1792" width="9.140625" style="16"/>
    <col min="1793" max="1793" width="1.7109375" style="16" customWidth="1"/>
    <col min="1794" max="1794" width="2.7109375" style="16" customWidth="1"/>
    <col min="1795" max="1796" width="0.85546875" style="16" customWidth="1"/>
    <col min="1797" max="1797" width="48" style="16" customWidth="1"/>
    <col min="1798" max="1798" width="3.7109375" style="16" customWidth="1"/>
    <col min="1799" max="1799" width="8.7109375" style="16" customWidth="1"/>
    <col min="1800" max="1800" width="3.7109375" style="16" customWidth="1"/>
    <col min="1801" max="1801" width="13.7109375" style="16" customWidth="1"/>
    <col min="1802" max="1803" width="0.85546875" style="16" customWidth="1"/>
    <col min="1804" max="1804" width="10.7109375" style="16" customWidth="1"/>
    <col min="1805" max="2048" width="9.140625" style="16"/>
    <col min="2049" max="2049" width="1.7109375" style="16" customWidth="1"/>
    <col min="2050" max="2050" width="2.7109375" style="16" customWidth="1"/>
    <col min="2051" max="2052" width="0.85546875" style="16" customWidth="1"/>
    <col min="2053" max="2053" width="48" style="16" customWidth="1"/>
    <col min="2054" max="2054" width="3.7109375" style="16" customWidth="1"/>
    <col min="2055" max="2055" width="8.7109375" style="16" customWidth="1"/>
    <col min="2056" max="2056" width="3.7109375" style="16" customWidth="1"/>
    <col min="2057" max="2057" width="13.7109375" style="16" customWidth="1"/>
    <col min="2058" max="2059" width="0.85546875" style="16" customWidth="1"/>
    <col min="2060" max="2060" width="10.7109375" style="16" customWidth="1"/>
    <col min="2061" max="2304" width="9.140625" style="16"/>
    <col min="2305" max="2305" width="1.7109375" style="16" customWidth="1"/>
    <col min="2306" max="2306" width="2.7109375" style="16" customWidth="1"/>
    <col min="2307" max="2308" width="0.85546875" style="16" customWidth="1"/>
    <col min="2309" max="2309" width="48" style="16" customWidth="1"/>
    <col min="2310" max="2310" width="3.7109375" style="16" customWidth="1"/>
    <col min="2311" max="2311" width="8.7109375" style="16" customWidth="1"/>
    <col min="2312" max="2312" width="3.7109375" style="16" customWidth="1"/>
    <col min="2313" max="2313" width="13.7109375" style="16" customWidth="1"/>
    <col min="2314" max="2315" width="0.85546875" style="16" customWidth="1"/>
    <col min="2316" max="2316" width="10.7109375" style="16" customWidth="1"/>
    <col min="2317" max="2560" width="9.140625" style="16"/>
    <col min="2561" max="2561" width="1.7109375" style="16" customWidth="1"/>
    <col min="2562" max="2562" width="2.7109375" style="16" customWidth="1"/>
    <col min="2563" max="2564" width="0.85546875" style="16" customWidth="1"/>
    <col min="2565" max="2565" width="48" style="16" customWidth="1"/>
    <col min="2566" max="2566" width="3.7109375" style="16" customWidth="1"/>
    <col min="2567" max="2567" width="8.7109375" style="16" customWidth="1"/>
    <col min="2568" max="2568" width="3.7109375" style="16" customWidth="1"/>
    <col min="2569" max="2569" width="13.7109375" style="16" customWidth="1"/>
    <col min="2570" max="2571" width="0.85546875" style="16" customWidth="1"/>
    <col min="2572" max="2572" width="10.7109375" style="16" customWidth="1"/>
    <col min="2573" max="2816" width="9.140625" style="16"/>
    <col min="2817" max="2817" width="1.7109375" style="16" customWidth="1"/>
    <col min="2818" max="2818" width="2.7109375" style="16" customWidth="1"/>
    <col min="2819" max="2820" width="0.85546875" style="16" customWidth="1"/>
    <col min="2821" max="2821" width="48" style="16" customWidth="1"/>
    <col min="2822" max="2822" width="3.7109375" style="16" customWidth="1"/>
    <col min="2823" max="2823" width="8.7109375" style="16" customWidth="1"/>
    <col min="2824" max="2824" width="3.7109375" style="16" customWidth="1"/>
    <col min="2825" max="2825" width="13.7109375" style="16" customWidth="1"/>
    <col min="2826" max="2827" width="0.85546875" style="16" customWidth="1"/>
    <col min="2828" max="2828" width="10.7109375" style="16" customWidth="1"/>
    <col min="2829" max="3072" width="9.140625" style="16"/>
    <col min="3073" max="3073" width="1.7109375" style="16" customWidth="1"/>
    <col min="3074" max="3074" width="2.7109375" style="16" customWidth="1"/>
    <col min="3075" max="3076" width="0.85546875" style="16" customWidth="1"/>
    <col min="3077" max="3077" width="48" style="16" customWidth="1"/>
    <col min="3078" max="3078" width="3.7109375" style="16" customWidth="1"/>
    <col min="3079" max="3079" width="8.7109375" style="16" customWidth="1"/>
    <col min="3080" max="3080" width="3.7109375" style="16" customWidth="1"/>
    <col min="3081" max="3081" width="13.7109375" style="16" customWidth="1"/>
    <col min="3082" max="3083" width="0.85546875" style="16" customWidth="1"/>
    <col min="3084" max="3084" width="10.7109375" style="16" customWidth="1"/>
    <col min="3085" max="3328" width="9.140625" style="16"/>
    <col min="3329" max="3329" width="1.7109375" style="16" customWidth="1"/>
    <col min="3330" max="3330" width="2.7109375" style="16" customWidth="1"/>
    <col min="3331" max="3332" width="0.85546875" style="16" customWidth="1"/>
    <col min="3333" max="3333" width="48" style="16" customWidth="1"/>
    <col min="3334" max="3334" width="3.7109375" style="16" customWidth="1"/>
    <col min="3335" max="3335" width="8.7109375" style="16" customWidth="1"/>
    <col min="3336" max="3336" width="3.7109375" style="16" customWidth="1"/>
    <col min="3337" max="3337" width="13.7109375" style="16" customWidth="1"/>
    <col min="3338" max="3339" width="0.85546875" style="16" customWidth="1"/>
    <col min="3340" max="3340" width="10.7109375" style="16" customWidth="1"/>
    <col min="3341" max="3584" width="9.140625" style="16"/>
    <col min="3585" max="3585" width="1.7109375" style="16" customWidth="1"/>
    <col min="3586" max="3586" width="2.7109375" style="16" customWidth="1"/>
    <col min="3587" max="3588" width="0.85546875" style="16" customWidth="1"/>
    <col min="3589" max="3589" width="48" style="16" customWidth="1"/>
    <col min="3590" max="3590" width="3.7109375" style="16" customWidth="1"/>
    <col min="3591" max="3591" width="8.7109375" style="16" customWidth="1"/>
    <col min="3592" max="3592" width="3.7109375" style="16" customWidth="1"/>
    <col min="3593" max="3593" width="13.7109375" style="16" customWidth="1"/>
    <col min="3594" max="3595" width="0.85546875" style="16" customWidth="1"/>
    <col min="3596" max="3596" width="10.7109375" style="16" customWidth="1"/>
    <col min="3597" max="3840" width="9.140625" style="16"/>
    <col min="3841" max="3841" width="1.7109375" style="16" customWidth="1"/>
    <col min="3842" max="3842" width="2.7109375" style="16" customWidth="1"/>
    <col min="3843" max="3844" width="0.85546875" style="16" customWidth="1"/>
    <col min="3845" max="3845" width="48" style="16" customWidth="1"/>
    <col min="3846" max="3846" width="3.7109375" style="16" customWidth="1"/>
    <col min="3847" max="3847" width="8.7109375" style="16" customWidth="1"/>
    <col min="3848" max="3848" width="3.7109375" style="16" customWidth="1"/>
    <col min="3849" max="3849" width="13.7109375" style="16" customWidth="1"/>
    <col min="3850" max="3851" width="0.85546875" style="16" customWidth="1"/>
    <col min="3852" max="3852" width="10.7109375" style="16" customWidth="1"/>
    <col min="3853" max="4096" width="9.140625" style="16"/>
    <col min="4097" max="4097" width="1.7109375" style="16" customWidth="1"/>
    <col min="4098" max="4098" width="2.7109375" style="16" customWidth="1"/>
    <col min="4099" max="4100" width="0.85546875" style="16" customWidth="1"/>
    <col min="4101" max="4101" width="48" style="16" customWidth="1"/>
    <col min="4102" max="4102" width="3.7109375" style="16" customWidth="1"/>
    <col min="4103" max="4103" width="8.7109375" style="16" customWidth="1"/>
    <col min="4104" max="4104" width="3.7109375" style="16" customWidth="1"/>
    <col min="4105" max="4105" width="13.7109375" style="16" customWidth="1"/>
    <col min="4106" max="4107" width="0.85546875" style="16" customWidth="1"/>
    <col min="4108" max="4108" width="10.7109375" style="16" customWidth="1"/>
    <col min="4109" max="4352" width="9.140625" style="16"/>
    <col min="4353" max="4353" width="1.7109375" style="16" customWidth="1"/>
    <col min="4354" max="4354" width="2.7109375" style="16" customWidth="1"/>
    <col min="4355" max="4356" width="0.85546875" style="16" customWidth="1"/>
    <col min="4357" max="4357" width="48" style="16" customWidth="1"/>
    <col min="4358" max="4358" width="3.7109375" style="16" customWidth="1"/>
    <col min="4359" max="4359" width="8.7109375" style="16" customWidth="1"/>
    <col min="4360" max="4360" width="3.7109375" style="16" customWidth="1"/>
    <col min="4361" max="4361" width="13.7109375" style="16" customWidth="1"/>
    <col min="4362" max="4363" width="0.85546875" style="16" customWidth="1"/>
    <col min="4364" max="4364" width="10.7109375" style="16" customWidth="1"/>
    <col min="4365" max="4608" width="9.140625" style="16"/>
    <col min="4609" max="4609" width="1.7109375" style="16" customWidth="1"/>
    <col min="4610" max="4610" width="2.7109375" style="16" customWidth="1"/>
    <col min="4611" max="4612" width="0.85546875" style="16" customWidth="1"/>
    <col min="4613" max="4613" width="48" style="16" customWidth="1"/>
    <col min="4614" max="4614" width="3.7109375" style="16" customWidth="1"/>
    <col min="4615" max="4615" width="8.7109375" style="16" customWidth="1"/>
    <col min="4616" max="4616" width="3.7109375" style="16" customWidth="1"/>
    <col min="4617" max="4617" width="13.7109375" style="16" customWidth="1"/>
    <col min="4618" max="4619" width="0.85546875" style="16" customWidth="1"/>
    <col min="4620" max="4620" width="10.7109375" style="16" customWidth="1"/>
    <col min="4621" max="4864" width="9.140625" style="16"/>
    <col min="4865" max="4865" width="1.7109375" style="16" customWidth="1"/>
    <col min="4866" max="4866" width="2.7109375" style="16" customWidth="1"/>
    <col min="4867" max="4868" width="0.85546875" style="16" customWidth="1"/>
    <col min="4869" max="4869" width="48" style="16" customWidth="1"/>
    <col min="4870" max="4870" width="3.7109375" style="16" customWidth="1"/>
    <col min="4871" max="4871" width="8.7109375" style="16" customWidth="1"/>
    <col min="4872" max="4872" width="3.7109375" style="16" customWidth="1"/>
    <col min="4873" max="4873" width="13.7109375" style="16" customWidth="1"/>
    <col min="4874" max="4875" width="0.85546875" style="16" customWidth="1"/>
    <col min="4876" max="4876" width="10.7109375" style="16" customWidth="1"/>
    <col min="4877" max="5120" width="9.140625" style="16"/>
    <col min="5121" max="5121" width="1.7109375" style="16" customWidth="1"/>
    <col min="5122" max="5122" width="2.7109375" style="16" customWidth="1"/>
    <col min="5123" max="5124" width="0.85546875" style="16" customWidth="1"/>
    <col min="5125" max="5125" width="48" style="16" customWidth="1"/>
    <col min="5126" max="5126" width="3.7109375" style="16" customWidth="1"/>
    <col min="5127" max="5127" width="8.7109375" style="16" customWidth="1"/>
    <col min="5128" max="5128" width="3.7109375" style="16" customWidth="1"/>
    <col min="5129" max="5129" width="13.7109375" style="16" customWidth="1"/>
    <col min="5130" max="5131" width="0.85546875" style="16" customWidth="1"/>
    <col min="5132" max="5132" width="10.7109375" style="16" customWidth="1"/>
    <col min="5133" max="5376" width="9.140625" style="16"/>
    <col min="5377" max="5377" width="1.7109375" style="16" customWidth="1"/>
    <col min="5378" max="5378" width="2.7109375" style="16" customWidth="1"/>
    <col min="5379" max="5380" width="0.85546875" style="16" customWidth="1"/>
    <col min="5381" max="5381" width="48" style="16" customWidth="1"/>
    <col min="5382" max="5382" width="3.7109375" style="16" customWidth="1"/>
    <col min="5383" max="5383" width="8.7109375" style="16" customWidth="1"/>
    <col min="5384" max="5384" width="3.7109375" style="16" customWidth="1"/>
    <col min="5385" max="5385" width="13.7109375" style="16" customWidth="1"/>
    <col min="5386" max="5387" width="0.85546875" style="16" customWidth="1"/>
    <col min="5388" max="5388" width="10.7109375" style="16" customWidth="1"/>
    <col min="5389" max="5632" width="9.140625" style="16"/>
    <col min="5633" max="5633" width="1.7109375" style="16" customWidth="1"/>
    <col min="5634" max="5634" width="2.7109375" style="16" customWidth="1"/>
    <col min="5635" max="5636" width="0.85546875" style="16" customWidth="1"/>
    <col min="5637" max="5637" width="48" style="16" customWidth="1"/>
    <col min="5638" max="5638" width="3.7109375" style="16" customWidth="1"/>
    <col min="5639" max="5639" width="8.7109375" style="16" customWidth="1"/>
    <col min="5640" max="5640" width="3.7109375" style="16" customWidth="1"/>
    <col min="5641" max="5641" width="13.7109375" style="16" customWidth="1"/>
    <col min="5642" max="5643" width="0.85546875" style="16" customWidth="1"/>
    <col min="5644" max="5644" width="10.7109375" style="16" customWidth="1"/>
    <col min="5645" max="5888" width="9.140625" style="16"/>
    <col min="5889" max="5889" width="1.7109375" style="16" customWidth="1"/>
    <col min="5890" max="5890" width="2.7109375" style="16" customWidth="1"/>
    <col min="5891" max="5892" width="0.85546875" style="16" customWidth="1"/>
    <col min="5893" max="5893" width="48" style="16" customWidth="1"/>
    <col min="5894" max="5894" width="3.7109375" style="16" customWidth="1"/>
    <col min="5895" max="5895" width="8.7109375" style="16" customWidth="1"/>
    <col min="5896" max="5896" width="3.7109375" style="16" customWidth="1"/>
    <col min="5897" max="5897" width="13.7109375" style="16" customWidth="1"/>
    <col min="5898" max="5899" width="0.85546875" style="16" customWidth="1"/>
    <col min="5900" max="5900" width="10.7109375" style="16" customWidth="1"/>
    <col min="5901" max="6144" width="9.140625" style="16"/>
    <col min="6145" max="6145" width="1.7109375" style="16" customWidth="1"/>
    <col min="6146" max="6146" width="2.7109375" style="16" customWidth="1"/>
    <col min="6147" max="6148" width="0.85546875" style="16" customWidth="1"/>
    <col min="6149" max="6149" width="48" style="16" customWidth="1"/>
    <col min="6150" max="6150" width="3.7109375" style="16" customWidth="1"/>
    <col min="6151" max="6151" width="8.7109375" style="16" customWidth="1"/>
    <col min="6152" max="6152" width="3.7109375" style="16" customWidth="1"/>
    <col min="6153" max="6153" width="13.7109375" style="16" customWidth="1"/>
    <col min="6154" max="6155" width="0.85546875" style="16" customWidth="1"/>
    <col min="6156" max="6156" width="10.7109375" style="16" customWidth="1"/>
    <col min="6157" max="6400" width="9.140625" style="16"/>
    <col min="6401" max="6401" width="1.7109375" style="16" customWidth="1"/>
    <col min="6402" max="6402" width="2.7109375" style="16" customWidth="1"/>
    <col min="6403" max="6404" width="0.85546875" style="16" customWidth="1"/>
    <col min="6405" max="6405" width="48" style="16" customWidth="1"/>
    <col min="6406" max="6406" width="3.7109375" style="16" customWidth="1"/>
    <col min="6407" max="6407" width="8.7109375" style="16" customWidth="1"/>
    <col min="6408" max="6408" width="3.7109375" style="16" customWidth="1"/>
    <col min="6409" max="6409" width="13.7109375" style="16" customWidth="1"/>
    <col min="6410" max="6411" width="0.85546875" style="16" customWidth="1"/>
    <col min="6412" max="6412" width="10.7109375" style="16" customWidth="1"/>
    <col min="6413" max="6656" width="9.140625" style="16"/>
    <col min="6657" max="6657" width="1.7109375" style="16" customWidth="1"/>
    <col min="6658" max="6658" width="2.7109375" style="16" customWidth="1"/>
    <col min="6659" max="6660" width="0.85546875" style="16" customWidth="1"/>
    <col min="6661" max="6661" width="48" style="16" customWidth="1"/>
    <col min="6662" max="6662" width="3.7109375" style="16" customWidth="1"/>
    <col min="6663" max="6663" width="8.7109375" style="16" customWidth="1"/>
    <col min="6664" max="6664" width="3.7109375" style="16" customWidth="1"/>
    <col min="6665" max="6665" width="13.7109375" style="16" customWidth="1"/>
    <col min="6666" max="6667" width="0.85546875" style="16" customWidth="1"/>
    <col min="6668" max="6668" width="10.7109375" style="16" customWidth="1"/>
    <col min="6669" max="6912" width="9.140625" style="16"/>
    <col min="6913" max="6913" width="1.7109375" style="16" customWidth="1"/>
    <col min="6914" max="6914" width="2.7109375" style="16" customWidth="1"/>
    <col min="6915" max="6916" width="0.85546875" style="16" customWidth="1"/>
    <col min="6917" max="6917" width="48" style="16" customWidth="1"/>
    <col min="6918" max="6918" width="3.7109375" style="16" customWidth="1"/>
    <col min="6919" max="6919" width="8.7109375" style="16" customWidth="1"/>
    <col min="6920" max="6920" width="3.7109375" style="16" customWidth="1"/>
    <col min="6921" max="6921" width="13.7109375" style="16" customWidth="1"/>
    <col min="6922" max="6923" width="0.85546875" style="16" customWidth="1"/>
    <col min="6924" max="6924" width="10.7109375" style="16" customWidth="1"/>
    <col min="6925" max="7168" width="9.140625" style="16"/>
    <col min="7169" max="7169" width="1.7109375" style="16" customWidth="1"/>
    <col min="7170" max="7170" width="2.7109375" style="16" customWidth="1"/>
    <col min="7171" max="7172" width="0.85546875" style="16" customWidth="1"/>
    <col min="7173" max="7173" width="48" style="16" customWidth="1"/>
    <col min="7174" max="7174" width="3.7109375" style="16" customWidth="1"/>
    <col min="7175" max="7175" width="8.7109375" style="16" customWidth="1"/>
    <col min="7176" max="7176" width="3.7109375" style="16" customWidth="1"/>
    <col min="7177" max="7177" width="13.7109375" style="16" customWidth="1"/>
    <col min="7178" max="7179" width="0.85546875" style="16" customWidth="1"/>
    <col min="7180" max="7180" width="10.7109375" style="16" customWidth="1"/>
    <col min="7181" max="7424" width="9.140625" style="16"/>
    <col min="7425" max="7425" width="1.7109375" style="16" customWidth="1"/>
    <col min="7426" max="7426" width="2.7109375" style="16" customWidth="1"/>
    <col min="7427" max="7428" width="0.85546875" style="16" customWidth="1"/>
    <col min="7429" max="7429" width="48" style="16" customWidth="1"/>
    <col min="7430" max="7430" width="3.7109375" style="16" customWidth="1"/>
    <col min="7431" max="7431" width="8.7109375" style="16" customWidth="1"/>
    <col min="7432" max="7432" width="3.7109375" style="16" customWidth="1"/>
    <col min="7433" max="7433" width="13.7109375" style="16" customWidth="1"/>
    <col min="7434" max="7435" width="0.85546875" style="16" customWidth="1"/>
    <col min="7436" max="7436" width="10.7109375" style="16" customWidth="1"/>
    <col min="7437" max="7680" width="9.140625" style="16"/>
    <col min="7681" max="7681" width="1.7109375" style="16" customWidth="1"/>
    <col min="7682" max="7682" width="2.7109375" style="16" customWidth="1"/>
    <col min="7683" max="7684" width="0.85546875" style="16" customWidth="1"/>
    <col min="7685" max="7685" width="48" style="16" customWidth="1"/>
    <col min="7686" max="7686" width="3.7109375" style="16" customWidth="1"/>
    <col min="7687" max="7687" width="8.7109375" style="16" customWidth="1"/>
    <col min="7688" max="7688" width="3.7109375" style="16" customWidth="1"/>
    <col min="7689" max="7689" width="13.7109375" style="16" customWidth="1"/>
    <col min="7690" max="7691" width="0.85546875" style="16" customWidth="1"/>
    <col min="7692" max="7692" width="10.7109375" style="16" customWidth="1"/>
    <col min="7693" max="7936" width="9.140625" style="16"/>
    <col min="7937" max="7937" width="1.7109375" style="16" customWidth="1"/>
    <col min="7938" max="7938" width="2.7109375" style="16" customWidth="1"/>
    <col min="7939" max="7940" width="0.85546875" style="16" customWidth="1"/>
    <col min="7941" max="7941" width="48" style="16" customWidth="1"/>
    <col min="7942" max="7942" width="3.7109375" style="16" customWidth="1"/>
    <col min="7943" max="7943" width="8.7109375" style="16" customWidth="1"/>
    <col min="7944" max="7944" width="3.7109375" style="16" customWidth="1"/>
    <col min="7945" max="7945" width="13.7109375" style="16" customWidth="1"/>
    <col min="7946" max="7947" width="0.85546875" style="16" customWidth="1"/>
    <col min="7948" max="7948" width="10.7109375" style="16" customWidth="1"/>
    <col min="7949" max="8192" width="9.140625" style="16"/>
    <col min="8193" max="8193" width="1.7109375" style="16" customWidth="1"/>
    <col min="8194" max="8194" width="2.7109375" style="16" customWidth="1"/>
    <col min="8195" max="8196" width="0.85546875" style="16" customWidth="1"/>
    <col min="8197" max="8197" width="48" style="16" customWidth="1"/>
    <col min="8198" max="8198" width="3.7109375" style="16" customWidth="1"/>
    <col min="8199" max="8199" width="8.7109375" style="16" customWidth="1"/>
    <col min="8200" max="8200" width="3.7109375" style="16" customWidth="1"/>
    <col min="8201" max="8201" width="13.7109375" style="16" customWidth="1"/>
    <col min="8202" max="8203" width="0.85546875" style="16" customWidth="1"/>
    <col min="8204" max="8204" width="10.7109375" style="16" customWidth="1"/>
    <col min="8205" max="8448" width="9.140625" style="16"/>
    <col min="8449" max="8449" width="1.7109375" style="16" customWidth="1"/>
    <col min="8450" max="8450" width="2.7109375" style="16" customWidth="1"/>
    <col min="8451" max="8452" width="0.85546875" style="16" customWidth="1"/>
    <col min="8453" max="8453" width="48" style="16" customWidth="1"/>
    <col min="8454" max="8454" width="3.7109375" style="16" customWidth="1"/>
    <col min="8455" max="8455" width="8.7109375" style="16" customWidth="1"/>
    <col min="8456" max="8456" width="3.7109375" style="16" customWidth="1"/>
    <col min="8457" max="8457" width="13.7109375" style="16" customWidth="1"/>
    <col min="8458" max="8459" width="0.85546875" style="16" customWidth="1"/>
    <col min="8460" max="8460" width="10.7109375" style="16" customWidth="1"/>
    <col min="8461" max="8704" width="9.140625" style="16"/>
    <col min="8705" max="8705" width="1.7109375" style="16" customWidth="1"/>
    <col min="8706" max="8706" width="2.7109375" style="16" customWidth="1"/>
    <col min="8707" max="8708" width="0.85546875" style="16" customWidth="1"/>
    <col min="8709" max="8709" width="48" style="16" customWidth="1"/>
    <col min="8710" max="8710" width="3.7109375" style="16" customWidth="1"/>
    <col min="8711" max="8711" width="8.7109375" style="16" customWidth="1"/>
    <col min="8712" max="8712" width="3.7109375" style="16" customWidth="1"/>
    <col min="8713" max="8713" width="13.7109375" style="16" customWidth="1"/>
    <col min="8714" max="8715" width="0.85546875" style="16" customWidth="1"/>
    <col min="8716" max="8716" width="10.7109375" style="16" customWidth="1"/>
    <col min="8717" max="8960" width="9.140625" style="16"/>
    <col min="8961" max="8961" width="1.7109375" style="16" customWidth="1"/>
    <col min="8962" max="8962" width="2.7109375" style="16" customWidth="1"/>
    <col min="8963" max="8964" width="0.85546875" style="16" customWidth="1"/>
    <col min="8965" max="8965" width="48" style="16" customWidth="1"/>
    <col min="8966" max="8966" width="3.7109375" style="16" customWidth="1"/>
    <col min="8967" max="8967" width="8.7109375" style="16" customWidth="1"/>
    <col min="8968" max="8968" width="3.7109375" style="16" customWidth="1"/>
    <col min="8969" max="8969" width="13.7109375" style="16" customWidth="1"/>
    <col min="8970" max="8971" width="0.85546875" style="16" customWidth="1"/>
    <col min="8972" max="8972" width="10.7109375" style="16" customWidth="1"/>
    <col min="8973" max="9216" width="9.140625" style="16"/>
    <col min="9217" max="9217" width="1.7109375" style="16" customWidth="1"/>
    <col min="9218" max="9218" width="2.7109375" style="16" customWidth="1"/>
    <col min="9219" max="9220" width="0.85546875" style="16" customWidth="1"/>
    <col min="9221" max="9221" width="48" style="16" customWidth="1"/>
    <col min="9222" max="9222" width="3.7109375" style="16" customWidth="1"/>
    <col min="9223" max="9223" width="8.7109375" style="16" customWidth="1"/>
    <col min="9224" max="9224" width="3.7109375" style="16" customWidth="1"/>
    <col min="9225" max="9225" width="13.7109375" style="16" customWidth="1"/>
    <col min="9226" max="9227" width="0.85546875" style="16" customWidth="1"/>
    <col min="9228" max="9228" width="10.7109375" style="16" customWidth="1"/>
    <col min="9229" max="9472" width="9.140625" style="16"/>
    <col min="9473" max="9473" width="1.7109375" style="16" customWidth="1"/>
    <col min="9474" max="9474" width="2.7109375" style="16" customWidth="1"/>
    <col min="9475" max="9476" width="0.85546875" style="16" customWidth="1"/>
    <col min="9477" max="9477" width="48" style="16" customWidth="1"/>
    <col min="9478" max="9478" width="3.7109375" style="16" customWidth="1"/>
    <col min="9479" max="9479" width="8.7109375" style="16" customWidth="1"/>
    <col min="9480" max="9480" width="3.7109375" style="16" customWidth="1"/>
    <col min="9481" max="9481" width="13.7109375" style="16" customWidth="1"/>
    <col min="9482" max="9483" width="0.85546875" style="16" customWidth="1"/>
    <col min="9484" max="9484" width="10.7109375" style="16" customWidth="1"/>
    <col min="9485" max="9728" width="9.140625" style="16"/>
    <col min="9729" max="9729" width="1.7109375" style="16" customWidth="1"/>
    <col min="9730" max="9730" width="2.7109375" style="16" customWidth="1"/>
    <col min="9731" max="9732" width="0.85546875" style="16" customWidth="1"/>
    <col min="9733" max="9733" width="48" style="16" customWidth="1"/>
    <col min="9734" max="9734" width="3.7109375" style="16" customWidth="1"/>
    <col min="9735" max="9735" width="8.7109375" style="16" customWidth="1"/>
    <col min="9736" max="9736" width="3.7109375" style="16" customWidth="1"/>
    <col min="9737" max="9737" width="13.7109375" style="16" customWidth="1"/>
    <col min="9738" max="9739" width="0.85546875" style="16" customWidth="1"/>
    <col min="9740" max="9740" width="10.7109375" style="16" customWidth="1"/>
    <col min="9741" max="9984" width="9.140625" style="16"/>
    <col min="9985" max="9985" width="1.7109375" style="16" customWidth="1"/>
    <col min="9986" max="9986" width="2.7109375" style="16" customWidth="1"/>
    <col min="9987" max="9988" width="0.85546875" style="16" customWidth="1"/>
    <col min="9989" max="9989" width="48" style="16" customWidth="1"/>
    <col min="9990" max="9990" width="3.7109375" style="16" customWidth="1"/>
    <col min="9991" max="9991" width="8.7109375" style="16" customWidth="1"/>
    <col min="9992" max="9992" width="3.7109375" style="16" customWidth="1"/>
    <col min="9993" max="9993" width="13.7109375" style="16" customWidth="1"/>
    <col min="9994" max="9995" width="0.85546875" style="16" customWidth="1"/>
    <col min="9996" max="9996" width="10.7109375" style="16" customWidth="1"/>
    <col min="9997" max="10240" width="9.140625" style="16"/>
    <col min="10241" max="10241" width="1.7109375" style="16" customWidth="1"/>
    <col min="10242" max="10242" width="2.7109375" style="16" customWidth="1"/>
    <col min="10243" max="10244" width="0.85546875" style="16" customWidth="1"/>
    <col min="10245" max="10245" width="48" style="16" customWidth="1"/>
    <col min="10246" max="10246" width="3.7109375" style="16" customWidth="1"/>
    <col min="10247" max="10247" width="8.7109375" style="16" customWidth="1"/>
    <col min="10248" max="10248" width="3.7109375" style="16" customWidth="1"/>
    <col min="10249" max="10249" width="13.7109375" style="16" customWidth="1"/>
    <col min="10250" max="10251" width="0.85546875" style="16" customWidth="1"/>
    <col min="10252" max="10252" width="10.7109375" style="16" customWidth="1"/>
    <col min="10253" max="10496" width="9.140625" style="16"/>
    <col min="10497" max="10497" width="1.7109375" style="16" customWidth="1"/>
    <col min="10498" max="10498" width="2.7109375" style="16" customWidth="1"/>
    <col min="10499" max="10500" width="0.85546875" style="16" customWidth="1"/>
    <col min="10501" max="10501" width="48" style="16" customWidth="1"/>
    <col min="10502" max="10502" width="3.7109375" style="16" customWidth="1"/>
    <col min="10503" max="10503" width="8.7109375" style="16" customWidth="1"/>
    <col min="10504" max="10504" width="3.7109375" style="16" customWidth="1"/>
    <col min="10505" max="10505" width="13.7109375" style="16" customWidth="1"/>
    <col min="10506" max="10507" width="0.85546875" style="16" customWidth="1"/>
    <col min="10508" max="10508" width="10.7109375" style="16" customWidth="1"/>
    <col min="10509" max="10752" width="9.140625" style="16"/>
    <col min="10753" max="10753" width="1.7109375" style="16" customWidth="1"/>
    <col min="10754" max="10754" width="2.7109375" style="16" customWidth="1"/>
    <col min="10755" max="10756" width="0.85546875" style="16" customWidth="1"/>
    <col min="10757" max="10757" width="48" style="16" customWidth="1"/>
    <col min="10758" max="10758" width="3.7109375" style="16" customWidth="1"/>
    <col min="10759" max="10759" width="8.7109375" style="16" customWidth="1"/>
    <col min="10760" max="10760" width="3.7109375" style="16" customWidth="1"/>
    <col min="10761" max="10761" width="13.7109375" style="16" customWidth="1"/>
    <col min="10762" max="10763" width="0.85546875" style="16" customWidth="1"/>
    <col min="10764" max="10764" width="10.7109375" style="16" customWidth="1"/>
    <col min="10765" max="11008" width="9.140625" style="16"/>
    <col min="11009" max="11009" width="1.7109375" style="16" customWidth="1"/>
    <col min="11010" max="11010" width="2.7109375" style="16" customWidth="1"/>
    <col min="11011" max="11012" width="0.85546875" style="16" customWidth="1"/>
    <col min="11013" max="11013" width="48" style="16" customWidth="1"/>
    <col min="11014" max="11014" width="3.7109375" style="16" customWidth="1"/>
    <col min="11015" max="11015" width="8.7109375" style="16" customWidth="1"/>
    <col min="11016" max="11016" width="3.7109375" style="16" customWidth="1"/>
    <col min="11017" max="11017" width="13.7109375" style="16" customWidth="1"/>
    <col min="11018" max="11019" width="0.85546875" style="16" customWidth="1"/>
    <col min="11020" max="11020" width="10.7109375" style="16" customWidth="1"/>
    <col min="11021" max="11264" width="9.140625" style="16"/>
    <col min="11265" max="11265" width="1.7109375" style="16" customWidth="1"/>
    <col min="11266" max="11266" width="2.7109375" style="16" customWidth="1"/>
    <col min="11267" max="11268" width="0.85546875" style="16" customWidth="1"/>
    <col min="11269" max="11269" width="48" style="16" customWidth="1"/>
    <col min="11270" max="11270" width="3.7109375" style="16" customWidth="1"/>
    <col min="11271" max="11271" width="8.7109375" style="16" customWidth="1"/>
    <col min="11272" max="11272" width="3.7109375" style="16" customWidth="1"/>
    <col min="11273" max="11273" width="13.7109375" style="16" customWidth="1"/>
    <col min="11274" max="11275" width="0.85546875" style="16" customWidth="1"/>
    <col min="11276" max="11276" width="10.7109375" style="16" customWidth="1"/>
    <col min="11277" max="11520" width="9.140625" style="16"/>
    <col min="11521" max="11521" width="1.7109375" style="16" customWidth="1"/>
    <col min="11522" max="11522" width="2.7109375" style="16" customWidth="1"/>
    <col min="11523" max="11524" width="0.85546875" style="16" customWidth="1"/>
    <col min="11525" max="11525" width="48" style="16" customWidth="1"/>
    <col min="11526" max="11526" width="3.7109375" style="16" customWidth="1"/>
    <col min="11527" max="11527" width="8.7109375" style="16" customWidth="1"/>
    <col min="11528" max="11528" width="3.7109375" style="16" customWidth="1"/>
    <col min="11529" max="11529" width="13.7109375" style="16" customWidth="1"/>
    <col min="11530" max="11531" width="0.85546875" style="16" customWidth="1"/>
    <col min="11532" max="11532" width="10.7109375" style="16" customWidth="1"/>
    <col min="11533" max="11776" width="9.140625" style="16"/>
    <col min="11777" max="11777" width="1.7109375" style="16" customWidth="1"/>
    <col min="11778" max="11778" width="2.7109375" style="16" customWidth="1"/>
    <col min="11779" max="11780" width="0.85546875" style="16" customWidth="1"/>
    <col min="11781" max="11781" width="48" style="16" customWidth="1"/>
    <col min="11782" max="11782" width="3.7109375" style="16" customWidth="1"/>
    <col min="11783" max="11783" width="8.7109375" style="16" customWidth="1"/>
    <col min="11784" max="11784" width="3.7109375" style="16" customWidth="1"/>
    <col min="11785" max="11785" width="13.7109375" style="16" customWidth="1"/>
    <col min="11786" max="11787" width="0.85546875" style="16" customWidth="1"/>
    <col min="11788" max="11788" width="10.7109375" style="16" customWidth="1"/>
    <col min="11789" max="12032" width="9.140625" style="16"/>
    <col min="12033" max="12033" width="1.7109375" style="16" customWidth="1"/>
    <col min="12034" max="12034" width="2.7109375" style="16" customWidth="1"/>
    <col min="12035" max="12036" width="0.85546875" style="16" customWidth="1"/>
    <col min="12037" max="12037" width="48" style="16" customWidth="1"/>
    <col min="12038" max="12038" width="3.7109375" style="16" customWidth="1"/>
    <col min="12039" max="12039" width="8.7109375" style="16" customWidth="1"/>
    <col min="12040" max="12040" width="3.7109375" style="16" customWidth="1"/>
    <col min="12041" max="12041" width="13.7109375" style="16" customWidth="1"/>
    <col min="12042" max="12043" width="0.85546875" style="16" customWidth="1"/>
    <col min="12044" max="12044" width="10.7109375" style="16" customWidth="1"/>
    <col min="12045" max="12288" width="9.140625" style="16"/>
    <col min="12289" max="12289" width="1.7109375" style="16" customWidth="1"/>
    <col min="12290" max="12290" width="2.7109375" style="16" customWidth="1"/>
    <col min="12291" max="12292" width="0.85546875" style="16" customWidth="1"/>
    <col min="12293" max="12293" width="48" style="16" customWidth="1"/>
    <col min="12294" max="12294" width="3.7109375" style="16" customWidth="1"/>
    <col min="12295" max="12295" width="8.7109375" style="16" customWidth="1"/>
    <col min="12296" max="12296" width="3.7109375" style="16" customWidth="1"/>
    <col min="12297" max="12297" width="13.7109375" style="16" customWidth="1"/>
    <col min="12298" max="12299" width="0.85546875" style="16" customWidth="1"/>
    <col min="12300" max="12300" width="10.7109375" style="16" customWidth="1"/>
    <col min="12301" max="12544" width="9.140625" style="16"/>
    <col min="12545" max="12545" width="1.7109375" style="16" customWidth="1"/>
    <col min="12546" max="12546" width="2.7109375" style="16" customWidth="1"/>
    <col min="12547" max="12548" width="0.85546875" style="16" customWidth="1"/>
    <col min="12549" max="12549" width="48" style="16" customWidth="1"/>
    <col min="12550" max="12550" width="3.7109375" style="16" customWidth="1"/>
    <col min="12551" max="12551" width="8.7109375" style="16" customWidth="1"/>
    <col min="12552" max="12552" width="3.7109375" style="16" customWidth="1"/>
    <col min="12553" max="12553" width="13.7109375" style="16" customWidth="1"/>
    <col min="12554" max="12555" width="0.85546875" style="16" customWidth="1"/>
    <col min="12556" max="12556" width="10.7109375" style="16" customWidth="1"/>
    <col min="12557" max="12800" width="9.140625" style="16"/>
    <col min="12801" max="12801" width="1.7109375" style="16" customWidth="1"/>
    <col min="12802" max="12802" width="2.7109375" style="16" customWidth="1"/>
    <col min="12803" max="12804" width="0.85546875" style="16" customWidth="1"/>
    <col min="12805" max="12805" width="48" style="16" customWidth="1"/>
    <col min="12806" max="12806" width="3.7109375" style="16" customWidth="1"/>
    <col min="12807" max="12807" width="8.7109375" style="16" customWidth="1"/>
    <col min="12808" max="12808" width="3.7109375" style="16" customWidth="1"/>
    <col min="12809" max="12809" width="13.7109375" style="16" customWidth="1"/>
    <col min="12810" max="12811" width="0.85546875" style="16" customWidth="1"/>
    <col min="12812" max="12812" width="10.7109375" style="16" customWidth="1"/>
    <col min="12813" max="13056" width="9.140625" style="16"/>
    <col min="13057" max="13057" width="1.7109375" style="16" customWidth="1"/>
    <col min="13058" max="13058" width="2.7109375" style="16" customWidth="1"/>
    <col min="13059" max="13060" width="0.85546875" style="16" customWidth="1"/>
    <col min="13061" max="13061" width="48" style="16" customWidth="1"/>
    <col min="13062" max="13062" width="3.7109375" style="16" customWidth="1"/>
    <col min="13063" max="13063" width="8.7109375" style="16" customWidth="1"/>
    <col min="13064" max="13064" width="3.7109375" style="16" customWidth="1"/>
    <col min="13065" max="13065" width="13.7109375" style="16" customWidth="1"/>
    <col min="13066" max="13067" width="0.85546875" style="16" customWidth="1"/>
    <col min="13068" max="13068" width="10.7109375" style="16" customWidth="1"/>
    <col min="13069" max="13312" width="9.140625" style="16"/>
    <col min="13313" max="13313" width="1.7109375" style="16" customWidth="1"/>
    <col min="13314" max="13314" width="2.7109375" style="16" customWidth="1"/>
    <col min="13315" max="13316" width="0.85546875" style="16" customWidth="1"/>
    <col min="13317" max="13317" width="48" style="16" customWidth="1"/>
    <col min="13318" max="13318" width="3.7109375" style="16" customWidth="1"/>
    <col min="13319" max="13319" width="8.7109375" style="16" customWidth="1"/>
    <col min="13320" max="13320" width="3.7109375" style="16" customWidth="1"/>
    <col min="13321" max="13321" width="13.7109375" style="16" customWidth="1"/>
    <col min="13322" max="13323" width="0.85546875" style="16" customWidth="1"/>
    <col min="13324" max="13324" width="10.7109375" style="16" customWidth="1"/>
    <col min="13325" max="13568" width="9.140625" style="16"/>
    <col min="13569" max="13569" width="1.7109375" style="16" customWidth="1"/>
    <col min="13570" max="13570" width="2.7109375" style="16" customWidth="1"/>
    <col min="13571" max="13572" width="0.85546875" style="16" customWidth="1"/>
    <col min="13573" max="13573" width="48" style="16" customWidth="1"/>
    <col min="13574" max="13574" width="3.7109375" style="16" customWidth="1"/>
    <col min="13575" max="13575" width="8.7109375" style="16" customWidth="1"/>
    <col min="13576" max="13576" width="3.7109375" style="16" customWidth="1"/>
    <col min="13577" max="13577" width="13.7109375" style="16" customWidth="1"/>
    <col min="13578" max="13579" width="0.85546875" style="16" customWidth="1"/>
    <col min="13580" max="13580" width="10.7109375" style="16" customWidth="1"/>
    <col min="13581" max="13824" width="9.140625" style="16"/>
    <col min="13825" max="13825" width="1.7109375" style="16" customWidth="1"/>
    <col min="13826" max="13826" width="2.7109375" style="16" customWidth="1"/>
    <col min="13827" max="13828" width="0.85546875" style="16" customWidth="1"/>
    <col min="13829" max="13829" width="48" style="16" customWidth="1"/>
    <col min="13830" max="13830" width="3.7109375" style="16" customWidth="1"/>
    <col min="13831" max="13831" width="8.7109375" style="16" customWidth="1"/>
    <col min="13832" max="13832" width="3.7109375" style="16" customWidth="1"/>
    <col min="13833" max="13833" width="13.7109375" style="16" customWidth="1"/>
    <col min="13834" max="13835" width="0.85546875" style="16" customWidth="1"/>
    <col min="13836" max="13836" width="10.7109375" style="16" customWidth="1"/>
    <col min="13837" max="14080" width="9.140625" style="16"/>
    <col min="14081" max="14081" width="1.7109375" style="16" customWidth="1"/>
    <col min="14082" max="14082" width="2.7109375" style="16" customWidth="1"/>
    <col min="14083" max="14084" width="0.85546875" style="16" customWidth="1"/>
    <col min="14085" max="14085" width="48" style="16" customWidth="1"/>
    <col min="14086" max="14086" width="3.7109375" style="16" customWidth="1"/>
    <col min="14087" max="14087" width="8.7109375" style="16" customWidth="1"/>
    <col min="14088" max="14088" width="3.7109375" style="16" customWidth="1"/>
    <col min="14089" max="14089" width="13.7109375" style="16" customWidth="1"/>
    <col min="14090" max="14091" width="0.85546875" style="16" customWidth="1"/>
    <col min="14092" max="14092" width="10.7109375" style="16" customWidth="1"/>
    <col min="14093" max="14336" width="9.140625" style="16"/>
    <col min="14337" max="14337" width="1.7109375" style="16" customWidth="1"/>
    <col min="14338" max="14338" width="2.7109375" style="16" customWidth="1"/>
    <col min="14339" max="14340" width="0.85546875" style="16" customWidth="1"/>
    <col min="14341" max="14341" width="48" style="16" customWidth="1"/>
    <col min="14342" max="14342" width="3.7109375" style="16" customWidth="1"/>
    <col min="14343" max="14343" width="8.7109375" style="16" customWidth="1"/>
    <col min="14344" max="14344" width="3.7109375" style="16" customWidth="1"/>
    <col min="14345" max="14345" width="13.7109375" style="16" customWidth="1"/>
    <col min="14346" max="14347" width="0.85546875" style="16" customWidth="1"/>
    <col min="14348" max="14348" width="10.7109375" style="16" customWidth="1"/>
    <col min="14349" max="14592" width="9.140625" style="16"/>
    <col min="14593" max="14593" width="1.7109375" style="16" customWidth="1"/>
    <col min="14594" max="14594" width="2.7109375" style="16" customWidth="1"/>
    <col min="14595" max="14596" width="0.85546875" style="16" customWidth="1"/>
    <col min="14597" max="14597" width="48" style="16" customWidth="1"/>
    <col min="14598" max="14598" width="3.7109375" style="16" customWidth="1"/>
    <col min="14599" max="14599" width="8.7109375" style="16" customWidth="1"/>
    <col min="14600" max="14600" width="3.7109375" style="16" customWidth="1"/>
    <col min="14601" max="14601" width="13.7109375" style="16" customWidth="1"/>
    <col min="14602" max="14603" width="0.85546875" style="16" customWidth="1"/>
    <col min="14604" max="14604" width="10.7109375" style="16" customWidth="1"/>
    <col min="14605" max="14848" width="9.140625" style="16"/>
    <col min="14849" max="14849" width="1.7109375" style="16" customWidth="1"/>
    <col min="14850" max="14850" width="2.7109375" style="16" customWidth="1"/>
    <col min="14851" max="14852" width="0.85546875" style="16" customWidth="1"/>
    <col min="14853" max="14853" width="48" style="16" customWidth="1"/>
    <col min="14854" max="14854" width="3.7109375" style="16" customWidth="1"/>
    <col min="14855" max="14855" width="8.7109375" style="16" customWidth="1"/>
    <col min="14856" max="14856" width="3.7109375" style="16" customWidth="1"/>
    <col min="14857" max="14857" width="13.7109375" style="16" customWidth="1"/>
    <col min="14858" max="14859" width="0.85546875" style="16" customWidth="1"/>
    <col min="14860" max="14860" width="10.7109375" style="16" customWidth="1"/>
    <col min="14861" max="15104" width="9.140625" style="16"/>
    <col min="15105" max="15105" width="1.7109375" style="16" customWidth="1"/>
    <col min="15106" max="15106" width="2.7109375" style="16" customWidth="1"/>
    <col min="15107" max="15108" width="0.85546875" style="16" customWidth="1"/>
    <col min="15109" max="15109" width="48" style="16" customWidth="1"/>
    <col min="15110" max="15110" width="3.7109375" style="16" customWidth="1"/>
    <col min="15111" max="15111" width="8.7109375" style="16" customWidth="1"/>
    <col min="15112" max="15112" width="3.7109375" style="16" customWidth="1"/>
    <col min="15113" max="15113" width="13.7109375" style="16" customWidth="1"/>
    <col min="15114" max="15115" width="0.85546875" style="16" customWidth="1"/>
    <col min="15116" max="15116" width="10.7109375" style="16" customWidth="1"/>
    <col min="15117" max="15360" width="9.140625" style="16"/>
    <col min="15361" max="15361" width="1.7109375" style="16" customWidth="1"/>
    <col min="15362" max="15362" width="2.7109375" style="16" customWidth="1"/>
    <col min="15363" max="15364" width="0.85546875" style="16" customWidth="1"/>
    <col min="15365" max="15365" width="48" style="16" customWidth="1"/>
    <col min="15366" max="15366" width="3.7109375" style="16" customWidth="1"/>
    <col min="15367" max="15367" width="8.7109375" style="16" customWidth="1"/>
    <col min="15368" max="15368" width="3.7109375" style="16" customWidth="1"/>
    <col min="15369" max="15369" width="13.7109375" style="16" customWidth="1"/>
    <col min="15370" max="15371" width="0.85546875" style="16" customWidth="1"/>
    <col min="15372" max="15372" width="10.7109375" style="16" customWidth="1"/>
    <col min="15373" max="15616" width="9.140625" style="16"/>
    <col min="15617" max="15617" width="1.7109375" style="16" customWidth="1"/>
    <col min="15618" max="15618" width="2.7109375" style="16" customWidth="1"/>
    <col min="15619" max="15620" width="0.85546875" style="16" customWidth="1"/>
    <col min="15621" max="15621" width="48" style="16" customWidth="1"/>
    <col min="15622" max="15622" width="3.7109375" style="16" customWidth="1"/>
    <col min="15623" max="15623" width="8.7109375" style="16" customWidth="1"/>
    <col min="15624" max="15624" width="3.7109375" style="16" customWidth="1"/>
    <col min="15625" max="15625" width="13.7109375" style="16" customWidth="1"/>
    <col min="15626" max="15627" width="0.85546875" style="16" customWidth="1"/>
    <col min="15628" max="15628" width="10.7109375" style="16" customWidth="1"/>
    <col min="15629" max="15872" width="9.140625" style="16"/>
    <col min="15873" max="15873" width="1.7109375" style="16" customWidth="1"/>
    <col min="15874" max="15874" width="2.7109375" style="16" customWidth="1"/>
    <col min="15875" max="15876" width="0.85546875" style="16" customWidth="1"/>
    <col min="15877" max="15877" width="48" style="16" customWidth="1"/>
    <col min="15878" max="15878" width="3.7109375" style="16" customWidth="1"/>
    <col min="15879" max="15879" width="8.7109375" style="16" customWidth="1"/>
    <col min="15880" max="15880" width="3.7109375" style="16" customWidth="1"/>
    <col min="15881" max="15881" width="13.7109375" style="16" customWidth="1"/>
    <col min="15882" max="15883" width="0.85546875" style="16" customWidth="1"/>
    <col min="15884" max="15884" width="10.7109375" style="16" customWidth="1"/>
    <col min="15885" max="16128" width="9.140625" style="16"/>
    <col min="16129" max="16129" width="1.7109375" style="16" customWidth="1"/>
    <col min="16130" max="16130" width="2.7109375" style="16" customWidth="1"/>
    <col min="16131" max="16132" width="0.85546875" style="16" customWidth="1"/>
    <col min="16133" max="16133" width="48" style="16" customWidth="1"/>
    <col min="16134" max="16134" width="3.7109375" style="16" customWidth="1"/>
    <col min="16135" max="16135" width="8.7109375" style="16" customWidth="1"/>
    <col min="16136" max="16136" width="3.7109375" style="16" customWidth="1"/>
    <col min="16137" max="16137" width="13.7109375" style="16" customWidth="1"/>
    <col min="16138" max="16139" width="0.85546875" style="16" customWidth="1"/>
    <col min="16140" max="16140" width="10.7109375" style="16" customWidth="1"/>
    <col min="16141" max="16384" width="9.140625" style="16"/>
  </cols>
  <sheetData>
    <row r="1" spans="2:10" ht="15.75" x14ac:dyDescent="0.25">
      <c r="E1" s="110" t="s">
        <v>856</v>
      </c>
    </row>
    <row r="2" spans="2:10" x14ac:dyDescent="0.2">
      <c r="E2" s="15" t="s">
        <v>857</v>
      </c>
    </row>
    <row r="3" spans="2:10" ht="15" x14ac:dyDescent="0.25">
      <c r="E3" s="71" t="s">
        <v>858</v>
      </c>
    </row>
    <row r="7" spans="2:10" x14ac:dyDescent="0.2">
      <c r="B7" s="111"/>
      <c r="C7" s="111"/>
      <c r="D7" s="111"/>
      <c r="E7" s="111"/>
      <c r="F7" s="111"/>
      <c r="G7" s="111"/>
      <c r="H7" s="111"/>
      <c r="I7" s="111"/>
      <c r="J7" s="111"/>
    </row>
    <row r="8" spans="2:10" x14ac:dyDescent="0.2">
      <c r="B8" s="111"/>
      <c r="C8" s="111"/>
      <c r="D8" s="111"/>
      <c r="E8" s="111"/>
      <c r="F8" s="111"/>
      <c r="G8" s="111"/>
      <c r="H8" s="111"/>
      <c r="I8" s="111"/>
      <c r="J8" s="111"/>
    </row>
    <row r="9" spans="2:10" x14ac:dyDescent="0.2">
      <c r="B9" s="111"/>
      <c r="C9" s="111"/>
      <c r="D9" s="111"/>
      <c r="E9" s="111"/>
      <c r="F9" s="111"/>
      <c r="G9" s="111"/>
      <c r="H9" s="111"/>
      <c r="I9" s="112" t="s">
        <v>859</v>
      </c>
      <c r="J9" s="111"/>
    </row>
    <row r="10" spans="2:10" x14ac:dyDescent="0.2">
      <c r="B10" s="111"/>
      <c r="C10" s="111"/>
      <c r="D10" s="111"/>
      <c r="E10" s="111"/>
      <c r="F10" s="111"/>
      <c r="G10" s="111"/>
      <c r="H10" s="111"/>
      <c r="I10" s="112" t="s">
        <v>860</v>
      </c>
      <c r="J10" s="111"/>
    </row>
    <row r="11" spans="2:10" x14ac:dyDescent="0.2">
      <c r="B11" s="111"/>
      <c r="C11" s="111"/>
      <c r="D11" s="111"/>
      <c r="E11" s="111"/>
      <c r="F11" s="111"/>
      <c r="G11" s="113" t="s">
        <v>861</v>
      </c>
      <c r="H11" s="111"/>
      <c r="I11" s="113" t="s">
        <v>862</v>
      </c>
      <c r="J11" s="111"/>
    </row>
    <row r="12" spans="2:10" x14ac:dyDescent="0.2">
      <c r="B12" s="111"/>
      <c r="C12" s="111"/>
      <c r="D12" s="111"/>
      <c r="E12" s="111"/>
      <c r="F12" s="111"/>
      <c r="G12" s="111"/>
      <c r="H12" s="111"/>
      <c r="I12" s="111"/>
      <c r="J12" s="111"/>
    </row>
    <row r="13" spans="2:10" x14ac:dyDescent="0.2">
      <c r="B13" s="112">
        <v>1</v>
      </c>
      <c r="C13" s="111"/>
      <c r="D13" s="111"/>
      <c r="E13" s="111" t="s">
        <v>863</v>
      </c>
      <c r="F13" s="111"/>
      <c r="G13" s="111"/>
      <c r="H13" s="111"/>
      <c r="I13" s="114">
        <v>1</v>
      </c>
      <c r="J13" s="111"/>
    </row>
    <row r="14" spans="2:10" x14ac:dyDescent="0.2">
      <c r="B14" s="112"/>
      <c r="C14" s="111"/>
      <c r="D14" s="111"/>
      <c r="E14" s="111"/>
      <c r="F14" s="111"/>
      <c r="G14" s="111"/>
      <c r="H14" s="111"/>
      <c r="I14" s="111"/>
      <c r="J14" s="111"/>
    </row>
    <row r="15" spans="2:10" x14ac:dyDescent="0.2">
      <c r="B15" s="112">
        <v>2</v>
      </c>
      <c r="C15" s="111"/>
      <c r="D15" s="111"/>
      <c r="E15" s="111" t="s">
        <v>864</v>
      </c>
      <c r="F15" s="111"/>
      <c r="G15" s="111"/>
      <c r="H15" s="111"/>
      <c r="I15" s="115">
        <v>2.1259999999999999E-3</v>
      </c>
      <c r="J15" s="111"/>
    </row>
    <row r="16" spans="2:10" x14ac:dyDescent="0.2">
      <c r="B16" s="112"/>
      <c r="C16" s="111"/>
      <c r="D16" s="111"/>
      <c r="E16" s="111"/>
      <c r="F16" s="111"/>
      <c r="G16" s="111"/>
      <c r="H16" s="111"/>
      <c r="I16" s="111"/>
      <c r="J16" s="111"/>
    </row>
    <row r="17" spans="2:10" x14ac:dyDescent="0.2">
      <c r="B17" s="112">
        <v>3</v>
      </c>
      <c r="C17" s="111"/>
      <c r="D17" s="111"/>
      <c r="E17" s="111" t="s">
        <v>865</v>
      </c>
      <c r="F17" s="111"/>
      <c r="G17" s="111"/>
      <c r="H17" s="111"/>
      <c r="I17" s="116">
        <f>+I13-I15</f>
        <v>0.99787400000000004</v>
      </c>
      <c r="J17" s="111"/>
    </row>
    <row r="18" spans="2:10" x14ac:dyDescent="0.2">
      <c r="B18" s="112">
        <f>+B17+1</f>
        <v>4</v>
      </c>
      <c r="C18" s="111"/>
      <c r="D18" s="111"/>
      <c r="E18" s="111" t="s">
        <v>866</v>
      </c>
      <c r="F18" s="111"/>
      <c r="G18" s="117">
        <v>1.4E-2</v>
      </c>
      <c r="H18" s="111"/>
      <c r="I18" s="116"/>
      <c r="J18" s="111"/>
    </row>
    <row r="19" spans="2:10" x14ac:dyDescent="0.2">
      <c r="B19" s="112">
        <f>+B18+1</f>
        <v>5</v>
      </c>
      <c r="C19" s="111"/>
      <c r="D19" s="111"/>
      <c r="E19" s="111" t="s">
        <v>867</v>
      </c>
      <c r="F19" s="111"/>
      <c r="G19" s="115">
        <v>1.202041E-3</v>
      </c>
      <c r="H19" s="111"/>
      <c r="I19" s="118">
        <f>ROUND(I17*(G18+G19),6)</f>
        <v>1.5169999999999999E-2</v>
      </c>
      <c r="J19" s="111"/>
    </row>
    <row r="20" spans="2:10" x14ac:dyDescent="0.2">
      <c r="B20" s="112"/>
      <c r="C20" s="111"/>
      <c r="D20" s="111"/>
      <c r="E20" s="111"/>
      <c r="F20" s="111"/>
      <c r="G20" s="63"/>
      <c r="H20" s="111"/>
      <c r="I20" s="111"/>
      <c r="J20" s="111"/>
    </row>
    <row r="21" spans="2:10" x14ac:dyDescent="0.2">
      <c r="B21" s="112">
        <f>+B19+1</f>
        <v>6</v>
      </c>
      <c r="C21" s="111"/>
      <c r="D21" s="111"/>
      <c r="E21" s="111" t="s">
        <v>868</v>
      </c>
      <c r="F21" s="111"/>
      <c r="G21" s="63"/>
      <c r="H21" s="111"/>
      <c r="I21" s="119">
        <f>+I17-I19</f>
        <v>0.98270400000000002</v>
      </c>
      <c r="J21" s="111"/>
    </row>
    <row r="22" spans="2:10" x14ac:dyDescent="0.2">
      <c r="B22" s="112"/>
      <c r="C22" s="111"/>
      <c r="D22" s="111"/>
      <c r="E22" s="111"/>
      <c r="F22" s="111"/>
      <c r="G22" s="63"/>
      <c r="H22" s="111"/>
      <c r="I22" s="111"/>
      <c r="J22" s="111"/>
    </row>
    <row r="23" spans="2:10" x14ac:dyDescent="0.2">
      <c r="B23" s="112">
        <f>+B21+1</f>
        <v>7</v>
      </c>
      <c r="C23" s="111"/>
      <c r="D23" s="111"/>
      <c r="E23" s="111" t="s">
        <v>869</v>
      </c>
      <c r="F23" s="111"/>
      <c r="G23" s="117">
        <v>5.2561999999999998E-2</v>
      </c>
      <c r="H23" s="111"/>
      <c r="I23" s="118">
        <f>ROUND(I21*G23,6)</f>
        <v>5.1652999999999998E-2</v>
      </c>
      <c r="J23" s="111"/>
    </row>
    <row r="24" spans="2:10" x14ac:dyDescent="0.2">
      <c r="B24" s="111"/>
      <c r="C24" s="111"/>
      <c r="D24" s="111"/>
      <c r="E24" s="111"/>
      <c r="F24" s="111"/>
      <c r="G24" s="63"/>
      <c r="H24" s="111"/>
      <c r="I24" s="111"/>
      <c r="J24" s="111"/>
    </row>
    <row r="25" spans="2:10" x14ac:dyDescent="0.2">
      <c r="B25" s="112">
        <f>+B23+1</f>
        <v>8</v>
      </c>
      <c r="C25" s="111"/>
      <c r="D25" s="111"/>
      <c r="E25" s="111" t="s">
        <v>870</v>
      </c>
      <c r="F25" s="111"/>
      <c r="G25" s="63"/>
      <c r="H25" s="111"/>
      <c r="I25" s="119">
        <f>I21-I23</f>
        <v>0.93105100000000007</v>
      </c>
      <c r="J25" s="111"/>
    </row>
    <row r="26" spans="2:10" x14ac:dyDescent="0.2">
      <c r="B26" s="111"/>
      <c r="C26" s="111"/>
      <c r="D26" s="111"/>
      <c r="E26" s="111"/>
      <c r="F26" s="111"/>
      <c r="G26" s="63"/>
      <c r="H26" s="111"/>
      <c r="I26" s="111"/>
      <c r="J26" s="111"/>
    </row>
    <row r="27" spans="2:10" x14ac:dyDescent="0.2">
      <c r="B27" s="112">
        <f>+B25+1</f>
        <v>9</v>
      </c>
      <c r="C27" s="111"/>
      <c r="D27" s="111"/>
      <c r="E27" s="111" t="s">
        <v>871</v>
      </c>
      <c r="F27" s="111"/>
      <c r="G27" s="120">
        <v>0.21</v>
      </c>
      <c r="H27" s="111"/>
      <c r="I27" s="118">
        <f>ROUND(I25*G27,6)</f>
        <v>0.195521</v>
      </c>
      <c r="J27" s="111"/>
    </row>
    <row r="28" spans="2:10" x14ac:dyDescent="0.2">
      <c r="B28" s="111"/>
      <c r="C28" s="111"/>
      <c r="D28" s="111"/>
      <c r="E28" s="111"/>
      <c r="F28" s="111"/>
      <c r="G28" s="63"/>
      <c r="H28" s="111"/>
      <c r="I28" s="111"/>
      <c r="J28" s="111"/>
    </row>
    <row r="29" spans="2:10" x14ac:dyDescent="0.2">
      <c r="B29" s="112">
        <f>+B27+1</f>
        <v>10</v>
      </c>
      <c r="C29" s="111"/>
      <c r="D29" s="111"/>
      <c r="E29" s="111" t="s">
        <v>872</v>
      </c>
      <c r="F29" s="111"/>
      <c r="G29" s="111"/>
      <c r="H29" s="111"/>
      <c r="I29" s="121">
        <f>I25-I27</f>
        <v>0.73553000000000002</v>
      </c>
      <c r="J29" s="111"/>
    </row>
    <row r="30" spans="2:10" x14ac:dyDescent="0.2">
      <c r="B30" s="111"/>
      <c r="C30" s="111"/>
      <c r="D30" s="111"/>
      <c r="E30" s="111"/>
      <c r="F30" s="111"/>
      <c r="G30" s="111"/>
      <c r="H30" s="111"/>
      <c r="I30" s="111"/>
      <c r="J30" s="111"/>
    </row>
    <row r="31" spans="2:10" ht="13.5" thickBot="1" x14ac:dyDescent="0.25">
      <c r="B31" s="112">
        <f>+B29+1</f>
        <v>11</v>
      </c>
      <c r="C31" s="111"/>
      <c r="D31" s="111"/>
      <c r="E31" s="111" t="s">
        <v>873</v>
      </c>
      <c r="F31" s="111"/>
      <c r="G31" s="111"/>
      <c r="H31" s="111"/>
      <c r="I31" s="122">
        <f>ROUND(1/I29,4)</f>
        <v>1.3595999999999999</v>
      </c>
      <c r="J31" s="111"/>
    </row>
    <row r="32" spans="2:10" ht="13.5" thickTop="1" x14ac:dyDescent="0.2">
      <c r="B32" s="111"/>
      <c r="C32" s="111"/>
      <c r="D32" s="111"/>
      <c r="E32" s="111"/>
      <c r="F32" s="111"/>
      <c r="G32" s="111"/>
      <c r="H32" s="111"/>
      <c r="I32" s="111"/>
      <c r="J32" s="111"/>
    </row>
    <row r="33" spans="2:10" x14ac:dyDescent="0.2">
      <c r="B33" s="111"/>
      <c r="C33" s="111"/>
      <c r="D33" s="111"/>
      <c r="E33" s="111"/>
      <c r="F33" s="111"/>
      <c r="G33" s="111"/>
      <c r="H33" s="111"/>
      <c r="I33" s="111"/>
      <c r="J33" s="111"/>
    </row>
    <row r="34" spans="2:10" x14ac:dyDescent="0.2">
      <c r="E34" s="123"/>
      <c r="F34" s="123"/>
      <c r="G34" s="123"/>
      <c r="H34" s="123"/>
      <c r="I34" s="123"/>
    </row>
    <row r="35" spans="2:10" x14ac:dyDescent="0.2">
      <c r="E35" s="123"/>
      <c r="F35" s="123"/>
      <c r="G35" s="123"/>
      <c r="H35" s="123"/>
      <c r="I35" s="123"/>
    </row>
    <row r="36" spans="2:10" x14ac:dyDescent="0.2">
      <c r="E36" s="123"/>
      <c r="F36" s="123"/>
      <c r="G36" s="123"/>
      <c r="H36" s="123"/>
      <c r="I36" s="123"/>
    </row>
    <row r="37" spans="2:10" x14ac:dyDescent="0.2">
      <c r="E37" s="123"/>
      <c r="F37" s="123"/>
      <c r="G37" s="123"/>
      <c r="H37" s="123"/>
      <c r="I37" s="123"/>
    </row>
    <row r="38" spans="2:10" x14ac:dyDescent="0.2">
      <c r="E38" s="123"/>
      <c r="F38" s="123"/>
      <c r="G38" s="123"/>
      <c r="H38" s="123"/>
      <c r="I38" s="123"/>
    </row>
    <row r="39" spans="2:10" x14ac:dyDescent="0.2">
      <c r="E39" s="123"/>
      <c r="F39" s="123"/>
      <c r="G39" s="123"/>
      <c r="H39" s="123"/>
      <c r="I39" s="123"/>
    </row>
    <row r="40" spans="2:10" x14ac:dyDescent="0.2">
      <c r="E40" s="123"/>
      <c r="F40" s="123"/>
      <c r="G40" s="123"/>
      <c r="H40" s="123"/>
      <c r="I40" s="123"/>
    </row>
    <row r="41" spans="2:10" x14ac:dyDescent="0.2">
      <c r="E41" s="123"/>
      <c r="F41" s="123"/>
      <c r="G41" s="123"/>
      <c r="H41" s="123"/>
      <c r="I41" s="123"/>
    </row>
    <row r="42" spans="2:10" x14ac:dyDescent="0.2">
      <c r="E42" s="123"/>
      <c r="F42" s="123"/>
      <c r="G42" s="123"/>
      <c r="H42" s="123"/>
      <c r="I42" s="123"/>
    </row>
    <row r="43" spans="2:10" x14ac:dyDescent="0.2">
      <c r="E43" s="123"/>
      <c r="F43" s="123"/>
      <c r="G43" s="123"/>
      <c r="H43" s="123"/>
      <c r="I43" s="123"/>
    </row>
    <row r="44" spans="2:10" x14ac:dyDescent="0.2">
      <c r="E44" s="123"/>
      <c r="F44" s="123"/>
      <c r="G44" s="123"/>
      <c r="H44" s="123"/>
      <c r="I44" s="123"/>
    </row>
    <row r="45" spans="2:10" x14ac:dyDescent="0.2">
      <c r="E45" s="123"/>
      <c r="F45" s="123"/>
      <c r="G45" s="123"/>
      <c r="H45" s="123"/>
      <c r="I45" s="123"/>
    </row>
    <row r="46" spans="2:10" x14ac:dyDescent="0.2">
      <c r="E46" s="123"/>
      <c r="F46" s="123"/>
      <c r="G46" s="123"/>
      <c r="H46" s="123"/>
      <c r="I46" s="123"/>
    </row>
    <row r="47" spans="2:10" x14ac:dyDescent="0.2">
      <c r="E47" s="123"/>
      <c r="F47" s="123"/>
      <c r="G47" s="123"/>
      <c r="H47" s="123"/>
      <c r="I47" s="123"/>
    </row>
    <row r="48" spans="2:10" x14ac:dyDescent="0.2">
      <c r="E48" s="123"/>
      <c r="F48" s="123"/>
      <c r="G48" s="123"/>
      <c r="H48" s="123"/>
      <c r="I48" s="123"/>
    </row>
    <row r="49" spans="5:9" x14ac:dyDescent="0.2">
      <c r="E49" s="123"/>
      <c r="F49" s="123"/>
      <c r="G49" s="123"/>
      <c r="H49" s="123"/>
      <c r="I49" s="123"/>
    </row>
  </sheetData>
  <pageMargins left="0.75" right="0.75" top="1" bottom="1" header="0.5" footer="0.5"/>
  <pageSetup orientation="portrait" r:id="rId1"/>
  <headerFooter alignWithMargins="0">
    <oddHeader>&amp;RIndiana Michigan Power Company
Exhibit A-8
 Page &amp;P of &amp;N
Witness: M.N. Kelly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topLeftCell="A3" workbookViewId="0">
      <selection activeCell="E53" sqref="E53"/>
    </sheetView>
  </sheetViews>
  <sheetFormatPr defaultRowHeight="12.75" x14ac:dyDescent="0.2"/>
  <cols>
    <col min="1" max="16384" width="9.140625" style="16"/>
  </cols>
  <sheetData>
    <row r="3" spans="3:3" x14ac:dyDescent="0.2">
      <c r="C3" s="15" t="s">
        <v>0</v>
      </c>
    </row>
    <row r="4" spans="3:3" x14ac:dyDescent="0.2">
      <c r="C4" s="15" t="s">
        <v>1</v>
      </c>
    </row>
    <row r="5" spans="3:3" x14ac:dyDescent="0.2">
      <c r="C5" s="15" t="s">
        <v>874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53" sqref="E53"/>
    </sheetView>
  </sheetViews>
  <sheetFormatPr defaultRowHeight="12.75" x14ac:dyDescent="0.2"/>
  <cols>
    <col min="1" max="1" width="6" style="16" customWidth="1"/>
    <col min="2" max="2" width="43.5703125" style="16" customWidth="1"/>
    <col min="3" max="3" width="2.7109375" style="16" customWidth="1"/>
    <col min="4" max="4" width="16.7109375" style="16" customWidth="1"/>
    <col min="5" max="5" width="4" style="16" customWidth="1"/>
    <col min="6" max="6" width="16.7109375" style="16" customWidth="1"/>
    <col min="7" max="7" width="3.28515625" style="16" customWidth="1"/>
    <col min="8" max="8" width="16.7109375" style="16" customWidth="1"/>
    <col min="9" max="9" width="2.5703125" style="16" customWidth="1"/>
    <col min="10" max="11" width="16.7109375" style="16" customWidth="1"/>
    <col min="12" max="256" width="9.140625" style="16"/>
    <col min="257" max="257" width="6" style="16" customWidth="1"/>
    <col min="258" max="258" width="43.5703125" style="16" customWidth="1"/>
    <col min="259" max="259" width="2.7109375" style="16" customWidth="1"/>
    <col min="260" max="260" width="16.7109375" style="16" customWidth="1"/>
    <col min="261" max="261" width="4" style="16" customWidth="1"/>
    <col min="262" max="262" width="16.7109375" style="16" customWidth="1"/>
    <col min="263" max="263" width="3.28515625" style="16" customWidth="1"/>
    <col min="264" max="264" width="16.7109375" style="16" customWidth="1"/>
    <col min="265" max="265" width="2.5703125" style="16" customWidth="1"/>
    <col min="266" max="267" width="16.7109375" style="16" customWidth="1"/>
    <col min="268" max="512" width="9.140625" style="16"/>
    <col min="513" max="513" width="6" style="16" customWidth="1"/>
    <col min="514" max="514" width="43.5703125" style="16" customWidth="1"/>
    <col min="515" max="515" width="2.7109375" style="16" customWidth="1"/>
    <col min="516" max="516" width="16.7109375" style="16" customWidth="1"/>
    <col min="517" max="517" width="4" style="16" customWidth="1"/>
    <col min="518" max="518" width="16.7109375" style="16" customWidth="1"/>
    <col min="519" max="519" width="3.28515625" style="16" customWidth="1"/>
    <col min="520" max="520" width="16.7109375" style="16" customWidth="1"/>
    <col min="521" max="521" width="2.5703125" style="16" customWidth="1"/>
    <col min="522" max="523" width="16.7109375" style="16" customWidth="1"/>
    <col min="524" max="768" width="9.140625" style="16"/>
    <col min="769" max="769" width="6" style="16" customWidth="1"/>
    <col min="770" max="770" width="43.5703125" style="16" customWidth="1"/>
    <col min="771" max="771" width="2.7109375" style="16" customWidth="1"/>
    <col min="772" max="772" width="16.7109375" style="16" customWidth="1"/>
    <col min="773" max="773" width="4" style="16" customWidth="1"/>
    <col min="774" max="774" width="16.7109375" style="16" customWidth="1"/>
    <col min="775" max="775" width="3.28515625" style="16" customWidth="1"/>
    <col min="776" max="776" width="16.7109375" style="16" customWidth="1"/>
    <col min="777" max="777" width="2.5703125" style="16" customWidth="1"/>
    <col min="778" max="779" width="16.7109375" style="16" customWidth="1"/>
    <col min="780" max="1024" width="9.140625" style="16"/>
    <col min="1025" max="1025" width="6" style="16" customWidth="1"/>
    <col min="1026" max="1026" width="43.5703125" style="16" customWidth="1"/>
    <col min="1027" max="1027" width="2.7109375" style="16" customWidth="1"/>
    <col min="1028" max="1028" width="16.7109375" style="16" customWidth="1"/>
    <col min="1029" max="1029" width="4" style="16" customWidth="1"/>
    <col min="1030" max="1030" width="16.7109375" style="16" customWidth="1"/>
    <col min="1031" max="1031" width="3.28515625" style="16" customWidth="1"/>
    <col min="1032" max="1032" width="16.7109375" style="16" customWidth="1"/>
    <col min="1033" max="1033" width="2.5703125" style="16" customWidth="1"/>
    <col min="1034" max="1035" width="16.7109375" style="16" customWidth="1"/>
    <col min="1036" max="1280" width="9.140625" style="16"/>
    <col min="1281" max="1281" width="6" style="16" customWidth="1"/>
    <col min="1282" max="1282" width="43.5703125" style="16" customWidth="1"/>
    <col min="1283" max="1283" width="2.7109375" style="16" customWidth="1"/>
    <col min="1284" max="1284" width="16.7109375" style="16" customWidth="1"/>
    <col min="1285" max="1285" width="4" style="16" customWidth="1"/>
    <col min="1286" max="1286" width="16.7109375" style="16" customWidth="1"/>
    <col min="1287" max="1287" width="3.28515625" style="16" customWidth="1"/>
    <col min="1288" max="1288" width="16.7109375" style="16" customWidth="1"/>
    <col min="1289" max="1289" width="2.5703125" style="16" customWidth="1"/>
    <col min="1290" max="1291" width="16.7109375" style="16" customWidth="1"/>
    <col min="1292" max="1536" width="9.140625" style="16"/>
    <col min="1537" max="1537" width="6" style="16" customWidth="1"/>
    <col min="1538" max="1538" width="43.5703125" style="16" customWidth="1"/>
    <col min="1539" max="1539" width="2.7109375" style="16" customWidth="1"/>
    <col min="1540" max="1540" width="16.7109375" style="16" customWidth="1"/>
    <col min="1541" max="1541" width="4" style="16" customWidth="1"/>
    <col min="1542" max="1542" width="16.7109375" style="16" customWidth="1"/>
    <col min="1543" max="1543" width="3.28515625" style="16" customWidth="1"/>
    <col min="1544" max="1544" width="16.7109375" style="16" customWidth="1"/>
    <col min="1545" max="1545" width="2.5703125" style="16" customWidth="1"/>
    <col min="1546" max="1547" width="16.7109375" style="16" customWidth="1"/>
    <col min="1548" max="1792" width="9.140625" style="16"/>
    <col min="1793" max="1793" width="6" style="16" customWidth="1"/>
    <col min="1794" max="1794" width="43.5703125" style="16" customWidth="1"/>
    <col min="1795" max="1795" width="2.7109375" style="16" customWidth="1"/>
    <col min="1796" max="1796" width="16.7109375" style="16" customWidth="1"/>
    <col min="1797" max="1797" width="4" style="16" customWidth="1"/>
    <col min="1798" max="1798" width="16.7109375" style="16" customWidth="1"/>
    <col min="1799" max="1799" width="3.28515625" style="16" customWidth="1"/>
    <col min="1800" max="1800" width="16.7109375" style="16" customWidth="1"/>
    <col min="1801" max="1801" width="2.5703125" style="16" customWidth="1"/>
    <col min="1802" max="1803" width="16.7109375" style="16" customWidth="1"/>
    <col min="1804" max="2048" width="9.140625" style="16"/>
    <col min="2049" max="2049" width="6" style="16" customWidth="1"/>
    <col min="2050" max="2050" width="43.5703125" style="16" customWidth="1"/>
    <col min="2051" max="2051" width="2.7109375" style="16" customWidth="1"/>
    <col min="2052" max="2052" width="16.7109375" style="16" customWidth="1"/>
    <col min="2053" max="2053" width="4" style="16" customWidth="1"/>
    <col min="2054" max="2054" width="16.7109375" style="16" customWidth="1"/>
    <col min="2055" max="2055" width="3.28515625" style="16" customWidth="1"/>
    <col min="2056" max="2056" width="16.7109375" style="16" customWidth="1"/>
    <col min="2057" max="2057" width="2.5703125" style="16" customWidth="1"/>
    <col min="2058" max="2059" width="16.7109375" style="16" customWidth="1"/>
    <col min="2060" max="2304" width="9.140625" style="16"/>
    <col min="2305" max="2305" width="6" style="16" customWidth="1"/>
    <col min="2306" max="2306" width="43.5703125" style="16" customWidth="1"/>
    <col min="2307" max="2307" width="2.7109375" style="16" customWidth="1"/>
    <col min="2308" max="2308" width="16.7109375" style="16" customWidth="1"/>
    <col min="2309" max="2309" width="4" style="16" customWidth="1"/>
    <col min="2310" max="2310" width="16.7109375" style="16" customWidth="1"/>
    <col min="2311" max="2311" width="3.28515625" style="16" customWidth="1"/>
    <col min="2312" max="2312" width="16.7109375" style="16" customWidth="1"/>
    <col min="2313" max="2313" width="2.5703125" style="16" customWidth="1"/>
    <col min="2314" max="2315" width="16.7109375" style="16" customWidth="1"/>
    <col min="2316" max="2560" width="9.140625" style="16"/>
    <col min="2561" max="2561" width="6" style="16" customWidth="1"/>
    <col min="2562" max="2562" width="43.5703125" style="16" customWidth="1"/>
    <col min="2563" max="2563" width="2.7109375" style="16" customWidth="1"/>
    <col min="2564" max="2564" width="16.7109375" style="16" customWidth="1"/>
    <col min="2565" max="2565" width="4" style="16" customWidth="1"/>
    <col min="2566" max="2566" width="16.7109375" style="16" customWidth="1"/>
    <col min="2567" max="2567" width="3.28515625" style="16" customWidth="1"/>
    <col min="2568" max="2568" width="16.7109375" style="16" customWidth="1"/>
    <col min="2569" max="2569" width="2.5703125" style="16" customWidth="1"/>
    <col min="2570" max="2571" width="16.7109375" style="16" customWidth="1"/>
    <col min="2572" max="2816" width="9.140625" style="16"/>
    <col min="2817" max="2817" width="6" style="16" customWidth="1"/>
    <col min="2818" max="2818" width="43.5703125" style="16" customWidth="1"/>
    <col min="2819" max="2819" width="2.7109375" style="16" customWidth="1"/>
    <col min="2820" max="2820" width="16.7109375" style="16" customWidth="1"/>
    <col min="2821" max="2821" width="4" style="16" customWidth="1"/>
    <col min="2822" max="2822" width="16.7109375" style="16" customWidth="1"/>
    <col min="2823" max="2823" width="3.28515625" style="16" customWidth="1"/>
    <col min="2824" max="2824" width="16.7109375" style="16" customWidth="1"/>
    <col min="2825" max="2825" width="2.5703125" style="16" customWidth="1"/>
    <col min="2826" max="2827" width="16.7109375" style="16" customWidth="1"/>
    <col min="2828" max="3072" width="9.140625" style="16"/>
    <col min="3073" max="3073" width="6" style="16" customWidth="1"/>
    <col min="3074" max="3074" width="43.5703125" style="16" customWidth="1"/>
    <col min="3075" max="3075" width="2.7109375" style="16" customWidth="1"/>
    <col min="3076" max="3076" width="16.7109375" style="16" customWidth="1"/>
    <col min="3077" max="3077" width="4" style="16" customWidth="1"/>
    <col min="3078" max="3078" width="16.7109375" style="16" customWidth="1"/>
    <col min="3079" max="3079" width="3.28515625" style="16" customWidth="1"/>
    <col min="3080" max="3080" width="16.7109375" style="16" customWidth="1"/>
    <col min="3081" max="3081" width="2.5703125" style="16" customWidth="1"/>
    <col min="3082" max="3083" width="16.7109375" style="16" customWidth="1"/>
    <col min="3084" max="3328" width="9.140625" style="16"/>
    <col min="3329" max="3329" width="6" style="16" customWidth="1"/>
    <col min="3330" max="3330" width="43.5703125" style="16" customWidth="1"/>
    <col min="3331" max="3331" width="2.7109375" style="16" customWidth="1"/>
    <col min="3332" max="3332" width="16.7109375" style="16" customWidth="1"/>
    <col min="3333" max="3333" width="4" style="16" customWidth="1"/>
    <col min="3334" max="3334" width="16.7109375" style="16" customWidth="1"/>
    <col min="3335" max="3335" width="3.28515625" style="16" customWidth="1"/>
    <col min="3336" max="3336" width="16.7109375" style="16" customWidth="1"/>
    <col min="3337" max="3337" width="2.5703125" style="16" customWidth="1"/>
    <col min="3338" max="3339" width="16.7109375" style="16" customWidth="1"/>
    <col min="3340" max="3584" width="9.140625" style="16"/>
    <col min="3585" max="3585" width="6" style="16" customWidth="1"/>
    <col min="3586" max="3586" width="43.5703125" style="16" customWidth="1"/>
    <col min="3587" max="3587" width="2.7109375" style="16" customWidth="1"/>
    <col min="3588" max="3588" width="16.7109375" style="16" customWidth="1"/>
    <col min="3589" max="3589" width="4" style="16" customWidth="1"/>
    <col min="3590" max="3590" width="16.7109375" style="16" customWidth="1"/>
    <col min="3591" max="3591" width="3.28515625" style="16" customWidth="1"/>
    <col min="3592" max="3592" width="16.7109375" style="16" customWidth="1"/>
    <col min="3593" max="3593" width="2.5703125" style="16" customWidth="1"/>
    <col min="3594" max="3595" width="16.7109375" style="16" customWidth="1"/>
    <col min="3596" max="3840" width="9.140625" style="16"/>
    <col min="3841" max="3841" width="6" style="16" customWidth="1"/>
    <col min="3842" max="3842" width="43.5703125" style="16" customWidth="1"/>
    <col min="3843" max="3843" width="2.7109375" style="16" customWidth="1"/>
    <col min="3844" max="3844" width="16.7109375" style="16" customWidth="1"/>
    <col min="3845" max="3845" width="4" style="16" customWidth="1"/>
    <col min="3846" max="3846" width="16.7109375" style="16" customWidth="1"/>
    <col min="3847" max="3847" width="3.28515625" style="16" customWidth="1"/>
    <col min="3848" max="3848" width="16.7109375" style="16" customWidth="1"/>
    <col min="3849" max="3849" width="2.5703125" style="16" customWidth="1"/>
    <col min="3850" max="3851" width="16.7109375" style="16" customWidth="1"/>
    <col min="3852" max="4096" width="9.140625" style="16"/>
    <col min="4097" max="4097" width="6" style="16" customWidth="1"/>
    <col min="4098" max="4098" width="43.5703125" style="16" customWidth="1"/>
    <col min="4099" max="4099" width="2.7109375" style="16" customWidth="1"/>
    <col min="4100" max="4100" width="16.7109375" style="16" customWidth="1"/>
    <col min="4101" max="4101" width="4" style="16" customWidth="1"/>
    <col min="4102" max="4102" width="16.7109375" style="16" customWidth="1"/>
    <col min="4103" max="4103" width="3.28515625" style="16" customWidth="1"/>
    <col min="4104" max="4104" width="16.7109375" style="16" customWidth="1"/>
    <col min="4105" max="4105" width="2.5703125" style="16" customWidth="1"/>
    <col min="4106" max="4107" width="16.7109375" style="16" customWidth="1"/>
    <col min="4108" max="4352" width="9.140625" style="16"/>
    <col min="4353" max="4353" width="6" style="16" customWidth="1"/>
    <col min="4354" max="4354" width="43.5703125" style="16" customWidth="1"/>
    <col min="4355" max="4355" width="2.7109375" style="16" customWidth="1"/>
    <col min="4356" max="4356" width="16.7109375" style="16" customWidth="1"/>
    <col min="4357" max="4357" width="4" style="16" customWidth="1"/>
    <col min="4358" max="4358" width="16.7109375" style="16" customWidth="1"/>
    <col min="4359" max="4359" width="3.28515625" style="16" customWidth="1"/>
    <col min="4360" max="4360" width="16.7109375" style="16" customWidth="1"/>
    <col min="4361" max="4361" width="2.5703125" style="16" customWidth="1"/>
    <col min="4362" max="4363" width="16.7109375" style="16" customWidth="1"/>
    <col min="4364" max="4608" width="9.140625" style="16"/>
    <col min="4609" max="4609" width="6" style="16" customWidth="1"/>
    <col min="4610" max="4610" width="43.5703125" style="16" customWidth="1"/>
    <col min="4611" max="4611" width="2.7109375" style="16" customWidth="1"/>
    <col min="4612" max="4612" width="16.7109375" style="16" customWidth="1"/>
    <col min="4613" max="4613" width="4" style="16" customWidth="1"/>
    <col min="4614" max="4614" width="16.7109375" style="16" customWidth="1"/>
    <col min="4615" max="4615" width="3.28515625" style="16" customWidth="1"/>
    <col min="4616" max="4616" width="16.7109375" style="16" customWidth="1"/>
    <col min="4617" max="4617" width="2.5703125" style="16" customWidth="1"/>
    <col min="4618" max="4619" width="16.7109375" style="16" customWidth="1"/>
    <col min="4620" max="4864" width="9.140625" style="16"/>
    <col min="4865" max="4865" width="6" style="16" customWidth="1"/>
    <col min="4866" max="4866" width="43.5703125" style="16" customWidth="1"/>
    <col min="4867" max="4867" width="2.7109375" style="16" customWidth="1"/>
    <col min="4868" max="4868" width="16.7109375" style="16" customWidth="1"/>
    <col min="4869" max="4869" width="4" style="16" customWidth="1"/>
    <col min="4870" max="4870" width="16.7109375" style="16" customWidth="1"/>
    <col min="4871" max="4871" width="3.28515625" style="16" customWidth="1"/>
    <col min="4872" max="4872" width="16.7109375" style="16" customWidth="1"/>
    <col min="4873" max="4873" width="2.5703125" style="16" customWidth="1"/>
    <col min="4874" max="4875" width="16.7109375" style="16" customWidth="1"/>
    <col min="4876" max="5120" width="9.140625" style="16"/>
    <col min="5121" max="5121" width="6" style="16" customWidth="1"/>
    <col min="5122" max="5122" width="43.5703125" style="16" customWidth="1"/>
    <col min="5123" max="5123" width="2.7109375" style="16" customWidth="1"/>
    <col min="5124" max="5124" width="16.7109375" style="16" customWidth="1"/>
    <col min="5125" max="5125" width="4" style="16" customWidth="1"/>
    <col min="5126" max="5126" width="16.7109375" style="16" customWidth="1"/>
    <col min="5127" max="5127" width="3.28515625" style="16" customWidth="1"/>
    <col min="5128" max="5128" width="16.7109375" style="16" customWidth="1"/>
    <col min="5129" max="5129" width="2.5703125" style="16" customWidth="1"/>
    <col min="5130" max="5131" width="16.7109375" style="16" customWidth="1"/>
    <col min="5132" max="5376" width="9.140625" style="16"/>
    <col min="5377" max="5377" width="6" style="16" customWidth="1"/>
    <col min="5378" max="5378" width="43.5703125" style="16" customWidth="1"/>
    <col min="5379" max="5379" width="2.7109375" style="16" customWidth="1"/>
    <col min="5380" max="5380" width="16.7109375" style="16" customWidth="1"/>
    <col min="5381" max="5381" width="4" style="16" customWidth="1"/>
    <col min="5382" max="5382" width="16.7109375" style="16" customWidth="1"/>
    <col min="5383" max="5383" width="3.28515625" style="16" customWidth="1"/>
    <col min="5384" max="5384" width="16.7109375" style="16" customWidth="1"/>
    <col min="5385" max="5385" width="2.5703125" style="16" customWidth="1"/>
    <col min="5386" max="5387" width="16.7109375" style="16" customWidth="1"/>
    <col min="5388" max="5632" width="9.140625" style="16"/>
    <col min="5633" max="5633" width="6" style="16" customWidth="1"/>
    <col min="5634" max="5634" width="43.5703125" style="16" customWidth="1"/>
    <col min="5635" max="5635" width="2.7109375" style="16" customWidth="1"/>
    <col min="5636" max="5636" width="16.7109375" style="16" customWidth="1"/>
    <col min="5637" max="5637" width="4" style="16" customWidth="1"/>
    <col min="5638" max="5638" width="16.7109375" style="16" customWidth="1"/>
    <col min="5639" max="5639" width="3.28515625" style="16" customWidth="1"/>
    <col min="5640" max="5640" width="16.7109375" style="16" customWidth="1"/>
    <col min="5641" max="5641" width="2.5703125" style="16" customWidth="1"/>
    <col min="5642" max="5643" width="16.7109375" style="16" customWidth="1"/>
    <col min="5644" max="5888" width="9.140625" style="16"/>
    <col min="5889" max="5889" width="6" style="16" customWidth="1"/>
    <col min="5890" max="5890" width="43.5703125" style="16" customWidth="1"/>
    <col min="5891" max="5891" width="2.7109375" style="16" customWidth="1"/>
    <col min="5892" max="5892" width="16.7109375" style="16" customWidth="1"/>
    <col min="5893" max="5893" width="4" style="16" customWidth="1"/>
    <col min="5894" max="5894" width="16.7109375" style="16" customWidth="1"/>
    <col min="5895" max="5895" width="3.28515625" style="16" customWidth="1"/>
    <col min="5896" max="5896" width="16.7109375" style="16" customWidth="1"/>
    <col min="5897" max="5897" width="2.5703125" style="16" customWidth="1"/>
    <col min="5898" max="5899" width="16.7109375" style="16" customWidth="1"/>
    <col min="5900" max="6144" width="9.140625" style="16"/>
    <col min="6145" max="6145" width="6" style="16" customWidth="1"/>
    <col min="6146" max="6146" width="43.5703125" style="16" customWidth="1"/>
    <col min="6147" max="6147" width="2.7109375" style="16" customWidth="1"/>
    <col min="6148" max="6148" width="16.7109375" style="16" customWidth="1"/>
    <col min="6149" max="6149" width="4" style="16" customWidth="1"/>
    <col min="6150" max="6150" width="16.7109375" style="16" customWidth="1"/>
    <col min="6151" max="6151" width="3.28515625" style="16" customWidth="1"/>
    <col min="6152" max="6152" width="16.7109375" style="16" customWidth="1"/>
    <col min="6153" max="6153" width="2.5703125" style="16" customWidth="1"/>
    <col min="6154" max="6155" width="16.7109375" style="16" customWidth="1"/>
    <col min="6156" max="6400" width="9.140625" style="16"/>
    <col min="6401" max="6401" width="6" style="16" customWidth="1"/>
    <col min="6402" max="6402" width="43.5703125" style="16" customWidth="1"/>
    <col min="6403" max="6403" width="2.7109375" style="16" customWidth="1"/>
    <col min="6404" max="6404" width="16.7109375" style="16" customWidth="1"/>
    <col min="6405" max="6405" width="4" style="16" customWidth="1"/>
    <col min="6406" max="6406" width="16.7109375" style="16" customWidth="1"/>
    <col min="6407" max="6407" width="3.28515625" style="16" customWidth="1"/>
    <col min="6408" max="6408" width="16.7109375" style="16" customWidth="1"/>
    <col min="6409" max="6409" width="2.5703125" style="16" customWidth="1"/>
    <col min="6410" max="6411" width="16.7109375" style="16" customWidth="1"/>
    <col min="6412" max="6656" width="9.140625" style="16"/>
    <col min="6657" max="6657" width="6" style="16" customWidth="1"/>
    <col min="6658" max="6658" width="43.5703125" style="16" customWidth="1"/>
    <col min="6659" max="6659" width="2.7109375" style="16" customWidth="1"/>
    <col min="6660" max="6660" width="16.7109375" style="16" customWidth="1"/>
    <col min="6661" max="6661" width="4" style="16" customWidth="1"/>
    <col min="6662" max="6662" width="16.7109375" style="16" customWidth="1"/>
    <col min="6663" max="6663" width="3.28515625" style="16" customWidth="1"/>
    <col min="6664" max="6664" width="16.7109375" style="16" customWidth="1"/>
    <col min="6665" max="6665" width="2.5703125" style="16" customWidth="1"/>
    <col min="6666" max="6667" width="16.7109375" style="16" customWidth="1"/>
    <col min="6668" max="6912" width="9.140625" style="16"/>
    <col min="6913" max="6913" width="6" style="16" customWidth="1"/>
    <col min="6914" max="6914" width="43.5703125" style="16" customWidth="1"/>
    <col min="6915" max="6915" width="2.7109375" style="16" customWidth="1"/>
    <col min="6916" max="6916" width="16.7109375" style="16" customWidth="1"/>
    <col min="6917" max="6917" width="4" style="16" customWidth="1"/>
    <col min="6918" max="6918" width="16.7109375" style="16" customWidth="1"/>
    <col min="6919" max="6919" width="3.28515625" style="16" customWidth="1"/>
    <col min="6920" max="6920" width="16.7109375" style="16" customWidth="1"/>
    <col min="6921" max="6921" width="2.5703125" style="16" customWidth="1"/>
    <col min="6922" max="6923" width="16.7109375" style="16" customWidth="1"/>
    <col min="6924" max="7168" width="9.140625" style="16"/>
    <col min="7169" max="7169" width="6" style="16" customWidth="1"/>
    <col min="7170" max="7170" width="43.5703125" style="16" customWidth="1"/>
    <col min="7171" max="7171" width="2.7109375" style="16" customWidth="1"/>
    <col min="7172" max="7172" width="16.7109375" style="16" customWidth="1"/>
    <col min="7173" max="7173" width="4" style="16" customWidth="1"/>
    <col min="7174" max="7174" width="16.7109375" style="16" customWidth="1"/>
    <col min="7175" max="7175" width="3.28515625" style="16" customWidth="1"/>
    <col min="7176" max="7176" width="16.7109375" style="16" customWidth="1"/>
    <col min="7177" max="7177" width="2.5703125" style="16" customWidth="1"/>
    <col min="7178" max="7179" width="16.7109375" style="16" customWidth="1"/>
    <col min="7180" max="7424" width="9.140625" style="16"/>
    <col min="7425" max="7425" width="6" style="16" customWidth="1"/>
    <col min="7426" max="7426" width="43.5703125" style="16" customWidth="1"/>
    <col min="7427" max="7427" width="2.7109375" style="16" customWidth="1"/>
    <col min="7428" max="7428" width="16.7109375" style="16" customWidth="1"/>
    <col min="7429" max="7429" width="4" style="16" customWidth="1"/>
    <col min="7430" max="7430" width="16.7109375" style="16" customWidth="1"/>
    <col min="7431" max="7431" width="3.28515625" style="16" customWidth="1"/>
    <col min="7432" max="7432" width="16.7109375" style="16" customWidth="1"/>
    <col min="7433" max="7433" width="2.5703125" style="16" customWidth="1"/>
    <col min="7434" max="7435" width="16.7109375" style="16" customWidth="1"/>
    <col min="7436" max="7680" width="9.140625" style="16"/>
    <col min="7681" max="7681" width="6" style="16" customWidth="1"/>
    <col min="7682" max="7682" width="43.5703125" style="16" customWidth="1"/>
    <col min="7683" max="7683" width="2.7109375" style="16" customWidth="1"/>
    <col min="7684" max="7684" width="16.7109375" style="16" customWidth="1"/>
    <col min="7685" max="7685" width="4" style="16" customWidth="1"/>
    <col min="7686" max="7686" width="16.7109375" style="16" customWidth="1"/>
    <col min="7687" max="7687" width="3.28515625" style="16" customWidth="1"/>
    <col min="7688" max="7688" width="16.7109375" style="16" customWidth="1"/>
    <col min="7689" max="7689" width="2.5703125" style="16" customWidth="1"/>
    <col min="7690" max="7691" width="16.7109375" style="16" customWidth="1"/>
    <col min="7692" max="7936" width="9.140625" style="16"/>
    <col min="7937" max="7937" width="6" style="16" customWidth="1"/>
    <col min="7938" max="7938" width="43.5703125" style="16" customWidth="1"/>
    <col min="7939" max="7939" width="2.7109375" style="16" customWidth="1"/>
    <col min="7940" max="7940" width="16.7109375" style="16" customWidth="1"/>
    <col min="7941" max="7941" width="4" style="16" customWidth="1"/>
    <col min="7942" max="7942" width="16.7109375" style="16" customWidth="1"/>
    <col min="7943" max="7943" width="3.28515625" style="16" customWidth="1"/>
    <col min="7944" max="7944" width="16.7109375" style="16" customWidth="1"/>
    <col min="7945" max="7945" width="2.5703125" style="16" customWidth="1"/>
    <col min="7946" max="7947" width="16.7109375" style="16" customWidth="1"/>
    <col min="7948" max="8192" width="9.140625" style="16"/>
    <col min="8193" max="8193" width="6" style="16" customWidth="1"/>
    <col min="8194" max="8194" width="43.5703125" style="16" customWidth="1"/>
    <col min="8195" max="8195" width="2.7109375" style="16" customWidth="1"/>
    <col min="8196" max="8196" width="16.7109375" style="16" customWidth="1"/>
    <col min="8197" max="8197" width="4" style="16" customWidth="1"/>
    <col min="8198" max="8198" width="16.7109375" style="16" customWidth="1"/>
    <col min="8199" max="8199" width="3.28515625" style="16" customWidth="1"/>
    <col min="8200" max="8200" width="16.7109375" style="16" customWidth="1"/>
    <col min="8201" max="8201" width="2.5703125" style="16" customWidth="1"/>
    <col min="8202" max="8203" width="16.7109375" style="16" customWidth="1"/>
    <col min="8204" max="8448" width="9.140625" style="16"/>
    <col min="8449" max="8449" width="6" style="16" customWidth="1"/>
    <col min="8450" max="8450" width="43.5703125" style="16" customWidth="1"/>
    <col min="8451" max="8451" width="2.7109375" style="16" customWidth="1"/>
    <col min="8452" max="8452" width="16.7109375" style="16" customWidth="1"/>
    <col min="8453" max="8453" width="4" style="16" customWidth="1"/>
    <col min="8454" max="8454" width="16.7109375" style="16" customWidth="1"/>
    <col min="8455" max="8455" width="3.28515625" style="16" customWidth="1"/>
    <col min="8456" max="8456" width="16.7109375" style="16" customWidth="1"/>
    <col min="8457" max="8457" width="2.5703125" style="16" customWidth="1"/>
    <col min="8458" max="8459" width="16.7109375" style="16" customWidth="1"/>
    <col min="8460" max="8704" width="9.140625" style="16"/>
    <col min="8705" max="8705" width="6" style="16" customWidth="1"/>
    <col min="8706" max="8706" width="43.5703125" style="16" customWidth="1"/>
    <col min="8707" max="8707" width="2.7109375" style="16" customWidth="1"/>
    <col min="8708" max="8708" width="16.7109375" style="16" customWidth="1"/>
    <col min="8709" max="8709" width="4" style="16" customWidth="1"/>
    <col min="8710" max="8710" width="16.7109375" style="16" customWidth="1"/>
    <col min="8711" max="8711" width="3.28515625" style="16" customWidth="1"/>
    <col min="8712" max="8712" width="16.7109375" style="16" customWidth="1"/>
    <col min="8713" max="8713" width="2.5703125" style="16" customWidth="1"/>
    <col min="8714" max="8715" width="16.7109375" style="16" customWidth="1"/>
    <col min="8716" max="8960" width="9.140625" style="16"/>
    <col min="8961" max="8961" width="6" style="16" customWidth="1"/>
    <col min="8962" max="8962" width="43.5703125" style="16" customWidth="1"/>
    <col min="8963" max="8963" width="2.7109375" style="16" customWidth="1"/>
    <col min="8964" max="8964" width="16.7109375" style="16" customWidth="1"/>
    <col min="8965" max="8965" width="4" style="16" customWidth="1"/>
    <col min="8966" max="8966" width="16.7109375" style="16" customWidth="1"/>
    <col min="8967" max="8967" width="3.28515625" style="16" customWidth="1"/>
    <col min="8968" max="8968" width="16.7109375" style="16" customWidth="1"/>
    <col min="8969" max="8969" width="2.5703125" style="16" customWidth="1"/>
    <col min="8970" max="8971" width="16.7109375" style="16" customWidth="1"/>
    <col min="8972" max="9216" width="9.140625" style="16"/>
    <col min="9217" max="9217" width="6" style="16" customWidth="1"/>
    <col min="9218" max="9218" width="43.5703125" style="16" customWidth="1"/>
    <col min="9219" max="9219" width="2.7109375" style="16" customWidth="1"/>
    <col min="9220" max="9220" width="16.7109375" style="16" customWidth="1"/>
    <col min="9221" max="9221" width="4" style="16" customWidth="1"/>
    <col min="9222" max="9222" width="16.7109375" style="16" customWidth="1"/>
    <col min="9223" max="9223" width="3.28515625" style="16" customWidth="1"/>
    <col min="9224" max="9224" width="16.7109375" style="16" customWidth="1"/>
    <col min="9225" max="9225" width="2.5703125" style="16" customWidth="1"/>
    <col min="9226" max="9227" width="16.7109375" style="16" customWidth="1"/>
    <col min="9228" max="9472" width="9.140625" style="16"/>
    <col min="9473" max="9473" width="6" style="16" customWidth="1"/>
    <col min="9474" max="9474" width="43.5703125" style="16" customWidth="1"/>
    <col min="9475" max="9475" width="2.7109375" style="16" customWidth="1"/>
    <col min="9476" max="9476" width="16.7109375" style="16" customWidth="1"/>
    <col min="9477" max="9477" width="4" style="16" customWidth="1"/>
    <col min="9478" max="9478" width="16.7109375" style="16" customWidth="1"/>
    <col min="9479" max="9479" width="3.28515625" style="16" customWidth="1"/>
    <col min="9480" max="9480" width="16.7109375" style="16" customWidth="1"/>
    <col min="9481" max="9481" width="2.5703125" style="16" customWidth="1"/>
    <col min="9482" max="9483" width="16.7109375" style="16" customWidth="1"/>
    <col min="9484" max="9728" width="9.140625" style="16"/>
    <col min="9729" max="9729" width="6" style="16" customWidth="1"/>
    <col min="9730" max="9730" width="43.5703125" style="16" customWidth="1"/>
    <col min="9731" max="9731" width="2.7109375" style="16" customWidth="1"/>
    <col min="9732" max="9732" width="16.7109375" style="16" customWidth="1"/>
    <col min="9733" max="9733" width="4" style="16" customWidth="1"/>
    <col min="9734" max="9734" width="16.7109375" style="16" customWidth="1"/>
    <col min="9735" max="9735" width="3.28515625" style="16" customWidth="1"/>
    <col min="9736" max="9736" width="16.7109375" style="16" customWidth="1"/>
    <col min="9737" max="9737" width="2.5703125" style="16" customWidth="1"/>
    <col min="9738" max="9739" width="16.7109375" style="16" customWidth="1"/>
    <col min="9740" max="9984" width="9.140625" style="16"/>
    <col min="9985" max="9985" width="6" style="16" customWidth="1"/>
    <col min="9986" max="9986" width="43.5703125" style="16" customWidth="1"/>
    <col min="9987" max="9987" width="2.7109375" style="16" customWidth="1"/>
    <col min="9988" max="9988" width="16.7109375" style="16" customWidth="1"/>
    <col min="9989" max="9989" width="4" style="16" customWidth="1"/>
    <col min="9990" max="9990" width="16.7109375" style="16" customWidth="1"/>
    <col min="9991" max="9991" width="3.28515625" style="16" customWidth="1"/>
    <col min="9992" max="9992" width="16.7109375" style="16" customWidth="1"/>
    <col min="9993" max="9993" width="2.5703125" style="16" customWidth="1"/>
    <col min="9994" max="9995" width="16.7109375" style="16" customWidth="1"/>
    <col min="9996" max="10240" width="9.140625" style="16"/>
    <col min="10241" max="10241" width="6" style="16" customWidth="1"/>
    <col min="10242" max="10242" width="43.5703125" style="16" customWidth="1"/>
    <col min="10243" max="10243" width="2.7109375" style="16" customWidth="1"/>
    <col min="10244" max="10244" width="16.7109375" style="16" customWidth="1"/>
    <col min="10245" max="10245" width="4" style="16" customWidth="1"/>
    <col min="10246" max="10246" width="16.7109375" style="16" customWidth="1"/>
    <col min="10247" max="10247" width="3.28515625" style="16" customWidth="1"/>
    <col min="10248" max="10248" width="16.7109375" style="16" customWidth="1"/>
    <col min="10249" max="10249" width="2.5703125" style="16" customWidth="1"/>
    <col min="10250" max="10251" width="16.7109375" style="16" customWidth="1"/>
    <col min="10252" max="10496" width="9.140625" style="16"/>
    <col min="10497" max="10497" width="6" style="16" customWidth="1"/>
    <col min="10498" max="10498" width="43.5703125" style="16" customWidth="1"/>
    <col min="10499" max="10499" width="2.7109375" style="16" customWidth="1"/>
    <col min="10500" max="10500" width="16.7109375" style="16" customWidth="1"/>
    <col min="10501" max="10501" width="4" style="16" customWidth="1"/>
    <col min="10502" max="10502" width="16.7109375" style="16" customWidth="1"/>
    <col min="10503" max="10503" width="3.28515625" style="16" customWidth="1"/>
    <col min="10504" max="10504" width="16.7109375" style="16" customWidth="1"/>
    <col min="10505" max="10505" width="2.5703125" style="16" customWidth="1"/>
    <col min="10506" max="10507" width="16.7109375" style="16" customWidth="1"/>
    <col min="10508" max="10752" width="9.140625" style="16"/>
    <col min="10753" max="10753" width="6" style="16" customWidth="1"/>
    <col min="10754" max="10754" width="43.5703125" style="16" customWidth="1"/>
    <col min="10755" max="10755" width="2.7109375" style="16" customWidth="1"/>
    <col min="10756" max="10756" width="16.7109375" style="16" customWidth="1"/>
    <col min="10757" max="10757" width="4" style="16" customWidth="1"/>
    <col min="10758" max="10758" width="16.7109375" style="16" customWidth="1"/>
    <col min="10759" max="10759" width="3.28515625" style="16" customWidth="1"/>
    <col min="10760" max="10760" width="16.7109375" style="16" customWidth="1"/>
    <col min="10761" max="10761" width="2.5703125" style="16" customWidth="1"/>
    <col min="10762" max="10763" width="16.7109375" style="16" customWidth="1"/>
    <col min="10764" max="11008" width="9.140625" style="16"/>
    <col min="11009" max="11009" width="6" style="16" customWidth="1"/>
    <col min="11010" max="11010" width="43.5703125" style="16" customWidth="1"/>
    <col min="11011" max="11011" width="2.7109375" style="16" customWidth="1"/>
    <col min="11012" max="11012" width="16.7109375" style="16" customWidth="1"/>
    <col min="11013" max="11013" width="4" style="16" customWidth="1"/>
    <col min="11014" max="11014" width="16.7109375" style="16" customWidth="1"/>
    <col min="11015" max="11015" width="3.28515625" style="16" customWidth="1"/>
    <col min="11016" max="11016" width="16.7109375" style="16" customWidth="1"/>
    <col min="11017" max="11017" width="2.5703125" style="16" customWidth="1"/>
    <col min="11018" max="11019" width="16.7109375" style="16" customWidth="1"/>
    <col min="11020" max="11264" width="9.140625" style="16"/>
    <col min="11265" max="11265" width="6" style="16" customWidth="1"/>
    <col min="11266" max="11266" width="43.5703125" style="16" customWidth="1"/>
    <col min="11267" max="11267" width="2.7109375" style="16" customWidth="1"/>
    <col min="11268" max="11268" width="16.7109375" style="16" customWidth="1"/>
    <col min="11269" max="11269" width="4" style="16" customWidth="1"/>
    <col min="11270" max="11270" width="16.7109375" style="16" customWidth="1"/>
    <col min="11271" max="11271" width="3.28515625" style="16" customWidth="1"/>
    <col min="11272" max="11272" width="16.7109375" style="16" customWidth="1"/>
    <col min="11273" max="11273" width="2.5703125" style="16" customWidth="1"/>
    <col min="11274" max="11275" width="16.7109375" style="16" customWidth="1"/>
    <col min="11276" max="11520" width="9.140625" style="16"/>
    <col min="11521" max="11521" width="6" style="16" customWidth="1"/>
    <col min="11522" max="11522" width="43.5703125" style="16" customWidth="1"/>
    <col min="11523" max="11523" width="2.7109375" style="16" customWidth="1"/>
    <col min="11524" max="11524" width="16.7109375" style="16" customWidth="1"/>
    <col min="11525" max="11525" width="4" style="16" customWidth="1"/>
    <col min="11526" max="11526" width="16.7109375" style="16" customWidth="1"/>
    <col min="11527" max="11527" width="3.28515625" style="16" customWidth="1"/>
    <col min="11528" max="11528" width="16.7109375" style="16" customWidth="1"/>
    <col min="11529" max="11529" width="2.5703125" style="16" customWidth="1"/>
    <col min="11530" max="11531" width="16.7109375" style="16" customWidth="1"/>
    <col min="11532" max="11776" width="9.140625" style="16"/>
    <col min="11777" max="11777" width="6" style="16" customWidth="1"/>
    <col min="11778" max="11778" width="43.5703125" style="16" customWidth="1"/>
    <col min="11779" max="11779" width="2.7109375" style="16" customWidth="1"/>
    <col min="11780" max="11780" width="16.7109375" style="16" customWidth="1"/>
    <col min="11781" max="11781" width="4" style="16" customWidth="1"/>
    <col min="11782" max="11782" width="16.7109375" style="16" customWidth="1"/>
    <col min="11783" max="11783" width="3.28515625" style="16" customWidth="1"/>
    <col min="11784" max="11784" width="16.7109375" style="16" customWidth="1"/>
    <col min="11785" max="11785" width="2.5703125" style="16" customWidth="1"/>
    <col min="11786" max="11787" width="16.7109375" style="16" customWidth="1"/>
    <col min="11788" max="12032" width="9.140625" style="16"/>
    <col min="12033" max="12033" width="6" style="16" customWidth="1"/>
    <col min="12034" max="12034" width="43.5703125" style="16" customWidth="1"/>
    <col min="12035" max="12035" width="2.7109375" style="16" customWidth="1"/>
    <col min="12036" max="12036" width="16.7109375" style="16" customWidth="1"/>
    <col min="12037" max="12037" width="4" style="16" customWidth="1"/>
    <col min="12038" max="12038" width="16.7109375" style="16" customWidth="1"/>
    <col min="12039" max="12039" width="3.28515625" style="16" customWidth="1"/>
    <col min="12040" max="12040" width="16.7109375" style="16" customWidth="1"/>
    <col min="12041" max="12041" width="2.5703125" style="16" customWidth="1"/>
    <col min="12042" max="12043" width="16.7109375" style="16" customWidth="1"/>
    <col min="12044" max="12288" width="9.140625" style="16"/>
    <col min="12289" max="12289" width="6" style="16" customWidth="1"/>
    <col min="12290" max="12290" width="43.5703125" style="16" customWidth="1"/>
    <col min="12291" max="12291" width="2.7109375" style="16" customWidth="1"/>
    <col min="12292" max="12292" width="16.7109375" style="16" customWidth="1"/>
    <col min="12293" max="12293" width="4" style="16" customWidth="1"/>
    <col min="12294" max="12294" width="16.7109375" style="16" customWidth="1"/>
    <col min="12295" max="12295" width="3.28515625" style="16" customWidth="1"/>
    <col min="12296" max="12296" width="16.7109375" style="16" customWidth="1"/>
    <col min="12297" max="12297" width="2.5703125" style="16" customWidth="1"/>
    <col min="12298" max="12299" width="16.7109375" style="16" customWidth="1"/>
    <col min="12300" max="12544" width="9.140625" style="16"/>
    <col min="12545" max="12545" width="6" style="16" customWidth="1"/>
    <col min="12546" max="12546" width="43.5703125" style="16" customWidth="1"/>
    <col min="12547" max="12547" width="2.7109375" style="16" customWidth="1"/>
    <col min="12548" max="12548" width="16.7109375" style="16" customWidth="1"/>
    <col min="12549" max="12549" width="4" style="16" customWidth="1"/>
    <col min="12550" max="12550" width="16.7109375" style="16" customWidth="1"/>
    <col min="12551" max="12551" width="3.28515625" style="16" customWidth="1"/>
    <col min="12552" max="12552" width="16.7109375" style="16" customWidth="1"/>
    <col min="12553" max="12553" width="2.5703125" style="16" customWidth="1"/>
    <col min="12554" max="12555" width="16.7109375" style="16" customWidth="1"/>
    <col min="12556" max="12800" width="9.140625" style="16"/>
    <col min="12801" max="12801" width="6" style="16" customWidth="1"/>
    <col min="12802" max="12802" width="43.5703125" style="16" customWidth="1"/>
    <col min="12803" max="12803" width="2.7109375" style="16" customWidth="1"/>
    <col min="12804" max="12804" width="16.7109375" style="16" customWidth="1"/>
    <col min="12805" max="12805" width="4" style="16" customWidth="1"/>
    <col min="12806" max="12806" width="16.7109375" style="16" customWidth="1"/>
    <col min="12807" max="12807" width="3.28515625" style="16" customWidth="1"/>
    <col min="12808" max="12808" width="16.7109375" style="16" customWidth="1"/>
    <col min="12809" max="12809" width="2.5703125" style="16" customWidth="1"/>
    <col min="12810" max="12811" width="16.7109375" style="16" customWidth="1"/>
    <col min="12812" max="13056" width="9.140625" style="16"/>
    <col min="13057" max="13057" width="6" style="16" customWidth="1"/>
    <col min="13058" max="13058" width="43.5703125" style="16" customWidth="1"/>
    <col min="13059" max="13059" width="2.7109375" style="16" customWidth="1"/>
    <col min="13060" max="13060" width="16.7109375" style="16" customWidth="1"/>
    <col min="13061" max="13061" width="4" style="16" customWidth="1"/>
    <col min="13062" max="13062" width="16.7109375" style="16" customWidth="1"/>
    <col min="13063" max="13063" width="3.28515625" style="16" customWidth="1"/>
    <col min="13064" max="13064" width="16.7109375" style="16" customWidth="1"/>
    <col min="13065" max="13065" width="2.5703125" style="16" customWidth="1"/>
    <col min="13066" max="13067" width="16.7109375" style="16" customWidth="1"/>
    <col min="13068" max="13312" width="9.140625" style="16"/>
    <col min="13313" max="13313" width="6" style="16" customWidth="1"/>
    <col min="13314" max="13314" width="43.5703125" style="16" customWidth="1"/>
    <col min="13315" max="13315" width="2.7109375" style="16" customWidth="1"/>
    <col min="13316" max="13316" width="16.7109375" style="16" customWidth="1"/>
    <col min="13317" max="13317" width="4" style="16" customWidth="1"/>
    <col min="13318" max="13318" width="16.7109375" style="16" customWidth="1"/>
    <col min="13319" max="13319" width="3.28515625" style="16" customWidth="1"/>
    <col min="13320" max="13320" width="16.7109375" style="16" customWidth="1"/>
    <col min="13321" max="13321" width="2.5703125" style="16" customWidth="1"/>
    <col min="13322" max="13323" width="16.7109375" style="16" customWidth="1"/>
    <col min="13324" max="13568" width="9.140625" style="16"/>
    <col min="13569" max="13569" width="6" style="16" customWidth="1"/>
    <col min="13570" max="13570" width="43.5703125" style="16" customWidth="1"/>
    <col min="13571" max="13571" width="2.7109375" style="16" customWidth="1"/>
    <col min="13572" max="13572" width="16.7109375" style="16" customWidth="1"/>
    <col min="13573" max="13573" width="4" style="16" customWidth="1"/>
    <col min="13574" max="13574" width="16.7109375" style="16" customWidth="1"/>
    <col min="13575" max="13575" width="3.28515625" style="16" customWidth="1"/>
    <col min="13576" max="13576" width="16.7109375" style="16" customWidth="1"/>
    <col min="13577" max="13577" width="2.5703125" style="16" customWidth="1"/>
    <col min="13578" max="13579" width="16.7109375" style="16" customWidth="1"/>
    <col min="13580" max="13824" width="9.140625" style="16"/>
    <col min="13825" max="13825" width="6" style="16" customWidth="1"/>
    <col min="13826" max="13826" width="43.5703125" style="16" customWidth="1"/>
    <col min="13827" max="13827" width="2.7109375" style="16" customWidth="1"/>
    <col min="13828" max="13828" width="16.7109375" style="16" customWidth="1"/>
    <col min="13829" max="13829" width="4" style="16" customWidth="1"/>
    <col min="13830" max="13830" width="16.7109375" style="16" customWidth="1"/>
    <col min="13831" max="13831" width="3.28515625" style="16" customWidth="1"/>
    <col min="13832" max="13832" width="16.7109375" style="16" customWidth="1"/>
    <col min="13833" max="13833" width="2.5703125" style="16" customWidth="1"/>
    <col min="13834" max="13835" width="16.7109375" style="16" customWidth="1"/>
    <col min="13836" max="14080" width="9.140625" style="16"/>
    <col min="14081" max="14081" width="6" style="16" customWidth="1"/>
    <col min="14082" max="14082" width="43.5703125" style="16" customWidth="1"/>
    <col min="14083" max="14083" width="2.7109375" style="16" customWidth="1"/>
    <col min="14084" max="14084" width="16.7109375" style="16" customWidth="1"/>
    <col min="14085" max="14085" width="4" style="16" customWidth="1"/>
    <col min="14086" max="14086" width="16.7109375" style="16" customWidth="1"/>
    <col min="14087" max="14087" width="3.28515625" style="16" customWidth="1"/>
    <col min="14088" max="14088" width="16.7109375" style="16" customWidth="1"/>
    <col min="14089" max="14089" width="2.5703125" style="16" customWidth="1"/>
    <col min="14090" max="14091" width="16.7109375" style="16" customWidth="1"/>
    <col min="14092" max="14336" width="9.140625" style="16"/>
    <col min="14337" max="14337" width="6" style="16" customWidth="1"/>
    <col min="14338" max="14338" width="43.5703125" style="16" customWidth="1"/>
    <col min="14339" max="14339" width="2.7109375" style="16" customWidth="1"/>
    <col min="14340" max="14340" width="16.7109375" style="16" customWidth="1"/>
    <col min="14341" max="14341" width="4" style="16" customWidth="1"/>
    <col min="14342" max="14342" width="16.7109375" style="16" customWidth="1"/>
    <col min="14343" max="14343" width="3.28515625" style="16" customWidth="1"/>
    <col min="14344" max="14344" width="16.7109375" style="16" customWidth="1"/>
    <col min="14345" max="14345" width="2.5703125" style="16" customWidth="1"/>
    <col min="14346" max="14347" width="16.7109375" style="16" customWidth="1"/>
    <col min="14348" max="14592" width="9.140625" style="16"/>
    <col min="14593" max="14593" width="6" style="16" customWidth="1"/>
    <col min="14594" max="14594" width="43.5703125" style="16" customWidth="1"/>
    <col min="14595" max="14595" width="2.7109375" style="16" customWidth="1"/>
    <col min="14596" max="14596" width="16.7109375" style="16" customWidth="1"/>
    <col min="14597" max="14597" width="4" style="16" customWidth="1"/>
    <col min="14598" max="14598" width="16.7109375" style="16" customWidth="1"/>
    <col min="14599" max="14599" width="3.28515625" style="16" customWidth="1"/>
    <col min="14600" max="14600" width="16.7109375" style="16" customWidth="1"/>
    <col min="14601" max="14601" width="2.5703125" style="16" customWidth="1"/>
    <col min="14602" max="14603" width="16.7109375" style="16" customWidth="1"/>
    <col min="14604" max="14848" width="9.140625" style="16"/>
    <col min="14849" max="14849" width="6" style="16" customWidth="1"/>
    <col min="14850" max="14850" width="43.5703125" style="16" customWidth="1"/>
    <col min="14851" max="14851" width="2.7109375" style="16" customWidth="1"/>
    <col min="14852" max="14852" width="16.7109375" style="16" customWidth="1"/>
    <col min="14853" max="14853" width="4" style="16" customWidth="1"/>
    <col min="14854" max="14854" width="16.7109375" style="16" customWidth="1"/>
    <col min="14855" max="14855" width="3.28515625" style="16" customWidth="1"/>
    <col min="14856" max="14856" width="16.7109375" style="16" customWidth="1"/>
    <col min="14857" max="14857" width="2.5703125" style="16" customWidth="1"/>
    <col min="14858" max="14859" width="16.7109375" style="16" customWidth="1"/>
    <col min="14860" max="15104" width="9.140625" style="16"/>
    <col min="15105" max="15105" width="6" style="16" customWidth="1"/>
    <col min="15106" max="15106" width="43.5703125" style="16" customWidth="1"/>
    <col min="15107" max="15107" width="2.7109375" style="16" customWidth="1"/>
    <col min="15108" max="15108" width="16.7109375" style="16" customWidth="1"/>
    <col min="15109" max="15109" width="4" style="16" customWidth="1"/>
    <col min="15110" max="15110" width="16.7109375" style="16" customWidth="1"/>
    <col min="15111" max="15111" width="3.28515625" style="16" customWidth="1"/>
    <col min="15112" max="15112" width="16.7109375" style="16" customWidth="1"/>
    <col min="15113" max="15113" width="2.5703125" style="16" customWidth="1"/>
    <col min="15114" max="15115" width="16.7109375" style="16" customWidth="1"/>
    <col min="15116" max="15360" width="9.140625" style="16"/>
    <col min="15361" max="15361" width="6" style="16" customWidth="1"/>
    <col min="15362" max="15362" width="43.5703125" style="16" customWidth="1"/>
    <col min="15363" max="15363" width="2.7109375" style="16" customWidth="1"/>
    <col min="15364" max="15364" width="16.7109375" style="16" customWidth="1"/>
    <col min="15365" max="15365" width="4" style="16" customWidth="1"/>
    <col min="15366" max="15366" width="16.7109375" style="16" customWidth="1"/>
    <col min="15367" max="15367" width="3.28515625" style="16" customWidth="1"/>
    <col min="15368" max="15368" width="16.7109375" style="16" customWidth="1"/>
    <col min="15369" max="15369" width="2.5703125" style="16" customWidth="1"/>
    <col min="15370" max="15371" width="16.7109375" style="16" customWidth="1"/>
    <col min="15372" max="15616" width="9.140625" style="16"/>
    <col min="15617" max="15617" width="6" style="16" customWidth="1"/>
    <col min="15618" max="15618" width="43.5703125" style="16" customWidth="1"/>
    <col min="15619" max="15619" width="2.7109375" style="16" customWidth="1"/>
    <col min="15620" max="15620" width="16.7109375" style="16" customWidth="1"/>
    <col min="15621" max="15621" width="4" style="16" customWidth="1"/>
    <col min="15622" max="15622" width="16.7109375" style="16" customWidth="1"/>
    <col min="15623" max="15623" width="3.28515625" style="16" customWidth="1"/>
    <col min="15624" max="15624" width="16.7109375" style="16" customWidth="1"/>
    <col min="15625" max="15625" width="2.5703125" style="16" customWidth="1"/>
    <col min="15626" max="15627" width="16.7109375" style="16" customWidth="1"/>
    <col min="15628" max="15872" width="9.140625" style="16"/>
    <col min="15873" max="15873" width="6" style="16" customWidth="1"/>
    <col min="15874" max="15874" width="43.5703125" style="16" customWidth="1"/>
    <col min="15875" max="15875" width="2.7109375" style="16" customWidth="1"/>
    <col min="15876" max="15876" width="16.7109375" style="16" customWidth="1"/>
    <col min="15877" max="15877" width="4" style="16" customWidth="1"/>
    <col min="15878" max="15878" width="16.7109375" style="16" customWidth="1"/>
    <col min="15879" max="15879" width="3.28515625" style="16" customWidth="1"/>
    <col min="15880" max="15880" width="16.7109375" style="16" customWidth="1"/>
    <col min="15881" max="15881" width="2.5703125" style="16" customWidth="1"/>
    <col min="15882" max="15883" width="16.7109375" style="16" customWidth="1"/>
    <col min="15884" max="16128" width="9.140625" style="16"/>
    <col min="16129" max="16129" width="6" style="16" customWidth="1"/>
    <col min="16130" max="16130" width="43.5703125" style="16" customWidth="1"/>
    <col min="16131" max="16131" width="2.7109375" style="16" customWidth="1"/>
    <col min="16132" max="16132" width="16.7109375" style="16" customWidth="1"/>
    <col min="16133" max="16133" width="4" style="16" customWidth="1"/>
    <col min="16134" max="16134" width="16.7109375" style="16" customWidth="1"/>
    <col min="16135" max="16135" width="3.28515625" style="16" customWidth="1"/>
    <col min="16136" max="16136" width="16.7109375" style="16" customWidth="1"/>
    <col min="16137" max="16137" width="2.5703125" style="16" customWidth="1"/>
    <col min="16138" max="16139" width="16.7109375" style="16" customWidth="1"/>
    <col min="16140" max="16384" width="9.140625" style="16"/>
  </cols>
  <sheetData>
    <row r="1" spans="1:6" x14ac:dyDescent="0.2">
      <c r="B1" s="145" t="s">
        <v>856</v>
      </c>
      <c r="C1" s="146"/>
      <c r="D1" s="146"/>
      <c r="E1" s="146"/>
      <c r="F1" s="146"/>
    </row>
    <row r="2" spans="1:6" x14ac:dyDescent="0.2">
      <c r="B2" s="145" t="s">
        <v>875</v>
      </c>
      <c r="C2" s="146"/>
      <c r="D2" s="146"/>
      <c r="E2" s="146"/>
      <c r="F2" s="146"/>
    </row>
    <row r="3" spans="1:6" x14ac:dyDescent="0.2">
      <c r="B3" s="147" t="s">
        <v>876</v>
      </c>
      <c r="C3" s="148"/>
      <c r="D3" s="148"/>
      <c r="E3" s="148"/>
      <c r="F3" s="148"/>
    </row>
    <row r="4" spans="1:6" x14ac:dyDescent="0.2">
      <c r="B4" s="124"/>
      <c r="C4" s="15"/>
      <c r="D4" s="15"/>
      <c r="E4" s="15"/>
      <c r="F4" s="15"/>
    </row>
    <row r="5" spans="1:6" x14ac:dyDescent="0.2">
      <c r="B5" s="124"/>
      <c r="C5" s="15"/>
      <c r="D5" s="15"/>
      <c r="E5" s="15"/>
      <c r="F5" s="15"/>
    </row>
    <row r="6" spans="1:6" x14ac:dyDescent="0.2">
      <c r="B6" s="124"/>
      <c r="C6" s="15"/>
      <c r="D6" s="15"/>
      <c r="E6" s="15"/>
      <c r="F6" s="15"/>
    </row>
    <row r="7" spans="1:6" x14ac:dyDescent="0.2">
      <c r="B7" s="125"/>
      <c r="C7" s="126"/>
      <c r="D7" s="125"/>
      <c r="E7" s="126"/>
      <c r="F7" s="127"/>
    </row>
    <row r="8" spans="1:6" x14ac:dyDescent="0.2">
      <c r="F8" s="62"/>
    </row>
    <row r="9" spans="1:6" x14ac:dyDescent="0.2">
      <c r="A9" s="128" t="s">
        <v>877</v>
      </c>
      <c r="D9" s="124"/>
      <c r="F9" s="65" t="s">
        <v>878</v>
      </c>
    </row>
    <row r="10" spans="1:6" x14ac:dyDescent="0.2">
      <c r="A10" s="129" t="s">
        <v>758</v>
      </c>
      <c r="B10" s="130" t="s">
        <v>759</v>
      </c>
      <c r="D10" s="130" t="s">
        <v>879</v>
      </c>
      <c r="F10" s="131" t="s">
        <v>880</v>
      </c>
    </row>
    <row r="11" spans="1:6" x14ac:dyDescent="0.2">
      <c r="A11" s="132"/>
      <c r="B11" s="125"/>
      <c r="D11" s="125"/>
      <c r="F11" s="127"/>
    </row>
    <row r="12" spans="1:6" x14ac:dyDescent="0.2">
      <c r="F12" s="62"/>
    </row>
    <row r="13" spans="1:6" x14ac:dyDescent="0.2">
      <c r="A13" s="15">
        <v>1</v>
      </c>
      <c r="B13" s="16" t="s">
        <v>881</v>
      </c>
      <c r="D13" s="16" t="s">
        <v>882</v>
      </c>
      <c r="F13" s="133">
        <v>168915989.36950213</v>
      </c>
    </row>
    <row r="14" spans="1:6" x14ac:dyDescent="0.2">
      <c r="A14" s="15"/>
      <c r="F14" s="62"/>
    </row>
    <row r="15" spans="1:6" x14ac:dyDescent="0.2">
      <c r="A15" s="15">
        <v>2</v>
      </c>
      <c r="B15" s="16" t="s">
        <v>883</v>
      </c>
      <c r="D15" s="16" t="s">
        <v>882</v>
      </c>
      <c r="F15" s="134">
        <v>-19081043</v>
      </c>
    </row>
    <row r="16" spans="1:6" x14ac:dyDescent="0.2">
      <c r="A16" s="15"/>
      <c r="B16" s="135"/>
      <c r="F16" s="136"/>
    </row>
    <row r="17" spans="1:6" ht="15" x14ac:dyDescent="0.25">
      <c r="A17" s="15">
        <v>3</v>
      </c>
      <c r="B17" s="137" t="s">
        <v>884</v>
      </c>
      <c r="D17" s="138"/>
      <c r="F17" s="139">
        <f>+F13+F15</f>
        <v>149834946.36950213</v>
      </c>
    </row>
    <row r="18" spans="1:6" ht="15" x14ac:dyDescent="0.25">
      <c r="A18" s="15"/>
      <c r="D18" s="140"/>
      <c r="F18" s="62"/>
    </row>
    <row r="19" spans="1:6" x14ac:dyDescent="0.2">
      <c r="A19" s="15">
        <v>4</v>
      </c>
      <c r="B19" s="137" t="s">
        <v>885</v>
      </c>
      <c r="D19" s="16" t="s">
        <v>886</v>
      </c>
      <c r="F19" s="134">
        <v>95971067</v>
      </c>
    </row>
    <row r="20" spans="1:6" x14ac:dyDescent="0.2">
      <c r="A20" s="15"/>
      <c r="B20" s="141"/>
      <c r="F20" s="62"/>
    </row>
    <row r="21" spans="1:6" ht="15.75" thickBot="1" x14ac:dyDescent="0.3">
      <c r="A21" s="15">
        <v>5</v>
      </c>
      <c r="B21" s="137" t="s">
        <v>887</v>
      </c>
      <c r="F21" s="142">
        <f>+F17-F19</f>
        <v>53863879.369502127</v>
      </c>
    </row>
    <row r="22" spans="1:6" ht="13.5" thickTop="1" x14ac:dyDescent="0.2">
      <c r="A22" s="15"/>
      <c r="F22" s="62"/>
    </row>
    <row r="23" spans="1:6" x14ac:dyDescent="0.2">
      <c r="A23" s="15"/>
      <c r="F23" s="62"/>
    </row>
    <row r="24" spans="1:6" ht="15" x14ac:dyDescent="0.25">
      <c r="A24" s="15">
        <v>6</v>
      </c>
      <c r="B24" s="143" t="s">
        <v>888</v>
      </c>
      <c r="F24" s="144">
        <f>ROUND(F15/F21,4)</f>
        <v>-0.35420000000000001</v>
      </c>
    </row>
  </sheetData>
  <mergeCells count="3">
    <mergeCell ref="B1:F1"/>
    <mergeCell ref="B2:F2"/>
    <mergeCell ref="B3:F3"/>
  </mergeCells>
  <pageMargins left="0.75" right="0.75" top="1" bottom="1" header="0.5" footer="0.5"/>
  <pageSetup orientation="portrait" r:id="rId1"/>
  <headerFooter alignWithMargins="0">
    <oddHeader>&amp;RIndiana Michigan Power Company
Exhibit A-9
 Page &amp;P of &amp;N
Witness: M.N. Kelly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C5" sqref="C5"/>
    </sheetView>
  </sheetViews>
  <sheetFormatPr defaultRowHeight="15" x14ac:dyDescent="0.25"/>
  <sheetData>
    <row r="3" spans="3:3" x14ac:dyDescent="0.25">
      <c r="C3" s="1" t="s">
        <v>0</v>
      </c>
    </row>
    <row r="4" spans="3:3" x14ac:dyDescent="0.25">
      <c r="C4" s="1" t="s">
        <v>1</v>
      </c>
    </row>
    <row r="5" spans="3:3" x14ac:dyDescent="0.25">
      <c r="C5" s="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6"/>
  <sheetViews>
    <sheetView workbookViewId="0">
      <pane xSplit="1" ySplit="3" topLeftCell="B4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RowHeight="12.75" outlineLevelRow="1" x14ac:dyDescent="0.2"/>
  <cols>
    <col min="1" max="1" width="55.7109375" style="8" customWidth="1"/>
    <col min="2" max="2" width="14" style="6" bestFit="1" customWidth="1"/>
    <col min="3" max="16384" width="9.140625" style="6"/>
  </cols>
  <sheetData>
    <row r="1" spans="1:2" s="3" customFormat="1" x14ac:dyDescent="0.2">
      <c r="A1" s="2"/>
    </row>
    <row r="2" spans="1:2" s="3" customFormat="1" ht="25.5" x14ac:dyDescent="0.2">
      <c r="A2" s="2" t="s">
        <v>3</v>
      </c>
      <c r="B2" s="4" t="s">
        <v>4</v>
      </c>
    </row>
    <row r="3" spans="1:2" s="3" customFormat="1" x14ac:dyDescent="0.2">
      <c r="A3" s="2"/>
    </row>
    <row r="4" spans="1:2" x14ac:dyDescent="0.2">
      <c r="A4" s="5" t="s">
        <v>5</v>
      </c>
    </row>
    <row r="6" spans="1:2" x14ac:dyDescent="0.2">
      <c r="A6" s="7" t="s">
        <v>6</v>
      </c>
    </row>
    <row r="7" spans="1:2" outlineLevel="1" x14ac:dyDescent="0.2">
      <c r="A7" s="8" t="s">
        <v>7</v>
      </c>
      <c r="B7" s="6">
        <v>0</v>
      </c>
    </row>
    <row r="8" spans="1:2" ht="13.5" outlineLevel="1" thickBot="1" x14ac:dyDescent="0.25">
      <c r="A8" s="8" t="s">
        <v>8</v>
      </c>
      <c r="B8" s="9">
        <v>0</v>
      </c>
    </row>
    <row r="9" spans="1:2" outlineLevel="1" x14ac:dyDescent="0.2">
      <c r="A9" s="8" t="s">
        <v>9</v>
      </c>
      <c r="B9" s="6">
        <v>1.5006662579253299E-8</v>
      </c>
    </row>
    <row r="10" spans="1:2" x14ac:dyDescent="0.2">
      <c r="A10" s="7" t="s">
        <v>10</v>
      </c>
      <c r="B10" s="10">
        <v>1.5006662579253299E-8</v>
      </c>
    </row>
    <row r="11" spans="1:2" outlineLevel="1" x14ac:dyDescent="0.2"/>
    <row r="12" spans="1:2" outlineLevel="1" x14ac:dyDescent="0.2">
      <c r="A12" s="8" t="s">
        <v>11</v>
      </c>
      <c r="B12" s="6">
        <v>14389011.939999999</v>
      </c>
    </row>
    <row r="13" spans="1:2" ht="13.5" outlineLevel="1" thickBot="1" x14ac:dyDescent="0.25">
      <c r="A13" s="8" t="s">
        <v>12</v>
      </c>
      <c r="B13" s="9">
        <v>0</v>
      </c>
    </row>
    <row r="14" spans="1:2" x14ac:dyDescent="0.2">
      <c r="A14" s="7" t="s">
        <v>13</v>
      </c>
      <c r="B14" s="10">
        <v>14389011.939999999</v>
      </c>
    </row>
    <row r="15" spans="1:2" outlineLevel="1" x14ac:dyDescent="0.2"/>
    <row r="16" spans="1:2" outlineLevel="1" x14ac:dyDescent="0.2">
      <c r="A16" s="8" t="s">
        <v>14</v>
      </c>
      <c r="B16" s="6">
        <v>54306839.720999897</v>
      </c>
    </row>
    <row r="17" spans="1:2" outlineLevel="1" x14ac:dyDescent="0.2">
      <c r="A17" s="8" t="s">
        <v>15</v>
      </c>
      <c r="B17" s="6">
        <v>21872270.568999998</v>
      </c>
    </row>
    <row r="18" spans="1:2" outlineLevel="1" x14ac:dyDescent="0.2">
      <c r="A18" s="8" t="s">
        <v>16</v>
      </c>
      <c r="B18" s="6">
        <v>88144.12</v>
      </c>
    </row>
    <row r="19" spans="1:2" outlineLevel="1" x14ac:dyDescent="0.2">
      <c r="A19" s="8" t="s">
        <v>17</v>
      </c>
      <c r="B19" s="6">
        <v>3566004.32</v>
      </c>
    </row>
    <row r="20" spans="1:2" outlineLevel="1" x14ac:dyDescent="0.2">
      <c r="A20" s="8" t="s">
        <v>18</v>
      </c>
      <c r="B20" s="6">
        <v>65821655.343999997</v>
      </c>
    </row>
    <row r="21" spans="1:2" outlineLevel="1" x14ac:dyDescent="0.2">
      <c r="A21" s="8" t="s">
        <v>19</v>
      </c>
      <c r="B21" s="6">
        <v>0</v>
      </c>
    </row>
    <row r="22" spans="1:2" outlineLevel="1" x14ac:dyDescent="0.2">
      <c r="A22" s="8" t="s">
        <v>20</v>
      </c>
      <c r="B22" s="6">
        <v>0</v>
      </c>
    </row>
    <row r="23" spans="1:2" outlineLevel="1" x14ac:dyDescent="0.2">
      <c r="A23" s="8" t="s">
        <v>21</v>
      </c>
      <c r="B23" s="6">
        <v>0</v>
      </c>
    </row>
    <row r="24" spans="1:2" outlineLevel="1" x14ac:dyDescent="0.2">
      <c r="A24" s="8" t="s">
        <v>22</v>
      </c>
      <c r="B24" s="6">
        <v>112211</v>
      </c>
    </row>
    <row r="25" spans="1:2" outlineLevel="1" x14ac:dyDescent="0.2">
      <c r="A25" s="8" t="s">
        <v>23</v>
      </c>
      <c r="B25" s="6">
        <v>0</v>
      </c>
    </row>
    <row r="26" spans="1:2" ht="13.5" outlineLevel="1" thickBot="1" x14ac:dyDescent="0.25">
      <c r="A26" s="8" t="s">
        <v>24</v>
      </c>
      <c r="B26" s="9">
        <v>-96625</v>
      </c>
    </row>
    <row r="27" spans="1:2" x14ac:dyDescent="0.2">
      <c r="A27" s="7" t="s">
        <v>25</v>
      </c>
      <c r="B27" s="10">
        <v>145670500.074</v>
      </c>
    </row>
    <row r="28" spans="1:2" outlineLevel="1" x14ac:dyDescent="0.2">
      <c r="A28" s="8" t="s">
        <v>26</v>
      </c>
      <c r="B28" s="6">
        <v>0</v>
      </c>
    </row>
    <row r="29" spans="1:2" x14ac:dyDescent="0.2">
      <c r="A29" s="7" t="s">
        <v>27</v>
      </c>
      <c r="B29" s="10">
        <v>0</v>
      </c>
    </row>
    <row r="30" spans="1:2" outlineLevel="1" x14ac:dyDescent="0.2"/>
    <row r="31" spans="1:2" outlineLevel="1" x14ac:dyDescent="0.2">
      <c r="A31" s="8" t="s">
        <v>28</v>
      </c>
      <c r="B31" s="6">
        <v>30958474.232000001</v>
      </c>
    </row>
    <row r="32" spans="1:2" outlineLevel="1" x14ac:dyDescent="0.2">
      <c r="A32" s="8" t="s">
        <v>29</v>
      </c>
      <c r="B32" s="6">
        <v>1387997.997</v>
      </c>
    </row>
    <row r="33" spans="1:2" outlineLevel="1" x14ac:dyDescent="0.2">
      <c r="A33" s="8" t="s">
        <v>30</v>
      </c>
      <c r="B33" s="6">
        <v>981097.65800000005</v>
      </c>
    </row>
    <row r="34" spans="1:2" outlineLevel="1" x14ac:dyDescent="0.2">
      <c r="A34" s="8" t="s">
        <v>31</v>
      </c>
      <c r="B34" s="6">
        <v>0</v>
      </c>
    </row>
    <row r="35" spans="1:2" ht="13.5" outlineLevel="1" thickBot="1" x14ac:dyDescent="0.25">
      <c r="A35" s="8" t="s">
        <v>32</v>
      </c>
      <c r="B35" s="9">
        <v>0</v>
      </c>
    </row>
    <row r="36" spans="1:2" x14ac:dyDescent="0.2">
      <c r="A36" s="7" t="s">
        <v>33</v>
      </c>
      <c r="B36" s="10">
        <v>33327569.886999998</v>
      </c>
    </row>
    <row r="37" spans="1:2" outlineLevel="1" x14ac:dyDescent="0.2"/>
    <row r="38" spans="1:2" outlineLevel="1" x14ac:dyDescent="0.2">
      <c r="A38" s="8" t="s">
        <v>34</v>
      </c>
      <c r="B38" s="6">
        <v>163849568.111</v>
      </c>
    </row>
    <row r="39" spans="1:2" outlineLevel="1" x14ac:dyDescent="0.2">
      <c r="A39" s="8" t="s">
        <v>35</v>
      </c>
      <c r="B39" s="6">
        <v>0</v>
      </c>
    </row>
    <row r="40" spans="1:2" outlineLevel="1" x14ac:dyDescent="0.2">
      <c r="A40" s="8" t="s">
        <v>36</v>
      </c>
      <c r="B40" s="6">
        <v>-1170560.9049150001</v>
      </c>
    </row>
    <row r="41" spans="1:2" ht="13.5" outlineLevel="1" thickBot="1" x14ac:dyDescent="0.25">
      <c r="A41" s="8" t="s">
        <v>37</v>
      </c>
      <c r="B41" s="9">
        <v>0</v>
      </c>
    </row>
    <row r="42" spans="1:2" x14ac:dyDescent="0.2">
      <c r="A42" s="7" t="s">
        <v>38</v>
      </c>
      <c r="B42" s="10">
        <v>162679007.206085</v>
      </c>
    </row>
    <row r="43" spans="1:2" outlineLevel="1" x14ac:dyDescent="0.2"/>
    <row r="44" spans="1:2" outlineLevel="1" x14ac:dyDescent="0.2">
      <c r="A44" s="8" t="s">
        <v>39</v>
      </c>
      <c r="B44" s="6">
        <v>0</v>
      </c>
    </row>
    <row r="45" spans="1:2" outlineLevel="1" x14ac:dyDescent="0.2">
      <c r="A45" s="8" t="s">
        <v>40</v>
      </c>
      <c r="B45" s="6">
        <v>8612491.0899999999</v>
      </c>
    </row>
    <row r="46" spans="1:2" ht="13.5" outlineLevel="1" thickBot="1" x14ac:dyDescent="0.25">
      <c r="A46" s="8" t="s">
        <v>41</v>
      </c>
      <c r="B46" s="9">
        <v>1731131.8810000001</v>
      </c>
    </row>
    <row r="47" spans="1:2" x14ac:dyDescent="0.2">
      <c r="A47" s="7" t="s">
        <v>42</v>
      </c>
      <c r="B47" s="10">
        <v>10343622.9709999</v>
      </c>
    </row>
    <row r="48" spans="1:2" outlineLevel="1" x14ac:dyDescent="0.2"/>
    <row r="49" spans="1:2" outlineLevel="1" x14ac:dyDescent="0.2">
      <c r="A49" s="8" t="s">
        <v>43</v>
      </c>
      <c r="B49" s="6">
        <v>7147556.9890000001</v>
      </c>
    </row>
    <row r="50" spans="1:2" outlineLevel="1" x14ac:dyDescent="0.2">
      <c r="A50" s="8" t="s">
        <v>44</v>
      </c>
      <c r="B50" s="6">
        <v>25487.96</v>
      </c>
    </row>
    <row r="51" spans="1:2" outlineLevel="1" x14ac:dyDescent="0.2">
      <c r="A51" s="8" t="s">
        <v>45</v>
      </c>
      <c r="B51" s="6">
        <v>0</v>
      </c>
    </row>
    <row r="52" spans="1:2" outlineLevel="1" x14ac:dyDescent="0.2">
      <c r="A52" s="8" t="s">
        <v>46</v>
      </c>
      <c r="B52" s="6">
        <v>31087102.4599999</v>
      </c>
    </row>
    <row r="53" spans="1:2" ht="13.5" outlineLevel="1" thickBot="1" x14ac:dyDescent="0.25">
      <c r="A53" s="8" t="s">
        <v>47</v>
      </c>
      <c r="B53" s="9">
        <v>183151.87144220099</v>
      </c>
    </row>
    <row r="54" spans="1:2" x14ac:dyDescent="0.2">
      <c r="A54" s="7" t="s">
        <v>48</v>
      </c>
      <c r="B54" s="10">
        <v>38443299.280442096</v>
      </c>
    </row>
    <row r="55" spans="1:2" x14ac:dyDescent="0.2">
      <c r="A55" s="7" t="s">
        <v>49</v>
      </c>
      <c r="B55" s="10">
        <v>404853011.358527</v>
      </c>
    </row>
    <row r="57" spans="1:2" outlineLevel="1" x14ac:dyDescent="0.2"/>
    <row r="58" spans="1:2" outlineLevel="1" x14ac:dyDescent="0.2">
      <c r="A58" s="8" t="s">
        <v>50</v>
      </c>
      <c r="B58" s="6">
        <v>10379852706.7201</v>
      </c>
    </row>
    <row r="59" spans="1:2" outlineLevel="1" x14ac:dyDescent="0.2">
      <c r="A59" s="8" t="s">
        <v>51</v>
      </c>
      <c r="B59" s="6">
        <v>60249210.270000003</v>
      </c>
    </row>
    <row r="60" spans="1:2" outlineLevel="1" x14ac:dyDescent="0.2">
      <c r="A60" s="8" t="s">
        <v>52</v>
      </c>
      <c r="B60" s="6">
        <v>1444928.14</v>
      </c>
    </row>
    <row r="61" spans="1:2" outlineLevel="1" x14ac:dyDescent="0.2">
      <c r="A61" s="8" t="s">
        <v>53</v>
      </c>
      <c r="B61" s="6">
        <v>0</v>
      </c>
    </row>
    <row r="62" spans="1:2" outlineLevel="1" x14ac:dyDescent="0.2">
      <c r="A62" s="8" t="s">
        <v>54</v>
      </c>
      <c r="B62" s="6">
        <v>320090723.17555898</v>
      </c>
    </row>
    <row r="63" spans="1:2" outlineLevel="1" x14ac:dyDescent="0.2">
      <c r="A63" s="8" t="s">
        <v>55</v>
      </c>
      <c r="B63" s="6">
        <v>-467082449.07999903</v>
      </c>
    </row>
    <row r="64" spans="1:2" outlineLevel="1" x14ac:dyDescent="0.2">
      <c r="A64" s="8" t="s">
        <v>56</v>
      </c>
      <c r="B64" s="6">
        <v>319694743.21249503</v>
      </c>
    </row>
    <row r="65" spans="1:2" outlineLevel="1" x14ac:dyDescent="0.2">
      <c r="A65" s="8" t="s">
        <v>57</v>
      </c>
      <c r="B65" s="6">
        <v>7801295.2599999998</v>
      </c>
    </row>
    <row r="66" spans="1:2" ht="13.5" outlineLevel="1" thickBot="1" x14ac:dyDescent="0.25">
      <c r="A66" s="8" t="s">
        <v>58</v>
      </c>
      <c r="B66" s="9">
        <v>9693097.1699999999</v>
      </c>
    </row>
    <row r="67" spans="1:2" x14ac:dyDescent="0.2">
      <c r="A67" s="7" t="s">
        <v>59</v>
      </c>
      <c r="B67" s="10">
        <v>10631744254.8682</v>
      </c>
    </row>
    <row r="68" spans="1:2" outlineLevel="1" x14ac:dyDescent="0.2"/>
    <row r="69" spans="1:2" outlineLevel="1" x14ac:dyDescent="0.2">
      <c r="A69" s="8" t="s">
        <v>60</v>
      </c>
      <c r="B69" s="6">
        <v>224510503.32902601</v>
      </c>
    </row>
    <row r="70" spans="1:2" x14ac:dyDescent="0.2">
      <c r="A70" s="7" t="s">
        <v>61</v>
      </c>
      <c r="B70" s="10">
        <v>224510503.32902601</v>
      </c>
    </row>
    <row r="71" spans="1:2" x14ac:dyDescent="0.2">
      <c r="A71" s="7" t="s">
        <v>62</v>
      </c>
      <c r="B71" s="10">
        <v>10856254758.197201</v>
      </c>
    </row>
    <row r="72" spans="1:2" outlineLevel="1" x14ac:dyDescent="0.2"/>
    <row r="73" spans="1:2" outlineLevel="1" x14ac:dyDescent="0.2">
      <c r="A73" s="8" t="s">
        <v>63</v>
      </c>
      <c r="B73" s="6">
        <v>-3581640688.0803599</v>
      </c>
    </row>
    <row r="74" spans="1:2" outlineLevel="1" x14ac:dyDescent="0.2">
      <c r="A74" s="8" t="s">
        <v>64</v>
      </c>
      <c r="B74" s="6">
        <v>-21616686.41</v>
      </c>
    </row>
    <row r="75" spans="1:2" ht="13.5" outlineLevel="1" thickBot="1" x14ac:dyDescent="0.25">
      <c r="A75" s="8" t="s">
        <v>65</v>
      </c>
      <c r="B75" s="9">
        <v>12725.27</v>
      </c>
    </row>
    <row r="76" spans="1:2" x14ac:dyDescent="0.2">
      <c r="A76" s="7" t="s">
        <v>66</v>
      </c>
      <c r="B76" s="10">
        <v>-3603244649.2203698</v>
      </c>
    </row>
    <row r="77" spans="1:2" x14ac:dyDescent="0.2">
      <c r="A77" s="7" t="s">
        <v>67</v>
      </c>
      <c r="B77" s="10">
        <v>7253010108.97686</v>
      </c>
    </row>
    <row r="79" spans="1:2" outlineLevel="1" x14ac:dyDescent="0.2"/>
    <row r="80" spans="1:2" outlineLevel="1" x14ac:dyDescent="0.2">
      <c r="A80" s="8" t="s">
        <v>68</v>
      </c>
      <c r="B80" s="6">
        <v>204712064.60899901</v>
      </c>
    </row>
    <row r="81" spans="1:2" outlineLevel="1" x14ac:dyDescent="0.2">
      <c r="A81" s="8" t="s">
        <v>69</v>
      </c>
      <c r="B81" s="6">
        <v>217148910.299999</v>
      </c>
    </row>
    <row r="82" spans="1:2" outlineLevel="1" x14ac:dyDescent="0.2">
      <c r="A82" s="8" t="s">
        <v>70</v>
      </c>
      <c r="B82" s="6">
        <v>285535037.69999999</v>
      </c>
    </row>
    <row r="83" spans="1:2" outlineLevel="1" x14ac:dyDescent="0.2">
      <c r="A83" s="8" t="s">
        <v>71</v>
      </c>
      <c r="B83" s="6">
        <v>-646879131.45492494</v>
      </c>
    </row>
    <row r="84" spans="1:2" outlineLevel="1" x14ac:dyDescent="0.2">
      <c r="A84" s="8" t="s">
        <v>72</v>
      </c>
      <c r="B84" s="6">
        <v>0</v>
      </c>
    </row>
    <row r="85" spans="1:2" ht="13.5" outlineLevel="1" thickBot="1" x14ac:dyDescent="0.25">
      <c r="A85" s="8" t="s">
        <v>73</v>
      </c>
      <c r="B85" s="9">
        <v>15103905.191451799</v>
      </c>
    </row>
    <row r="86" spans="1:2" x14ac:dyDescent="0.2">
      <c r="A86" s="7" t="s">
        <v>74</v>
      </c>
      <c r="B86" s="10">
        <v>75620786.345525905</v>
      </c>
    </row>
    <row r="87" spans="1:2" outlineLevel="1" x14ac:dyDescent="0.2"/>
    <row r="88" spans="1:2" outlineLevel="1" x14ac:dyDescent="0.2">
      <c r="A88" s="8" t="s">
        <v>75</v>
      </c>
      <c r="B88" s="6">
        <v>2474916786.29</v>
      </c>
    </row>
    <row r="89" spans="1:2" ht="13.5" outlineLevel="1" thickBot="1" x14ac:dyDescent="0.25">
      <c r="A89" s="8" t="s">
        <v>76</v>
      </c>
      <c r="B89" s="9">
        <v>0</v>
      </c>
    </row>
    <row r="90" spans="1:2" outlineLevel="1" x14ac:dyDescent="0.2">
      <c r="A90" s="8" t="s">
        <v>77</v>
      </c>
      <c r="B90" s="6">
        <v>0</v>
      </c>
    </row>
    <row r="91" spans="1:2" x14ac:dyDescent="0.2">
      <c r="A91" s="7" t="s">
        <v>78</v>
      </c>
      <c r="B91" s="10">
        <v>2474916786.29</v>
      </c>
    </row>
    <row r="92" spans="1:2" outlineLevel="1" x14ac:dyDescent="0.2"/>
    <row r="93" spans="1:2" ht="13.5" outlineLevel="1" thickBot="1" x14ac:dyDescent="0.25">
      <c r="A93" s="8" t="s">
        <v>79</v>
      </c>
      <c r="B93" s="9">
        <v>19317611.34</v>
      </c>
    </row>
    <row r="94" spans="1:2" x14ac:dyDescent="0.2">
      <c r="A94" s="7" t="s">
        <v>80</v>
      </c>
      <c r="B94" s="10">
        <v>19317611.34</v>
      </c>
    </row>
    <row r="95" spans="1:2" outlineLevel="1" x14ac:dyDescent="0.2"/>
    <row r="96" spans="1:2" x14ac:dyDescent="0.2">
      <c r="A96" s="7" t="s">
        <v>81</v>
      </c>
      <c r="B96" s="10">
        <v>0</v>
      </c>
    </row>
    <row r="97" spans="1:2" outlineLevel="1" x14ac:dyDescent="0.2"/>
    <row r="98" spans="1:2" ht="13.5" outlineLevel="1" thickBot="1" x14ac:dyDescent="0.25">
      <c r="A98" s="8" t="s">
        <v>82</v>
      </c>
      <c r="B98" s="9">
        <v>576115.01</v>
      </c>
    </row>
    <row r="99" spans="1:2" x14ac:dyDescent="0.2">
      <c r="A99" s="7" t="s">
        <v>83</v>
      </c>
      <c r="B99" s="10">
        <v>576115.01</v>
      </c>
    </row>
    <row r="100" spans="1:2" outlineLevel="1" x14ac:dyDescent="0.2"/>
    <row r="101" spans="1:2" outlineLevel="1" x14ac:dyDescent="0.2">
      <c r="A101" s="8" t="s">
        <v>84</v>
      </c>
      <c r="B101" s="6">
        <v>52952613.930079997</v>
      </c>
    </row>
    <row r="102" spans="1:2" ht="13.5" outlineLevel="1" thickBot="1" x14ac:dyDescent="0.25">
      <c r="A102" s="8" t="s">
        <v>85</v>
      </c>
      <c r="B102" s="9">
        <v>89244006.970080003</v>
      </c>
    </row>
    <row r="103" spans="1:2" outlineLevel="1" x14ac:dyDescent="0.2">
      <c r="A103" s="8" t="s">
        <v>86</v>
      </c>
      <c r="B103" s="6">
        <v>-89244006.970080003</v>
      </c>
    </row>
    <row r="104" spans="1:2" x14ac:dyDescent="0.2">
      <c r="A104" s="7" t="s">
        <v>87</v>
      </c>
      <c r="B104" s="10">
        <v>52952613.930080101</v>
      </c>
    </row>
    <row r="105" spans="1:2" outlineLevel="1" x14ac:dyDescent="0.2"/>
    <row r="106" spans="1:2" outlineLevel="1" x14ac:dyDescent="0.2">
      <c r="A106" s="8" t="s">
        <v>88</v>
      </c>
      <c r="B106" s="6">
        <v>3399416</v>
      </c>
    </row>
    <row r="107" spans="1:2" outlineLevel="1" x14ac:dyDescent="0.2">
      <c r="A107" s="8" t="s">
        <v>89</v>
      </c>
      <c r="B107" s="6">
        <v>13743554.949999999</v>
      </c>
    </row>
    <row r="108" spans="1:2" outlineLevel="1" x14ac:dyDescent="0.2">
      <c r="A108" s="8" t="s">
        <v>90</v>
      </c>
      <c r="B108" s="6">
        <v>6.7879999999999896</v>
      </c>
    </row>
    <row r="109" spans="1:2" outlineLevel="1" x14ac:dyDescent="0.2">
      <c r="A109" s="8" t="s">
        <v>91</v>
      </c>
      <c r="B109" s="6">
        <v>316401864.64899999</v>
      </c>
    </row>
    <row r="110" spans="1:2" outlineLevel="1" x14ac:dyDescent="0.2">
      <c r="A110" s="8" t="s">
        <v>92</v>
      </c>
      <c r="B110" s="6">
        <v>48668899</v>
      </c>
    </row>
    <row r="111" spans="1:2" ht="13.5" outlineLevel="1" thickBot="1" x14ac:dyDescent="0.25">
      <c r="A111" s="8" t="s">
        <v>93</v>
      </c>
      <c r="B111" s="9">
        <v>25710316.364410002</v>
      </c>
    </row>
    <row r="112" spans="1:2" x14ac:dyDescent="0.2">
      <c r="A112" s="7" t="s">
        <v>94</v>
      </c>
      <c r="B112" s="10">
        <v>407924057.75141001</v>
      </c>
    </row>
    <row r="113" spans="1:2" x14ac:dyDescent="0.2">
      <c r="A113" s="7" t="s">
        <v>95</v>
      </c>
      <c r="B113" s="10">
        <v>10689171091.002399</v>
      </c>
    </row>
    <row r="115" spans="1:2" x14ac:dyDescent="0.2">
      <c r="A115" s="7" t="s">
        <v>96</v>
      </c>
    </row>
    <row r="116" spans="1:2" outlineLevel="1" x14ac:dyDescent="0.2">
      <c r="A116" s="8" t="s">
        <v>97</v>
      </c>
      <c r="B116" s="6">
        <v>0</v>
      </c>
    </row>
    <row r="117" spans="1:2" x14ac:dyDescent="0.2">
      <c r="A117" s="7" t="s">
        <v>98</v>
      </c>
      <c r="B117" s="10">
        <v>0</v>
      </c>
    </row>
    <row r="118" spans="1:2" outlineLevel="1" x14ac:dyDescent="0.2"/>
    <row r="119" spans="1:2" outlineLevel="1" x14ac:dyDescent="0.2">
      <c r="A119" s="8" t="s">
        <v>99</v>
      </c>
      <c r="B119" s="6">
        <v>0</v>
      </c>
    </row>
    <row r="120" spans="1:2" outlineLevel="1" x14ac:dyDescent="0.2">
      <c r="A120" s="8" t="s">
        <v>100</v>
      </c>
      <c r="B120" s="6">
        <v>304000000</v>
      </c>
    </row>
    <row r="121" spans="1:2" ht="13.5" outlineLevel="1" thickBot="1" x14ac:dyDescent="0.25">
      <c r="A121" s="8" t="s">
        <v>101</v>
      </c>
      <c r="B121" s="9">
        <v>0</v>
      </c>
    </row>
    <row r="122" spans="1:2" x14ac:dyDescent="0.2">
      <c r="A122" s="7" t="s">
        <v>102</v>
      </c>
      <c r="B122" s="10">
        <v>304000000</v>
      </c>
    </row>
    <row r="123" spans="1:2" outlineLevel="1" x14ac:dyDescent="0.2"/>
    <row r="124" spans="1:2" outlineLevel="1" x14ac:dyDescent="0.2">
      <c r="A124" s="8" t="s">
        <v>103</v>
      </c>
      <c r="B124" s="6">
        <v>170123789.42699999</v>
      </c>
    </row>
    <row r="125" spans="1:2" outlineLevel="1" x14ac:dyDescent="0.2">
      <c r="A125" s="8" t="s">
        <v>104</v>
      </c>
      <c r="B125" s="6">
        <v>69385560.025999904</v>
      </c>
    </row>
    <row r="126" spans="1:2" ht="13.5" outlineLevel="1" thickBot="1" x14ac:dyDescent="0.25">
      <c r="A126" s="8" t="s">
        <v>105</v>
      </c>
      <c r="B126" s="9">
        <v>0</v>
      </c>
    </row>
    <row r="127" spans="1:2" x14ac:dyDescent="0.2">
      <c r="A127" s="7" t="s">
        <v>106</v>
      </c>
      <c r="B127" s="10">
        <v>239509349.452999</v>
      </c>
    </row>
    <row r="129" spans="1:2" outlineLevel="1" x14ac:dyDescent="0.2">
      <c r="A129" s="8" t="s">
        <v>107</v>
      </c>
      <c r="B129" s="6">
        <v>114427495.212475</v>
      </c>
    </row>
    <row r="130" spans="1:2" x14ac:dyDescent="0.2">
      <c r="A130" s="7" t="s">
        <v>108</v>
      </c>
      <c r="B130" s="10">
        <v>114427495.212475</v>
      </c>
    </row>
    <row r="131" spans="1:2" outlineLevel="1" x14ac:dyDescent="0.2"/>
    <row r="132" spans="1:2" outlineLevel="1" x14ac:dyDescent="0.2">
      <c r="A132" s="8" t="s">
        <v>109</v>
      </c>
      <c r="B132" s="6">
        <v>0</v>
      </c>
    </row>
    <row r="133" spans="1:2" outlineLevel="1" x14ac:dyDescent="0.2">
      <c r="A133" s="8" t="s">
        <v>110</v>
      </c>
      <c r="B133" s="6">
        <v>274666.46999999997</v>
      </c>
    </row>
    <row r="134" spans="1:2" ht="13.5" outlineLevel="1" thickBot="1" x14ac:dyDescent="0.25">
      <c r="A134" s="8" t="s">
        <v>111</v>
      </c>
      <c r="B134" s="9">
        <v>0</v>
      </c>
    </row>
    <row r="135" spans="1:2" x14ac:dyDescent="0.2">
      <c r="A135" s="7" t="s">
        <v>112</v>
      </c>
      <c r="B135" s="10">
        <v>274666.46999999997</v>
      </c>
    </row>
    <row r="136" spans="1:2" outlineLevel="1" x14ac:dyDescent="0.2"/>
    <row r="137" spans="1:2" outlineLevel="1" x14ac:dyDescent="0.2">
      <c r="A137" s="8" t="s">
        <v>113</v>
      </c>
      <c r="B137" s="6">
        <v>70683104.187697902</v>
      </c>
    </row>
    <row r="138" spans="1:2" outlineLevel="1" x14ac:dyDescent="0.2">
      <c r="A138" s="8" t="s">
        <v>114</v>
      </c>
      <c r="B138" s="6">
        <v>39534752.387107499</v>
      </c>
    </row>
    <row r="139" spans="1:2" ht="13.5" outlineLevel="1" thickBot="1" x14ac:dyDescent="0.25">
      <c r="A139" s="8" t="s">
        <v>115</v>
      </c>
      <c r="B139" s="9">
        <v>214283.8</v>
      </c>
    </row>
    <row r="140" spans="1:2" x14ac:dyDescent="0.2">
      <c r="A140" s="7" t="s">
        <v>116</v>
      </c>
      <c r="B140" s="10">
        <v>110432140.374805</v>
      </c>
    </row>
    <row r="141" spans="1:2" outlineLevel="1" x14ac:dyDescent="0.2"/>
    <row r="142" spans="1:2" outlineLevel="1" x14ac:dyDescent="0.2">
      <c r="A142" s="8" t="s">
        <v>117</v>
      </c>
      <c r="B142" s="6">
        <v>37972608.039999999</v>
      </c>
    </row>
    <row r="143" spans="1:2" outlineLevel="1" x14ac:dyDescent="0.2">
      <c r="A143" s="8" t="s">
        <v>118</v>
      </c>
      <c r="B143" s="6">
        <v>0</v>
      </c>
    </row>
    <row r="144" spans="1:2" outlineLevel="1" x14ac:dyDescent="0.2">
      <c r="A144" s="8" t="s">
        <v>119</v>
      </c>
      <c r="B144" s="6">
        <v>0</v>
      </c>
    </row>
    <row r="145" spans="1:2" outlineLevel="1" x14ac:dyDescent="0.2">
      <c r="A145" s="8" t="s">
        <v>120</v>
      </c>
      <c r="B145" s="6">
        <v>67929495.254999906</v>
      </c>
    </row>
    <row r="146" spans="1:2" outlineLevel="1" x14ac:dyDescent="0.2">
      <c r="A146" s="8" t="s">
        <v>121</v>
      </c>
      <c r="B146" s="6">
        <v>6809172.2699999996</v>
      </c>
    </row>
    <row r="147" spans="1:2" ht="13.5" outlineLevel="1" thickBot="1" x14ac:dyDescent="0.25">
      <c r="A147" s="8" t="s">
        <v>122</v>
      </c>
      <c r="B147" s="9">
        <v>74307084.938004807</v>
      </c>
    </row>
    <row r="148" spans="1:2" x14ac:dyDescent="0.2">
      <c r="A148" s="7" t="s">
        <v>123</v>
      </c>
      <c r="B148" s="10">
        <v>187018360.50300401</v>
      </c>
    </row>
    <row r="149" spans="1:2" x14ac:dyDescent="0.2">
      <c r="A149" s="7" t="s">
        <v>124</v>
      </c>
      <c r="B149" s="10">
        <v>955662012.01328504</v>
      </c>
    </row>
    <row r="151" spans="1:2" outlineLevel="1" x14ac:dyDescent="0.2"/>
    <row r="152" spans="1:2" outlineLevel="1" x14ac:dyDescent="0.2">
      <c r="A152" s="8" t="s">
        <v>125</v>
      </c>
      <c r="B152" s="6">
        <v>0</v>
      </c>
    </row>
    <row r="153" spans="1:2" outlineLevel="1" x14ac:dyDescent="0.2">
      <c r="A153" s="8" t="s">
        <v>126</v>
      </c>
      <c r="B153" s="6">
        <v>2899439660.0299902</v>
      </c>
    </row>
    <row r="154" spans="1:2" outlineLevel="1" x14ac:dyDescent="0.2">
      <c r="A154" s="8" t="s">
        <v>127</v>
      </c>
      <c r="B154" s="6">
        <v>0</v>
      </c>
    </row>
    <row r="155" spans="1:2" outlineLevel="1" x14ac:dyDescent="0.2">
      <c r="A155" s="8" t="s">
        <v>128</v>
      </c>
      <c r="B155" s="6">
        <v>0</v>
      </c>
    </row>
    <row r="156" spans="1:2" outlineLevel="1" x14ac:dyDescent="0.2">
      <c r="A156" s="8" t="s">
        <v>129</v>
      </c>
      <c r="B156" s="6">
        <v>0</v>
      </c>
    </row>
    <row r="157" spans="1:2" outlineLevel="1" x14ac:dyDescent="0.2">
      <c r="A157" s="8" t="s">
        <v>130</v>
      </c>
      <c r="B157" s="6">
        <v>0</v>
      </c>
    </row>
    <row r="158" spans="1:2" outlineLevel="1" x14ac:dyDescent="0.2">
      <c r="A158" s="8" t="s">
        <v>131</v>
      </c>
      <c r="B158" s="6">
        <v>-19239059.1471029</v>
      </c>
    </row>
    <row r="159" spans="1:2" outlineLevel="1" x14ac:dyDescent="0.2">
      <c r="A159" s="8" t="s">
        <v>132</v>
      </c>
      <c r="B159" s="6">
        <v>0</v>
      </c>
    </row>
    <row r="160" spans="1:2" outlineLevel="1" x14ac:dyDescent="0.2">
      <c r="A160" s="8" t="s">
        <v>133</v>
      </c>
      <c r="B160" s="6">
        <v>0</v>
      </c>
    </row>
    <row r="161" spans="1:2" ht="13.5" outlineLevel="1" thickBot="1" x14ac:dyDescent="0.25">
      <c r="A161" s="8" t="s">
        <v>134</v>
      </c>
      <c r="B161" s="9">
        <v>-8176365.7173070796</v>
      </c>
    </row>
    <row r="162" spans="1:2" x14ac:dyDescent="0.2">
      <c r="A162" s="7" t="s">
        <v>135</v>
      </c>
      <c r="B162" s="10">
        <v>2872024235.1655898</v>
      </c>
    </row>
    <row r="163" spans="1:2" outlineLevel="1" x14ac:dyDescent="0.2"/>
    <row r="164" spans="1:2" outlineLevel="1" x14ac:dyDescent="0.2">
      <c r="A164" s="8" t="s">
        <v>136</v>
      </c>
      <c r="B164" s="6">
        <v>0</v>
      </c>
    </row>
    <row r="165" spans="1:2" ht="13.5" outlineLevel="1" thickBot="1" x14ac:dyDescent="0.25">
      <c r="A165" s="8" t="s">
        <v>137</v>
      </c>
      <c r="B165" s="9">
        <v>132432.29999999999</v>
      </c>
    </row>
    <row r="166" spans="1:2" x14ac:dyDescent="0.2">
      <c r="A166" s="7" t="s">
        <v>138</v>
      </c>
      <c r="B166" s="10">
        <v>132432.29999999999</v>
      </c>
    </row>
    <row r="167" spans="1:2" outlineLevel="1" x14ac:dyDescent="0.2"/>
    <row r="168" spans="1:2" outlineLevel="1" x14ac:dyDescent="0.2">
      <c r="A168" s="8" t="s">
        <v>139</v>
      </c>
      <c r="B168" s="6">
        <v>-771861389.19999897</v>
      </c>
    </row>
    <row r="169" spans="1:2" ht="13.5" outlineLevel="1" thickBot="1" x14ac:dyDescent="0.25">
      <c r="A169" s="8" t="s">
        <v>140</v>
      </c>
      <c r="B169" s="9">
        <v>1735884313.8052299</v>
      </c>
    </row>
    <row r="170" spans="1:2" x14ac:dyDescent="0.2">
      <c r="A170" s="7" t="s">
        <v>141</v>
      </c>
      <c r="B170" s="10">
        <v>964022924.60523903</v>
      </c>
    </row>
    <row r="171" spans="1:2" outlineLevel="1" x14ac:dyDescent="0.2"/>
    <row r="172" spans="1:2" outlineLevel="1" x14ac:dyDescent="0.2">
      <c r="A172" s="8" t="s">
        <v>142</v>
      </c>
      <c r="B172" s="6">
        <v>18960260</v>
      </c>
    </row>
    <row r="173" spans="1:2" x14ac:dyDescent="0.2">
      <c r="A173" s="7" t="s">
        <v>143</v>
      </c>
      <c r="B173" s="10">
        <v>18960260</v>
      </c>
    </row>
    <row r="174" spans="1:2" outlineLevel="1" x14ac:dyDescent="0.2"/>
    <row r="175" spans="1:2" outlineLevel="1" x14ac:dyDescent="0.2">
      <c r="A175" s="8" t="s">
        <v>144</v>
      </c>
      <c r="B175" s="6">
        <v>0</v>
      </c>
    </row>
    <row r="176" spans="1:2" outlineLevel="1" x14ac:dyDescent="0.2">
      <c r="A176" s="8" t="s">
        <v>145</v>
      </c>
      <c r="B176" s="6">
        <v>27401201.73</v>
      </c>
    </row>
    <row r="177" spans="1:2" outlineLevel="1" x14ac:dyDescent="0.2">
      <c r="A177" s="8" t="s">
        <v>146</v>
      </c>
      <c r="B177" s="6">
        <v>924659091.15600002</v>
      </c>
    </row>
    <row r="178" spans="1:2" outlineLevel="1" x14ac:dyDescent="0.2">
      <c r="A178" s="8" t="s">
        <v>147</v>
      </c>
      <c r="B178" s="6">
        <v>8131.4960000000001</v>
      </c>
    </row>
    <row r="179" spans="1:2" ht="13.5" outlineLevel="1" thickBot="1" x14ac:dyDescent="0.25">
      <c r="A179" s="8" t="s">
        <v>148</v>
      </c>
      <c r="B179" s="9">
        <v>215826284.29250801</v>
      </c>
    </row>
    <row r="180" spans="1:2" x14ac:dyDescent="0.2">
      <c r="A180" s="7" t="s">
        <v>149</v>
      </c>
      <c r="B180" s="10">
        <v>1167894708.6745</v>
      </c>
    </row>
    <row r="181" spans="1:2" outlineLevel="1" x14ac:dyDescent="0.2"/>
    <row r="182" spans="1:2" outlineLevel="1" x14ac:dyDescent="0.2">
      <c r="A182" s="8" t="s">
        <v>150</v>
      </c>
      <c r="B182" s="6">
        <v>127795.34</v>
      </c>
    </row>
    <row r="183" spans="1:2" ht="13.5" outlineLevel="1" thickBot="1" x14ac:dyDescent="0.25">
      <c r="A183" s="8" t="s">
        <v>151</v>
      </c>
      <c r="B183" s="9">
        <v>6993307.2439999999</v>
      </c>
    </row>
    <row r="184" spans="1:2" x14ac:dyDescent="0.2">
      <c r="A184" s="7" t="s">
        <v>152</v>
      </c>
      <c r="B184" s="10">
        <v>7121102.5839999998</v>
      </c>
    </row>
    <row r="185" spans="1:2" outlineLevel="1" x14ac:dyDescent="0.2"/>
    <row r="186" spans="1:2" outlineLevel="1" x14ac:dyDescent="0.2">
      <c r="A186" s="8" t="s">
        <v>153</v>
      </c>
      <c r="B186" s="6">
        <v>1693629581.8800001</v>
      </c>
    </row>
    <row r="187" spans="1:2" outlineLevel="1" x14ac:dyDescent="0.2">
      <c r="A187" s="8" t="s">
        <v>154</v>
      </c>
      <c r="B187" s="6">
        <v>7163784.9959991798</v>
      </c>
    </row>
    <row r="188" spans="1:2" outlineLevel="1" x14ac:dyDescent="0.2">
      <c r="A188" s="8" t="s">
        <v>155</v>
      </c>
      <c r="B188" s="6">
        <v>328972388.85799998</v>
      </c>
    </row>
    <row r="189" spans="1:2" outlineLevel="1" x14ac:dyDescent="0.2">
      <c r="A189" s="8" t="s">
        <v>156</v>
      </c>
      <c r="B189" s="6">
        <v>84371810.894999996</v>
      </c>
    </row>
    <row r="190" spans="1:2" outlineLevel="1" x14ac:dyDescent="0.2">
      <c r="A190" s="8" t="s">
        <v>157</v>
      </c>
      <c r="B190" s="6">
        <v>0</v>
      </c>
    </row>
    <row r="191" spans="1:2" outlineLevel="1" x14ac:dyDescent="0.2">
      <c r="A191" s="8" t="s">
        <v>158</v>
      </c>
      <c r="B191" s="6">
        <v>14038334.029877</v>
      </c>
    </row>
    <row r="192" spans="1:2" outlineLevel="1" x14ac:dyDescent="0.2">
      <c r="A192" s="8" t="s">
        <v>159</v>
      </c>
      <c r="B192" s="6">
        <v>0</v>
      </c>
    </row>
    <row r="193" spans="1:2" ht="13.5" outlineLevel="1" thickBot="1" x14ac:dyDescent="0.25">
      <c r="A193" s="8" t="s">
        <v>160</v>
      </c>
      <c r="B193" s="9">
        <v>681434.73399996804</v>
      </c>
    </row>
    <row r="194" spans="1:2" x14ac:dyDescent="0.2">
      <c r="A194" s="7" t="s">
        <v>161</v>
      </c>
      <c r="B194" s="10">
        <v>2128857335.3928699</v>
      </c>
    </row>
    <row r="195" spans="1:2" x14ac:dyDescent="0.2">
      <c r="A195" s="7" t="s">
        <v>162</v>
      </c>
      <c r="B195" s="10">
        <v>8114675010.7354898</v>
      </c>
    </row>
    <row r="197" spans="1:2" x14ac:dyDescent="0.2">
      <c r="A197" s="7" t="s">
        <v>163</v>
      </c>
    </row>
    <row r="199" spans="1:2" outlineLevel="1" x14ac:dyDescent="0.2">
      <c r="A199" s="8" t="s">
        <v>164</v>
      </c>
      <c r="B199" s="6">
        <v>0</v>
      </c>
    </row>
    <row r="200" spans="1:2" x14ac:dyDescent="0.2">
      <c r="A200" s="7" t="s">
        <v>165</v>
      </c>
      <c r="B200" s="6">
        <v>0</v>
      </c>
    </row>
    <row r="201" spans="1:2" outlineLevel="1" x14ac:dyDescent="0.2"/>
    <row r="202" spans="1:2" outlineLevel="1" x14ac:dyDescent="0.2">
      <c r="A202" s="8" t="s">
        <v>166</v>
      </c>
      <c r="B202" s="6">
        <v>2585188844.9369102</v>
      </c>
    </row>
    <row r="203" spans="1:2" outlineLevel="1" x14ac:dyDescent="0.2">
      <c r="A203" s="8" t="s">
        <v>167</v>
      </c>
      <c r="B203" s="6">
        <v>0</v>
      </c>
    </row>
    <row r="204" spans="1:2" ht="13.5" outlineLevel="1" thickBot="1" x14ac:dyDescent="0.25">
      <c r="A204" s="8" t="s">
        <v>168</v>
      </c>
      <c r="B204" s="9">
        <v>-10692767.609999999</v>
      </c>
    </row>
    <row r="205" spans="1:2" x14ac:dyDescent="0.2">
      <c r="A205" s="7" t="s">
        <v>169</v>
      </c>
      <c r="B205" s="10">
        <v>2574496077.32691</v>
      </c>
    </row>
    <row r="206" spans="1:2" x14ac:dyDescent="0.2">
      <c r="A206" s="7" t="s">
        <v>170</v>
      </c>
      <c r="B206" s="10">
        <v>10689171088.062401</v>
      </c>
    </row>
  </sheetData>
  <pageMargins left="0.75" right="0.75" top="1" bottom="1" header="0.5" footer="0.5"/>
  <pageSetup orientation="portrait" useFirstPageNumber="1" r:id="rId1"/>
  <headerFooter>
    <oddHeader>&amp;L&amp;"Arial,Bold Italic"&amp;10
&amp;C&amp;"Arial,Bold"&amp;10Indiana Michigan Power Company 
Balance Sheet for Test Year
 (Dollars)&amp;RIndiana Michigan Power Company
Exhibit A-2
 Page &amp;P of &amp;N
Witness: N. A. Heimberger</oddHeader>
    <oddFooter xml:space="preserve">&amp;LThis includes Regulated operations only.
The comparable Projected 2019 Balance Sheet was supplied in the MSFR filing as Document 1-6-1(A)(ii).&amp;R&amp;"Arial,Regular"&amp;6
</oddFooter>
  </headerFooter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C6" sqref="C6"/>
    </sheetView>
  </sheetViews>
  <sheetFormatPr defaultRowHeight="15" x14ac:dyDescent="0.25"/>
  <sheetData>
    <row r="3" spans="3:3" x14ac:dyDescent="0.25">
      <c r="C3" s="1" t="s">
        <v>0</v>
      </c>
    </row>
    <row r="4" spans="3:3" x14ac:dyDescent="0.25">
      <c r="C4" s="1" t="s">
        <v>1</v>
      </c>
    </row>
    <row r="5" spans="3:3" x14ac:dyDescent="0.25">
      <c r="C5" s="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pane xSplit="1" ySplit="3" topLeftCell="B10" activePane="bottomRight" state="frozen"/>
      <selection activeCell="C6" sqref="C6"/>
      <selection pane="topRight" activeCell="C6" sqref="C6"/>
      <selection pane="bottomLeft" activeCell="C6" sqref="C6"/>
      <selection pane="bottomRight" activeCell="B32" sqref="B32"/>
    </sheetView>
  </sheetViews>
  <sheetFormatPr defaultRowHeight="12.75" outlineLevelRow="1" x14ac:dyDescent="0.2"/>
  <cols>
    <col min="1" max="1" width="55.7109375" style="8" customWidth="1"/>
    <col min="2" max="2" width="12.7109375" style="6" customWidth="1"/>
    <col min="3" max="16384" width="9.140625" style="6"/>
  </cols>
  <sheetData>
    <row r="1" spans="1:2" s="3" customFormat="1" x14ac:dyDescent="0.2">
      <c r="A1" s="2"/>
    </row>
    <row r="2" spans="1:2" s="3" customFormat="1" ht="25.5" x14ac:dyDescent="0.2">
      <c r="A2" s="2" t="s">
        <v>3</v>
      </c>
      <c r="B2" s="4" t="s">
        <v>4</v>
      </c>
    </row>
    <row r="3" spans="1:2" s="3" customFormat="1" x14ac:dyDescent="0.2">
      <c r="A3" s="2"/>
    </row>
    <row r="4" spans="1:2" x14ac:dyDescent="0.2">
      <c r="A4" s="5" t="s">
        <v>5</v>
      </c>
    </row>
    <row r="5" spans="1:2" x14ac:dyDescent="0.2">
      <c r="A5" s="5"/>
    </row>
    <row r="6" spans="1:2" x14ac:dyDescent="0.2">
      <c r="A6" s="7" t="s">
        <v>172</v>
      </c>
    </row>
    <row r="7" spans="1:2" x14ac:dyDescent="0.2">
      <c r="A7" s="8" t="s">
        <v>173</v>
      </c>
      <c r="B7" s="6">
        <v>178065265.30088699</v>
      </c>
    </row>
    <row r="9" spans="1:2" x14ac:dyDescent="0.2">
      <c r="A9" s="8" t="s">
        <v>174</v>
      </c>
      <c r="B9" s="6">
        <v>0</v>
      </c>
    </row>
    <row r="10" spans="1:2" x14ac:dyDescent="0.2">
      <c r="A10" s="7" t="s">
        <v>175</v>
      </c>
      <c r="B10" s="10">
        <v>178065265.30088699</v>
      </c>
    </row>
    <row r="12" spans="1:2" x14ac:dyDescent="0.2">
      <c r="A12" s="7" t="s">
        <v>176</v>
      </c>
    </row>
    <row r="13" spans="1:2" x14ac:dyDescent="0.2">
      <c r="A13" s="8" t="s">
        <v>177</v>
      </c>
      <c r="B13" s="6">
        <v>399989996.09774798</v>
      </c>
    </row>
    <row r="14" spans="1:2" hidden="1" outlineLevel="1" x14ac:dyDescent="0.2">
      <c r="A14" s="8" t="s">
        <v>178</v>
      </c>
      <c r="B14" s="6">
        <v>-24993360.767841902</v>
      </c>
    </row>
    <row r="15" spans="1:2" collapsed="1" x14ac:dyDescent="0.2">
      <c r="A15" s="8" t="s">
        <v>179</v>
      </c>
      <c r="B15" s="6">
        <v>-24993360.767841902</v>
      </c>
    </row>
    <row r="16" spans="1:2" x14ac:dyDescent="0.2">
      <c r="A16" s="8" t="s">
        <v>180</v>
      </c>
      <c r="B16" s="6">
        <v>-5214220</v>
      </c>
    </row>
    <row r="17" spans="1:2" x14ac:dyDescent="0.2">
      <c r="A17" s="8" t="s">
        <v>181</v>
      </c>
      <c r="B17" s="6">
        <v>-3707000.0000004</v>
      </c>
    </row>
    <row r="18" spans="1:2" hidden="1" outlineLevel="1" x14ac:dyDescent="0.2">
      <c r="A18" s="8" t="s">
        <v>182</v>
      </c>
      <c r="B18" s="6">
        <v>68290999.999999896</v>
      </c>
    </row>
    <row r="19" spans="1:2" hidden="1" outlineLevel="1" x14ac:dyDescent="0.2">
      <c r="A19" s="8" t="s">
        <v>183</v>
      </c>
      <c r="B19" s="6">
        <v>-69046000</v>
      </c>
    </row>
    <row r="20" spans="1:2" collapsed="1" x14ac:dyDescent="0.2">
      <c r="A20" s="8" t="s">
        <v>182</v>
      </c>
      <c r="B20" s="6">
        <v>-755000.00000001397</v>
      </c>
    </row>
    <row r="21" spans="1:2" x14ac:dyDescent="0.2">
      <c r="A21" s="8" t="s">
        <v>184</v>
      </c>
      <c r="B21" s="6">
        <v>-6391000</v>
      </c>
    </row>
    <row r="22" spans="1:2" x14ac:dyDescent="0.2">
      <c r="A22" s="8" t="s">
        <v>185</v>
      </c>
      <c r="B22" s="6">
        <v>7981241.9199599903</v>
      </c>
    </row>
    <row r="23" spans="1:2" x14ac:dyDescent="0.2">
      <c r="A23" s="8" t="s">
        <v>186</v>
      </c>
      <c r="B23" s="6">
        <v>90658780</v>
      </c>
    </row>
    <row r="24" spans="1:2" x14ac:dyDescent="0.2">
      <c r="A24" s="8" t="s">
        <v>187</v>
      </c>
      <c r="B24" s="6">
        <v>623676.79400107102</v>
      </c>
    </row>
    <row r="25" spans="1:2" x14ac:dyDescent="0.2">
      <c r="A25" s="8" t="s">
        <v>188</v>
      </c>
      <c r="B25" s="6">
        <v>24391577.999999899</v>
      </c>
    </row>
    <row r="26" spans="1:2" x14ac:dyDescent="0.2">
      <c r="A26" s="8" t="s">
        <v>189</v>
      </c>
      <c r="B26" s="6">
        <v>2537226.0399999898</v>
      </c>
    </row>
    <row r="27" spans="1:2" x14ac:dyDescent="0.2">
      <c r="A27" s="8" t="s">
        <v>190</v>
      </c>
      <c r="B27" s="6">
        <v>-15405065.651120899</v>
      </c>
    </row>
    <row r="28" spans="1:2" x14ac:dyDescent="0.2">
      <c r="A28" s="8" t="s">
        <v>191</v>
      </c>
      <c r="B28" s="6">
        <v>6976151.3999999901</v>
      </c>
    </row>
    <row r="29" spans="1:2" x14ac:dyDescent="0.2">
      <c r="A29" s="8" t="s">
        <v>192</v>
      </c>
      <c r="B29" s="6">
        <v>3101668.2471791999</v>
      </c>
    </row>
    <row r="30" spans="1:2" x14ac:dyDescent="0.2">
      <c r="A30" s="8" t="s">
        <v>193</v>
      </c>
      <c r="B30" s="6">
        <v>-34359699.249299303</v>
      </c>
    </row>
    <row r="31" spans="1:2" x14ac:dyDescent="0.2">
      <c r="A31" s="8" t="s">
        <v>194</v>
      </c>
      <c r="B31" s="6">
        <v>6185326.3355677603</v>
      </c>
    </row>
    <row r="32" spans="1:2" x14ac:dyDescent="0.2">
      <c r="A32" s="7" t="s">
        <v>195</v>
      </c>
      <c r="B32" s="10">
        <v>629685564.46708095</v>
      </c>
    </row>
    <row r="34" spans="1:2" x14ac:dyDescent="0.2">
      <c r="A34" s="7" t="s">
        <v>196</v>
      </c>
    </row>
    <row r="35" spans="1:2" x14ac:dyDescent="0.2">
      <c r="A35" s="8" t="s">
        <v>197</v>
      </c>
      <c r="B35" s="6">
        <v>0</v>
      </c>
    </row>
    <row r="36" spans="1:2" x14ac:dyDescent="0.2">
      <c r="A36" s="8" t="s">
        <v>198</v>
      </c>
      <c r="B36" s="6">
        <v>-316473.57658399898</v>
      </c>
    </row>
    <row r="37" spans="1:2" x14ac:dyDescent="0.2">
      <c r="A37" s="8" t="s">
        <v>199</v>
      </c>
      <c r="B37" s="6">
        <v>0</v>
      </c>
    </row>
    <row r="38" spans="1:2" hidden="1" outlineLevel="1" x14ac:dyDescent="0.2">
      <c r="A38" s="8" t="s">
        <v>200</v>
      </c>
      <c r="B38" s="6">
        <v>-59429637.820015498</v>
      </c>
    </row>
    <row r="39" spans="1:2" hidden="1" outlineLevel="1" x14ac:dyDescent="0.2">
      <c r="A39" s="8" t="s">
        <v>201</v>
      </c>
      <c r="B39" s="6">
        <v>69046000</v>
      </c>
    </row>
    <row r="40" spans="1:2" collapsed="1" x14ac:dyDescent="0.2">
      <c r="A40" s="8" t="s">
        <v>200</v>
      </c>
      <c r="B40" s="6">
        <v>9616362.1799844392</v>
      </c>
    </row>
    <row r="41" spans="1:2" x14ac:dyDescent="0.2">
      <c r="A41" s="8" t="s">
        <v>202</v>
      </c>
      <c r="B41" s="6">
        <v>-370069.89247310901</v>
      </c>
    </row>
    <row r="42" spans="1:2" x14ac:dyDescent="0.2">
      <c r="A42" s="8" t="s">
        <v>203</v>
      </c>
      <c r="B42" s="6">
        <v>0</v>
      </c>
    </row>
    <row r="43" spans="1:2" x14ac:dyDescent="0.2">
      <c r="A43" s="8" t="s">
        <v>204</v>
      </c>
      <c r="B43" s="6">
        <v>282236.20077889902</v>
      </c>
    </row>
    <row r="44" spans="1:2" x14ac:dyDescent="0.2">
      <c r="A44" s="8" t="s">
        <v>123</v>
      </c>
      <c r="B44" s="6">
        <v>-6038278.8089981703</v>
      </c>
    </row>
    <row r="45" spans="1:2" x14ac:dyDescent="0.2">
      <c r="A45" s="7" t="s">
        <v>205</v>
      </c>
      <c r="B45" s="10">
        <v>3173776.10270803</v>
      </c>
    </row>
    <row r="47" spans="1:2" x14ac:dyDescent="0.2">
      <c r="A47" s="7" t="s">
        <v>206</v>
      </c>
      <c r="B47" s="10">
        <v>632859340.56978905</v>
      </c>
    </row>
    <row r="49" spans="1:2" x14ac:dyDescent="0.2">
      <c r="A49" s="7" t="s">
        <v>207</v>
      </c>
    </row>
    <row r="50" spans="1:2" x14ac:dyDescent="0.2">
      <c r="A50" s="8" t="s">
        <v>208</v>
      </c>
      <c r="B50" s="6">
        <v>-597496842.24406695</v>
      </c>
    </row>
    <row r="51" spans="1:2" x14ac:dyDescent="0.2">
      <c r="A51" s="8" t="s">
        <v>209</v>
      </c>
      <c r="B51" s="6">
        <v>-8170174.4332266999</v>
      </c>
    </row>
    <row r="52" spans="1:2" x14ac:dyDescent="0.2">
      <c r="A52" s="8" t="s">
        <v>210</v>
      </c>
      <c r="B52" s="6">
        <v>65776260.195029996</v>
      </c>
    </row>
    <row r="53" spans="1:2" x14ac:dyDescent="0.2">
      <c r="A53" s="8" t="s">
        <v>211</v>
      </c>
      <c r="B53" s="6">
        <v>0</v>
      </c>
    </row>
    <row r="54" spans="1:2" x14ac:dyDescent="0.2">
      <c r="A54" s="8" t="s">
        <v>212</v>
      </c>
      <c r="B54" s="6">
        <v>-118449840</v>
      </c>
    </row>
    <row r="55" spans="1:2" x14ac:dyDescent="0.2">
      <c r="A55" s="8" t="s">
        <v>213</v>
      </c>
      <c r="B55" s="6">
        <v>0</v>
      </c>
    </row>
    <row r="56" spans="1:2" x14ac:dyDescent="0.2">
      <c r="A56" s="8" t="s">
        <v>214</v>
      </c>
      <c r="B56" s="6">
        <v>0</v>
      </c>
    </row>
    <row r="57" spans="1:2" x14ac:dyDescent="0.2">
      <c r="A57" s="8" t="s">
        <v>215</v>
      </c>
      <c r="B57" s="6">
        <v>0</v>
      </c>
    </row>
    <row r="58" spans="1:2" x14ac:dyDescent="0.2">
      <c r="A58" s="7" t="s">
        <v>216</v>
      </c>
      <c r="B58" s="10">
        <v>-658340596.48226404</v>
      </c>
    </row>
    <row r="60" spans="1:2" x14ac:dyDescent="0.2">
      <c r="A60" s="7" t="s">
        <v>217</v>
      </c>
    </row>
    <row r="61" spans="1:2" x14ac:dyDescent="0.2">
      <c r="A61" s="8" t="s">
        <v>218</v>
      </c>
      <c r="B61" s="6">
        <v>0</v>
      </c>
    </row>
    <row r="62" spans="1:2" x14ac:dyDescent="0.2">
      <c r="A62" s="8" t="s">
        <v>219</v>
      </c>
      <c r="B62" s="6">
        <v>0</v>
      </c>
    </row>
    <row r="63" spans="1:2" x14ac:dyDescent="0.2">
      <c r="A63" s="8" t="s">
        <v>220</v>
      </c>
      <c r="B63" s="6">
        <v>0</v>
      </c>
    </row>
    <row r="64" spans="1:2" x14ac:dyDescent="0.2">
      <c r="A64" s="8" t="s">
        <v>221</v>
      </c>
      <c r="B64" s="6">
        <v>114427495.212475</v>
      </c>
    </row>
    <row r="65" spans="1:2" x14ac:dyDescent="0.2">
      <c r="A65" s="8" t="s">
        <v>222</v>
      </c>
      <c r="B65" s="6">
        <v>0</v>
      </c>
    </row>
    <row r="66" spans="1:2" x14ac:dyDescent="0.2">
      <c r="A66" s="8" t="s">
        <v>223</v>
      </c>
      <c r="B66" s="6">
        <v>-85000000</v>
      </c>
    </row>
    <row r="67" spans="1:2" x14ac:dyDescent="0.2">
      <c r="A67" s="8" t="s">
        <v>224</v>
      </c>
      <c r="B67" s="6">
        <v>-3946239.3</v>
      </c>
    </row>
    <row r="68" spans="1:2" x14ac:dyDescent="0.2">
      <c r="A68" s="8" t="s">
        <v>225</v>
      </c>
      <c r="B68" s="6">
        <v>0</v>
      </c>
    </row>
    <row r="69" spans="1:2" x14ac:dyDescent="0.2">
      <c r="A69" s="7" t="s">
        <v>226</v>
      </c>
      <c r="B69" s="10">
        <v>25481255.9124755</v>
      </c>
    </row>
    <row r="71" spans="1:2" x14ac:dyDescent="0.2">
      <c r="A71" s="7"/>
      <c r="B71" s="6">
        <v>0</v>
      </c>
    </row>
    <row r="73" spans="1:2" x14ac:dyDescent="0.2">
      <c r="A73" s="7" t="s">
        <v>227</v>
      </c>
      <c r="B73" s="10">
        <v>2.9197622097854E-7</v>
      </c>
    </row>
    <row r="75" spans="1:2" x14ac:dyDescent="0.2">
      <c r="A75" s="8" t="s">
        <v>228</v>
      </c>
      <c r="B75" s="6">
        <v>4.6611603465862498E-9</v>
      </c>
    </row>
    <row r="76" spans="1:2" x14ac:dyDescent="0.2">
      <c r="A76" s="8" t="s">
        <v>229</v>
      </c>
      <c r="B76" s="6">
        <v>0</v>
      </c>
    </row>
    <row r="77" spans="1:2" x14ac:dyDescent="0.2">
      <c r="A77" s="8" t="s">
        <v>230</v>
      </c>
      <c r="B77" s="6">
        <v>4.6611603465862498E-9</v>
      </c>
    </row>
    <row r="78" spans="1:2" x14ac:dyDescent="0.2">
      <c r="A78" s="8" t="s">
        <v>231</v>
      </c>
      <c r="B78" s="6">
        <v>1.5006662579253299E-8</v>
      </c>
    </row>
    <row r="80" spans="1:2" hidden="1" outlineLevel="1" x14ac:dyDescent="0.2">
      <c r="A80" s="8" t="s">
        <v>232</v>
      </c>
      <c r="B80" s="6">
        <v>0</v>
      </c>
    </row>
    <row r="81" spans="1:2" hidden="1" outlineLevel="1" x14ac:dyDescent="0.2">
      <c r="A81" s="8" t="s">
        <v>233</v>
      </c>
      <c r="B81" s="6">
        <v>114427495.212475</v>
      </c>
    </row>
    <row r="82" spans="1:2" hidden="1" outlineLevel="1" x14ac:dyDescent="0.2">
      <c r="A82" s="8" t="s">
        <v>234</v>
      </c>
      <c r="B82" s="6">
        <v>0</v>
      </c>
    </row>
    <row r="83" spans="1:2" collapsed="1" x14ac:dyDescent="0.2">
      <c r="A83" s="8" t="s">
        <v>235</v>
      </c>
      <c r="B83" s="6">
        <v>-114427495.212475</v>
      </c>
    </row>
    <row r="84" spans="1:2" x14ac:dyDescent="0.2">
      <c r="A84" s="8" t="s">
        <v>236</v>
      </c>
      <c r="B84" s="6">
        <v>-2.8163071874587299E-7</v>
      </c>
    </row>
    <row r="85" spans="1:2" hidden="1" outlineLevel="1" x14ac:dyDescent="0.2"/>
    <row r="86" spans="1:2" hidden="1" outlineLevel="1" x14ac:dyDescent="0.2">
      <c r="A86" s="8" t="s">
        <v>237</v>
      </c>
      <c r="B86" s="6">
        <v>0</v>
      </c>
    </row>
    <row r="87" spans="1:2" hidden="1" outlineLevel="1" x14ac:dyDescent="0.2">
      <c r="A87" s="8" t="s">
        <v>238</v>
      </c>
    </row>
    <row r="88" spans="1:2" hidden="1" outlineLevel="1" x14ac:dyDescent="0.2">
      <c r="A88" s="8" t="s">
        <v>239</v>
      </c>
    </row>
    <row r="89" spans="1:2" hidden="1" outlineLevel="1" x14ac:dyDescent="0.2">
      <c r="A89" s="8" t="s">
        <v>240</v>
      </c>
    </row>
    <row r="90" spans="1:2" hidden="1" outlineLevel="1" x14ac:dyDescent="0.2">
      <c r="A90" s="8" t="s">
        <v>241</v>
      </c>
      <c r="B90" s="6">
        <v>0</v>
      </c>
    </row>
    <row r="91" spans="1:2" hidden="1" outlineLevel="1" x14ac:dyDescent="0.2">
      <c r="A91" s="8" t="s">
        <v>242</v>
      </c>
      <c r="B91" s="6">
        <v>0</v>
      </c>
    </row>
    <row r="92" spans="1:2" hidden="1" outlineLevel="1" x14ac:dyDescent="0.2">
      <c r="A92" s="8" t="s">
        <v>243</v>
      </c>
      <c r="B92" s="6">
        <v>0</v>
      </c>
    </row>
    <row r="93" spans="1:2" collapsed="1" x14ac:dyDescent="0.2">
      <c r="B93" s="6">
        <v>0</v>
      </c>
    </row>
  </sheetData>
  <pageMargins left="0.75" right="0.75" top="1" bottom="1" header="0.5" footer="0.5"/>
  <pageSetup orientation="portrait" useFirstPageNumber="1" r:id="rId1"/>
  <headerFooter>
    <oddHeader>&amp;C&amp;"Arial,Bold"&amp;10Indiana Michigan Power Company 
Cash Flow Statement for Test Year
 (Dollars)&amp;RIndiana Michigan Power Company
Exhibit A-3
 Page &amp;P of &amp;N
Witness: N. A. Heimberger</oddHeader>
    <oddFooter>&amp;L&amp;"Calibri,Regular"This includes Regulated operations only.</oddFooter>
  </headerFooter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D42" sqref="D42"/>
    </sheetView>
  </sheetViews>
  <sheetFormatPr defaultRowHeight="15" x14ac:dyDescent="0.25"/>
  <sheetData>
    <row r="3" spans="3:3" x14ac:dyDescent="0.25">
      <c r="C3" s="1" t="s">
        <v>0</v>
      </c>
    </row>
    <row r="4" spans="3:3" x14ac:dyDescent="0.25">
      <c r="C4" s="1" t="s">
        <v>1</v>
      </c>
    </row>
    <row r="5" spans="3:3" x14ac:dyDescent="0.25">
      <c r="C5" s="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3"/>
  <sheetViews>
    <sheetView workbookViewId="0">
      <pane xSplit="1" ySplit="3" topLeftCell="B514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2.75" outlineLevelRow="5" x14ac:dyDescent="0.2"/>
  <cols>
    <col min="1" max="1" width="55.7109375" style="8" customWidth="1"/>
    <col min="2" max="2" width="12.7109375" style="6" customWidth="1"/>
    <col min="3" max="16384" width="9.140625" style="6"/>
  </cols>
  <sheetData>
    <row r="1" spans="1:2" s="3" customFormat="1" x14ac:dyDescent="0.2">
      <c r="A1" s="2"/>
    </row>
    <row r="2" spans="1:2" s="3" customFormat="1" ht="25.5" x14ac:dyDescent="0.2">
      <c r="A2" s="2" t="s">
        <v>3</v>
      </c>
      <c r="B2" s="4" t="s">
        <v>4</v>
      </c>
    </row>
    <row r="3" spans="1:2" s="3" customFormat="1" x14ac:dyDescent="0.2">
      <c r="A3" s="2"/>
    </row>
    <row r="4" spans="1:2" x14ac:dyDescent="0.2">
      <c r="A4" s="5" t="s">
        <v>5</v>
      </c>
    </row>
    <row r="6" spans="1:2" x14ac:dyDescent="0.2">
      <c r="A6" s="7" t="s">
        <v>245</v>
      </c>
    </row>
    <row r="8" spans="1:2" outlineLevel="1" x14ac:dyDescent="0.2"/>
    <row r="9" spans="1:2" outlineLevel="2" x14ac:dyDescent="0.2">
      <c r="A9" s="8" t="s">
        <v>246</v>
      </c>
      <c r="B9" s="6">
        <v>531442118.64791799</v>
      </c>
    </row>
    <row r="10" spans="1:2" outlineLevel="2" x14ac:dyDescent="0.2">
      <c r="A10" s="8" t="s">
        <v>247</v>
      </c>
      <c r="B10" s="6">
        <v>9489852.5576180294</v>
      </c>
    </row>
    <row r="11" spans="1:2" outlineLevel="2" x14ac:dyDescent="0.2">
      <c r="A11" s="8" t="s">
        <v>248</v>
      </c>
      <c r="B11" s="6">
        <v>106000741.209681</v>
      </c>
    </row>
    <row r="12" spans="1:2" outlineLevel="2" x14ac:dyDescent="0.2">
      <c r="A12" s="8" t="s">
        <v>249</v>
      </c>
      <c r="B12" s="6">
        <v>101932115.95662899</v>
      </c>
    </row>
    <row r="13" spans="1:2" outlineLevel="2" x14ac:dyDescent="0.2">
      <c r="A13" s="8" t="s">
        <v>250</v>
      </c>
      <c r="B13" s="6">
        <v>0</v>
      </c>
    </row>
    <row r="14" spans="1:2" outlineLevel="1" x14ac:dyDescent="0.2">
      <c r="A14" s="7" t="s">
        <v>251</v>
      </c>
      <c r="B14" s="10">
        <v>748864828.37184703</v>
      </c>
    </row>
    <row r="15" spans="1:2" outlineLevel="2" x14ac:dyDescent="0.2">
      <c r="A15" s="8" t="s">
        <v>252</v>
      </c>
      <c r="B15" s="6">
        <v>338909362.339091</v>
      </c>
    </row>
    <row r="16" spans="1:2" outlineLevel="2" x14ac:dyDescent="0.2">
      <c r="A16" s="8" t="s">
        <v>253</v>
      </c>
      <c r="B16" s="6">
        <v>199739.93556933501</v>
      </c>
    </row>
    <row r="17" spans="1:2" outlineLevel="2" x14ac:dyDescent="0.2">
      <c r="A17" s="8" t="s">
        <v>254</v>
      </c>
      <c r="B17" s="6">
        <v>7016468.8403496398</v>
      </c>
    </row>
    <row r="18" spans="1:2" outlineLevel="2" x14ac:dyDescent="0.2">
      <c r="A18" s="8" t="s">
        <v>255</v>
      </c>
      <c r="B18" s="6">
        <v>78384731.348358095</v>
      </c>
    </row>
    <row r="19" spans="1:2" outlineLevel="2" x14ac:dyDescent="0.2">
      <c r="A19" s="8" t="s">
        <v>256</v>
      </c>
      <c r="B19" s="6">
        <v>83779077.641451702</v>
      </c>
    </row>
    <row r="20" spans="1:2" outlineLevel="1" x14ac:dyDescent="0.2">
      <c r="A20" s="7" t="s">
        <v>257</v>
      </c>
      <c r="B20" s="10">
        <v>508289380.10482001</v>
      </c>
    </row>
    <row r="21" spans="1:2" outlineLevel="2" x14ac:dyDescent="0.2"/>
    <row r="22" spans="1:2" outlineLevel="3" x14ac:dyDescent="0.2">
      <c r="A22" s="8" t="s">
        <v>258</v>
      </c>
      <c r="B22" s="6">
        <v>0</v>
      </c>
    </row>
    <row r="23" spans="1:2" outlineLevel="2" x14ac:dyDescent="0.2">
      <c r="A23" s="7" t="s">
        <v>259</v>
      </c>
      <c r="B23" s="10">
        <v>0</v>
      </c>
    </row>
    <row r="24" spans="1:2" outlineLevel="3" x14ac:dyDescent="0.2">
      <c r="A24" s="8" t="s">
        <v>260</v>
      </c>
      <c r="B24" s="6">
        <v>355580024.83187401</v>
      </c>
    </row>
    <row r="25" spans="1:2" outlineLevel="3" x14ac:dyDescent="0.2">
      <c r="A25" s="8" t="s">
        <v>261</v>
      </c>
      <c r="B25" s="6">
        <v>8347607.5099352105</v>
      </c>
    </row>
    <row r="26" spans="1:2" outlineLevel="3" x14ac:dyDescent="0.2">
      <c r="A26" s="8" t="s">
        <v>262</v>
      </c>
      <c r="B26" s="6">
        <v>3659202.9061497101</v>
      </c>
    </row>
    <row r="27" spans="1:2" outlineLevel="3" x14ac:dyDescent="0.2">
      <c r="A27" s="8" t="s">
        <v>263</v>
      </c>
      <c r="B27" s="6">
        <v>75112241.9755698</v>
      </c>
    </row>
    <row r="28" spans="1:2" outlineLevel="3" x14ac:dyDescent="0.2">
      <c r="A28" s="8" t="s">
        <v>264</v>
      </c>
      <c r="B28" s="6">
        <v>112302381.272057</v>
      </c>
    </row>
    <row r="29" spans="1:2" outlineLevel="2" x14ac:dyDescent="0.2">
      <c r="A29" s="7" t="s">
        <v>265</v>
      </c>
      <c r="B29" s="10">
        <v>555001458.49558604</v>
      </c>
    </row>
    <row r="30" spans="1:2" outlineLevel="1" x14ac:dyDescent="0.2">
      <c r="A30" s="7" t="s">
        <v>266</v>
      </c>
      <c r="B30" s="10">
        <v>555001458.49558604</v>
      </c>
    </row>
    <row r="31" spans="1:2" outlineLevel="2" x14ac:dyDescent="0.2">
      <c r="A31" s="8" t="s">
        <v>267</v>
      </c>
      <c r="B31" s="6">
        <v>0</v>
      </c>
    </row>
    <row r="32" spans="1:2" outlineLevel="1" x14ac:dyDescent="0.2">
      <c r="A32" s="7" t="s">
        <v>268</v>
      </c>
      <c r="B32" s="10">
        <v>0</v>
      </c>
    </row>
    <row r="33" spans="1:2" outlineLevel="2" x14ac:dyDescent="0.2">
      <c r="A33" s="8" t="s">
        <v>269</v>
      </c>
      <c r="B33" s="6">
        <v>6676317.6372874603</v>
      </c>
    </row>
    <row r="34" spans="1:2" outlineLevel="2" x14ac:dyDescent="0.2">
      <c r="A34" s="8" t="s">
        <v>270</v>
      </c>
      <c r="B34" s="6">
        <v>59584.070741231699</v>
      </c>
    </row>
    <row r="35" spans="1:2" outlineLevel="2" x14ac:dyDescent="0.2">
      <c r="A35" s="8" t="s">
        <v>271</v>
      </c>
      <c r="B35" s="6">
        <v>717280.60755143804</v>
      </c>
    </row>
    <row r="36" spans="1:2" outlineLevel="2" x14ac:dyDescent="0.2">
      <c r="A36" s="8" t="s">
        <v>272</v>
      </c>
      <c r="B36" s="6">
        <v>1194101.73292087</v>
      </c>
    </row>
    <row r="37" spans="1:2" outlineLevel="1" x14ac:dyDescent="0.2">
      <c r="A37" s="7" t="s">
        <v>273</v>
      </c>
      <c r="B37" s="10">
        <v>8647284.0485010091</v>
      </c>
    </row>
    <row r="38" spans="1:2" x14ac:dyDescent="0.2">
      <c r="A38" s="7" t="s">
        <v>274</v>
      </c>
      <c r="B38" s="10">
        <v>1820802951.02075</v>
      </c>
    </row>
    <row r="39" spans="1:2" outlineLevel="1" x14ac:dyDescent="0.2"/>
    <row r="40" spans="1:2" outlineLevel="2" x14ac:dyDescent="0.2">
      <c r="A40" s="8" t="s">
        <v>275</v>
      </c>
      <c r="B40" s="6">
        <v>0</v>
      </c>
    </row>
    <row r="41" spans="1:2" outlineLevel="2" x14ac:dyDescent="0.2">
      <c r="A41" s="8" t="s">
        <v>276</v>
      </c>
      <c r="B41" s="6">
        <v>130370762.22</v>
      </c>
    </row>
    <row r="42" spans="1:2" outlineLevel="2" x14ac:dyDescent="0.2">
      <c r="A42" s="8" t="s">
        <v>277</v>
      </c>
      <c r="B42" s="6">
        <v>1186919.1499999999</v>
      </c>
    </row>
    <row r="43" spans="1:2" outlineLevel="2" x14ac:dyDescent="0.2">
      <c r="A43" s="8" t="s">
        <v>278</v>
      </c>
      <c r="B43" s="6">
        <v>-130370762.22</v>
      </c>
    </row>
    <row r="44" spans="1:2" outlineLevel="2" x14ac:dyDescent="0.2">
      <c r="A44" s="8" t="s">
        <v>279</v>
      </c>
      <c r="B44" s="6">
        <v>-1186919.1499999999</v>
      </c>
    </row>
    <row r="45" spans="1:2" outlineLevel="2" x14ac:dyDescent="0.2">
      <c r="A45" s="8" t="s">
        <v>280</v>
      </c>
      <c r="B45" s="6">
        <v>3065522.4</v>
      </c>
    </row>
    <row r="46" spans="1:2" outlineLevel="2" x14ac:dyDescent="0.2">
      <c r="A46" s="8" t="s">
        <v>281</v>
      </c>
      <c r="B46" s="6">
        <v>-3065522.4</v>
      </c>
    </row>
    <row r="47" spans="1:2" outlineLevel="2" x14ac:dyDescent="0.2">
      <c r="A47" s="8" t="s">
        <v>282</v>
      </c>
      <c r="B47" s="6">
        <v>4263058.818</v>
      </c>
    </row>
    <row r="48" spans="1:2" outlineLevel="2" x14ac:dyDescent="0.2">
      <c r="A48" s="8" t="s">
        <v>283</v>
      </c>
      <c r="B48" s="6">
        <v>-4955536.9824000001</v>
      </c>
    </row>
    <row r="49" spans="1:2" outlineLevel="2" x14ac:dyDescent="0.2">
      <c r="A49" s="8" t="s">
        <v>284</v>
      </c>
      <c r="B49" s="6">
        <v>0</v>
      </c>
    </row>
    <row r="50" spans="1:2" outlineLevel="1" x14ac:dyDescent="0.2">
      <c r="A50" s="7" t="s">
        <v>285</v>
      </c>
      <c r="B50" s="10">
        <v>-692478.16439999896</v>
      </c>
    </row>
    <row r="51" spans="1:2" outlineLevel="2" x14ac:dyDescent="0.2"/>
    <row r="52" spans="1:2" outlineLevel="2" x14ac:dyDescent="0.2">
      <c r="A52" s="8" t="s">
        <v>286</v>
      </c>
      <c r="B52" s="6">
        <v>56389.07</v>
      </c>
    </row>
    <row r="53" spans="1:2" outlineLevel="2" x14ac:dyDescent="0.2">
      <c r="A53" s="8" t="s">
        <v>287</v>
      </c>
      <c r="B53" s="6">
        <v>1235233.19</v>
      </c>
    </row>
    <row r="54" spans="1:2" outlineLevel="2" x14ac:dyDescent="0.2">
      <c r="A54" s="8" t="s">
        <v>288</v>
      </c>
      <c r="B54" s="6">
        <v>198341.28362999999</v>
      </c>
    </row>
    <row r="55" spans="1:2" outlineLevel="2" x14ac:dyDescent="0.2">
      <c r="A55" s="8" t="s">
        <v>289</v>
      </c>
      <c r="B55" s="6">
        <v>16234171.336999901</v>
      </c>
    </row>
    <row r="56" spans="1:2" outlineLevel="2" x14ac:dyDescent="0.2">
      <c r="A56" s="8" t="s">
        <v>290</v>
      </c>
      <c r="B56" s="6">
        <v>0</v>
      </c>
    </row>
    <row r="57" spans="1:2" outlineLevel="2" x14ac:dyDescent="0.2">
      <c r="A57" s="8" t="s">
        <v>291</v>
      </c>
      <c r="B57" s="6">
        <v>512181.47999999899</v>
      </c>
    </row>
    <row r="58" spans="1:2" outlineLevel="2" x14ac:dyDescent="0.2">
      <c r="A58" s="8" t="s">
        <v>292</v>
      </c>
      <c r="B58" s="6">
        <v>111128.999999999</v>
      </c>
    </row>
    <row r="59" spans="1:2" outlineLevel="2" x14ac:dyDescent="0.2">
      <c r="A59" s="8" t="s">
        <v>293</v>
      </c>
      <c r="B59" s="6">
        <v>7053942.5395</v>
      </c>
    </row>
    <row r="60" spans="1:2" outlineLevel="2" x14ac:dyDescent="0.2">
      <c r="A60" s="8" t="s">
        <v>294</v>
      </c>
      <c r="B60" s="6">
        <v>63744.447562000001</v>
      </c>
    </row>
    <row r="61" spans="1:2" outlineLevel="2" x14ac:dyDescent="0.2">
      <c r="A61" s="8" t="s">
        <v>295</v>
      </c>
      <c r="B61" s="6">
        <v>0</v>
      </c>
    </row>
    <row r="62" spans="1:2" outlineLevel="2" x14ac:dyDescent="0.2">
      <c r="A62" s="8" t="s">
        <v>296</v>
      </c>
      <c r="B62" s="6">
        <v>3881637.7439999902</v>
      </c>
    </row>
    <row r="63" spans="1:2" outlineLevel="2" x14ac:dyDescent="0.2">
      <c r="A63" s="8" t="s">
        <v>297</v>
      </c>
      <c r="B63" s="6">
        <v>165865.55315999899</v>
      </c>
    </row>
    <row r="64" spans="1:2" outlineLevel="2" x14ac:dyDescent="0.2">
      <c r="A64" s="8" t="s">
        <v>298</v>
      </c>
      <c r="B64" s="6">
        <v>-267329.39279999997</v>
      </c>
    </row>
    <row r="65" spans="1:2" outlineLevel="2" x14ac:dyDescent="0.2">
      <c r="A65" s="8" t="s">
        <v>299</v>
      </c>
      <c r="B65" s="6">
        <v>-642265.27679999894</v>
      </c>
    </row>
    <row r="66" spans="1:2" outlineLevel="1" x14ac:dyDescent="0.2">
      <c r="A66" s="7" t="s">
        <v>300</v>
      </c>
      <c r="B66" s="10">
        <v>28603040.975251999</v>
      </c>
    </row>
    <row r="67" spans="1:2" x14ac:dyDescent="0.2">
      <c r="A67" s="7" t="s">
        <v>301</v>
      </c>
      <c r="B67" s="10">
        <v>28603040.975251999</v>
      </c>
    </row>
    <row r="68" spans="1:2" x14ac:dyDescent="0.2">
      <c r="A68" s="7" t="s">
        <v>302</v>
      </c>
      <c r="B68" s="10">
        <v>27910562.810851999</v>
      </c>
    </row>
    <row r="69" spans="1:2" outlineLevel="1" x14ac:dyDescent="0.2"/>
    <row r="70" spans="1:2" outlineLevel="2" x14ac:dyDescent="0.2"/>
    <row r="71" spans="1:2" outlineLevel="3" x14ac:dyDescent="0.2">
      <c r="A71" s="8" t="s">
        <v>303</v>
      </c>
      <c r="B71" s="6">
        <v>0</v>
      </c>
    </row>
    <row r="72" spans="1:2" outlineLevel="2" x14ac:dyDescent="0.2">
      <c r="A72" s="7" t="s">
        <v>304</v>
      </c>
      <c r="B72" s="10">
        <v>0</v>
      </c>
    </row>
    <row r="73" spans="1:2" outlineLevel="3" x14ac:dyDescent="0.2">
      <c r="A73" s="8" t="s">
        <v>305</v>
      </c>
      <c r="B73" s="6">
        <v>0</v>
      </c>
    </row>
    <row r="74" spans="1:2" outlineLevel="2" x14ac:dyDescent="0.2">
      <c r="A74" s="7" t="s">
        <v>306</v>
      </c>
      <c r="B74" s="10">
        <v>0</v>
      </c>
    </row>
    <row r="75" spans="1:2" outlineLevel="3" x14ac:dyDescent="0.2">
      <c r="A75" s="8" t="s">
        <v>307</v>
      </c>
      <c r="B75" s="6">
        <v>0</v>
      </c>
    </row>
    <row r="76" spans="1:2" outlineLevel="2" x14ac:dyDescent="0.2">
      <c r="A76" s="7" t="s">
        <v>308</v>
      </c>
      <c r="B76" s="10">
        <v>0</v>
      </c>
    </row>
    <row r="77" spans="1:2" outlineLevel="3" x14ac:dyDescent="0.2">
      <c r="A77" s="8" t="s">
        <v>309</v>
      </c>
      <c r="B77" s="6">
        <v>0</v>
      </c>
    </row>
    <row r="78" spans="1:2" outlineLevel="2" x14ac:dyDescent="0.2">
      <c r="A78" s="7" t="s">
        <v>310</v>
      </c>
      <c r="B78" s="10">
        <v>0</v>
      </c>
    </row>
    <row r="79" spans="1:2" outlineLevel="1" x14ac:dyDescent="0.2">
      <c r="A79" s="7" t="s">
        <v>311</v>
      </c>
      <c r="B79" s="10">
        <v>0</v>
      </c>
    </row>
    <row r="80" spans="1:2" outlineLevel="2" x14ac:dyDescent="0.2"/>
    <row r="81" spans="1:2" outlineLevel="3" x14ac:dyDescent="0.2">
      <c r="A81" s="8" t="s">
        <v>312</v>
      </c>
      <c r="B81" s="6">
        <v>0</v>
      </c>
    </row>
    <row r="82" spans="1:2" outlineLevel="2" x14ac:dyDescent="0.2">
      <c r="A82" s="7" t="s">
        <v>313</v>
      </c>
      <c r="B82" s="10">
        <v>0</v>
      </c>
    </row>
    <row r="83" spans="1:2" outlineLevel="3" x14ac:dyDescent="0.2">
      <c r="A83" s="8" t="s">
        <v>314</v>
      </c>
      <c r="B83" s="6">
        <v>0</v>
      </c>
    </row>
    <row r="84" spans="1:2" outlineLevel="2" x14ac:dyDescent="0.2">
      <c r="A84" s="7" t="s">
        <v>315</v>
      </c>
      <c r="B84" s="10">
        <v>0</v>
      </c>
    </row>
    <row r="85" spans="1:2" outlineLevel="3" x14ac:dyDescent="0.2">
      <c r="A85" s="8" t="s">
        <v>316</v>
      </c>
      <c r="B85" s="6">
        <v>146030620.757698</v>
      </c>
    </row>
    <row r="86" spans="1:2" outlineLevel="3" x14ac:dyDescent="0.2">
      <c r="A86" s="8" t="s">
        <v>317</v>
      </c>
      <c r="B86" s="6">
        <v>10550589.0939821</v>
      </c>
    </row>
    <row r="87" spans="1:2" outlineLevel="3" x14ac:dyDescent="0.2">
      <c r="A87" s="8" t="s">
        <v>318</v>
      </c>
      <c r="B87" s="6">
        <v>45144119.6098352</v>
      </c>
    </row>
    <row r="88" spans="1:2" outlineLevel="2" x14ac:dyDescent="0.2">
      <c r="A88" s="7" t="s">
        <v>319</v>
      </c>
      <c r="B88" s="10">
        <v>201725329.46151599</v>
      </c>
    </row>
    <row r="89" spans="1:2" outlineLevel="3" x14ac:dyDescent="0.2">
      <c r="A89" s="8" t="s">
        <v>320</v>
      </c>
      <c r="B89" s="6">
        <v>0</v>
      </c>
    </row>
    <row r="90" spans="1:2" outlineLevel="2" x14ac:dyDescent="0.2">
      <c r="A90" s="7" t="s">
        <v>321</v>
      </c>
      <c r="B90" s="10">
        <v>0</v>
      </c>
    </row>
    <row r="91" spans="1:2" outlineLevel="3" x14ac:dyDescent="0.2">
      <c r="A91" s="8" t="s">
        <v>322</v>
      </c>
      <c r="B91" s="6">
        <v>0</v>
      </c>
    </row>
    <row r="92" spans="1:2" outlineLevel="2" x14ac:dyDescent="0.2">
      <c r="A92" s="7" t="s">
        <v>323</v>
      </c>
      <c r="B92" s="6">
        <v>0</v>
      </c>
    </row>
    <row r="93" spans="1:2" outlineLevel="3" x14ac:dyDescent="0.2">
      <c r="A93" s="8" t="s">
        <v>324</v>
      </c>
      <c r="B93" s="6">
        <v>0</v>
      </c>
    </row>
    <row r="94" spans="1:2" outlineLevel="3" x14ac:dyDescent="0.2">
      <c r="A94" s="8" t="s">
        <v>325</v>
      </c>
      <c r="B94" s="6">
        <v>51068999.999219999</v>
      </c>
    </row>
    <row r="95" spans="1:2" outlineLevel="3" x14ac:dyDescent="0.2">
      <c r="A95" s="8" t="s">
        <v>326</v>
      </c>
      <c r="B95" s="6">
        <v>1719636.2449</v>
      </c>
    </row>
    <row r="96" spans="1:2" outlineLevel="3" x14ac:dyDescent="0.2">
      <c r="A96" s="8" t="s">
        <v>327</v>
      </c>
      <c r="B96" s="6">
        <v>74300</v>
      </c>
    </row>
    <row r="97" spans="1:2" outlineLevel="3" x14ac:dyDescent="0.2">
      <c r="A97" s="8" t="s">
        <v>328</v>
      </c>
      <c r="B97" s="6">
        <v>-6768900</v>
      </c>
    </row>
    <row r="98" spans="1:2" outlineLevel="3" x14ac:dyDescent="0.2">
      <c r="A98" s="8" t="s">
        <v>329</v>
      </c>
      <c r="B98" s="6">
        <v>37918083.909499899</v>
      </c>
    </row>
    <row r="99" spans="1:2" outlineLevel="3" x14ac:dyDescent="0.2">
      <c r="A99" s="8" t="s">
        <v>330</v>
      </c>
      <c r="B99" s="6">
        <v>-37918083.909499899</v>
      </c>
    </row>
    <row r="100" spans="1:2" outlineLevel="3" x14ac:dyDescent="0.2">
      <c r="A100" s="8" t="s">
        <v>331</v>
      </c>
      <c r="B100" s="6">
        <v>1857500</v>
      </c>
    </row>
    <row r="101" spans="1:2" outlineLevel="3" x14ac:dyDescent="0.2">
      <c r="A101" s="8" t="s">
        <v>332</v>
      </c>
      <c r="B101" s="6">
        <v>-5766100</v>
      </c>
    </row>
    <row r="102" spans="1:2" outlineLevel="2" x14ac:dyDescent="0.2">
      <c r="A102" s="7" t="s">
        <v>333</v>
      </c>
      <c r="B102" s="10">
        <v>42185436.244120002</v>
      </c>
    </row>
    <row r="103" spans="1:2" outlineLevel="2" x14ac:dyDescent="0.2">
      <c r="A103" s="8" t="s">
        <v>334</v>
      </c>
      <c r="B103" s="6">
        <v>172011439.9641</v>
      </c>
    </row>
    <row r="104" spans="1:2" outlineLevel="1" x14ac:dyDescent="0.2">
      <c r="A104" s="7" t="s">
        <v>335</v>
      </c>
      <c r="B104" s="10">
        <v>172011439.9641</v>
      </c>
    </row>
    <row r="105" spans="1:2" outlineLevel="2" x14ac:dyDescent="0.2">
      <c r="A105" s="8" t="s">
        <v>336</v>
      </c>
      <c r="B105" s="6">
        <v>1228551.0477</v>
      </c>
    </row>
    <row r="106" spans="1:2" outlineLevel="1" x14ac:dyDescent="0.2">
      <c r="A106" s="7" t="s">
        <v>337</v>
      </c>
      <c r="B106" s="10">
        <v>1228551.0477</v>
      </c>
    </row>
    <row r="107" spans="1:2" outlineLevel="2" x14ac:dyDescent="0.2">
      <c r="A107" s="8" t="s">
        <v>338</v>
      </c>
      <c r="B107" s="6">
        <v>0</v>
      </c>
    </row>
    <row r="108" spans="1:2" outlineLevel="1" x14ac:dyDescent="0.2">
      <c r="A108" s="7" t="s">
        <v>339</v>
      </c>
      <c r="B108" s="10">
        <v>0</v>
      </c>
    </row>
    <row r="109" spans="1:2" x14ac:dyDescent="0.2">
      <c r="A109" s="7" t="s">
        <v>340</v>
      </c>
      <c r="B109" s="10">
        <v>417150756.71743602</v>
      </c>
    </row>
    <row r="110" spans="1:2" outlineLevel="1" x14ac:dyDescent="0.2">
      <c r="A110" s="8" t="s">
        <v>341</v>
      </c>
      <c r="B110" s="6">
        <v>0</v>
      </c>
    </row>
    <row r="111" spans="1:2" x14ac:dyDescent="0.2">
      <c r="A111" s="7" t="s">
        <v>342</v>
      </c>
      <c r="B111" s="10">
        <v>0</v>
      </c>
    </row>
    <row r="112" spans="1:2" outlineLevel="1" x14ac:dyDescent="0.2">
      <c r="A112" s="8" t="s">
        <v>343</v>
      </c>
      <c r="B112" s="6">
        <v>0</v>
      </c>
    </row>
    <row r="113" spans="1:2" x14ac:dyDescent="0.2">
      <c r="A113" s="7" t="s">
        <v>344</v>
      </c>
      <c r="B113" s="10">
        <v>0</v>
      </c>
    </row>
    <row r="114" spans="1:2" x14ac:dyDescent="0.2">
      <c r="A114" s="7" t="s">
        <v>345</v>
      </c>
      <c r="B114" s="10">
        <v>417150756.71743602</v>
      </c>
    </row>
    <row r="115" spans="1:2" outlineLevel="1" x14ac:dyDescent="0.2"/>
    <row r="116" spans="1:2" outlineLevel="2" x14ac:dyDescent="0.2"/>
    <row r="117" spans="1:2" outlineLevel="3" x14ac:dyDescent="0.2">
      <c r="A117" s="8" t="s">
        <v>346</v>
      </c>
      <c r="B117" s="6">
        <v>0</v>
      </c>
    </row>
    <row r="118" spans="1:2" outlineLevel="3" x14ac:dyDescent="0.2">
      <c r="A118" s="8" t="s">
        <v>347</v>
      </c>
      <c r="B118" s="6">
        <v>5186256.7872000001</v>
      </c>
    </row>
    <row r="119" spans="1:2" outlineLevel="2" x14ac:dyDescent="0.2">
      <c r="A119" s="7" t="s">
        <v>348</v>
      </c>
      <c r="B119" s="10">
        <v>5186256.7872000001</v>
      </c>
    </row>
    <row r="120" spans="1:2" outlineLevel="3" x14ac:dyDescent="0.2"/>
    <row r="121" spans="1:2" outlineLevel="4" x14ac:dyDescent="0.2"/>
    <row r="122" spans="1:2" outlineLevel="5" x14ac:dyDescent="0.2">
      <c r="A122" s="8" t="s">
        <v>349</v>
      </c>
      <c r="B122" s="6">
        <v>0</v>
      </c>
    </row>
    <row r="123" spans="1:2" outlineLevel="4" x14ac:dyDescent="0.2">
      <c r="A123" s="7" t="s">
        <v>350</v>
      </c>
      <c r="B123" s="10">
        <v>0</v>
      </c>
    </row>
    <row r="124" spans="1:2" outlineLevel="5" x14ac:dyDescent="0.2">
      <c r="A124" s="8" t="s">
        <v>351</v>
      </c>
      <c r="B124" s="6">
        <v>0</v>
      </c>
    </row>
    <row r="125" spans="1:2" outlineLevel="4" x14ac:dyDescent="0.2">
      <c r="A125" s="7" t="s">
        <v>352</v>
      </c>
      <c r="B125" s="10">
        <v>0</v>
      </c>
    </row>
    <row r="126" spans="1:2" outlineLevel="5" x14ac:dyDescent="0.2">
      <c r="A126" s="8" t="s">
        <v>353</v>
      </c>
      <c r="B126" s="6">
        <v>5306484</v>
      </c>
    </row>
    <row r="127" spans="1:2" outlineLevel="5" x14ac:dyDescent="0.2">
      <c r="A127" s="8" t="s">
        <v>354</v>
      </c>
      <c r="B127" s="6">
        <v>4924461</v>
      </c>
    </row>
    <row r="128" spans="1:2" outlineLevel="5" x14ac:dyDescent="0.2">
      <c r="A128" s="8" t="s">
        <v>355</v>
      </c>
      <c r="B128" s="6">
        <v>550774</v>
      </c>
    </row>
    <row r="129" spans="1:2" outlineLevel="5" x14ac:dyDescent="0.2">
      <c r="A129" s="8" t="s">
        <v>356</v>
      </c>
      <c r="B129" s="6">
        <v>3914999.9999999902</v>
      </c>
    </row>
    <row r="130" spans="1:2" outlineLevel="5" x14ac:dyDescent="0.2">
      <c r="A130" s="8" t="s">
        <v>357</v>
      </c>
      <c r="B130" s="6">
        <v>0</v>
      </c>
    </row>
    <row r="131" spans="1:2" outlineLevel="5" x14ac:dyDescent="0.2">
      <c r="A131" s="8" t="s">
        <v>358</v>
      </c>
      <c r="B131" s="6">
        <v>0</v>
      </c>
    </row>
    <row r="132" spans="1:2" outlineLevel="5" x14ac:dyDescent="0.2">
      <c r="A132" s="8" t="s">
        <v>359</v>
      </c>
      <c r="B132" s="6">
        <v>837.99999999999898</v>
      </c>
    </row>
    <row r="133" spans="1:2" outlineLevel="5" x14ac:dyDescent="0.2">
      <c r="A133" s="8" t="s">
        <v>360</v>
      </c>
      <c r="B133" s="6">
        <v>0</v>
      </c>
    </row>
    <row r="134" spans="1:2" outlineLevel="5" x14ac:dyDescent="0.2">
      <c r="A134" s="8" t="s">
        <v>361</v>
      </c>
      <c r="B134" s="6">
        <v>0</v>
      </c>
    </row>
    <row r="135" spans="1:2" outlineLevel="5" x14ac:dyDescent="0.2">
      <c r="A135" s="8" t="s">
        <v>362</v>
      </c>
      <c r="B135" s="6">
        <v>0</v>
      </c>
    </row>
    <row r="136" spans="1:2" outlineLevel="5" x14ac:dyDescent="0.2">
      <c r="A136" s="8" t="s">
        <v>363</v>
      </c>
      <c r="B136" s="6">
        <v>0</v>
      </c>
    </row>
    <row r="137" spans="1:2" outlineLevel="5" x14ac:dyDescent="0.2">
      <c r="A137" s="8" t="s">
        <v>364</v>
      </c>
      <c r="B137" s="6">
        <v>0</v>
      </c>
    </row>
    <row r="138" spans="1:2" outlineLevel="5" x14ac:dyDescent="0.2">
      <c r="A138" s="8" t="s">
        <v>365</v>
      </c>
      <c r="B138" s="6">
        <v>0</v>
      </c>
    </row>
    <row r="139" spans="1:2" outlineLevel="4" x14ac:dyDescent="0.2">
      <c r="A139" s="7" t="s">
        <v>366</v>
      </c>
      <c r="B139" s="10">
        <v>14697556.999999899</v>
      </c>
    </row>
    <row r="140" spans="1:2" outlineLevel="3" x14ac:dyDescent="0.2">
      <c r="A140" s="7" t="s">
        <v>367</v>
      </c>
      <c r="B140" s="10">
        <v>14697556.999999899</v>
      </c>
    </row>
    <row r="141" spans="1:2" outlineLevel="4" x14ac:dyDescent="0.2">
      <c r="A141" s="8" t="s">
        <v>368</v>
      </c>
      <c r="B141" s="6">
        <v>0</v>
      </c>
    </row>
    <row r="142" spans="1:2" outlineLevel="3" x14ac:dyDescent="0.2">
      <c r="A142" s="7" t="s">
        <v>369</v>
      </c>
      <c r="B142" s="10">
        <v>0</v>
      </c>
    </row>
    <row r="143" spans="1:2" outlineLevel="4" x14ac:dyDescent="0.2">
      <c r="A143" s="8" t="s">
        <v>370</v>
      </c>
      <c r="B143" s="6">
        <v>0</v>
      </c>
    </row>
    <row r="144" spans="1:2" outlineLevel="4" x14ac:dyDescent="0.2">
      <c r="A144" s="8" t="s">
        <v>371</v>
      </c>
      <c r="B144" s="6">
        <v>49359.534407999898</v>
      </c>
    </row>
    <row r="145" spans="1:2" outlineLevel="4" x14ac:dyDescent="0.2">
      <c r="A145" s="8" t="s">
        <v>372</v>
      </c>
      <c r="B145" s="6">
        <v>2000.00000399999</v>
      </c>
    </row>
    <row r="146" spans="1:2" outlineLevel="4" x14ac:dyDescent="0.2">
      <c r="A146" s="8" t="s">
        <v>373</v>
      </c>
      <c r="B146" s="6">
        <v>0</v>
      </c>
    </row>
    <row r="147" spans="1:2" outlineLevel="3" x14ac:dyDescent="0.2">
      <c r="A147" s="7" t="s">
        <v>374</v>
      </c>
      <c r="B147" s="10">
        <v>51359.534411999899</v>
      </c>
    </row>
    <row r="148" spans="1:2" outlineLevel="2" x14ac:dyDescent="0.2">
      <c r="A148" s="7" t="s">
        <v>375</v>
      </c>
      <c r="B148" s="10">
        <v>14748916.5344119</v>
      </c>
    </row>
    <row r="149" spans="1:2" outlineLevel="1" x14ac:dyDescent="0.2">
      <c r="A149" s="7" t="s">
        <v>376</v>
      </c>
      <c r="B149" s="10">
        <v>19935173.321612</v>
      </c>
    </row>
    <row r="150" spans="1:2" outlineLevel="2" x14ac:dyDescent="0.2"/>
    <row r="151" spans="1:2" outlineLevel="3" x14ac:dyDescent="0.2"/>
    <row r="152" spans="1:2" outlineLevel="4" x14ac:dyDescent="0.2">
      <c r="A152" s="8" t="s">
        <v>377</v>
      </c>
      <c r="B152" s="6">
        <v>-37426383.960000001</v>
      </c>
    </row>
    <row r="153" spans="1:2" outlineLevel="3" x14ac:dyDescent="0.2">
      <c r="A153" s="7" t="s">
        <v>378</v>
      </c>
      <c r="B153" s="10">
        <v>-37426383.960000001</v>
      </c>
    </row>
    <row r="154" spans="1:2" outlineLevel="3" x14ac:dyDescent="0.2">
      <c r="A154" s="8" t="s">
        <v>379</v>
      </c>
      <c r="B154" s="6">
        <v>0</v>
      </c>
    </row>
    <row r="155" spans="1:2" outlineLevel="3" x14ac:dyDescent="0.2">
      <c r="A155" s="8" t="s">
        <v>380</v>
      </c>
      <c r="B155" s="6">
        <v>0</v>
      </c>
    </row>
    <row r="156" spans="1:2" outlineLevel="2" x14ac:dyDescent="0.2">
      <c r="A156" s="8" t="s">
        <v>381</v>
      </c>
      <c r="B156" s="10">
        <v>-37426383.960000001</v>
      </c>
    </row>
    <row r="157" spans="1:2" outlineLevel="3" x14ac:dyDescent="0.2"/>
    <row r="158" spans="1:2" outlineLevel="4" x14ac:dyDescent="0.2">
      <c r="A158" s="8" t="s">
        <v>382</v>
      </c>
      <c r="B158" s="6">
        <v>132162.99999999901</v>
      </c>
    </row>
    <row r="159" spans="1:2" outlineLevel="3" x14ac:dyDescent="0.2">
      <c r="A159" s="7" t="s">
        <v>383</v>
      </c>
      <c r="B159" s="10">
        <v>132162.99999999901</v>
      </c>
    </row>
    <row r="160" spans="1:2" outlineLevel="2" x14ac:dyDescent="0.2">
      <c r="A160" s="7" t="s">
        <v>384</v>
      </c>
      <c r="B160" s="6">
        <v>132162.99999999901</v>
      </c>
    </row>
    <row r="161" spans="1:2" outlineLevel="3" x14ac:dyDescent="0.2"/>
    <row r="162" spans="1:2" outlineLevel="4" x14ac:dyDescent="0.2">
      <c r="A162" s="8" t="s">
        <v>385</v>
      </c>
      <c r="B162" s="6">
        <v>266260.60874021798</v>
      </c>
    </row>
    <row r="163" spans="1:2" outlineLevel="3" x14ac:dyDescent="0.2">
      <c r="A163" s="7" t="s">
        <v>386</v>
      </c>
      <c r="B163" s="10">
        <v>266260.60874021798</v>
      </c>
    </row>
    <row r="164" spans="1:2" outlineLevel="2" x14ac:dyDescent="0.2">
      <c r="A164" s="7" t="s">
        <v>387</v>
      </c>
      <c r="B164" s="10">
        <v>266260.60874021798</v>
      </c>
    </row>
    <row r="165" spans="1:2" outlineLevel="3" x14ac:dyDescent="0.2">
      <c r="A165" s="8" t="s">
        <v>388</v>
      </c>
      <c r="B165" s="6">
        <v>636000</v>
      </c>
    </row>
    <row r="166" spans="1:2" outlineLevel="3" x14ac:dyDescent="0.2">
      <c r="A166" s="8" t="s">
        <v>389</v>
      </c>
      <c r="B166" s="6">
        <v>2046799.99999999</v>
      </c>
    </row>
    <row r="167" spans="1:2" outlineLevel="2" x14ac:dyDescent="0.2">
      <c r="A167" s="7" t="s">
        <v>390</v>
      </c>
      <c r="B167" s="10">
        <v>2682799.9999999902</v>
      </c>
    </row>
    <row r="168" spans="1:2" outlineLevel="1" x14ac:dyDescent="0.2">
      <c r="A168" s="7" t="s">
        <v>391</v>
      </c>
      <c r="B168" s="10">
        <v>-34345160.351259701</v>
      </c>
    </row>
    <row r="169" spans="1:2" x14ac:dyDescent="0.2">
      <c r="A169" s="7" t="s">
        <v>392</v>
      </c>
      <c r="B169" s="10">
        <v>-14409987.0296477</v>
      </c>
    </row>
    <row r="171" spans="1:2" x14ac:dyDescent="0.2">
      <c r="A171" s="7" t="s">
        <v>393</v>
      </c>
      <c r="B171" s="10">
        <v>0</v>
      </c>
    </row>
    <row r="172" spans="1:2" x14ac:dyDescent="0.2">
      <c r="A172" s="7" t="s">
        <v>394</v>
      </c>
      <c r="B172" s="10">
        <v>2251454283.5193901</v>
      </c>
    </row>
    <row r="174" spans="1:2" x14ac:dyDescent="0.2">
      <c r="A174" s="7" t="s">
        <v>395</v>
      </c>
    </row>
    <row r="175" spans="1:2" outlineLevel="1" x14ac:dyDescent="0.2"/>
    <row r="176" spans="1:2" outlineLevel="2" x14ac:dyDescent="0.2"/>
    <row r="177" spans="1:2" outlineLevel="3" x14ac:dyDescent="0.2">
      <c r="A177" s="8" t="s">
        <v>396</v>
      </c>
      <c r="B177" s="6">
        <v>0</v>
      </c>
    </row>
    <row r="178" spans="1:2" outlineLevel="3" x14ac:dyDescent="0.2">
      <c r="A178" s="8" t="s">
        <v>397</v>
      </c>
      <c r="B178" s="6">
        <v>0</v>
      </c>
    </row>
    <row r="179" spans="1:2" outlineLevel="3" x14ac:dyDescent="0.2">
      <c r="A179" s="8" t="s">
        <v>398</v>
      </c>
      <c r="B179" s="6">
        <v>0</v>
      </c>
    </row>
    <row r="180" spans="1:2" outlineLevel="3" x14ac:dyDescent="0.2">
      <c r="A180" s="8" t="s">
        <v>399</v>
      </c>
      <c r="B180" s="6">
        <v>2140463.5899871602</v>
      </c>
    </row>
    <row r="181" spans="1:2" outlineLevel="3" x14ac:dyDescent="0.2">
      <c r="A181" s="8" t="s">
        <v>400</v>
      </c>
      <c r="B181" s="6">
        <v>132360396.32699899</v>
      </c>
    </row>
    <row r="182" spans="1:2" outlineLevel="3" x14ac:dyDescent="0.2">
      <c r="A182" s="8" t="s">
        <v>401</v>
      </c>
      <c r="B182" s="6">
        <v>5727997.4721999997</v>
      </c>
    </row>
    <row r="183" spans="1:2" outlineLevel="3" x14ac:dyDescent="0.2">
      <c r="A183" s="8" t="s">
        <v>402</v>
      </c>
      <c r="B183" s="6">
        <v>0</v>
      </c>
    </row>
    <row r="184" spans="1:2" outlineLevel="3" x14ac:dyDescent="0.2">
      <c r="A184" s="8" t="s">
        <v>403</v>
      </c>
      <c r="B184" s="6">
        <v>2026834.7689700001</v>
      </c>
    </row>
    <row r="185" spans="1:2" outlineLevel="3" x14ac:dyDescent="0.2">
      <c r="A185" s="8" t="s">
        <v>404</v>
      </c>
      <c r="B185" s="6">
        <v>0</v>
      </c>
    </row>
    <row r="186" spans="1:2" outlineLevel="3" x14ac:dyDescent="0.2">
      <c r="A186" s="8" t="s">
        <v>405</v>
      </c>
      <c r="B186" s="6">
        <v>0</v>
      </c>
    </row>
    <row r="187" spans="1:2" outlineLevel="3" x14ac:dyDescent="0.2">
      <c r="A187" s="8" t="s">
        <v>406</v>
      </c>
      <c r="B187" s="6">
        <v>90658780</v>
      </c>
    </row>
    <row r="188" spans="1:2" outlineLevel="3" x14ac:dyDescent="0.2">
      <c r="A188" s="8" t="s">
        <v>407</v>
      </c>
      <c r="B188" s="6">
        <v>160529.742999999</v>
      </c>
    </row>
    <row r="189" spans="1:2" outlineLevel="3" x14ac:dyDescent="0.2">
      <c r="A189" s="8" t="s">
        <v>408</v>
      </c>
      <c r="B189" s="6">
        <v>0</v>
      </c>
    </row>
    <row r="190" spans="1:2" outlineLevel="3" x14ac:dyDescent="0.2">
      <c r="A190" s="8" t="s">
        <v>409</v>
      </c>
      <c r="B190" s="6">
        <v>0</v>
      </c>
    </row>
    <row r="191" spans="1:2" outlineLevel="3" x14ac:dyDescent="0.2">
      <c r="A191" s="8" t="s">
        <v>410</v>
      </c>
      <c r="B191" s="6">
        <v>0</v>
      </c>
    </row>
    <row r="192" spans="1:2" outlineLevel="2" x14ac:dyDescent="0.2">
      <c r="A192" s="7" t="s">
        <v>411</v>
      </c>
      <c r="B192" s="6">
        <v>233075001.90115699</v>
      </c>
    </row>
    <row r="193" spans="1:2" outlineLevel="2" x14ac:dyDescent="0.2">
      <c r="A193" s="7" t="s">
        <v>412</v>
      </c>
      <c r="B193" s="6">
        <v>0</v>
      </c>
    </row>
    <row r="194" spans="1:2" outlineLevel="3" x14ac:dyDescent="0.2">
      <c r="A194" s="8" t="s">
        <v>413</v>
      </c>
      <c r="B194" s="6">
        <v>0</v>
      </c>
    </row>
    <row r="195" spans="1:2" outlineLevel="2" x14ac:dyDescent="0.2">
      <c r="A195" s="7" t="s">
        <v>414</v>
      </c>
      <c r="B195" s="6">
        <v>0</v>
      </c>
    </row>
    <row r="196" spans="1:2" outlineLevel="1" x14ac:dyDescent="0.2">
      <c r="A196" s="7" t="s">
        <v>415</v>
      </c>
      <c r="B196" s="10">
        <v>233075001.90115699</v>
      </c>
    </row>
    <row r="197" spans="1:2" outlineLevel="2" x14ac:dyDescent="0.2">
      <c r="A197" s="8" t="s">
        <v>416</v>
      </c>
      <c r="B197" s="6">
        <v>1158992.0014500001</v>
      </c>
    </row>
    <row r="198" spans="1:2" outlineLevel="2" x14ac:dyDescent="0.2">
      <c r="A198" s="8" t="s">
        <v>417</v>
      </c>
      <c r="B198" s="6">
        <v>1534.4219660000001</v>
      </c>
    </row>
    <row r="199" spans="1:2" outlineLevel="2" x14ac:dyDescent="0.2">
      <c r="A199" s="8" t="s">
        <v>418</v>
      </c>
      <c r="B199" s="6">
        <v>0</v>
      </c>
    </row>
    <row r="200" spans="1:2" outlineLevel="1" x14ac:dyDescent="0.2">
      <c r="A200" s="7" t="s">
        <v>419</v>
      </c>
      <c r="B200" s="10">
        <v>1160526.4234160001</v>
      </c>
    </row>
    <row r="201" spans="1:2" outlineLevel="2" x14ac:dyDescent="0.2">
      <c r="A201" s="8" t="s">
        <v>420</v>
      </c>
      <c r="B201" s="6">
        <v>0</v>
      </c>
    </row>
    <row r="202" spans="1:2" outlineLevel="2" x14ac:dyDescent="0.2">
      <c r="A202" s="8" t="s">
        <v>421</v>
      </c>
      <c r="B202" s="6">
        <v>2286247.2515999898</v>
      </c>
    </row>
    <row r="203" spans="1:2" outlineLevel="2" x14ac:dyDescent="0.2">
      <c r="A203" s="8" t="s">
        <v>422</v>
      </c>
      <c r="B203" s="6">
        <v>522665.95238999999</v>
      </c>
    </row>
    <row r="204" spans="1:2" outlineLevel="2" x14ac:dyDescent="0.2">
      <c r="A204" s="8" t="s">
        <v>423</v>
      </c>
      <c r="B204" s="6">
        <v>9214454.9639999997</v>
      </c>
    </row>
    <row r="205" spans="1:2" outlineLevel="1" x14ac:dyDescent="0.2">
      <c r="A205" s="7" t="s">
        <v>424</v>
      </c>
      <c r="B205" s="10">
        <v>12023368.167990001</v>
      </c>
    </row>
    <row r="206" spans="1:2" x14ac:dyDescent="0.2">
      <c r="A206" s="7" t="s">
        <v>425</v>
      </c>
      <c r="B206" s="10">
        <v>246258896.49256301</v>
      </c>
    </row>
    <row r="207" spans="1:2" outlineLevel="1" x14ac:dyDescent="0.2"/>
    <row r="208" spans="1:2" outlineLevel="2" x14ac:dyDescent="0.2"/>
    <row r="209" spans="1:2" outlineLevel="3" x14ac:dyDescent="0.2">
      <c r="A209" s="8" t="s">
        <v>426</v>
      </c>
      <c r="B209" s="6">
        <v>156714923.07692301</v>
      </c>
    </row>
    <row r="210" spans="1:2" outlineLevel="3" x14ac:dyDescent="0.2">
      <c r="A210" s="8" t="s">
        <v>427</v>
      </c>
      <c r="B210" s="6">
        <v>0</v>
      </c>
    </row>
    <row r="211" spans="1:2" outlineLevel="2" x14ac:dyDescent="0.2">
      <c r="A211" s="7" t="s">
        <v>428</v>
      </c>
      <c r="B211" s="10">
        <v>156714923.07692301</v>
      </c>
    </row>
    <row r="212" spans="1:2" outlineLevel="3" x14ac:dyDescent="0.2">
      <c r="A212" s="8" t="s">
        <v>429</v>
      </c>
      <c r="B212" s="6">
        <v>0</v>
      </c>
    </row>
    <row r="213" spans="1:2" outlineLevel="3" x14ac:dyDescent="0.2">
      <c r="A213" s="8" t="s">
        <v>430</v>
      </c>
      <c r="B213" s="6">
        <v>99575260.428682297</v>
      </c>
    </row>
    <row r="214" spans="1:2" outlineLevel="2" x14ac:dyDescent="0.2">
      <c r="A214" s="7" t="s">
        <v>431</v>
      </c>
      <c r="B214" s="10">
        <v>99575260.428682297</v>
      </c>
    </row>
    <row r="215" spans="1:2" outlineLevel="1" x14ac:dyDescent="0.2">
      <c r="A215" s="7" t="s">
        <v>432</v>
      </c>
      <c r="B215" s="10">
        <v>256290183.50560501</v>
      </c>
    </row>
    <row r="216" spans="1:2" outlineLevel="2" x14ac:dyDescent="0.2"/>
    <row r="217" spans="1:2" outlineLevel="3" x14ac:dyDescent="0.2"/>
    <row r="218" spans="1:2" outlineLevel="3" x14ac:dyDescent="0.2">
      <c r="A218" s="8" t="s">
        <v>433</v>
      </c>
      <c r="B218" s="6">
        <v>0</v>
      </c>
    </row>
    <row r="219" spans="1:2" outlineLevel="2" x14ac:dyDescent="0.2">
      <c r="A219" s="7" t="s">
        <v>434</v>
      </c>
      <c r="B219" s="10">
        <v>0</v>
      </c>
    </row>
    <row r="220" spans="1:2" outlineLevel="3" x14ac:dyDescent="0.2">
      <c r="A220" s="8" t="s">
        <v>435</v>
      </c>
      <c r="B220" s="6">
        <v>180000</v>
      </c>
    </row>
    <row r="221" spans="1:2" outlineLevel="3" x14ac:dyDescent="0.2">
      <c r="A221" s="8" t="s">
        <v>436</v>
      </c>
      <c r="B221" s="6">
        <v>7500000</v>
      </c>
    </row>
    <row r="222" spans="1:2" outlineLevel="3" x14ac:dyDescent="0.2">
      <c r="A222" s="8" t="s">
        <v>437</v>
      </c>
      <c r="B222" s="6">
        <v>-4200000</v>
      </c>
    </row>
    <row r="223" spans="1:2" outlineLevel="3" x14ac:dyDescent="0.2">
      <c r="A223" s="8" t="s">
        <v>438</v>
      </c>
      <c r="B223" s="6">
        <v>3050000</v>
      </c>
    </row>
    <row r="224" spans="1:2" outlineLevel="3" x14ac:dyDescent="0.2">
      <c r="A224" s="8" t="s">
        <v>439</v>
      </c>
      <c r="B224" s="6">
        <v>3325000</v>
      </c>
    </row>
    <row r="225" spans="1:2" outlineLevel="3" x14ac:dyDescent="0.2">
      <c r="A225" s="8" t="s">
        <v>440</v>
      </c>
      <c r="B225" s="6">
        <v>-794563.41281000001</v>
      </c>
    </row>
    <row r="226" spans="1:2" outlineLevel="3" x14ac:dyDescent="0.2">
      <c r="A226" s="8" t="s">
        <v>441</v>
      </c>
      <c r="B226" s="6">
        <v>1310000</v>
      </c>
    </row>
    <row r="227" spans="1:2" outlineLevel="3" x14ac:dyDescent="0.2">
      <c r="A227" s="8" t="s">
        <v>442</v>
      </c>
      <c r="B227" s="6">
        <v>-60000</v>
      </c>
    </row>
    <row r="228" spans="1:2" outlineLevel="3" x14ac:dyDescent="0.2">
      <c r="A228" s="8" t="s">
        <v>443</v>
      </c>
      <c r="B228" s="6">
        <v>535000</v>
      </c>
    </row>
    <row r="229" spans="1:2" outlineLevel="3" x14ac:dyDescent="0.2">
      <c r="A229" s="8" t="s">
        <v>444</v>
      </c>
      <c r="B229" s="6">
        <v>1600000</v>
      </c>
    </row>
    <row r="230" spans="1:2" outlineLevel="3" x14ac:dyDescent="0.2">
      <c r="A230" s="8" t="s">
        <v>445</v>
      </c>
      <c r="B230" s="6">
        <v>-80000</v>
      </c>
    </row>
    <row r="231" spans="1:2" outlineLevel="2" x14ac:dyDescent="0.2">
      <c r="A231" s="7" t="s">
        <v>446</v>
      </c>
      <c r="B231" s="10">
        <v>12365436.58719</v>
      </c>
    </row>
    <row r="232" spans="1:2" outlineLevel="3" x14ac:dyDescent="0.2">
      <c r="A232" s="8" t="s">
        <v>447</v>
      </c>
      <c r="B232" s="6">
        <v>0</v>
      </c>
    </row>
    <row r="233" spans="1:2" outlineLevel="3" x14ac:dyDescent="0.2">
      <c r="A233" s="8" t="s">
        <v>448</v>
      </c>
      <c r="B233" s="6">
        <v>0</v>
      </c>
    </row>
    <row r="234" spans="1:2" outlineLevel="3" x14ac:dyDescent="0.2">
      <c r="A234" s="8" t="s">
        <v>449</v>
      </c>
      <c r="B234" s="6">
        <v>0</v>
      </c>
    </row>
    <row r="235" spans="1:2" outlineLevel="3" x14ac:dyDescent="0.2">
      <c r="A235" s="8" t="s">
        <v>450</v>
      </c>
      <c r="B235" s="6">
        <v>0</v>
      </c>
    </row>
    <row r="236" spans="1:2" outlineLevel="3" x14ac:dyDescent="0.2">
      <c r="A236" s="8" t="s">
        <v>451</v>
      </c>
      <c r="B236" s="6">
        <v>0</v>
      </c>
    </row>
    <row r="237" spans="1:2" outlineLevel="3" x14ac:dyDescent="0.2">
      <c r="A237" s="8" t="s">
        <v>452</v>
      </c>
      <c r="B237" s="6">
        <v>0</v>
      </c>
    </row>
    <row r="238" spans="1:2" outlineLevel="3" x14ac:dyDescent="0.2">
      <c r="A238" s="8" t="s">
        <v>453</v>
      </c>
      <c r="B238" s="6">
        <v>36055986.758000001</v>
      </c>
    </row>
    <row r="239" spans="1:2" outlineLevel="3" x14ac:dyDescent="0.2">
      <c r="A239" s="8" t="s">
        <v>454</v>
      </c>
      <c r="B239" s="6">
        <v>0</v>
      </c>
    </row>
    <row r="240" spans="1:2" outlineLevel="3" x14ac:dyDescent="0.2">
      <c r="A240" s="8" t="s">
        <v>455</v>
      </c>
      <c r="B240" s="6">
        <v>80481748.247999996</v>
      </c>
    </row>
    <row r="241" spans="1:2" outlineLevel="3" x14ac:dyDescent="0.2">
      <c r="A241" s="8" t="s">
        <v>456</v>
      </c>
      <c r="B241" s="6">
        <v>25546680.335999999</v>
      </c>
    </row>
    <row r="242" spans="1:2" outlineLevel="3" x14ac:dyDescent="0.2">
      <c r="A242" s="8" t="s">
        <v>457</v>
      </c>
      <c r="B242" s="6">
        <v>25000000</v>
      </c>
    </row>
    <row r="243" spans="1:2" outlineLevel="3" x14ac:dyDescent="0.2">
      <c r="A243" s="8" t="s">
        <v>458</v>
      </c>
      <c r="B243" s="6">
        <v>-24000000</v>
      </c>
    </row>
    <row r="244" spans="1:2" outlineLevel="3" x14ac:dyDescent="0.2">
      <c r="A244" s="8" t="s">
        <v>459</v>
      </c>
      <c r="B244" s="6">
        <v>0</v>
      </c>
    </row>
    <row r="245" spans="1:2" outlineLevel="3" x14ac:dyDescent="0.2">
      <c r="A245" s="8" t="s">
        <v>460</v>
      </c>
      <c r="B245" s="6">
        <v>19500000</v>
      </c>
    </row>
    <row r="246" spans="1:2" outlineLevel="3" x14ac:dyDescent="0.2">
      <c r="A246" s="8" t="s">
        <v>461</v>
      </c>
      <c r="B246" s="6">
        <v>-6100000</v>
      </c>
    </row>
    <row r="247" spans="1:2" outlineLevel="3" x14ac:dyDescent="0.2">
      <c r="A247" s="8" t="s">
        <v>462</v>
      </c>
      <c r="B247" s="6">
        <v>0</v>
      </c>
    </row>
    <row r="248" spans="1:2" outlineLevel="2" x14ac:dyDescent="0.2">
      <c r="A248" s="7" t="s">
        <v>463</v>
      </c>
      <c r="B248" s="10">
        <v>156484415.34200001</v>
      </c>
    </row>
    <row r="249" spans="1:2" outlineLevel="1" x14ac:dyDescent="0.2">
      <c r="A249" s="7" t="s">
        <v>464</v>
      </c>
      <c r="B249" s="10">
        <v>168849851.929189</v>
      </c>
    </row>
    <row r="250" spans="1:2" outlineLevel="1" x14ac:dyDescent="0.2">
      <c r="A250" s="8" t="s">
        <v>465</v>
      </c>
      <c r="B250" s="6">
        <v>0</v>
      </c>
    </row>
    <row r="251" spans="1:2" x14ac:dyDescent="0.2">
      <c r="A251" s="7" t="s">
        <v>466</v>
      </c>
      <c r="B251" s="10">
        <v>425140035.43479502</v>
      </c>
    </row>
    <row r="252" spans="1:2" x14ac:dyDescent="0.2">
      <c r="A252" s="7" t="s">
        <v>467</v>
      </c>
      <c r="B252" s="10">
        <v>671398931.92735803</v>
      </c>
    </row>
    <row r="253" spans="1:2" x14ac:dyDescent="0.2">
      <c r="A253" s="8" t="s">
        <v>468</v>
      </c>
      <c r="B253" s="10">
        <v>1580055351.59203</v>
      </c>
    </row>
    <row r="255" spans="1:2" x14ac:dyDescent="0.2">
      <c r="A255" s="7" t="s">
        <v>469</v>
      </c>
    </row>
    <row r="256" spans="1:2" outlineLevel="1" x14ac:dyDescent="0.2"/>
    <row r="257" spans="1:2" outlineLevel="2" x14ac:dyDescent="0.2"/>
    <row r="258" spans="1:2" outlineLevel="3" x14ac:dyDescent="0.2">
      <c r="A258" s="8" t="s">
        <v>470</v>
      </c>
      <c r="B258" s="6">
        <v>0</v>
      </c>
    </row>
    <row r="259" spans="1:2" outlineLevel="3" x14ac:dyDescent="0.2">
      <c r="A259" s="8" t="s">
        <v>471</v>
      </c>
      <c r="B259" s="6">
        <v>5105741.2899961704</v>
      </c>
    </row>
    <row r="260" spans="1:2" outlineLevel="3" x14ac:dyDescent="0.2">
      <c r="A260" s="8" t="s">
        <v>472</v>
      </c>
      <c r="B260" s="6">
        <v>189431.92870667801</v>
      </c>
    </row>
    <row r="261" spans="1:2" outlineLevel="3" x14ac:dyDescent="0.2">
      <c r="A261" s="8" t="s">
        <v>473</v>
      </c>
      <c r="B261" s="6">
        <v>0</v>
      </c>
    </row>
    <row r="262" spans="1:2" outlineLevel="3" x14ac:dyDescent="0.2">
      <c r="A262" s="8" t="s">
        <v>474</v>
      </c>
      <c r="B262" s="6">
        <v>8095665.6332540801</v>
      </c>
    </row>
    <row r="263" spans="1:2" outlineLevel="3" x14ac:dyDescent="0.2">
      <c r="A263" s="8" t="s">
        <v>475</v>
      </c>
      <c r="B263" s="6">
        <v>0</v>
      </c>
    </row>
    <row r="264" spans="1:2" outlineLevel="3" x14ac:dyDescent="0.2">
      <c r="A264" s="8" t="s">
        <v>476</v>
      </c>
      <c r="B264" s="6">
        <v>70147272</v>
      </c>
    </row>
    <row r="265" spans="1:2" outlineLevel="3" x14ac:dyDescent="0.2">
      <c r="A265" s="8" t="s">
        <v>477</v>
      </c>
      <c r="B265" s="6">
        <v>10666.08</v>
      </c>
    </row>
    <row r="266" spans="1:2" outlineLevel="2" x14ac:dyDescent="0.2">
      <c r="A266" s="7" t="s">
        <v>478</v>
      </c>
      <c r="B266" s="10">
        <v>83548776.931956902</v>
      </c>
    </row>
    <row r="267" spans="1:2" outlineLevel="3" x14ac:dyDescent="0.2">
      <c r="A267" s="8" t="s">
        <v>479</v>
      </c>
      <c r="B267" s="6">
        <v>11359096.9569516</v>
      </c>
    </row>
    <row r="268" spans="1:2" outlineLevel="3" x14ac:dyDescent="0.2">
      <c r="A268" s="8" t="s">
        <v>480</v>
      </c>
      <c r="B268" s="6">
        <v>8967741.0687745791</v>
      </c>
    </row>
    <row r="269" spans="1:2" outlineLevel="3" x14ac:dyDescent="0.2">
      <c r="A269" s="8" t="s">
        <v>481</v>
      </c>
      <c r="B269" s="6">
        <v>8438413.7387053706</v>
      </c>
    </row>
    <row r="270" spans="1:2" outlineLevel="3" x14ac:dyDescent="0.2">
      <c r="A270" s="8" t="s">
        <v>482</v>
      </c>
      <c r="B270" s="6">
        <v>4615500.7146553705</v>
      </c>
    </row>
    <row r="271" spans="1:2" outlineLevel="3" x14ac:dyDescent="0.2">
      <c r="A271" s="8" t="s">
        <v>483</v>
      </c>
      <c r="B271" s="6">
        <v>76659777.394312203</v>
      </c>
    </row>
    <row r="272" spans="1:2" outlineLevel="3" x14ac:dyDescent="0.2">
      <c r="A272" s="8" t="s">
        <v>484</v>
      </c>
      <c r="B272" s="6">
        <v>7447880</v>
      </c>
    </row>
    <row r="273" spans="1:2" outlineLevel="3" x14ac:dyDescent="0.2">
      <c r="A273" s="8" t="s">
        <v>485</v>
      </c>
      <c r="B273" s="6">
        <v>-7447880</v>
      </c>
    </row>
    <row r="274" spans="1:2" outlineLevel="2" x14ac:dyDescent="0.2">
      <c r="A274" s="7" t="s">
        <v>486</v>
      </c>
      <c r="B274" s="10">
        <v>110040529.873399</v>
      </c>
    </row>
    <row r="275" spans="1:2" outlineLevel="3" x14ac:dyDescent="0.2">
      <c r="A275" s="8" t="s">
        <v>487</v>
      </c>
      <c r="B275" s="6">
        <v>0</v>
      </c>
    </row>
    <row r="276" spans="1:2" outlineLevel="3" x14ac:dyDescent="0.2">
      <c r="A276" s="8" t="s">
        <v>488</v>
      </c>
      <c r="B276" s="6">
        <v>1931365.7186088799</v>
      </c>
    </row>
    <row r="277" spans="1:2" outlineLevel="2" x14ac:dyDescent="0.2">
      <c r="A277" s="7" t="s">
        <v>489</v>
      </c>
      <c r="B277" s="10">
        <v>1931365.7186088799</v>
      </c>
    </row>
    <row r="278" spans="1:2" outlineLevel="3" x14ac:dyDescent="0.2">
      <c r="A278" s="8" t="s">
        <v>490</v>
      </c>
      <c r="B278" s="6">
        <v>0</v>
      </c>
    </row>
    <row r="279" spans="1:2" outlineLevel="3" x14ac:dyDescent="0.2">
      <c r="A279" s="8" t="s">
        <v>491</v>
      </c>
      <c r="B279" s="6">
        <v>246000.12</v>
      </c>
    </row>
    <row r="280" spans="1:2" outlineLevel="3" x14ac:dyDescent="0.2">
      <c r="A280" s="8" t="s">
        <v>492</v>
      </c>
      <c r="B280" s="6">
        <v>1389106.7748990699</v>
      </c>
    </row>
    <row r="281" spans="1:2" outlineLevel="3" x14ac:dyDescent="0.2">
      <c r="A281" s="8" t="s">
        <v>493</v>
      </c>
      <c r="B281" s="6">
        <v>1608885.03242672</v>
      </c>
    </row>
    <row r="282" spans="1:2" outlineLevel="3" x14ac:dyDescent="0.2">
      <c r="A282" s="8" t="s">
        <v>494</v>
      </c>
      <c r="B282" s="6">
        <v>0</v>
      </c>
    </row>
    <row r="283" spans="1:2" outlineLevel="3" x14ac:dyDescent="0.2">
      <c r="A283" s="8" t="s">
        <v>495</v>
      </c>
      <c r="B283" s="6">
        <v>1086260.6200000001</v>
      </c>
    </row>
    <row r="284" spans="1:2" outlineLevel="3" x14ac:dyDescent="0.2">
      <c r="A284" s="8" t="s">
        <v>496</v>
      </c>
      <c r="B284" s="6">
        <v>4270764.88</v>
      </c>
    </row>
    <row r="285" spans="1:2" outlineLevel="2" x14ac:dyDescent="0.2">
      <c r="A285" s="7" t="s">
        <v>497</v>
      </c>
      <c r="B285" s="10">
        <v>8601017.4273257907</v>
      </c>
    </row>
    <row r="286" spans="1:2" outlineLevel="3" x14ac:dyDescent="0.2">
      <c r="A286" s="8" t="s">
        <v>498</v>
      </c>
      <c r="B286" s="6">
        <v>4491165.8775991099</v>
      </c>
    </row>
    <row r="287" spans="1:2" outlineLevel="3" x14ac:dyDescent="0.2">
      <c r="A287" s="8" t="s">
        <v>499</v>
      </c>
      <c r="B287" s="6">
        <v>1701359.37392917</v>
      </c>
    </row>
    <row r="288" spans="1:2" outlineLevel="3" x14ac:dyDescent="0.2">
      <c r="A288" s="8" t="s">
        <v>500</v>
      </c>
      <c r="B288" s="6">
        <v>1004442.56</v>
      </c>
    </row>
    <row r="289" spans="1:2" outlineLevel="3" x14ac:dyDescent="0.2">
      <c r="A289" s="8" t="s">
        <v>501</v>
      </c>
      <c r="B289" s="6">
        <v>3858790.41</v>
      </c>
    </row>
    <row r="290" spans="1:2" outlineLevel="3" x14ac:dyDescent="0.2">
      <c r="A290" s="8" t="s">
        <v>502</v>
      </c>
      <c r="B290" s="6">
        <v>0</v>
      </c>
    </row>
    <row r="291" spans="1:2" outlineLevel="3" x14ac:dyDescent="0.2">
      <c r="A291" s="8" t="s">
        <v>503</v>
      </c>
      <c r="B291" s="6">
        <v>0</v>
      </c>
    </row>
    <row r="292" spans="1:2" outlineLevel="3" x14ac:dyDescent="0.2">
      <c r="A292" s="8" t="s">
        <v>504</v>
      </c>
      <c r="B292" s="6">
        <v>0</v>
      </c>
    </row>
    <row r="293" spans="1:2" outlineLevel="3" x14ac:dyDescent="0.2">
      <c r="A293" s="8" t="s">
        <v>505</v>
      </c>
      <c r="B293" s="6">
        <v>338820.26999999897</v>
      </c>
    </row>
    <row r="294" spans="1:2" outlineLevel="3" x14ac:dyDescent="0.2">
      <c r="A294" s="8" t="s">
        <v>506</v>
      </c>
      <c r="B294" s="6">
        <v>1250237.76</v>
      </c>
    </row>
    <row r="295" spans="1:2" outlineLevel="3" x14ac:dyDescent="0.2">
      <c r="A295" s="8" t="s">
        <v>507</v>
      </c>
      <c r="B295" s="6">
        <v>11285280.658407999</v>
      </c>
    </row>
    <row r="296" spans="1:2" outlineLevel="3" x14ac:dyDescent="0.2">
      <c r="A296" s="8" t="s">
        <v>508</v>
      </c>
      <c r="B296" s="6">
        <v>1687151.0688399901</v>
      </c>
    </row>
    <row r="297" spans="1:2" outlineLevel="3" x14ac:dyDescent="0.2">
      <c r="A297" s="8" t="s">
        <v>509</v>
      </c>
      <c r="B297" s="6">
        <v>151911232.0979</v>
      </c>
    </row>
    <row r="298" spans="1:2" outlineLevel="3" x14ac:dyDescent="0.2">
      <c r="A298" s="8" t="s">
        <v>510</v>
      </c>
      <c r="B298" s="6">
        <v>14903717.846808</v>
      </c>
    </row>
    <row r="299" spans="1:2" outlineLevel="3" x14ac:dyDescent="0.2">
      <c r="A299" s="8" t="s">
        <v>511</v>
      </c>
      <c r="B299" s="6">
        <v>-1149924.3409199901</v>
      </c>
    </row>
    <row r="300" spans="1:2" outlineLevel="3" x14ac:dyDescent="0.2">
      <c r="A300" s="8" t="s">
        <v>512</v>
      </c>
      <c r="B300" s="6">
        <v>602040.83747999999</v>
      </c>
    </row>
    <row r="301" spans="1:2" outlineLevel="3" x14ac:dyDescent="0.2">
      <c r="A301" s="8" t="s">
        <v>513</v>
      </c>
      <c r="B301" s="6">
        <v>0</v>
      </c>
    </row>
    <row r="302" spans="1:2" outlineLevel="3" x14ac:dyDescent="0.2">
      <c r="A302" s="8" t="s">
        <v>514</v>
      </c>
      <c r="B302" s="6">
        <v>2035363.57799109</v>
      </c>
    </row>
    <row r="303" spans="1:2" outlineLevel="3" x14ac:dyDescent="0.2">
      <c r="A303" s="8" t="s">
        <v>515</v>
      </c>
      <c r="B303" s="6">
        <v>1066712.8799999999</v>
      </c>
    </row>
    <row r="304" spans="1:2" outlineLevel="3" x14ac:dyDescent="0.2">
      <c r="A304" s="8" t="s">
        <v>516</v>
      </c>
      <c r="B304" s="6">
        <v>0</v>
      </c>
    </row>
    <row r="305" spans="1:2" outlineLevel="2" x14ac:dyDescent="0.2">
      <c r="A305" s="7" t="s">
        <v>517</v>
      </c>
      <c r="B305" s="10">
        <v>194986390.87803501</v>
      </c>
    </row>
    <row r="306" spans="1:2" outlineLevel="3" x14ac:dyDescent="0.2">
      <c r="A306" s="8" t="s">
        <v>518</v>
      </c>
      <c r="B306" s="6">
        <v>4183364.6721097101</v>
      </c>
    </row>
    <row r="307" spans="1:2" outlineLevel="3" x14ac:dyDescent="0.2">
      <c r="A307" s="8" t="s">
        <v>519</v>
      </c>
      <c r="B307" s="6">
        <v>998117.66699746996</v>
      </c>
    </row>
    <row r="308" spans="1:2" outlineLevel="3" x14ac:dyDescent="0.2">
      <c r="A308" s="8" t="s">
        <v>520</v>
      </c>
      <c r="B308" s="6">
        <v>1826657.76975522</v>
      </c>
    </row>
    <row r="309" spans="1:2" outlineLevel="3" x14ac:dyDescent="0.2">
      <c r="A309" s="8" t="s">
        <v>521</v>
      </c>
      <c r="B309" s="6">
        <v>2206422.0839516101</v>
      </c>
    </row>
    <row r="310" spans="1:2" outlineLevel="3" x14ac:dyDescent="0.2">
      <c r="A310" s="8" t="s">
        <v>522</v>
      </c>
      <c r="B310" s="6">
        <v>3181078.6651102002</v>
      </c>
    </row>
    <row r="311" spans="1:2" outlineLevel="3" x14ac:dyDescent="0.2">
      <c r="A311" s="8" t="s">
        <v>523</v>
      </c>
      <c r="B311" s="6">
        <v>202965.983147875</v>
      </c>
    </row>
    <row r="312" spans="1:2" outlineLevel="3" x14ac:dyDescent="0.2">
      <c r="A312" s="8" t="s">
        <v>524</v>
      </c>
      <c r="B312" s="6">
        <v>16248818.2211169</v>
      </c>
    </row>
    <row r="313" spans="1:2" outlineLevel="3" x14ac:dyDescent="0.2">
      <c r="A313" s="8" t="s">
        <v>525</v>
      </c>
      <c r="B313" s="6">
        <v>0</v>
      </c>
    </row>
    <row r="314" spans="1:2" outlineLevel="3" x14ac:dyDescent="0.2">
      <c r="A314" s="8" t="s">
        <v>526</v>
      </c>
      <c r="B314" s="6">
        <v>1620000</v>
      </c>
    </row>
    <row r="315" spans="1:2" outlineLevel="2" x14ac:dyDescent="0.2">
      <c r="A315" s="7" t="s">
        <v>527</v>
      </c>
      <c r="B315" s="10">
        <v>30467425.062189002</v>
      </c>
    </row>
    <row r="316" spans="1:2" outlineLevel="3" x14ac:dyDescent="0.2">
      <c r="A316" s="8" t="s">
        <v>528</v>
      </c>
      <c r="B316" s="6">
        <v>0</v>
      </c>
    </row>
    <row r="317" spans="1:2" outlineLevel="3" x14ac:dyDescent="0.2">
      <c r="A317" s="8" t="s">
        <v>529</v>
      </c>
      <c r="B317" s="6">
        <v>1109224.3970663999</v>
      </c>
    </row>
    <row r="318" spans="1:2" outlineLevel="3" x14ac:dyDescent="0.2">
      <c r="A318" s="8" t="s">
        <v>530</v>
      </c>
      <c r="B318" s="6">
        <v>1230620.60951308</v>
      </c>
    </row>
    <row r="319" spans="1:2" outlineLevel="3" x14ac:dyDescent="0.2">
      <c r="A319" s="8" t="s">
        <v>531</v>
      </c>
      <c r="B319" s="6">
        <v>10811092.267721999</v>
      </c>
    </row>
    <row r="320" spans="1:2" outlineLevel="3" x14ac:dyDescent="0.2">
      <c r="A320" s="8" t="s">
        <v>532</v>
      </c>
      <c r="B320" s="6">
        <v>0</v>
      </c>
    </row>
    <row r="321" spans="1:2" outlineLevel="3" x14ac:dyDescent="0.2">
      <c r="A321" s="8" t="s">
        <v>533</v>
      </c>
      <c r="B321" s="6">
        <v>3927016.2130848998</v>
      </c>
    </row>
    <row r="322" spans="1:2" outlineLevel="3" x14ac:dyDescent="0.2">
      <c r="A322" s="8" t="s">
        <v>534</v>
      </c>
      <c r="B322" s="6">
        <v>1313736.09654692</v>
      </c>
    </row>
    <row r="323" spans="1:2" outlineLevel="3" x14ac:dyDescent="0.2">
      <c r="A323" s="8" t="s">
        <v>535</v>
      </c>
      <c r="B323" s="6">
        <v>8234607.3283512397</v>
      </c>
    </row>
    <row r="324" spans="1:2" outlineLevel="3" x14ac:dyDescent="0.2">
      <c r="A324" s="8" t="s">
        <v>536</v>
      </c>
      <c r="B324" s="6">
        <v>24387655.358892899</v>
      </c>
    </row>
    <row r="325" spans="1:2" outlineLevel="3" x14ac:dyDescent="0.2">
      <c r="A325" s="8" t="s">
        <v>537</v>
      </c>
      <c r="B325" s="6">
        <v>37911</v>
      </c>
    </row>
    <row r="326" spans="1:2" outlineLevel="2" x14ac:dyDescent="0.2">
      <c r="A326" s="7" t="s">
        <v>538</v>
      </c>
      <c r="B326" s="10">
        <v>51051863.2711775</v>
      </c>
    </row>
    <row r="327" spans="1:2" outlineLevel="3" x14ac:dyDescent="0.2">
      <c r="A327" s="8" t="s">
        <v>539</v>
      </c>
      <c r="B327" s="6">
        <v>0</v>
      </c>
    </row>
    <row r="328" spans="1:2" outlineLevel="3" x14ac:dyDescent="0.2">
      <c r="A328" s="8" t="s">
        <v>540</v>
      </c>
      <c r="B328" s="6">
        <v>373048.20424567099</v>
      </c>
    </row>
    <row r="329" spans="1:2" outlineLevel="2" x14ac:dyDescent="0.2">
      <c r="A329" s="7" t="s">
        <v>541</v>
      </c>
      <c r="B329" s="10">
        <v>373048.20424567099</v>
      </c>
    </row>
    <row r="330" spans="1:2" outlineLevel="3" x14ac:dyDescent="0.2">
      <c r="A330" s="8" t="s">
        <v>542</v>
      </c>
      <c r="B330" s="6">
        <v>47291053.823739499</v>
      </c>
    </row>
    <row r="331" spans="1:2" outlineLevel="3" x14ac:dyDescent="0.2">
      <c r="A331" s="8" t="s">
        <v>543</v>
      </c>
      <c r="B331" s="6">
        <v>3779693.6719807801</v>
      </c>
    </row>
    <row r="332" spans="1:2" outlineLevel="3" x14ac:dyDescent="0.2">
      <c r="A332" s="8" t="s">
        <v>544</v>
      </c>
      <c r="B332" s="6">
        <v>-3956069.7498240001</v>
      </c>
    </row>
    <row r="333" spans="1:2" outlineLevel="3" x14ac:dyDescent="0.2">
      <c r="A333" s="8" t="s">
        <v>545</v>
      </c>
      <c r="B333" s="6">
        <v>-42881.405464547097</v>
      </c>
    </row>
    <row r="334" spans="1:2" outlineLevel="3" x14ac:dyDescent="0.2">
      <c r="A334" s="8" t="s">
        <v>546</v>
      </c>
      <c r="B334" s="6">
        <v>1417697.0376945001</v>
      </c>
    </row>
    <row r="335" spans="1:2" outlineLevel="3" x14ac:dyDescent="0.2">
      <c r="A335" s="8" t="s">
        <v>547</v>
      </c>
      <c r="B335" s="6">
        <v>3486294.5493339999</v>
      </c>
    </row>
    <row r="336" spans="1:2" outlineLevel="3" x14ac:dyDescent="0.2">
      <c r="A336" s="8" t="s">
        <v>548</v>
      </c>
      <c r="B336" s="6">
        <v>8878943.4417833798</v>
      </c>
    </row>
    <row r="337" spans="1:2" outlineLevel="3" x14ac:dyDescent="0.2">
      <c r="A337" s="8" t="s">
        <v>549</v>
      </c>
      <c r="B337" s="6">
        <v>25796466.160220198</v>
      </c>
    </row>
    <row r="338" spans="1:2" outlineLevel="3" x14ac:dyDescent="0.2">
      <c r="A338" s="8" t="s">
        <v>550</v>
      </c>
      <c r="B338" s="6">
        <v>13721466.99996</v>
      </c>
    </row>
    <row r="339" spans="1:2" outlineLevel="3" x14ac:dyDescent="0.2">
      <c r="A339" s="8" t="s">
        <v>551</v>
      </c>
      <c r="B339" s="6">
        <v>12071484.48</v>
      </c>
    </row>
    <row r="340" spans="1:2" outlineLevel="3" x14ac:dyDescent="0.2">
      <c r="A340" s="8" t="s">
        <v>552</v>
      </c>
      <c r="B340" s="6">
        <v>77319.764183289793</v>
      </c>
    </row>
    <row r="341" spans="1:2" outlineLevel="3" x14ac:dyDescent="0.2">
      <c r="A341" s="8" t="s">
        <v>553</v>
      </c>
      <c r="B341" s="6">
        <v>3044103.7334574801</v>
      </c>
    </row>
    <row r="342" spans="1:2" outlineLevel="3" x14ac:dyDescent="0.2">
      <c r="A342" s="8" t="s">
        <v>554</v>
      </c>
      <c r="B342" s="6">
        <v>3142838.8455205802</v>
      </c>
    </row>
    <row r="343" spans="1:2" outlineLevel="2" x14ac:dyDescent="0.2">
      <c r="A343" s="7" t="s">
        <v>555</v>
      </c>
      <c r="B343" s="10">
        <v>118708411.352585</v>
      </c>
    </row>
    <row r="344" spans="1:2" outlineLevel="3" x14ac:dyDescent="0.2">
      <c r="A344" s="8" t="s">
        <v>556</v>
      </c>
      <c r="B344" s="6">
        <v>5731791.2699999902</v>
      </c>
    </row>
    <row r="345" spans="1:2" outlineLevel="2" x14ac:dyDescent="0.2">
      <c r="A345" s="7" t="s">
        <v>557</v>
      </c>
      <c r="B345" s="10">
        <v>5731791.2699999902</v>
      </c>
    </row>
    <row r="346" spans="1:2" outlineLevel="3" x14ac:dyDescent="0.2">
      <c r="A346" s="8" t="s">
        <v>558</v>
      </c>
      <c r="B346" s="6">
        <v>0</v>
      </c>
    </row>
    <row r="347" spans="1:2" outlineLevel="2" x14ac:dyDescent="0.2">
      <c r="A347" s="7" t="s">
        <v>559</v>
      </c>
      <c r="B347" s="10">
        <v>0</v>
      </c>
    </row>
    <row r="348" spans="1:2" outlineLevel="3" x14ac:dyDescent="0.2">
      <c r="A348" s="8" t="s">
        <v>560</v>
      </c>
      <c r="B348" s="6">
        <v>759411.954632145</v>
      </c>
    </row>
    <row r="349" spans="1:2" outlineLevel="2" x14ac:dyDescent="0.2">
      <c r="A349" s="7" t="s">
        <v>561</v>
      </c>
      <c r="B349" s="10">
        <v>759411.954632145</v>
      </c>
    </row>
    <row r="350" spans="1:2" outlineLevel="3" x14ac:dyDescent="0.2"/>
    <row r="351" spans="1:2" outlineLevel="4" x14ac:dyDescent="0.2">
      <c r="A351" s="8" t="s">
        <v>562</v>
      </c>
      <c r="B351" s="6">
        <v>-249999.959999999</v>
      </c>
    </row>
    <row r="352" spans="1:2" outlineLevel="3" x14ac:dyDescent="0.2">
      <c r="A352" s="7" t="s">
        <v>563</v>
      </c>
      <c r="B352" s="10">
        <v>-249999.959999999</v>
      </c>
    </row>
    <row r="353" spans="1:2" outlineLevel="2" x14ac:dyDescent="0.2">
      <c r="A353" s="7" t="s">
        <v>564</v>
      </c>
      <c r="B353" s="10">
        <v>-249999.959999999</v>
      </c>
    </row>
    <row r="354" spans="1:2" outlineLevel="3" x14ac:dyDescent="0.2"/>
    <row r="355" spans="1:2" outlineLevel="4" x14ac:dyDescent="0.2">
      <c r="A355" s="8" t="s">
        <v>565</v>
      </c>
      <c r="B355" s="6">
        <v>0</v>
      </c>
    </row>
    <row r="356" spans="1:2" outlineLevel="4" x14ac:dyDescent="0.2">
      <c r="A356" s="8" t="s">
        <v>566</v>
      </c>
      <c r="B356" s="6">
        <v>9701274.2400000002</v>
      </c>
    </row>
    <row r="357" spans="1:2" outlineLevel="3" x14ac:dyDescent="0.2">
      <c r="A357" s="7" t="s">
        <v>567</v>
      </c>
      <c r="B357" s="10">
        <v>9701274.2400000002</v>
      </c>
    </row>
    <row r="358" spans="1:2" outlineLevel="4" x14ac:dyDescent="0.2">
      <c r="A358" s="8" t="s">
        <v>568</v>
      </c>
      <c r="B358" s="6">
        <v>-37426383.960000001</v>
      </c>
    </row>
    <row r="359" spans="1:2" outlineLevel="4" x14ac:dyDescent="0.2">
      <c r="A359" s="8" t="s">
        <v>569</v>
      </c>
      <c r="B359" s="6">
        <v>0</v>
      </c>
    </row>
    <row r="360" spans="1:2" outlineLevel="4" x14ac:dyDescent="0.2">
      <c r="A360" s="8" t="s">
        <v>570</v>
      </c>
      <c r="B360" s="6">
        <v>1282712.7209860701</v>
      </c>
    </row>
    <row r="361" spans="1:2" outlineLevel="3" x14ac:dyDescent="0.2">
      <c r="A361" s="7" t="s">
        <v>571</v>
      </c>
      <c r="B361" s="10">
        <v>-36143671.239013903</v>
      </c>
    </row>
    <row r="362" spans="1:2" outlineLevel="4" x14ac:dyDescent="0.2">
      <c r="A362" s="8" t="s">
        <v>572</v>
      </c>
      <c r="B362" s="6">
        <v>1439563.1126918599</v>
      </c>
    </row>
    <row r="363" spans="1:2" outlineLevel="3" x14ac:dyDescent="0.2">
      <c r="A363" s="7" t="s">
        <v>573</v>
      </c>
      <c r="B363" s="10">
        <v>1439563.1126918599</v>
      </c>
    </row>
    <row r="364" spans="1:2" outlineLevel="4" x14ac:dyDescent="0.2">
      <c r="A364" s="8" t="s">
        <v>574</v>
      </c>
      <c r="B364" s="6">
        <v>891377.47884726501</v>
      </c>
    </row>
    <row r="365" spans="1:2" outlineLevel="3" x14ac:dyDescent="0.2">
      <c r="A365" s="7" t="s">
        <v>575</v>
      </c>
      <c r="B365" s="10">
        <v>891377.47884726501</v>
      </c>
    </row>
    <row r="366" spans="1:2" outlineLevel="4" x14ac:dyDescent="0.2">
      <c r="A366" s="8" t="s">
        <v>576</v>
      </c>
      <c r="B366" s="6">
        <v>68314.451165332503</v>
      </c>
    </row>
    <row r="367" spans="1:2" outlineLevel="4" x14ac:dyDescent="0.2">
      <c r="A367" s="8" t="s">
        <v>577</v>
      </c>
      <c r="B367" s="6">
        <v>0</v>
      </c>
    </row>
    <row r="368" spans="1:2" outlineLevel="4" x14ac:dyDescent="0.2">
      <c r="A368" s="8" t="s">
        <v>578</v>
      </c>
      <c r="B368" s="6">
        <v>0</v>
      </c>
    </row>
    <row r="369" spans="1:2" outlineLevel="3" x14ac:dyDescent="0.2">
      <c r="A369" s="7" t="s">
        <v>579</v>
      </c>
      <c r="B369" s="10">
        <v>68314.451165332503</v>
      </c>
    </row>
    <row r="370" spans="1:2" outlineLevel="2" x14ac:dyDescent="0.2">
      <c r="A370" s="7" t="s">
        <v>580</v>
      </c>
      <c r="B370" s="10">
        <v>-24043141.9563094</v>
      </c>
    </row>
    <row r="371" spans="1:2" outlineLevel="1" x14ac:dyDescent="0.2">
      <c r="A371" s="7" t="s">
        <v>581</v>
      </c>
      <c r="B371" s="10">
        <v>581906890.02784598</v>
      </c>
    </row>
    <row r="372" spans="1:2" outlineLevel="2" x14ac:dyDescent="0.2"/>
    <row r="373" spans="1:2" outlineLevel="3" x14ac:dyDescent="0.2">
      <c r="A373" s="8" t="s">
        <v>582</v>
      </c>
      <c r="B373" s="6">
        <v>0</v>
      </c>
    </row>
    <row r="374" spans="1:2" outlineLevel="3" x14ac:dyDescent="0.2">
      <c r="A374" s="8" t="s">
        <v>583</v>
      </c>
      <c r="B374" s="6">
        <v>1089359.7061230901</v>
      </c>
    </row>
    <row r="375" spans="1:2" outlineLevel="3" x14ac:dyDescent="0.2">
      <c r="A375" s="8" t="s">
        <v>584</v>
      </c>
      <c r="B375" s="6">
        <v>10728578.864349199</v>
      </c>
    </row>
    <row r="376" spans="1:2" outlineLevel="3" x14ac:dyDescent="0.2">
      <c r="A376" s="8" t="s">
        <v>585</v>
      </c>
      <c r="B376" s="6">
        <v>871088.421849448</v>
      </c>
    </row>
    <row r="377" spans="1:2" outlineLevel="2" x14ac:dyDescent="0.2">
      <c r="A377" s="7" t="s">
        <v>586</v>
      </c>
      <c r="B377" s="10">
        <v>12689026.9923217</v>
      </c>
    </row>
    <row r="378" spans="1:2" outlineLevel="3" x14ac:dyDescent="0.2">
      <c r="A378" s="8" t="s">
        <v>587</v>
      </c>
      <c r="B378" s="6">
        <v>5075715.2458091099</v>
      </c>
    </row>
    <row r="379" spans="1:2" outlineLevel="3" x14ac:dyDescent="0.2">
      <c r="A379" s="8" t="s">
        <v>588</v>
      </c>
      <c r="B379" s="6">
        <v>2183083.4</v>
      </c>
    </row>
    <row r="380" spans="1:2" outlineLevel="3" x14ac:dyDescent="0.2">
      <c r="A380" s="8" t="s">
        <v>589</v>
      </c>
      <c r="B380" s="6">
        <v>91338547.550386906</v>
      </c>
    </row>
    <row r="381" spans="1:2" outlineLevel="3" x14ac:dyDescent="0.2">
      <c r="A381" s="8" t="s">
        <v>590</v>
      </c>
      <c r="B381" s="6">
        <v>7411445.4496353902</v>
      </c>
    </row>
    <row r="382" spans="1:2" outlineLevel="3" x14ac:dyDescent="0.2">
      <c r="A382" s="8" t="s">
        <v>591</v>
      </c>
      <c r="B382" s="6">
        <v>36476314.083362304</v>
      </c>
    </row>
    <row r="383" spans="1:2" outlineLevel="2" x14ac:dyDescent="0.2">
      <c r="A383" s="7" t="s">
        <v>592</v>
      </c>
      <c r="B383" s="10">
        <v>142485105.729193</v>
      </c>
    </row>
    <row r="384" spans="1:2" outlineLevel="3" x14ac:dyDescent="0.2">
      <c r="A384" s="8" t="s">
        <v>593</v>
      </c>
      <c r="B384" s="6">
        <v>0</v>
      </c>
    </row>
    <row r="385" spans="1:2" outlineLevel="3" x14ac:dyDescent="0.2">
      <c r="A385" s="8" t="s">
        <v>594</v>
      </c>
      <c r="B385" s="6">
        <v>1621262.39792409</v>
      </c>
    </row>
    <row r="386" spans="1:2" outlineLevel="2" x14ac:dyDescent="0.2">
      <c r="A386" s="7" t="s">
        <v>595</v>
      </c>
      <c r="B386" s="10">
        <v>1621262.39792409</v>
      </c>
    </row>
    <row r="387" spans="1:2" outlineLevel="3" x14ac:dyDescent="0.2">
      <c r="A387" s="8" t="s">
        <v>596</v>
      </c>
      <c r="B387" s="6">
        <v>0</v>
      </c>
    </row>
    <row r="388" spans="1:2" outlineLevel="3" x14ac:dyDescent="0.2">
      <c r="A388" s="8" t="s">
        <v>597</v>
      </c>
      <c r="B388" s="6">
        <v>0</v>
      </c>
    </row>
    <row r="389" spans="1:2" outlineLevel="2" x14ac:dyDescent="0.2">
      <c r="A389" s="7" t="s">
        <v>598</v>
      </c>
      <c r="B389" s="10">
        <v>0</v>
      </c>
    </row>
    <row r="390" spans="1:2" outlineLevel="3" x14ac:dyDescent="0.2">
      <c r="A390" s="8" t="s">
        <v>599</v>
      </c>
      <c r="B390" s="6">
        <v>0</v>
      </c>
    </row>
    <row r="391" spans="1:2" outlineLevel="3" x14ac:dyDescent="0.2">
      <c r="A391" s="8" t="s">
        <v>600</v>
      </c>
      <c r="B391" s="6">
        <v>226423.41175310899</v>
      </c>
    </row>
    <row r="392" spans="1:2" outlineLevel="3" x14ac:dyDescent="0.2">
      <c r="A392" s="8" t="s">
        <v>601</v>
      </c>
      <c r="B392" s="6">
        <v>4813434.4871821404</v>
      </c>
    </row>
    <row r="393" spans="1:2" outlineLevel="3" x14ac:dyDescent="0.2">
      <c r="A393" s="8" t="s">
        <v>602</v>
      </c>
      <c r="B393" s="6">
        <v>8518590.0841698702</v>
      </c>
    </row>
    <row r="394" spans="1:2" outlineLevel="2" x14ac:dyDescent="0.2">
      <c r="A394" s="7" t="s">
        <v>603</v>
      </c>
      <c r="B394" s="10">
        <v>13558447.983105101</v>
      </c>
    </row>
    <row r="395" spans="1:2" outlineLevel="3" x14ac:dyDescent="0.2">
      <c r="A395" s="8" t="s">
        <v>604</v>
      </c>
      <c r="B395" s="6">
        <v>0</v>
      </c>
    </row>
    <row r="396" spans="1:2" outlineLevel="3" x14ac:dyDescent="0.2">
      <c r="A396" s="8" t="s">
        <v>605</v>
      </c>
      <c r="B396" s="6">
        <v>1172.2761151059899</v>
      </c>
    </row>
    <row r="397" spans="1:2" outlineLevel="3" x14ac:dyDescent="0.2">
      <c r="A397" s="8" t="s">
        <v>606</v>
      </c>
      <c r="B397" s="6">
        <v>44415539.904388398</v>
      </c>
    </row>
    <row r="398" spans="1:2" outlineLevel="3" x14ac:dyDescent="0.2">
      <c r="A398" s="8" t="s">
        <v>607</v>
      </c>
      <c r="B398" s="6">
        <v>1175946.9098348001</v>
      </c>
    </row>
    <row r="399" spans="1:2" outlineLevel="3" x14ac:dyDescent="0.2">
      <c r="A399" s="8" t="s">
        <v>608</v>
      </c>
      <c r="B399" s="6">
        <v>-6672.95999999999</v>
      </c>
    </row>
    <row r="400" spans="1:2" outlineLevel="3" x14ac:dyDescent="0.2">
      <c r="A400" s="8" t="s">
        <v>609</v>
      </c>
      <c r="B400" s="6">
        <v>85785.045177776396</v>
      </c>
    </row>
    <row r="401" spans="1:2" outlineLevel="3" x14ac:dyDescent="0.2">
      <c r="A401" s="8" t="s">
        <v>610</v>
      </c>
      <c r="B401" s="6">
        <v>210187.77550786399</v>
      </c>
    </row>
    <row r="402" spans="1:2" outlineLevel="2" x14ac:dyDescent="0.2">
      <c r="A402" s="7" t="s">
        <v>611</v>
      </c>
      <c r="B402" s="10">
        <v>45881958.951024003</v>
      </c>
    </row>
    <row r="403" spans="1:2" outlineLevel="3" x14ac:dyDescent="0.2">
      <c r="A403" s="8" t="s">
        <v>612</v>
      </c>
      <c r="B403" s="6">
        <v>4749132.1940682996</v>
      </c>
    </row>
    <row r="404" spans="1:2" outlineLevel="2" x14ac:dyDescent="0.2">
      <c r="A404" s="7" t="s">
        <v>613</v>
      </c>
      <c r="B404" s="10">
        <v>4749132.1940682996</v>
      </c>
    </row>
    <row r="405" spans="1:2" outlineLevel="1" x14ac:dyDescent="0.2">
      <c r="A405" s="7" t="s">
        <v>614</v>
      </c>
      <c r="B405" s="10">
        <v>220984934.247637</v>
      </c>
    </row>
    <row r="406" spans="1:2" x14ac:dyDescent="0.2">
      <c r="A406" s="7" t="s">
        <v>615</v>
      </c>
      <c r="B406" s="10">
        <v>802891824.27548301</v>
      </c>
    </row>
    <row r="407" spans="1:2" outlineLevel="1" x14ac:dyDescent="0.2"/>
    <row r="408" spans="1:2" outlineLevel="2" x14ac:dyDescent="0.2"/>
    <row r="409" spans="1:2" outlineLevel="3" x14ac:dyDescent="0.2">
      <c r="A409" s="8" t="s">
        <v>616</v>
      </c>
      <c r="B409" s="6">
        <v>0</v>
      </c>
    </row>
    <row r="410" spans="1:2" outlineLevel="3" x14ac:dyDescent="0.2">
      <c r="A410" s="8" t="s">
        <v>617</v>
      </c>
      <c r="B410" s="6">
        <v>51085775.258627303</v>
      </c>
    </row>
    <row r="411" spans="1:2" outlineLevel="2" x14ac:dyDescent="0.2">
      <c r="A411" s="7" t="s">
        <v>618</v>
      </c>
      <c r="B411" s="10">
        <v>51085775.258627303</v>
      </c>
    </row>
    <row r="412" spans="1:2" outlineLevel="3" x14ac:dyDescent="0.2">
      <c r="A412" s="8" t="s">
        <v>619</v>
      </c>
      <c r="B412" s="6">
        <v>0</v>
      </c>
    </row>
    <row r="413" spans="1:2" outlineLevel="3" x14ac:dyDescent="0.2">
      <c r="A413" s="8" t="s">
        <v>620</v>
      </c>
      <c r="B413" s="6">
        <v>7501860.4799999902</v>
      </c>
    </row>
    <row r="414" spans="1:2" outlineLevel="3" x14ac:dyDescent="0.2">
      <c r="A414" s="8" t="s">
        <v>621</v>
      </c>
      <c r="B414" s="6">
        <v>3248010.36</v>
      </c>
    </row>
    <row r="415" spans="1:2" outlineLevel="2" x14ac:dyDescent="0.2">
      <c r="A415" s="7" t="s">
        <v>622</v>
      </c>
      <c r="B415" s="10">
        <v>10749870.84</v>
      </c>
    </row>
    <row r="416" spans="1:2" outlineLevel="1" x14ac:dyDescent="0.2">
      <c r="A416" s="7" t="s">
        <v>623</v>
      </c>
      <c r="B416" s="10">
        <v>61835646.098627299</v>
      </c>
    </row>
    <row r="417" spans="1:2" outlineLevel="2" x14ac:dyDescent="0.2"/>
    <row r="418" spans="1:2" outlineLevel="3" x14ac:dyDescent="0.2">
      <c r="A418" s="8" t="s">
        <v>624</v>
      </c>
      <c r="B418" s="6">
        <v>339583223.88810098</v>
      </c>
    </row>
    <row r="419" spans="1:2" outlineLevel="3" x14ac:dyDescent="0.2">
      <c r="A419" s="8" t="s">
        <v>625</v>
      </c>
      <c r="B419" s="6">
        <v>1493478.1199999901</v>
      </c>
    </row>
    <row r="420" spans="1:2" outlineLevel="2" x14ac:dyDescent="0.2">
      <c r="A420" s="7" t="s">
        <v>626</v>
      </c>
      <c r="B420" s="10">
        <v>341076702.00810099</v>
      </c>
    </row>
    <row r="421" spans="1:2" outlineLevel="3" x14ac:dyDescent="0.2">
      <c r="A421" s="8" t="s">
        <v>627</v>
      </c>
      <c r="B421" s="6">
        <v>1819136.4710200001</v>
      </c>
    </row>
    <row r="422" spans="1:2" outlineLevel="2" x14ac:dyDescent="0.2">
      <c r="A422" s="7" t="s">
        <v>628</v>
      </c>
      <c r="B422" s="10">
        <v>1819136.4710200001</v>
      </c>
    </row>
    <row r="423" spans="1:2" outlineLevel="1" x14ac:dyDescent="0.2">
      <c r="A423" s="7" t="s">
        <v>629</v>
      </c>
      <c r="B423" s="10">
        <v>342895838.47912103</v>
      </c>
    </row>
    <row r="424" spans="1:2" x14ac:dyDescent="0.2">
      <c r="A424" s="7" t="s">
        <v>630</v>
      </c>
      <c r="B424" s="10">
        <v>404731484.577748</v>
      </c>
    </row>
    <row r="425" spans="1:2" outlineLevel="1" x14ac:dyDescent="0.2"/>
    <row r="426" spans="1:2" outlineLevel="2" x14ac:dyDescent="0.2">
      <c r="A426" s="8" t="s">
        <v>631</v>
      </c>
      <c r="B426" s="6">
        <v>0</v>
      </c>
    </row>
    <row r="427" spans="1:2" outlineLevel="1" x14ac:dyDescent="0.2">
      <c r="A427" s="7" t="s">
        <v>632</v>
      </c>
      <c r="B427" s="10">
        <v>0</v>
      </c>
    </row>
    <row r="428" spans="1:2" outlineLevel="2" x14ac:dyDescent="0.2">
      <c r="A428" s="8" t="s">
        <v>633</v>
      </c>
      <c r="B428" s="6">
        <v>22307951.709596202</v>
      </c>
    </row>
    <row r="429" spans="1:2" outlineLevel="1" x14ac:dyDescent="0.2">
      <c r="A429" s="7" t="s">
        <v>634</v>
      </c>
      <c r="B429" s="10">
        <v>22307951.709596202</v>
      </c>
    </row>
    <row r="430" spans="1:2" outlineLevel="2" x14ac:dyDescent="0.2">
      <c r="A430" s="8" t="s">
        <v>635</v>
      </c>
      <c r="B430" s="6">
        <v>18371091.034217998</v>
      </c>
    </row>
    <row r="431" spans="1:2" outlineLevel="2" x14ac:dyDescent="0.2">
      <c r="A431" s="8" t="s">
        <v>636</v>
      </c>
      <c r="B431" s="6">
        <v>91266</v>
      </c>
    </row>
    <row r="432" spans="1:2" outlineLevel="2" x14ac:dyDescent="0.2">
      <c r="A432" s="8" t="s">
        <v>637</v>
      </c>
      <c r="B432" s="6">
        <v>409288.55999999901</v>
      </c>
    </row>
    <row r="433" spans="1:2" outlineLevel="2" x14ac:dyDescent="0.2">
      <c r="A433" s="8" t="s">
        <v>638</v>
      </c>
      <c r="B433" s="6">
        <v>-5094866.6268754201</v>
      </c>
    </row>
    <row r="434" spans="1:2" outlineLevel="2" x14ac:dyDescent="0.2">
      <c r="A434" s="8" t="s">
        <v>639</v>
      </c>
      <c r="B434" s="6">
        <v>-26066.372898937101</v>
      </c>
    </row>
    <row r="435" spans="1:2" outlineLevel="2" x14ac:dyDescent="0.2">
      <c r="A435" s="8" t="s">
        <v>640</v>
      </c>
      <c r="B435" s="6">
        <v>-86233.3737905499</v>
      </c>
    </row>
    <row r="436" spans="1:2" outlineLevel="1" x14ac:dyDescent="0.2">
      <c r="A436" s="7" t="s">
        <v>641</v>
      </c>
      <c r="B436" s="10">
        <v>13664479.2206531</v>
      </c>
    </row>
    <row r="437" spans="1:2" outlineLevel="2" x14ac:dyDescent="0.2">
      <c r="A437" s="8" t="s">
        <v>642</v>
      </c>
      <c r="B437" s="6">
        <v>67174999.999999896</v>
      </c>
    </row>
    <row r="438" spans="1:2" outlineLevel="2" x14ac:dyDescent="0.2">
      <c r="A438" s="8" t="s">
        <v>643</v>
      </c>
      <c r="B438" s="6">
        <v>901999.99999999895</v>
      </c>
    </row>
    <row r="439" spans="1:2" outlineLevel="2" x14ac:dyDescent="0.2">
      <c r="A439" s="8" t="s">
        <v>644</v>
      </c>
      <c r="B439" s="6">
        <v>214000</v>
      </c>
    </row>
    <row r="440" spans="1:2" outlineLevel="1" x14ac:dyDescent="0.2">
      <c r="A440" s="7" t="s">
        <v>645</v>
      </c>
      <c r="B440" s="10">
        <v>68290999.999999896</v>
      </c>
    </row>
    <row r="441" spans="1:2" outlineLevel="2" x14ac:dyDescent="0.2">
      <c r="A441" s="8" t="s">
        <v>646</v>
      </c>
      <c r="B441" s="6">
        <v>2950500</v>
      </c>
    </row>
    <row r="442" spans="1:2" outlineLevel="1" x14ac:dyDescent="0.2">
      <c r="A442" s="7" t="s">
        <v>647</v>
      </c>
      <c r="B442" s="10">
        <v>2950500</v>
      </c>
    </row>
    <row r="443" spans="1:2" outlineLevel="2" x14ac:dyDescent="0.2"/>
    <row r="444" spans="1:2" outlineLevel="3" x14ac:dyDescent="0.2">
      <c r="A444" s="8" t="s">
        <v>648</v>
      </c>
      <c r="B444" s="6">
        <v>0</v>
      </c>
    </row>
    <row r="445" spans="1:2" outlineLevel="2" x14ac:dyDescent="0.2">
      <c r="A445" s="7" t="s">
        <v>649</v>
      </c>
      <c r="B445" s="10">
        <v>0</v>
      </c>
    </row>
    <row r="446" spans="1:2" outlineLevel="3" x14ac:dyDescent="0.2">
      <c r="A446" s="8" t="s">
        <v>650</v>
      </c>
      <c r="B446" s="6">
        <v>0</v>
      </c>
    </row>
    <row r="447" spans="1:2" outlineLevel="3" x14ac:dyDescent="0.2">
      <c r="A447" s="8" t="s">
        <v>651</v>
      </c>
      <c r="B447" s="6">
        <v>107500</v>
      </c>
    </row>
    <row r="448" spans="1:2" outlineLevel="3" x14ac:dyDescent="0.2">
      <c r="A448" s="8" t="s">
        <v>652</v>
      </c>
      <c r="B448" s="6">
        <v>0</v>
      </c>
    </row>
    <row r="449" spans="1:2" outlineLevel="2" x14ac:dyDescent="0.2">
      <c r="A449" s="7" t="s">
        <v>653</v>
      </c>
      <c r="B449" s="10">
        <v>107500</v>
      </c>
    </row>
    <row r="450" spans="1:2" outlineLevel="1" x14ac:dyDescent="0.2">
      <c r="A450" s="7" t="s">
        <v>654</v>
      </c>
      <c r="B450" s="10">
        <v>107500</v>
      </c>
    </row>
    <row r="451" spans="1:2" x14ac:dyDescent="0.2">
      <c r="A451" s="7" t="s">
        <v>655</v>
      </c>
      <c r="B451" s="10">
        <v>107321430.93024901</v>
      </c>
    </row>
    <row r="452" spans="1:2" x14ac:dyDescent="0.2">
      <c r="A452" s="7" t="s">
        <v>656</v>
      </c>
      <c r="B452" s="10">
        <v>1314944739.7834799</v>
      </c>
    </row>
    <row r="453" spans="1:2" x14ac:dyDescent="0.2">
      <c r="A453" s="7" t="s">
        <v>657</v>
      </c>
      <c r="B453" s="10">
        <v>265110611.80855501</v>
      </c>
    </row>
    <row r="455" spans="1:2" x14ac:dyDescent="0.2">
      <c r="A455" s="7" t="s">
        <v>658</v>
      </c>
    </row>
    <row r="456" spans="1:2" outlineLevel="1" x14ac:dyDescent="0.2">
      <c r="A456" s="7"/>
    </row>
    <row r="457" spans="1:2" outlineLevel="2" x14ac:dyDescent="0.2">
      <c r="A457" s="8" t="s">
        <v>659</v>
      </c>
      <c r="B457" s="6">
        <v>1299841.99999999</v>
      </c>
    </row>
    <row r="458" spans="1:2" outlineLevel="1" x14ac:dyDescent="0.2">
      <c r="A458" s="7" t="s">
        <v>660</v>
      </c>
      <c r="B458" s="10">
        <v>1299841.99999999</v>
      </c>
    </row>
    <row r="459" spans="1:2" outlineLevel="2" x14ac:dyDescent="0.2">
      <c r="A459" s="8" t="s">
        <v>661</v>
      </c>
      <c r="B459" s="6">
        <v>0</v>
      </c>
    </row>
    <row r="460" spans="1:2" outlineLevel="2" x14ac:dyDescent="0.2">
      <c r="A460" s="8" t="s">
        <v>662</v>
      </c>
      <c r="B460" s="6">
        <v>1057325.71176486</v>
      </c>
    </row>
    <row r="461" spans="1:2" outlineLevel="1" x14ac:dyDescent="0.2">
      <c r="A461" s="7" t="s">
        <v>663</v>
      </c>
      <c r="B461" s="10">
        <v>1057325.71176486</v>
      </c>
    </row>
    <row r="462" spans="1:2" x14ac:dyDescent="0.2">
      <c r="A462" s="7" t="s">
        <v>664</v>
      </c>
      <c r="B462" s="10">
        <v>2357167.71176486</v>
      </c>
    </row>
    <row r="463" spans="1:2" outlineLevel="1" x14ac:dyDescent="0.2">
      <c r="A463" s="8" t="s">
        <v>665</v>
      </c>
      <c r="B463" s="6">
        <v>-2537226.0399999898</v>
      </c>
    </row>
    <row r="464" spans="1:2" x14ac:dyDescent="0.2">
      <c r="A464" s="7" t="s">
        <v>666</v>
      </c>
      <c r="B464" s="10">
        <v>-2537226.0399999898</v>
      </c>
    </row>
    <row r="465" spans="1:2" outlineLevel="1" x14ac:dyDescent="0.2">
      <c r="A465" s="8" t="s">
        <v>667</v>
      </c>
      <c r="B465" s="6">
        <v>20226564.1199999</v>
      </c>
    </row>
    <row r="466" spans="1:2" x14ac:dyDescent="0.2">
      <c r="A466" s="7" t="s">
        <v>668</v>
      </c>
      <c r="B466" s="6">
        <v>20226564.1199999</v>
      </c>
    </row>
    <row r="467" spans="1:2" outlineLevel="1" x14ac:dyDescent="0.2">
      <c r="A467" s="8" t="s">
        <v>669</v>
      </c>
      <c r="B467" s="6">
        <v>15405065.651120899</v>
      </c>
    </row>
    <row r="468" spans="1:2" x14ac:dyDescent="0.2">
      <c r="A468" s="7" t="s">
        <v>670</v>
      </c>
      <c r="B468" s="10">
        <v>15405065.651120899</v>
      </c>
    </row>
    <row r="470" spans="1:2" x14ac:dyDescent="0.2">
      <c r="A470" s="7" t="s">
        <v>671</v>
      </c>
    </row>
    <row r="471" spans="1:2" outlineLevel="1" x14ac:dyDescent="0.2"/>
    <row r="472" spans="1:2" outlineLevel="2" x14ac:dyDescent="0.2"/>
    <row r="473" spans="1:2" outlineLevel="3" x14ac:dyDescent="0.2">
      <c r="A473" s="8" t="s">
        <v>672</v>
      </c>
      <c r="B473" s="6">
        <v>6831000</v>
      </c>
    </row>
    <row r="474" spans="1:2" outlineLevel="2" x14ac:dyDescent="0.2">
      <c r="A474" s="7" t="s">
        <v>673</v>
      </c>
      <c r="B474" s="10">
        <v>6831000</v>
      </c>
    </row>
    <row r="475" spans="1:2" outlineLevel="3" x14ac:dyDescent="0.2">
      <c r="A475" s="8" t="s">
        <v>674</v>
      </c>
      <c r="B475" s="6">
        <v>0</v>
      </c>
    </row>
    <row r="476" spans="1:2" outlineLevel="2" x14ac:dyDescent="0.2">
      <c r="A476" s="7" t="s">
        <v>675</v>
      </c>
      <c r="B476" s="10">
        <v>0</v>
      </c>
    </row>
    <row r="477" spans="1:2" outlineLevel="3" x14ac:dyDescent="0.2">
      <c r="A477" s="8" t="s">
        <v>676</v>
      </c>
      <c r="B477" s="6">
        <v>118820911.23076899</v>
      </c>
    </row>
    <row r="478" spans="1:2" outlineLevel="2" x14ac:dyDescent="0.2">
      <c r="A478" s="7" t="s">
        <v>677</v>
      </c>
      <c r="B478" s="10">
        <v>118820911.23076899</v>
      </c>
    </row>
    <row r="479" spans="1:2" outlineLevel="2" x14ac:dyDescent="0.2">
      <c r="A479" s="8" t="s">
        <v>678</v>
      </c>
      <c r="B479" s="6">
        <v>0</v>
      </c>
    </row>
    <row r="480" spans="1:2" outlineLevel="1" x14ac:dyDescent="0.2">
      <c r="A480" s="7" t="s">
        <v>679</v>
      </c>
      <c r="B480" s="6">
        <v>0</v>
      </c>
    </row>
    <row r="481" spans="1:2" outlineLevel="2" x14ac:dyDescent="0.2">
      <c r="A481" s="8" t="s">
        <v>680</v>
      </c>
      <c r="B481" s="6">
        <v>0</v>
      </c>
    </row>
    <row r="482" spans="1:2" outlineLevel="1" x14ac:dyDescent="0.2">
      <c r="A482" s="7" t="s">
        <v>681</v>
      </c>
      <c r="B482" s="10">
        <v>0</v>
      </c>
    </row>
    <row r="483" spans="1:2" x14ac:dyDescent="0.2">
      <c r="A483" s="7" t="s">
        <v>682</v>
      </c>
      <c r="B483" s="10">
        <v>125651911.23076899</v>
      </c>
    </row>
    <row r="484" spans="1:2" outlineLevel="1" x14ac:dyDescent="0.2"/>
    <row r="485" spans="1:2" outlineLevel="2" x14ac:dyDescent="0.2">
      <c r="A485" s="8" t="s">
        <v>683</v>
      </c>
      <c r="B485" s="6">
        <v>367891.94181940198</v>
      </c>
    </row>
    <row r="486" spans="1:2" outlineLevel="1" x14ac:dyDescent="0.2">
      <c r="A486" s="7" t="s">
        <v>684</v>
      </c>
      <c r="B486" s="10">
        <v>367891.94181940198</v>
      </c>
    </row>
    <row r="487" spans="1:2" outlineLevel="2" x14ac:dyDescent="0.2">
      <c r="A487" s="8" t="s">
        <v>685</v>
      </c>
      <c r="B487" s="6">
        <v>0</v>
      </c>
    </row>
    <row r="488" spans="1:2" outlineLevel="2" x14ac:dyDescent="0.2">
      <c r="A488" s="8" t="s">
        <v>686</v>
      </c>
      <c r="B488" s="6">
        <v>288002.20077889902</v>
      </c>
    </row>
    <row r="489" spans="1:2" outlineLevel="1" x14ac:dyDescent="0.2">
      <c r="A489" s="7" t="s">
        <v>687</v>
      </c>
      <c r="B489" s="10">
        <v>288002.20077889902</v>
      </c>
    </row>
    <row r="490" spans="1:2" x14ac:dyDescent="0.2">
      <c r="A490" s="7" t="s">
        <v>688</v>
      </c>
      <c r="B490" s="10">
        <v>655894.14259830199</v>
      </c>
    </row>
    <row r="491" spans="1:2" outlineLevel="1" x14ac:dyDescent="0.2">
      <c r="A491" s="8" t="s">
        <v>689</v>
      </c>
      <c r="B491" s="6">
        <v>2016743.2993828801</v>
      </c>
    </row>
    <row r="492" spans="1:2" x14ac:dyDescent="0.2">
      <c r="A492" s="7" t="s">
        <v>690</v>
      </c>
      <c r="B492" s="10">
        <v>2016743.2993828801</v>
      </c>
    </row>
    <row r="493" spans="1:2" outlineLevel="1" x14ac:dyDescent="0.2">
      <c r="A493" s="8" t="s">
        <v>691</v>
      </c>
      <c r="B493" s="6">
        <v>1319352.2477740799</v>
      </c>
    </row>
    <row r="494" spans="1:2" x14ac:dyDescent="0.2">
      <c r="A494" s="7" t="s">
        <v>692</v>
      </c>
      <c r="B494" s="10">
        <v>1319352.2477740799</v>
      </c>
    </row>
    <row r="495" spans="1:2" outlineLevel="1" x14ac:dyDescent="0.2">
      <c r="A495" s="8" t="s">
        <v>693</v>
      </c>
      <c r="B495" s="6">
        <v>120284.686999999</v>
      </c>
    </row>
    <row r="496" spans="1:2" x14ac:dyDescent="0.2">
      <c r="A496" s="7" t="s">
        <v>694</v>
      </c>
      <c r="B496" s="10">
        <v>120284.686999999</v>
      </c>
    </row>
    <row r="497" spans="1:2" outlineLevel="1" x14ac:dyDescent="0.2">
      <c r="A497" s="8" t="s">
        <v>695</v>
      </c>
      <c r="B497" s="6">
        <v>7988329.2549999896</v>
      </c>
    </row>
    <row r="498" spans="1:2" outlineLevel="1" x14ac:dyDescent="0.2">
      <c r="A498" s="8" t="s">
        <v>696</v>
      </c>
      <c r="B498" s="6">
        <v>2635794.2713333298</v>
      </c>
    </row>
    <row r="499" spans="1:2" x14ac:dyDescent="0.2">
      <c r="A499" s="7" t="s">
        <v>697</v>
      </c>
      <c r="B499" s="10">
        <v>10624123.5263333</v>
      </c>
    </row>
    <row r="500" spans="1:2" outlineLevel="1" x14ac:dyDescent="0.2">
      <c r="A500" s="8" t="s">
        <v>698</v>
      </c>
      <c r="B500" s="6">
        <v>0</v>
      </c>
    </row>
    <row r="501" spans="1:2" x14ac:dyDescent="0.2">
      <c r="A501" s="7" t="s">
        <v>699</v>
      </c>
      <c r="B501" s="10">
        <v>0</v>
      </c>
    </row>
    <row r="502" spans="1:2" outlineLevel="1" x14ac:dyDescent="0.2">
      <c r="A502" s="8" t="s">
        <v>700</v>
      </c>
      <c r="B502" s="6">
        <v>-8170174.4332266999</v>
      </c>
    </row>
    <row r="503" spans="1:2" x14ac:dyDescent="0.2">
      <c r="A503" s="7" t="s">
        <v>701</v>
      </c>
      <c r="B503" s="10">
        <v>-8170174.4332266999</v>
      </c>
    </row>
    <row r="504" spans="1:2" x14ac:dyDescent="0.2">
      <c r="A504" s="7" t="s">
        <v>702</v>
      </c>
      <c r="B504" s="10">
        <v>132218134.70063099</v>
      </c>
    </row>
    <row r="505" spans="1:2" x14ac:dyDescent="0.2">
      <c r="A505" s="7" t="s">
        <v>703</v>
      </c>
      <c r="B505" s="10">
        <v>168344048.55081001</v>
      </c>
    </row>
    <row r="507" spans="1:2" x14ac:dyDescent="0.2">
      <c r="A507" s="7" t="s">
        <v>704</v>
      </c>
      <c r="B507" s="10"/>
    </row>
    <row r="508" spans="1:2" outlineLevel="1" x14ac:dyDescent="0.2"/>
    <row r="509" spans="1:2" outlineLevel="2" x14ac:dyDescent="0.2"/>
    <row r="510" spans="1:2" outlineLevel="3" x14ac:dyDescent="0.2">
      <c r="A510" s="8" t="s">
        <v>705</v>
      </c>
      <c r="B510" s="6">
        <v>22914873.893623602</v>
      </c>
    </row>
    <row r="511" spans="1:2" outlineLevel="3" x14ac:dyDescent="0.2">
      <c r="A511" s="8" t="s">
        <v>706</v>
      </c>
      <c r="B511" s="6">
        <v>-2757064.12026894</v>
      </c>
    </row>
    <row r="512" spans="1:2" outlineLevel="2" x14ac:dyDescent="0.2">
      <c r="A512" s="7" t="s">
        <v>707</v>
      </c>
      <c r="B512" s="10">
        <v>20157809.773354702</v>
      </c>
    </row>
    <row r="513" spans="1:2" outlineLevel="3" x14ac:dyDescent="0.2">
      <c r="A513" s="8" t="s">
        <v>708</v>
      </c>
      <c r="B513" s="6">
        <v>14387210.731783601</v>
      </c>
    </row>
    <row r="514" spans="1:2" outlineLevel="3" x14ac:dyDescent="0.2">
      <c r="A514" s="8" t="s">
        <v>709</v>
      </c>
      <c r="B514" s="6">
        <v>-39565515.430394799</v>
      </c>
    </row>
    <row r="515" spans="1:2" outlineLevel="2" x14ac:dyDescent="0.2">
      <c r="A515" s="7" t="s">
        <v>710</v>
      </c>
      <c r="B515" s="10">
        <v>-25178304.6986112</v>
      </c>
    </row>
    <row r="516" spans="1:2" outlineLevel="3" x14ac:dyDescent="0.2">
      <c r="A516" s="8" t="s">
        <v>711</v>
      </c>
      <c r="B516" s="6">
        <v>-5214220</v>
      </c>
    </row>
    <row r="517" spans="1:2" outlineLevel="2" x14ac:dyDescent="0.2">
      <c r="A517" s="7" t="s">
        <v>712</v>
      </c>
      <c r="B517" s="10">
        <v>-5214220</v>
      </c>
    </row>
    <row r="518" spans="1:2" outlineLevel="1" x14ac:dyDescent="0.2">
      <c r="A518" s="7" t="s">
        <v>713</v>
      </c>
      <c r="B518" s="10">
        <v>-10234714.925256399</v>
      </c>
    </row>
    <row r="519" spans="1:2" outlineLevel="2" x14ac:dyDescent="0.2"/>
    <row r="520" spans="1:2" outlineLevel="3" x14ac:dyDescent="0.2">
      <c r="A520" s="8" t="s">
        <v>714</v>
      </c>
      <c r="B520" s="6">
        <v>1203569.85876937</v>
      </c>
    </row>
    <row r="521" spans="1:2" outlineLevel="3" x14ac:dyDescent="0.2">
      <c r="A521" s="8" t="s">
        <v>715</v>
      </c>
      <c r="B521" s="6">
        <v>-690071.68358980899</v>
      </c>
    </row>
    <row r="522" spans="1:2" outlineLevel="2" x14ac:dyDescent="0.2">
      <c r="A522" s="7" t="s">
        <v>716</v>
      </c>
      <c r="B522" s="10">
        <v>513498.17517956602</v>
      </c>
    </row>
    <row r="523" spans="1:2" outlineLevel="3" x14ac:dyDescent="0.2">
      <c r="A523" s="8" t="s">
        <v>717</v>
      </c>
      <c r="B523" s="6">
        <v>0</v>
      </c>
    </row>
    <row r="524" spans="1:2" outlineLevel="2" x14ac:dyDescent="0.2">
      <c r="A524" s="7" t="s">
        <v>718</v>
      </c>
      <c r="B524" s="10">
        <v>0</v>
      </c>
    </row>
    <row r="525" spans="1:2" outlineLevel="2" x14ac:dyDescent="0.2">
      <c r="A525" s="7" t="s">
        <v>719</v>
      </c>
      <c r="B525" s="6">
        <v>0</v>
      </c>
    </row>
    <row r="526" spans="1:2" outlineLevel="1" x14ac:dyDescent="0.2">
      <c r="A526" s="7" t="s">
        <v>720</v>
      </c>
      <c r="B526" s="10">
        <v>513498.17517956602</v>
      </c>
    </row>
    <row r="527" spans="1:2" outlineLevel="2" x14ac:dyDescent="0.2">
      <c r="A527" s="8" t="s">
        <v>721</v>
      </c>
      <c r="B527" s="6">
        <v>0</v>
      </c>
    </row>
    <row r="528" spans="1:2" outlineLevel="1" x14ac:dyDescent="0.2">
      <c r="A528" s="7" t="s">
        <v>722</v>
      </c>
      <c r="B528" s="10">
        <v>0</v>
      </c>
    </row>
    <row r="529" spans="1:2" x14ac:dyDescent="0.2">
      <c r="A529" s="7" t="s">
        <v>723</v>
      </c>
      <c r="B529" s="10">
        <v>-9721216.75007689</v>
      </c>
    </row>
    <row r="530" spans="1:2" outlineLevel="1" x14ac:dyDescent="0.2">
      <c r="A530" s="8" t="s">
        <v>724</v>
      </c>
      <c r="B530" s="6">
        <v>0</v>
      </c>
    </row>
    <row r="531" spans="1:2" x14ac:dyDescent="0.2">
      <c r="A531" s="7" t="s">
        <v>725</v>
      </c>
      <c r="B531" s="10">
        <v>0</v>
      </c>
    </row>
    <row r="532" spans="1:2" x14ac:dyDescent="0.2">
      <c r="A532" s="7" t="s">
        <v>726</v>
      </c>
      <c r="B532" s="10">
        <v>178065265.30088699</v>
      </c>
    </row>
    <row r="533" spans="1:2" outlineLevel="1" x14ac:dyDescent="0.2">
      <c r="A533" s="8" t="s">
        <v>727</v>
      </c>
      <c r="B533" s="6">
        <v>0</v>
      </c>
    </row>
    <row r="534" spans="1:2" x14ac:dyDescent="0.2">
      <c r="A534" s="7" t="s">
        <v>728</v>
      </c>
      <c r="B534" s="10">
        <v>0</v>
      </c>
    </row>
    <row r="535" spans="1:2" x14ac:dyDescent="0.2">
      <c r="A535" s="7" t="s">
        <v>729</v>
      </c>
      <c r="B535" s="10">
        <v>178065265.30088699</v>
      </c>
    </row>
    <row r="537" spans="1:2" x14ac:dyDescent="0.2">
      <c r="A537" s="7" t="s">
        <v>730</v>
      </c>
      <c r="B537" s="10">
        <v>178065265.30088699</v>
      </c>
    </row>
    <row r="538" spans="1:2" outlineLevel="1" x14ac:dyDescent="0.2">
      <c r="A538" s="7" t="s">
        <v>731</v>
      </c>
      <c r="B538" s="10">
        <v>178065265.30088699</v>
      </c>
    </row>
    <row r="539" spans="1:2" outlineLevel="1" x14ac:dyDescent="0.2">
      <c r="A539" s="7" t="s">
        <v>732</v>
      </c>
      <c r="B539" s="10">
        <v>178065265.30088699</v>
      </c>
    </row>
    <row r="541" spans="1:2" x14ac:dyDescent="0.2">
      <c r="A541" s="7" t="s">
        <v>733</v>
      </c>
    </row>
    <row r="542" spans="1:2" x14ac:dyDescent="0.2">
      <c r="A542" s="8" t="s">
        <v>734</v>
      </c>
      <c r="B542" s="6">
        <v>500943417.725806</v>
      </c>
    </row>
    <row r="543" spans="1:2" outlineLevel="1" x14ac:dyDescent="0.2">
      <c r="A543" s="8" t="s">
        <v>735</v>
      </c>
      <c r="B543" s="6">
        <v>500839802.44565201</v>
      </c>
    </row>
    <row r="544" spans="1:2" outlineLevel="1" x14ac:dyDescent="0.2">
      <c r="A544" s="8" t="s">
        <v>736</v>
      </c>
      <c r="B544" s="6">
        <v>497672690.83606499</v>
      </c>
    </row>
    <row r="545" spans="1:2" x14ac:dyDescent="0.2">
      <c r="A545" s="8" t="s">
        <v>737</v>
      </c>
      <c r="B545" s="6">
        <v>497672691</v>
      </c>
    </row>
    <row r="546" spans="1:2" x14ac:dyDescent="0.2">
      <c r="A546" s="7" t="s">
        <v>738</v>
      </c>
    </row>
    <row r="547" spans="1:2" s="12" customFormat="1" x14ac:dyDescent="0.2">
      <c r="A547" s="11" t="s">
        <v>739</v>
      </c>
      <c r="B547" s="12">
        <v>0.35833295473684701</v>
      </c>
    </row>
    <row r="548" spans="1:2" s="14" customFormat="1" outlineLevel="1" x14ac:dyDescent="0.2">
      <c r="A548" s="13" t="s">
        <v>740</v>
      </c>
      <c r="B548" s="14">
        <v>0.35833027265221701</v>
      </c>
    </row>
    <row r="549" spans="1:2" s="12" customFormat="1" outlineLevel="1" x14ac:dyDescent="0.2">
      <c r="A549" s="11" t="s">
        <v>741</v>
      </c>
      <c r="B549" s="12">
        <v>0.35779593411434002</v>
      </c>
    </row>
    <row r="550" spans="1:2" s="12" customFormat="1" x14ac:dyDescent="0.2">
      <c r="A550" s="11" t="s">
        <v>742</v>
      </c>
      <c r="B550" s="12">
        <v>0.35779593399648102</v>
      </c>
    </row>
    <row r="552" spans="1:2" x14ac:dyDescent="0.2">
      <c r="B552" s="6">
        <v>0</v>
      </c>
    </row>
    <row r="553" spans="1:2" x14ac:dyDescent="0.2">
      <c r="B553" s="6">
        <v>0</v>
      </c>
    </row>
  </sheetData>
  <pageMargins left="0.75" right="0.75" top="1" bottom="1" header="0.5" footer="0.5"/>
  <pageSetup orientation="portrait" useFirstPageNumber="1" r:id="rId1"/>
  <headerFooter>
    <oddHeader>&amp;C&amp;"Arial,Bold"&amp;10Indiana Michigan Power Company 
Income Statement for Test Year
 (Dollars)&amp;RIndiana Michigan Power Company
Exhibit A-4
 Page &amp;P of &amp;N
Witness: N. A. Heimberger</oddHeader>
    <oddFooter>&amp;L&amp;"Calibri,Regular"This includes Regulated operations only.
The comparable Projected 2019 Income Statement was supplied in the MSFR filing as Document 1-6-1(C)(ii).</oddFooter>
  </headerFooter>
  <colBreaks count="1" manualBreakCount="1"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J24" sqref="J24"/>
    </sheetView>
  </sheetViews>
  <sheetFormatPr defaultRowHeight="12.75" x14ac:dyDescent="0.2"/>
  <cols>
    <col min="1" max="16384" width="9.140625" style="16"/>
  </cols>
  <sheetData>
    <row r="3" spans="3:3" x14ac:dyDescent="0.2">
      <c r="C3" s="15" t="s">
        <v>0</v>
      </c>
    </row>
    <row r="4" spans="3:3" x14ac:dyDescent="0.2">
      <c r="C4" s="15" t="s">
        <v>1</v>
      </c>
    </row>
    <row r="5" spans="3:3" x14ac:dyDescent="0.2">
      <c r="C5" s="15" t="s">
        <v>743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L41"/>
  <sheetViews>
    <sheetView zoomScale="90" zoomScaleNormal="90" workbookViewId="0">
      <selection activeCell="J24" sqref="J24"/>
    </sheetView>
  </sheetViews>
  <sheetFormatPr defaultRowHeight="12.75" x14ac:dyDescent="0.2"/>
  <cols>
    <col min="1" max="1" width="9.140625" style="17"/>
    <col min="2" max="2" width="31.28515625" style="17" bestFit="1" customWidth="1"/>
    <col min="3" max="3" width="19.7109375" style="17" bestFit="1" customWidth="1"/>
    <col min="4" max="4" width="4" style="17" customWidth="1"/>
    <col min="5" max="6" width="12.28515625" style="17" customWidth="1"/>
    <col min="7" max="7" width="14" style="17" customWidth="1"/>
    <col min="8" max="8" width="9.140625" style="17"/>
    <col min="9" max="9" width="16.85546875" style="17" bestFit="1" customWidth="1"/>
    <col min="10" max="10" width="9.140625" style="17"/>
    <col min="11" max="11" width="12" style="17" bestFit="1" customWidth="1"/>
    <col min="12" max="12" width="17.7109375" style="17" bestFit="1" customWidth="1"/>
    <col min="13" max="257" width="9.140625" style="17"/>
    <col min="258" max="258" width="31.28515625" style="17" bestFit="1" customWidth="1"/>
    <col min="259" max="259" width="19.7109375" style="17" bestFit="1" customWidth="1"/>
    <col min="260" max="260" width="4" style="17" customWidth="1"/>
    <col min="261" max="262" width="12.28515625" style="17" customWidth="1"/>
    <col min="263" max="263" width="14" style="17" customWidth="1"/>
    <col min="264" max="264" width="9.140625" style="17"/>
    <col min="265" max="265" width="16.85546875" style="17" bestFit="1" customWidth="1"/>
    <col min="266" max="266" width="9.140625" style="17"/>
    <col min="267" max="267" width="12" style="17" bestFit="1" customWidth="1"/>
    <col min="268" max="268" width="17.7109375" style="17" bestFit="1" customWidth="1"/>
    <col min="269" max="513" width="9.140625" style="17"/>
    <col min="514" max="514" width="31.28515625" style="17" bestFit="1" customWidth="1"/>
    <col min="515" max="515" width="19.7109375" style="17" bestFit="1" customWidth="1"/>
    <col min="516" max="516" width="4" style="17" customWidth="1"/>
    <col min="517" max="518" width="12.28515625" style="17" customWidth="1"/>
    <col min="519" max="519" width="14" style="17" customWidth="1"/>
    <col min="520" max="520" width="9.140625" style="17"/>
    <col min="521" max="521" width="16.85546875" style="17" bestFit="1" customWidth="1"/>
    <col min="522" max="522" width="9.140625" style="17"/>
    <col min="523" max="523" width="12" style="17" bestFit="1" customWidth="1"/>
    <col min="524" max="524" width="17.7109375" style="17" bestFit="1" customWidth="1"/>
    <col min="525" max="769" width="9.140625" style="17"/>
    <col min="770" max="770" width="31.28515625" style="17" bestFit="1" customWidth="1"/>
    <col min="771" max="771" width="19.7109375" style="17" bestFit="1" customWidth="1"/>
    <col min="772" max="772" width="4" style="17" customWidth="1"/>
    <col min="773" max="774" width="12.28515625" style="17" customWidth="1"/>
    <col min="775" max="775" width="14" style="17" customWidth="1"/>
    <col min="776" max="776" width="9.140625" style="17"/>
    <col min="777" max="777" width="16.85546875" style="17" bestFit="1" customWidth="1"/>
    <col min="778" max="778" width="9.140625" style="17"/>
    <col min="779" max="779" width="12" style="17" bestFit="1" customWidth="1"/>
    <col min="780" max="780" width="17.7109375" style="17" bestFit="1" customWidth="1"/>
    <col min="781" max="1025" width="9.140625" style="17"/>
    <col min="1026" max="1026" width="31.28515625" style="17" bestFit="1" customWidth="1"/>
    <col min="1027" max="1027" width="19.7109375" style="17" bestFit="1" customWidth="1"/>
    <col min="1028" max="1028" width="4" style="17" customWidth="1"/>
    <col min="1029" max="1030" width="12.28515625" style="17" customWidth="1"/>
    <col min="1031" max="1031" width="14" style="17" customWidth="1"/>
    <col min="1032" max="1032" width="9.140625" style="17"/>
    <col min="1033" max="1033" width="16.85546875" style="17" bestFit="1" customWidth="1"/>
    <col min="1034" max="1034" width="9.140625" style="17"/>
    <col min="1035" max="1035" width="12" style="17" bestFit="1" customWidth="1"/>
    <col min="1036" max="1036" width="17.7109375" style="17" bestFit="1" customWidth="1"/>
    <col min="1037" max="1281" width="9.140625" style="17"/>
    <col min="1282" max="1282" width="31.28515625" style="17" bestFit="1" customWidth="1"/>
    <col min="1283" max="1283" width="19.7109375" style="17" bestFit="1" customWidth="1"/>
    <col min="1284" max="1284" width="4" style="17" customWidth="1"/>
    <col min="1285" max="1286" width="12.28515625" style="17" customWidth="1"/>
    <col min="1287" max="1287" width="14" style="17" customWidth="1"/>
    <col min="1288" max="1288" width="9.140625" style="17"/>
    <col min="1289" max="1289" width="16.85546875" style="17" bestFit="1" customWidth="1"/>
    <col min="1290" max="1290" width="9.140625" style="17"/>
    <col min="1291" max="1291" width="12" style="17" bestFit="1" customWidth="1"/>
    <col min="1292" max="1292" width="17.7109375" style="17" bestFit="1" customWidth="1"/>
    <col min="1293" max="1537" width="9.140625" style="17"/>
    <col min="1538" max="1538" width="31.28515625" style="17" bestFit="1" customWidth="1"/>
    <col min="1539" max="1539" width="19.7109375" style="17" bestFit="1" customWidth="1"/>
    <col min="1540" max="1540" width="4" style="17" customWidth="1"/>
    <col min="1541" max="1542" width="12.28515625" style="17" customWidth="1"/>
    <col min="1543" max="1543" width="14" style="17" customWidth="1"/>
    <col min="1544" max="1544" width="9.140625" style="17"/>
    <col min="1545" max="1545" width="16.85546875" style="17" bestFit="1" customWidth="1"/>
    <col min="1546" max="1546" width="9.140625" style="17"/>
    <col min="1547" max="1547" width="12" style="17" bestFit="1" customWidth="1"/>
    <col min="1548" max="1548" width="17.7109375" style="17" bestFit="1" customWidth="1"/>
    <col min="1549" max="1793" width="9.140625" style="17"/>
    <col min="1794" max="1794" width="31.28515625" style="17" bestFit="1" customWidth="1"/>
    <col min="1795" max="1795" width="19.7109375" style="17" bestFit="1" customWidth="1"/>
    <col min="1796" max="1796" width="4" style="17" customWidth="1"/>
    <col min="1797" max="1798" width="12.28515625" style="17" customWidth="1"/>
    <col min="1799" max="1799" width="14" style="17" customWidth="1"/>
    <col min="1800" max="1800" width="9.140625" style="17"/>
    <col min="1801" max="1801" width="16.85546875" style="17" bestFit="1" customWidth="1"/>
    <col min="1802" max="1802" width="9.140625" style="17"/>
    <col min="1803" max="1803" width="12" style="17" bestFit="1" customWidth="1"/>
    <col min="1804" max="1804" width="17.7109375" style="17" bestFit="1" customWidth="1"/>
    <col min="1805" max="2049" width="9.140625" style="17"/>
    <col min="2050" max="2050" width="31.28515625" style="17" bestFit="1" customWidth="1"/>
    <col min="2051" max="2051" width="19.7109375" style="17" bestFit="1" customWidth="1"/>
    <col min="2052" max="2052" width="4" style="17" customWidth="1"/>
    <col min="2053" max="2054" width="12.28515625" style="17" customWidth="1"/>
    <col min="2055" max="2055" width="14" style="17" customWidth="1"/>
    <col min="2056" max="2056" width="9.140625" style="17"/>
    <col min="2057" max="2057" width="16.85546875" style="17" bestFit="1" customWidth="1"/>
    <col min="2058" max="2058" width="9.140625" style="17"/>
    <col min="2059" max="2059" width="12" style="17" bestFit="1" customWidth="1"/>
    <col min="2060" max="2060" width="17.7109375" style="17" bestFit="1" customWidth="1"/>
    <col min="2061" max="2305" width="9.140625" style="17"/>
    <col min="2306" max="2306" width="31.28515625" style="17" bestFit="1" customWidth="1"/>
    <col min="2307" max="2307" width="19.7109375" style="17" bestFit="1" customWidth="1"/>
    <col min="2308" max="2308" width="4" style="17" customWidth="1"/>
    <col min="2309" max="2310" width="12.28515625" style="17" customWidth="1"/>
    <col min="2311" max="2311" width="14" style="17" customWidth="1"/>
    <col min="2312" max="2312" width="9.140625" style="17"/>
    <col min="2313" max="2313" width="16.85546875" style="17" bestFit="1" customWidth="1"/>
    <col min="2314" max="2314" width="9.140625" style="17"/>
    <col min="2315" max="2315" width="12" style="17" bestFit="1" customWidth="1"/>
    <col min="2316" max="2316" width="17.7109375" style="17" bestFit="1" customWidth="1"/>
    <col min="2317" max="2561" width="9.140625" style="17"/>
    <col min="2562" max="2562" width="31.28515625" style="17" bestFit="1" customWidth="1"/>
    <col min="2563" max="2563" width="19.7109375" style="17" bestFit="1" customWidth="1"/>
    <col min="2564" max="2564" width="4" style="17" customWidth="1"/>
    <col min="2565" max="2566" width="12.28515625" style="17" customWidth="1"/>
    <col min="2567" max="2567" width="14" style="17" customWidth="1"/>
    <col min="2568" max="2568" width="9.140625" style="17"/>
    <col min="2569" max="2569" width="16.85546875" style="17" bestFit="1" customWidth="1"/>
    <col min="2570" max="2570" width="9.140625" style="17"/>
    <col min="2571" max="2571" width="12" style="17" bestFit="1" customWidth="1"/>
    <col min="2572" max="2572" width="17.7109375" style="17" bestFit="1" customWidth="1"/>
    <col min="2573" max="2817" width="9.140625" style="17"/>
    <col min="2818" max="2818" width="31.28515625" style="17" bestFit="1" customWidth="1"/>
    <col min="2819" max="2819" width="19.7109375" style="17" bestFit="1" customWidth="1"/>
    <col min="2820" max="2820" width="4" style="17" customWidth="1"/>
    <col min="2821" max="2822" width="12.28515625" style="17" customWidth="1"/>
    <col min="2823" max="2823" width="14" style="17" customWidth="1"/>
    <col min="2824" max="2824" width="9.140625" style="17"/>
    <col min="2825" max="2825" width="16.85546875" style="17" bestFit="1" customWidth="1"/>
    <col min="2826" max="2826" width="9.140625" style="17"/>
    <col min="2827" max="2827" width="12" style="17" bestFit="1" customWidth="1"/>
    <col min="2828" max="2828" width="17.7109375" style="17" bestFit="1" customWidth="1"/>
    <col min="2829" max="3073" width="9.140625" style="17"/>
    <col min="3074" max="3074" width="31.28515625" style="17" bestFit="1" customWidth="1"/>
    <col min="3075" max="3075" width="19.7109375" style="17" bestFit="1" customWidth="1"/>
    <col min="3076" max="3076" width="4" style="17" customWidth="1"/>
    <col min="3077" max="3078" width="12.28515625" style="17" customWidth="1"/>
    <col min="3079" max="3079" width="14" style="17" customWidth="1"/>
    <col min="3080" max="3080" width="9.140625" style="17"/>
    <col min="3081" max="3081" width="16.85546875" style="17" bestFit="1" customWidth="1"/>
    <col min="3082" max="3082" width="9.140625" style="17"/>
    <col min="3083" max="3083" width="12" style="17" bestFit="1" customWidth="1"/>
    <col min="3084" max="3084" width="17.7109375" style="17" bestFit="1" customWidth="1"/>
    <col min="3085" max="3329" width="9.140625" style="17"/>
    <col min="3330" max="3330" width="31.28515625" style="17" bestFit="1" customWidth="1"/>
    <col min="3331" max="3331" width="19.7109375" style="17" bestFit="1" customWidth="1"/>
    <col min="3332" max="3332" width="4" style="17" customWidth="1"/>
    <col min="3333" max="3334" width="12.28515625" style="17" customWidth="1"/>
    <col min="3335" max="3335" width="14" style="17" customWidth="1"/>
    <col min="3336" max="3336" width="9.140625" style="17"/>
    <col min="3337" max="3337" width="16.85546875" style="17" bestFit="1" customWidth="1"/>
    <col min="3338" max="3338" width="9.140625" style="17"/>
    <col min="3339" max="3339" width="12" style="17" bestFit="1" customWidth="1"/>
    <col min="3340" max="3340" width="17.7109375" style="17" bestFit="1" customWidth="1"/>
    <col min="3341" max="3585" width="9.140625" style="17"/>
    <col min="3586" max="3586" width="31.28515625" style="17" bestFit="1" customWidth="1"/>
    <col min="3587" max="3587" width="19.7109375" style="17" bestFit="1" customWidth="1"/>
    <col min="3588" max="3588" width="4" style="17" customWidth="1"/>
    <col min="3589" max="3590" width="12.28515625" style="17" customWidth="1"/>
    <col min="3591" max="3591" width="14" style="17" customWidth="1"/>
    <col min="3592" max="3592" width="9.140625" style="17"/>
    <col min="3593" max="3593" width="16.85546875" style="17" bestFit="1" customWidth="1"/>
    <col min="3594" max="3594" width="9.140625" style="17"/>
    <col min="3595" max="3595" width="12" style="17" bestFit="1" customWidth="1"/>
    <col min="3596" max="3596" width="17.7109375" style="17" bestFit="1" customWidth="1"/>
    <col min="3597" max="3841" width="9.140625" style="17"/>
    <col min="3842" max="3842" width="31.28515625" style="17" bestFit="1" customWidth="1"/>
    <col min="3843" max="3843" width="19.7109375" style="17" bestFit="1" customWidth="1"/>
    <col min="3844" max="3844" width="4" style="17" customWidth="1"/>
    <col min="3845" max="3846" width="12.28515625" style="17" customWidth="1"/>
    <col min="3847" max="3847" width="14" style="17" customWidth="1"/>
    <col min="3848" max="3848" width="9.140625" style="17"/>
    <col min="3849" max="3849" width="16.85546875" style="17" bestFit="1" customWidth="1"/>
    <col min="3850" max="3850" width="9.140625" style="17"/>
    <col min="3851" max="3851" width="12" style="17" bestFit="1" customWidth="1"/>
    <col min="3852" max="3852" width="17.7109375" style="17" bestFit="1" customWidth="1"/>
    <col min="3853" max="4097" width="9.140625" style="17"/>
    <col min="4098" max="4098" width="31.28515625" style="17" bestFit="1" customWidth="1"/>
    <col min="4099" max="4099" width="19.7109375" style="17" bestFit="1" customWidth="1"/>
    <col min="4100" max="4100" width="4" style="17" customWidth="1"/>
    <col min="4101" max="4102" width="12.28515625" style="17" customWidth="1"/>
    <col min="4103" max="4103" width="14" style="17" customWidth="1"/>
    <col min="4104" max="4104" width="9.140625" style="17"/>
    <col min="4105" max="4105" width="16.85546875" style="17" bestFit="1" customWidth="1"/>
    <col min="4106" max="4106" width="9.140625" style="17"/>
    <col min="4107" max="4107" width="12" style="17" bestFit="1" customWidth="1"/>
    <col min="4108" max="4108" width="17.7109375" style="17" bestFit="1" customWidth="1"/>
    <col min="4109" max="4353" width="9.140625" style="17"/>
    <col min="4354" max="4354" width="31.28515625" style="17" bestFit="1" customWidth="1"/>
    <col min="4355" max="4355" width="19.7109375" style="17" bestFit="1" customWidth="1"/>
    <col min="4356" max="4356" width="4" style="17" customWidth="1"/>
    <col min="4357" max="4358" width="12.28515625" style="17" customWidth="1"/>
    <col min="4359" max="4359" width="14" style="17" customWidth="1"/>
    <col min="4360" max="4360" width="9.140625" style="17"/>
    <col min="4361" max="4361" width="16.85546875" style="17" bestFit="1" customWidth="1"/>
    <col min="4362" max="4362" width="9.140625" style="17"/>
    <col min="4363" max="4363" width="12" style="17" bestFit="1" customWidth="1"/>
    <col min="4364" max="4364" width="17.7109375" style="17" bestFit="1" customWidth="1"/>
    <col min="4365" max="4609" width="9.140625" style="17"/>
    <col min="4610" max="4610" width="31.28515625" style="17" bestFit="1" customWidth="1"/>
    <col min="4611" max="4611" width="19.7109375" style="17" bestFit="1" customWidth="1"/>
    <col min="4612" max="4612" width="4" style="17" customWidth="1"/>
    <col min="4613" max="4614" width="12.28515625" style="17" customWidth="1"/>
    <col min="4615" max="4615" width="14" style="17" customWidth="1"/>
    <col min="4616" max="4616" width="9.140625" style="17"/>
    <col min="4617" max="4617" width="16.85546875" style="17" bestFit="1" customWidth="1"/>
    <col min="4618" max="4618" width="9.140625" style="17"/>
    <col min="4619" max="4619" width="12" style="17" bestFit="1" customWidth="1"/>
    <col min="4620" max="4620" width="17.7109375" style="17" bestFit="1" customWidth="1"/>
    <col min="4621" max="4865" width="9.140625" style="17"/>
    <col min="4866" max="4866" width="31.28515625" style="17" bestFit="1" customWidth="1"/>
    <col min="4867" max="4867" width="19.7109375" style="17" bestFit="1" customWidth="1"/>
    <col min="4868" max="4868" width="4" style="17" customWidth="1"/>
    <col min="4869" max="4870" width="12.28515625" style="17" customWidth="1"/>
    <col min="4871" max="4871" width="14" style="17" customWidth="1"/>
    <col min="4872" max="4872" width="9.140625" style="17"/>
    <col min="4873" max="4873" width="16.85546875" style="17" bestFit="1" customWidth="1"/>
    <col min="4874" max="4874" width="9.140625" style="17"/>
    <col min="4875" max="4875" width="12" style="17" bestFit="1" customWidth="1"/>
    <col min="4876" max="4876" width="17.7109375" style="17" bestFit="1" customWidth="1"/>
    <col min="4877" max="5121" width="9.140625" style="17"/>
    <col min="5122" max="5122" width="31.28515625" style="17" bestFit="1" customWidth="1"/>
    <col min="5123" max="5123" width="19.7109375" style="17" bestFit="1" customWidth="1"/>
    <col min="5124" max="5124" width="4" style="17" customWidth="1"/>
    <col min="5125" max="5126" width="12.28515625" style="17" customWidth="1"/>
    <col min="5127" max="5127" width="14" style="17" customWidth="1"/>
    <col min="5128" max="5128" width="9.140625" style="17"/>
    <col min="5129" max="5129" width="16.85546875" style="17" bestFit="1" customWidth="1"/>
    <col min="5130" max="5130" width="9.140625" style="17"/>
    <col min="5131" max="5131" width="12" style="17" bestFit="1" customWidth="1"/>
    <col min="5132" max="5132" width="17.7109375" style="17" bestFit="1" customWidth="1"/>
    <col min="5133" max="5377" width="9.140625" style="17"/>
    <col min="5378" max="5378" width="31.28515625" style="17" bestFit="1" customWidth="1"/>
    <col min="5379" max="5379" width="19.7109375" style="17" bestFit="1" customWidth="1"/>
    <col min="5380" max="5380" width="4" style="17" customWidth="1"/>
    <col min="5381" max="5382" width="12.28515625" style="17" customWidth="1"/>
    <col min="5383" max="5383" width="14" style="17" customWidth="1"/>
    <col min="5384" max="5384" width="9.140625" style="17"/>
    <col min="5385" max="5385" width="16.85546875" style="17" bestFit="1" customWidth="1"/>
    <col min="5386" max="5386" width="9.140625" style="17"/>
    <col min="5387" max="5387" width="12" style="17" bestFit="1" customWidth="1"/>
    <col min="5388" max="5388" width="17.7109375" style="17" bestFit="1" customWidth="1"/>
    <col min="5389" max="5633" width="9.140625" style="17"/>
    <col min="5634" max="5634" width="31.28515625" style="17" bestFit="1" customWidth="1"/>
    <col min="5635" max="5635" width="19.7109375" style="17" bestFit="1" customWidth="1"/>
    <col min="5636" max="5636" width="4" style="17" customWidth="1"/>
    <col min="5637" max="5638" width="12.28515625" style="17" customWidth="1"/>
    <col min="5639" max="5639" width="14" style="17" customWidth="1"/>
    <col min="5640" max="5640" width="9.140625" style="17"/>
    <col min="5641" max="5641" width="16.85546875" style="17" bestFit="1" customWidth="1"/>
    <col min="5642" max="5642" width="9.140625" style="17"/>
    <col min="5643" max="5643" width="12" style="17" bestFit="1" customWidth="1"/>
    <col min="5644" max="5644" width="17.7109375" style="17" bestFit="1" customWidth="1"/>
    <col min="5645" max="5889" width="9.140625" style="17"/>
    <col min="5890" max="5890" width="31.28515625" style="17" bestFit="1" customWidth="1"/>
    <col min="5891" max="5891" width="19.7109375" style="17" bestFit="1" customWidth="1"/>
    <col min="5892" max="5892" width="4" style="17" customWidth="1"/>
    <col min="5893" max="5894" width="12.28515625" style="17" customWidth="1"/>
    <col min="5895" max="5895" width="14" style="17" customWidth="1"/>
    <col min="5896" max="5896" width="9.140625" style="17"/>
    <col min="5897" max="5897" width="16.85546875" style="17" bestFit="1" customWidth="1"/>
    <col min="5898" max="5898" width="9.140625" style="17"/>
    <col min="5899" max="5899" width="12" style="17" bestFit="1" customWidth="1"/>
    <col min="5900" max="5900" width="17.7109375" style="17" bestFit="1" customWidth="1"/>
    <col min="5901" max="6145" width="9.140625" style="17"/>
    <col min="6146" max="6146" width="31.28515625" style="17" bestFit="1" customWidth="1"/>
    <col min="6147" max="6147" width="19.7109375" style="17" bestFit="1" customWidth="1"/>
    <col min="6148" max="6148" width="4" style="17" customWidth="1"/>
    <col min="6149" max="6150" width="12.28515625" style="17" customWidth="1"/>
    <col min="6151" max="6151" width="14" style="17" customWidth="1"/>
    <col min="6152" max="6152" width="9.140625" style="17"/>
    <col min="6153" max="6153" width="16.85546875" style="17" bestFit="1" customWidth="1"/>
    <col min="6154" max="6154" width="9.140625" style="17"/>
    <col min="6155" max="6155" width="12" style="17" bestFit="1" customWidth="1"/>
    <col min="6156" max="6156" width="17.7109375" style="17" bestFit="1" customWidth="1"/>
    <col min="6157" max="6401" width="9.140625" style="17"/>
    <col min="6402" max="6402" width="31.28515625" style="17" bestFit="1" customWidth="1"/>
    <col min="6403" max="6403" width="19.7109375" style="17" bestFit="1" customWidth="1"/>
    <col min="6404" max="6404" width="4" style="17" customWidth="1"/>
    <col min="6405" max="6406" width="12.28515625" style="17" customWidth="1"/>
    <col min="6407" max="6407" width="14" style="17" customWidth="1"/>
    <col min="6408" max="6408" width="9.140625" style="17"/>
    <col min="6409" max="6409" width="16.85546875" style="17" bestFit="1" customWidth="1"/>
    <col min="6410" max="6410" width="9.140625" style="17"/>
    <col min="6411" max="6411" width="12" style="17" bestFit="1" customWidth="1"/>
    <col min="6412" max="6412" width="17.7109375" style="17" bestFit="1" customWidth="1"/>
    <col min="6413" max="6657" width="9.140625" style="17"/>
    <col min="6658" max="6658" width="31.28515625" style="17" bestFit="1" customWidth="1"/>
    <col min="6659" max="6659" width="19.7109375" style="17" bestFit="1" customWidth="1"/>
    <col min="6660" max="6660" width="4" style="17" customWidth="1"/>
    <col min="6661" max="6662" width="12.28515625" style="17" customWidth="1"/>
    <col min="6663" max="6663" width="14" style="17" customWidth="1"/>
    <col min="6664" max="6664" width="9.140625" style="17"/>
    <col min="6665" max="6665" width="16.85546875" style="17" bestFit="1" customWidth="1"/>
    <col min="6666" max="6666" width="9.140625" style="17"/>
    <col min="6667" max="6667" width="12" style="17" bestFit="1" customWidth="1"/>
    <col min="6668" max="6668" width="17.7109375" style="17" bestFit="1" customWidth="1"/>
    <col min="6669" max="6913" width="9.140625" style="17"/>
    <col min="6914" max="6914" width="31.28515625" style="17" bestFit="1" customWidth="1"/>
    <col min="6915" max="6915" width="19.7109375" style="17" bestFit="1" customWidth="1"/>
    <col min="6916" max="6916" width="4" style="17" customWidth="1"/>
    <col min="6917" max="6918" width="12.28515625" style="17" customWidth="1"/>
    <col min="6919" max="6919" width="14" style="17" customWidth="1"/>
    <col min="6920" max="6920" width="9.140625" style="17"/>
    <col min="6921" max="6921" width="16.85546875" style="17" bestFit="1" customWidth="1"/>
    <col min="6922" max="6922" width="9.140625" style="17"/>
    <col min="6923" max="6923" width="12" style="17" bestFit="1" customWidth="1"/>
    <col min="6924" max="6924" width="17.7109375" style="17" bestFit="1" customWidth="1"/>
    <col min="6925" max="7169" width="9.140625" style="17"/>
    <col min="7170" max="7170" width="31.28515625" style="17" bestFit="1" customWidth="1"/>
    <col min="7171" max="7171" width="19.7109375" style="17" bestFit="1" customWidth="1"/>
    <col min="7172" max="7172" width="4" style="17" customWidth="1"/>
    <col min="7173" max="7174" width="12.28515625" style="17" customWidth="1"/>
    <col min="7175" max="7175" width="14" style="17" customWidth="1"/>
    <col min="7176" max="7176" width="9.140625" style="17"/>
    <col min="7177" max="7177" width="16.85546875" style="17" bestFit="1" customWidth="1"/>
    <col min="7178" max="7178" width="9.140625" style="17"/>
    <col min="7179" max="7179" width="12" style="17" bestFit="1" customWidth="1"/>
    <col min="7180" max="7180" width="17.7109375" style="17" bestFit="1" customWidth="1"/>
    <col min="7181" max="7425" width="9.140625" style="17"/>
    <col min="7426" max="7426" width="31.28515625" style="17" bestFit="1" customWidth="1"/>
    <col min="7427" max="7427" width="19.7109375" style="17" bestFit="1" customWidth="1"/>
    <col min="7428" max="7428" width="4" style="17" customWidth="1"/>
    <col min="7429" max="7430" width="12.28515625" style="17" customWidth="1"/>
    <col min="7431" max="7431" width="14" style="17" customWidth="1"/>
    <col min="7432" max="7432" width="9.140625" style="17"/>
    <col min="7433" max="7433" width="16.85546875" style="17" bestFit="1" customWidth="1"/>
    <col min="7434" max="7434" width="9.140625" style="17"/>
    <col min="7435" max="7435" width="12" style="17" bestFit="1" customWidth="1"/>
    <col min="7436" max="7436" width="17.7109375" style="17" bestFit="1" customWidth="1"/>
    <col min="7437" max="7681" width="9.140625" style="17"/>
    <col min="7682" max="7682" width="31.28515625" style="17" bestFit="1" customWidth="1"/>
    <col min="7683" max="7683" width="19.7109375" style="17" bestFit="1" customWidth="1"/>
    <col min="7684" max="7684" width="4" style="17" customWidth="1"/>
    <col min="7685" max="7686" width="12.28515625" style="17" customWidth="1"/>
    <col min="7687" max="7687" width="14" style="17" customWidth="1"/>
    <col min="7688" max="7688" width="9.140625" style="17"/>
    <col min="7689" max="7689" width="16.85546875" style="17" bestFit="1" customWidth="1"/>
    <col min="7690" max="7690" width="9.140625" style="17"/>
    <col min="7691" max="7691" width="12" style="17" bestFit="1" customWidth="1"/>
    <col min="7692" max="7692" width="17.7109375" style="17" bestFit="1" customWidth="1"/>
    <col min="7693" max="7937" width="9.140625" style="17"/>
    <col min="7938" max="7938" width="31.28515625" style="17" bestFit="1" customWidth="1"/>
    <col min="7939" max="7939" width="19.7109375" style="17" bestFit="1" customWidth="1"/>
    <col min="7940" max="7940" width="4" style="17" customWidth="1"/>
    <col min="7941" max="7942" width="12.28515625" style="17" customWidth="1"/>
    <col min="7943" max="7943" width="14" style="17" customWidth="1"/>
    <col min="7944" max="7944" width="9.140625" style="17"/>
    <col min="7945" max="7945" width="16.85546875" style="17" bestFit="1" customWidth="1"/>
    <col min="7946" max="7946" width="9.140625" style="17"/>
    <col min="7947" max="7947" width="12" style="17" bestFit="1" customWidth="1"/>
    <col min="7948" max="7948" width="17.7109375" style="17" bestFit="1" customWidth="1"/>
    <col min="7949" max="8193" width="9.140625" style="17"/>
    <col min="8194" max="8194" width="31.28515625" style="17" bestFit="1" customWidth="1"/>
    <col min="8195" max="8195" width="19.7109375" style="17" bestFit="1" customWidth="1"/>
    <col min="8196" max="8196" width="4" style="17" customWidth="1"/>
    <col min="8197" max="8198" width="12.28515625" style="17" customWidth="1"/>
    <col min="8199" max="8199" width="14" style="17" customWidth="1"/>
    <col min="8200" max="8200" width="9.140625" style="17"/>
    <col min="8201" max="8201" width="16.85546875" style="17" bestFit="1" customWidth="1"/>
    <col min="8202" max="8202" width="9.140625" style="17"/>
    <col min="8203" max="8203" width="12" style="17" bestFit="1" customWidth="1"/>
    <col min="8204" max="8204" width="17.7109375" style="17" bestFit="1" customWidth="1"/>
    <col min="8205" max="8449" width="9.140625" style="17"/>
    <col min="8450" max="8450" width="31.28515625" style="17" bestFit="1" customWidth="1"/>
    <col min="8451" max="8451" width="19.7109375" style="17" bestFit="1" customWidth="1"/>
    <col min="8452" max="8452" width="4" style="17" customWidth="1"/>
    <col min="8453" max="8454" width="12.28515625" style="17" customWidth="1"/>
    <col min="8455" max="8455" width="14" style="17" customWidth="1"/>
    <col min="8456" max="8456" width="9.140625" style="17"/>
    <col min="8457" max="8457" width="16.85546875" style="17" bestFit="1" customWidth="1"/>
    <col min="8458" max="8458" width="9.140625" style="17"/>
    <col min="8459" max="8459" width="12" style="17" bestFit="1" customWidth="1"/>
    <col min="8460" max="8460" width="17.7109375" style="17" bestFit="1" customWidth="1"/>
    <col min="8461" max="8705" width="9.140625" style="17"/>
    <col min="8706" max="8706" width="31.28515625" style="17" bestFit="1" customWidth="1"/>
    <col min="8707" max="8707" width="19.7109375" style="17" bestFit="1" customWidth="1"/>
    <col min="8708" max="8708" width="4" style="17" customWidth="1"/>
    <col min="8709" max="8710" width="12.28515625" style="17" customWidth="1"/>
    <col min="8711" max="8711" width="14" style="17" customWidth="1"/>
    <col min="8712" max="8712" width="9.140625" style="17"/>
    <col min="8713" max="8713" width="16.85546875" style="17" bestFit="1" customWidth="1"/>
    <col min="8714" max="8714" width="9.140625" style="17"/>
    <col min="8715" max="8715" width="12" style="17" bestFit="1" customWidth="1"/>
    <col min="8716" max="8716" width="17.7109375" style="17" bestFit="1" customWidth="1"/>
    <col min="8717" max="8961" width="9.140625" style="17"/>
    <col min="8962" max="8962" width="31.28515625" style="17" bestFit="1" customWidth="1"/>
    <col min="8963" max="8963" width="19.7109375" style="17" bestFit="1" customWidth="1"/>
    <col min="8964" max="8964" width="4" style="17" customWidth="1"/>
    <col min="8965" max="8966" width="12.28515625" style="17" customWidth="1"/>
    <col min="8967" max="8967" width="14" style="17" customWidth="1"/>
    <col min="8968" max="8968" width="9.140625" style="17"/>
    <col min="8969" max="8969" width="16.85546875" style="17" bestFit="1" customWidth="1"/>
    <col min="8970" max="8970" width="9.140625" style="17"/>
    <col min="8971" max="8971" width="12" style="17" bestFit="1" customWidth="1"/>
    <col min="8972" max="8972" width="17.7109375" style="17" bestFit="1" customWidth="1"/>
    <col min="8973" max="9217" width="9.140625" style="17"/>
    <col min="9218" max="9218" width="31.28515625" style="17" bestFit="1" customWidth="1"/>
    <col min="9219" max="9219" width="19.7109375" style="17" bestFit="1" customWidth="1"/>
    <col min="9220" max="9220" width="4" style="17" customWidth="1"/>
    <col min="9221" max="9222" width="12.28515625" style="17" customWidth="1"/>
    <col min="9223" max="9223" width="14" style="17" customWidth="1"/>
    <col min="9224" max="9224" width="9.140625" style="17"/>
    <col min="9225" max="9225" width="16.85546875" style="17" bestFit="1" customWidth="1"/>
    <col min="9226" max="9226" width="9.140625" style="17"/>
    <col min="9227" max="9227" width="12" style="17" bestFit="1" customWidth="1"/>
    <col min="9228" max="9228" width="17.7109375" style="17" bestFit="1" customWidth="1"/>
    <col min="9229" max="9473" width="9.140625" style="17"/>
    <col min="9474" max="9474" width="31.28515625" style="17" bestFit="1" customWidth="1"/>
    <col min="9475" max="9475" width="19.7109375" style="17" bestFit="1" customWidth="1"/>
    <col min="9476" max="9476" width="4" style="17" customWidth="1"/>
    <col min="9477" max="9478" width="12.28515625" style="17" customWidth="1"/>
    <col min="9479" max="9479" width="14" style="17" customWidth="1"/>
    <col min="9480" max="9480" width="9.140625" style="17"/>
    <col min="9481" max="9481" width="16.85546875" style="17" bestFit="1" customWidth="1"/>
    <col min="9482" max="9482" width="9.140625" style="17"/>
    <col min="9483" max="9483" width="12" style="17" bestFit="1" customWidth="1"/>
    <col min="9484" max="9484" width="17.7109375" style="17" bestFit="1" customWidth="1"/>
    <col min="9485" max="9729" width="9.140625" style="17"/>
    <col min="9730" max="9730" width="31.28515625" style="17" bestFit="1" customWidth="1"/>
    <col min="9731" max="9731" width="19.7109375" style="17" bestFit="1" customWidth="1"/>
    <col min="9732" max="9732" width="4" style="17" customWidth="1"/>
    <col min="9733" max="9734" width="12.28515625" style="17" customWidth="1"/>
    <col min="9735" max="9735" width="14" style="17" customWidth="1"/>
    <col min="9736" max="9736" width="9.140625" style="17"/>
    <col min="9737" max="9737" width="16.85546875" style="17" bestFit="1" customWidth="1"/>
    <col min="9738" max="9738" width="9.140625" style="17"/>
    <col min="9739" max="9739" width="12" style="17" bestFit="1" customWidth="1"/>
    <col min="9740" max="9740" width="17.7109375" style="17" bestFit="1" customWidth="1"/>
    <col min="9741" max="9985" width="9.140625" style="17"/>
    <col min="9986" max="9986" width="31.28515625" style="17" bestFit="1" customWidth="1"/>
    <col min="9987" max="9987" width="19.7109375" style="17" bestFit="1" customWidth="1"/>
    <col min="9988" max="9988" width="4" style="17" customWidth="1"/>
    <col min="9989" max="9990" width="12.28515625" style="17" customWidth="1"/>
    <col min="9991" max="9991" width="14" style="17" customWidth="1"/>
    <col min="9992" max="9992" width="9.140625" style="17"/>
    <col min="9993" max="9993" width="16.85546875" style="17" bestFit="1" customWidth="1"/>
    <col min="9994" max="9994" width="9.140625" style="17"/>
    <col min="9995" max="9995" width="12" style="17" bestFit="1" customWidth="1"/>
    <col min="9996" max="9996" width="17.7109375" style="17" bestFit="1" customWidth="1"/>
    <col min="9997" max="10241" width="9.140625" style="17"/>
    <col min="10242" max="10242" width="31.28515625" style="17" bestFit="1" customWidth="1"/>
    <col min="10243" max="10243" width="19.7109375" style="17" bestFit="1" customWidth="1"/>
    <col min="10244" max="10244" width="4" style="17" customWidth="1"/>
    <col min="10245" max="10246" width="12.28515625" style="17" customWidth="1"/>
    <col min="10247" max="10247" width="14" style="17" customWidth="1"/>
    <col min="10248" max="10248" width="9.140625" style="17"/>
    <col min="10249" max="10249" width="16.85546875" style="17" bestFit="1" customWidth="1"/>
    <col min="10250" max="10250" width="9.140625" style="17"/>
    <col min="10251" max="10251" width="12" style="17" bestFit="1" customWidth="1"/>
    <col min="10252" max="10252" width="17.7109375" style="17" bestFit="1" customWidth="1"/>
    <col min="10253" max="10497" width="9.140625" style="17"/>
    <col min="10498" max="10498" width="31.28515625" style="17" bestFit="1" customWidth="1"/>
    <col min="10499" max="10499" width="19.7109375" style="17" bestFit="1" customWidth="1"/>
    <col min="10500" max="10500" width="4" style="17" customWidth="1"/>
    <col min="10501" max="10502" width="12.28515625" style="17" customWidth="1"/>
    <col min="10503" max="10503" width="14" style="17" customWidth="1"/>
    <col min="10504" max="10504" width="9.140625" style="17"/>
    <col min="10505" max="10505" width="16.85546875" style="17" bestFit="1" customWidth="1"/>
    <col min="10506" max="10506" width="9.140625" style="17"/>
    <col min="10507" max="10507" width="12" style="17" bestFit="1" customWidth="1"/>
    <col min="10508" max="10508" width="17.7109375" style="17" bestFit="1" customWidth="1"/>
    <col min="10509" max="10753" width="9.140625" style="17"/>
    <col min="10754" max="10754" width="31.28515625" style="17" bestFit="1" customWidth="1"/>
    <col min="10755" max="10755" width="19.7109375" style="17" bestFit="1" customWidth="1"/>
    <col min="10756" max="10756" width="4" style="17" customWidth="1"/>
    <col min="10757" max="10758" width="12.28515625" style="17" customWidth="1"/>
    <col min="10759" max="10759" width="14" style="17" customWidth="1"/>
    <col min="10760" max="10760" width="9.140625" style="17"/>
    <col min="10761" max="10761" width="16.85546875" style="17" bestFit="1" customWidth="1"/>
    <col min="10762" max="10762" width="9.140625" style="17"/>
    <col min="10763" max="10763" width="12" style="17" bestFit="1" customWidth="1"/>
    <col min="10764" max="10764" width="17.7109375" style="17" bestFit="1" customWidth="1"/>
    <col min="10765" max="11009" width="9.140625" style="17"/>
    <col min="11010" max="11010" width="31.28515625" style="17" bestFit="1" customWidth="1"/>
    <col min="11011" max="11011" width="19.7109375" style="17" bestFit="1" customWidth="1"/>
    <col min="11012" max="11012" width="4" style="17" customWidth="1"/>
    <col min="11013" max="11014" width="12.28515625" style="17" customWidth="1"/>
    <col min="11015" max="11015" width="14" style="17" customWidth="1"/>
    <col min="11016" max="11016" width="9.140625" style="17"/>
    <col min="11017" max="11017" width="16.85546875" style="17" bestFit="1" customWidth="1"/>
    <col min="11018" max="11018" width="9.140625" style="17"/>
    <col min="11019" max="11019" width="12" style="17" bestFit="1" customWidth="1"/>
    <col min="11020" max="11020" width="17.7109375" style="17" bestFit="1" customWidth="1"/>
    <col min="11021" max="11265" width="9.140625" style="17"/>
    <col min="11266" max="11266" width="31.28515625" style="17" bestFit="1" customWidth="1"/>
    <col min="11267" max="11267" width="19.7109375" style="17" bestFit="1" customWidth="1"/>
    <col min="11268" max="11268" width="4" style="17" customWidth="1"/>
    <col min="11269" max="11270" width="12.28515625" style="17" customWidth="1"/>
    <col min="11271" max="11271" width="14" style="17" customWidth="1"/>
    <col min="11272" max="11272" width="9.140625" style="17"/>
    <col min="11273" max="11273" width="16.85546875" style="17" bestFit="1" customWidth="1"/>
    <col min="11274" max="11274" width="9.140625" style="17"/>
    <col min="11275" max="11275" width="12" style="17" bestFit="1" customWidth="1"/>
    <col min="11276" max="11276" width="17.7109375" style="17" bestFit="1" customWidth="1"/>
    <col min="11277" max="11521" width="9.140625" style="17"/>
    <col min="11522" max="11522" width="31.28515625" style="17" bestFit="1" customWidth="1"/>
    <col min="11523" max="11523" width="19.7109375" style="17" bestFit="1" customWidth="1"/>
    <col min="11524" max="11524" width="4" style="17" customWidth="1"/>
    <col min="11525" max="11526" width="12.28515625" style="17" customWidth="1"/>
    <col min="11527" max="11527" width="14" style="17" customWidth="1"/>
    <col min="11528" max="11528" width="9.140625" style="17"/>
    <col min="11529" max="11529" width="16.85546875" style="17" bestFit="1" customWidth="1"/>
    <col min="11530" max="11530" width="9.140625" style="17"/>
    <col min="11531" max="11531" width="12" style="17" bestFit="1" customWidth="1"/>
    <col min="11532" max="11532" width="17.7109375" style="17" bestFit="1" customWidth="1"/>
    <col min="11533" max="11777" width="9.140625" style="17"/>
    <col min="11778" max="11778" width="31.28515625" style="17" bestFit="1" customWidth="1"/>
    <col min="11779" max="11779" width="19.7109375" style="17" bestFit="1" customWidth="1"/>
    <col min="11780" max="11780" width="4" style="17" customWidth="1"/>
    <col min="11781" max="11782" width="12.28515625" style="17" customWidth="1"/>
    <col min="11783" max="11783" width="14" style="17" customWidth="1"/>
    <col min="11784" max="11784" width="9.140625" style="17"/>
    <col min="11785" max="11785" width="16.85546875" style="17" bestFit="1" customWidth="1"/>
    <col min="11786" max="11786" width="9.140625" style="17"/>
    <col min="11787" max="11787" width="12" style="17" bestFit="1" customWidth="1"/>
    <col min="11788" max="11788" width="17.7109375" style="17" bestFit="1" customWidth="1"/>
    <col min="11789" max="12033" width="9.140625" style="17"/>
    <col min="12034" max="12034" width="31.28515625" style="17" bestFit="1" customWidth="1"/>
    <col min="12035" max="12035" width="19.7109375" style="17" bestFit="1" customWidth="1"/>
    <col min="12036" max="12036" width="4" style="17" customWidth="1"/>
    <col min="12037" max="12038" width="12.28515625" style="17" customWidth="1"/>
    <col min="12039" max="12039" width="14" style="17" customWidth="1"/>
    <col min="12040" max="12040" width="9.140625" style="17"/>
    <col min="12041" max="12041" width="16.85546875" style="17" bestFit="1" customWidth="1"/>
    <col min="12042" max="12042" width="9.140625" style="17"/>
    <col min="12043" max="12043" width="12" style="17" bestFit="1" customWidth="1"/>
    <col min="12044" max="12044" width="17.7109375" style="17" bestFit="1" customWidth="1"/>
    <col min="12045" max="12289" width="9.140625" style="17"/>
    <col min="12290" max="12290" width="31.28515625" style="17" bestFit="1" customWidth="1"/>
    <col min="12291" max="12291" width="19.7109375" style="17" bestFit="1" customWidth="1"/>
    <col min="12292" max="12292" width="4" style="17" customWidth="1"/>
    <col min="12293" max="12294" width="12.28515625" style="17" customWidth="1"/>
    <col min="12295" max="12295" width="14" style="17" customWidth="1"/>
    <col min="12296" max="12296" width="9.140625" style="17"/>
    <col min="12297" max="12297" width="16.85546875" style="17" bestFit="1" customWidth="1"/>
    <col min="12298" max="12298" width="9.140625" style="17"/>
    <col min="12299" max="12299" width="12" style="17" bestFit="1" customWidth="1"/>
    <col min="12300" max="12300" width="17.7109375" style="17" bestFit="1" customWidth="1"/>
    <col min="12301" max="12545" width="9.140625" style="17"/>
    <col min="12546" max="12546" width="31.28515625" style="17" bestFit="1" customWidth="1"/>
    <col min="12547" max="12547" width="19.7109375" style="17" bestFit="1" customWidth="1"/>
    <col min="12548" max="12548" width="4" style="17" customWidth="1"/>
    <col min="12549" max="12550" width="12.28515625" style="17" customWidth="1"/>
    <col min="12551" max="12551" width="14" style="17" customWidth="1"/>
    <col min="12552" max="12552" width="9.140625" style="17"/>
    <col min="12553" max="12553" width="16.85546875" style="17" bestFit="1" customWidth="1"/>
    <col min="12554" max="12554" width="9.140625" style="17"/>
    <col min="12555" max="12555" width="12" style="17" bestFit="1" customWidth="1"/>
    <col min="12556" max="12556" width="17.7109375" style="17" bestFit="1" customWidth="1"/>
    <col min="12557" max="12801" width="9.140625" style="17"/>
    <col min="12802" max="12802" width="31.28515625" style="17" bestFit="1" customWidth="1"/>
    <col min="12803" max="12803" width="19.7109375" style="17" bestFit="1" customWidth="1"/>
    <col min="12804" max="12804" width="4" style="17" customWidth="1"/>
    <col min="12805" max="12806" width="12.28515625" style="17" customWidth="1"/>
    <col min="12807" max="12807" width="14" style="17" customWidth="1"/>
    <col min="12808" max="12808" width="9.140625" style="17"/>
    <col min="12809" max="12809" width="16.85546875" style="17" bestFit="1" customWidth="1"/>
    <col min="12810" max="12810" width="9.140625" style="17"/>
    <col min="12811" max="12811" width="12" style="17" bestFit="1" customWidth="1"/>
    <col min="12812" max="12812" width="17.7109375" style="17" bestFit="1" customWidth="1"/>
    <col min="12813" max="13057" width="9.140625" style="17"/>
    <col min="13058" max="13058" width="31.28515625" style="17" bestFit="1" customWidth="1"/>
    <col min="13059" max="13059" width="19.7109375" style="17" bestFit="1" customWidth="1"/>
    <col min="13060" max="13060" width="4" style="17" customWidth="1"/>
    <col min="13061" max="13062" width="12.28515625" style="17" customWidth="1"/>
    <col min="13063" max="13063" width="14" style="17" customWidth="1"/>
    <col min="13064" max="13064" width="9.140625" style="17"/>
    <col min="13065" max="13065" width="16.85546875" style="17" bestFit="1" customWidth="1"/>
    <col min="13066" max="13066" width="9.140625" style="17"/>
    <col min="13067" max="13067" width="12" style="17" bestFit="1" customWidth="1"/>
    <col min="13068" max="13068" width="17.7109375" style="17" bestFit="1" customWidth="1"/>
    <col min="13069" max="13313" width="9.140625" style="17"/>
    <col min="13314" max="13314" width="31.28515625" style="17" bestFit="1" customWidth="1"/>
    <col min="13315" max="13315" width="19.7109375" style="17" bestFit="1" customWidth="1"/>
    <col min="13316" max="13316" width="4" style="17" customWidth="1"/>
    <col min="13317" max="13318" width="12.28515625" style="17" customWidth="1"/>
    <col min="13319" max="13319" width="14" style="17" customWidth="1"/>
    <col min="13320" max="13320" width="9.140625" style="17"/>
    <col min="13321" max="13321" width="16.85546875" style="17" bestFit="1" customWidth="1"/>
    <col min="13322" max="13322" width="9.140625" style="17"/>
    <col min="13323" max="13323" width="12" style="17" bestFit="1" customWidth="1"/>
    <col min="13324" max="13324" width="17.7109375" style="17" bestFit="1" customWidth="1"/>
    <col min="13325" max="13569" width="9.140625" style="17"/>
    <col min="13570" max="13570" width="31.28515625" style="17" bestFit="1" customWidth="1"/>
    <col min="13571" max="13571" width="19.7109375" style="17" bestFit="1" customWidth="1"/>
    <col min="13572" max="13572" width="4" style="17" customWidth="1"/>
    <col min="13573" max="13574" width="12.28515625" style="17" customWidth="1"/>
    <col min="13575" max="13575" width="14" style="17" customWidth="1"/>
    <col min="13576" max="13576" width="9.140625" style="17"/>
    <col min="13577" max="13577" width="16.85546875" style="17" bestFit="1" customWidth="1"/>
    <col min="13578" max="13578" width="9.140625" style="17"/>
    <col min="13579" max="13579" width="12" style="17" bestFit="1" customWidth="1"/>
    <col min="13580" max="13580" width="17.7109375" style="17" bestFit="1" customWidth="1"/>
    <col min="13581" max="13825" width="9.140625" style="17"/>
    <col min="13826" max="13826" width="31.28515625" style="17" bestFit="1" customWidth="1"/>
    <col min="13827" max="13827" width="19.7109375" style="17" bestFit="1" customWidth="1"/>
    <col min="13828" max="13828" width="4" style="17" customWidth="1"/>
    <col min="13829" max="13830" width="12.28515625" style="17" customWidth="1"/>
    <col min="13831" max="13831" width="14" style="17" customWidth="1"/>
    <col min="13832" max="13832" width="9.140625" style="17"/>
    <col min="13833" max="13833" width="16.85546875" style="17" bestFit="1" customWidth="1"/>
    <col min="13834" max="13834" width="9.140625" style="17"/>
    <col min="13835" max="13835" width="12" style="17" bestFit="1" customWidth="1"/>
    <col min="13836" max="13836" width="17.7109375" style="17" bestFit="1" customWidth="1"/>
    <col min="13837" max="14081" width="9.140625" style="17"/>
    <col min="14082" max="14082" width="31.28515625" style="17" bestFit="1" customWidth="1"/>
    <col min="14083" max="14083" width="19.7109375" style="17" bestFit="1" customWidth="1"/>
    <col min="14084" max="14084" width="4" style="17" customWidth="1"/>
    <col min="14085" max="14086" width="12.28515625" style="17" customWidth="1"/>
    <col min="14087" max="14087" width="14" style="17" customWidth="1"/>
    <col min="14088" max="14088" width="9.140625" style="17"/>
    <col min="14089" max="14089" width="16.85546875" style="17" bestFit="1" customWidth="1"/>
    <col min="14090" max="14090" width="9.140625" style="17"/>
    <col min="14091" max="14091" width="12" style="17" bestFit="1" customWidth="1"/>
    <col min="14092" max="14092" width="17.7109375" style="17" bestFit="1" customWidth="1"/>
    <col min="14093" max="14337" width="9.140625" style="17"/>
    <col min="14338" max="14338" width="31.28515625" style="17" bestFit="1" customWidth="1"/>
    <col min="14339" max="14339" width="19.7109375" style="17" bestFit="1" customWidth="1"/>
    <col min="14340" max="14340" width="4" style="17" customWidth="1"/>
    <col min="14341" max="14342" width="12.28515625" style="17" customWidth="1"/>
    <col min="14343" max="14343" width="14" style="17" customWidth="1"/>
    <col min="14344" max="14344" width="9.140625" style="17"/>
    <col min="14345" max="14345" width="16.85546875" style="17" bestFit="1" customWidth="1"/>
    <col min="14346" max="14346" width="9.140625" style="17"/>
    <col min="14347" max="14347" width="12" style="17" bestFit="1" customWidth="1"/>
    <col min="14348" max="14348" width="17.7109375" style="17" bestFit="1" customWidth="1"/>
    <col min="14349" max="14593" width="9.140625" style="17"/>
    <col min="14594" max="14594" width="31.28515625" style="17" bestFit="1" customWidth="1"/>
    <col min="14595" max="14595" width="19.7109375" style="17" bestFit="1" customWidth="1"/>
    <col min="14596" max="14596" width="4" style="17" customWidth="1"/>
    <col min="14597" max="14598" width="12.28515625" style="17" customWidth="1"/>
    <col min="14599" max="14599" width="14" style="17" customWidth="1"/>
    <col min="14600" max="14600" width="9.140625" style="17"/>
    <col min="14601" max="14601" width="16.85546875" style="17" bestFit="1" customWidth="1"/>
    <col min="14602" max="14602" width="9.140625" style="17"/>
    <col min="14603" max="14603" width="12" style="17" bestFit="1" customWidth="1"/>
    <col min="14604" max="14604" width="17.7109375" style="17" bestFit="1" customWidth="1"/>
    <col min="14605" max="14849" width="9.140625" style="17"/>
    <col min="14850" max="14850" width="31.28515625" style="17" bestFit="1" customWidth="1"/>
    <col min="14851" max="14851" width="19.7109375" style="17" bestFit="1" customWidth="1"/>
    <col min="14852" max="14852" width="4" style="17" customWidth="1"/>
    <col min="14853" max="14854" width="12.28515625" style="17" customWidth="1"/>
    <col min="14855" max="14855" width="14" style="17" customWidth="1"/>
    <col min="14856" max="14856" width="9.140625" style="17"/>
    <col min="14857" max="14857" width="16.85546875" style="17" bestFit="1" customWidth="1"/>
    <col min="14858" max="14858" width="9.140625" style="17"/>
    <col min="14859" max="14859" width="12" style="17" bestFit="1" customWidth="1"/>
    <col min="14860" max="14860" width="17.7109375" style="17" bestFit="1" customWidth="1"/>
    <col min="14861" max="15105" width="9.140625" style="17"/>
    <col min="15106" max="15106" width="31.28515625" style="17" bestFit="1" customWidth="1"/>
    <col min="15107" max="15107" width="19.7109375" style="17" bestFit="1" customWidth="1"/>
    <col min="15108" max="15108" width="4" style="17" customWidth="1"/>
    <col min="15109" max="15110" width="12.28515625" style="17" customWidth="1"/>
    <col min="15111" max="15111" width="14" style="17" customWidth="1"/>
    <col min="15112" max="15112" width="9.140625" style="17"/>
    <col min="15113" max="15113" width="16.85546875" style="17" bestFit="1" customWidth="1"/>
    <col min="15114" max="15114" width="9.140625" style="17"/>
    <col min="15115" max="15115" width="12" style="17" bestFit="1" customWidth="1"/>
    <col min="15116" max="15116" width="17.7109375" style="17" bestFit="1" customWidth="1"/>
    <col min="15117" max="15361" width="9.140625" style="17"/>
    <col min="15362" max="15362" width="31.28515625" style="17" bestFit="1" customWidth="1"/>
    <col min="15363" max="15363" width="19.7109375" style="17" bestFit="1" customWidth="1"/>
    <col min="15364" max="15364" width="4" style="17" customWidth="1"/>
    <col min="15365" max="15366" width="12.28515625" style="17" customWidth="1"/>
    <col min="15367" max="15367" width="14" style="17" customWidth="1"/>
    <col min="15368" max="15368" width="9.140625" style="17"/>
    <col min="15369" max="15369" width="16.85546875" style="17" bestFit="1" customWidth="1"/>
    <col min="15370" max="15370" width="9.140625" style="17"/>
    <col min="15371" max="15371" width="12" style="17" bestFit="1" customWidth="1"/>
    <col min="15372" max="15372" width="17.7109375" style="17" bestFit="1" customWidth="1"/>
    <col min="15373" max="15617" width="9.140625" style="17"/>
    <col min="15618" max="15618" width="31.28515625" style="17" bestFit="1" customWidth="1"/>
    <col min="15619" max="15619" width="19.7109375" style="17" bestFit="1" customWidth="1"/>
    <col min="15620" max="15620" width="4" style="17" customWidth="1"/>
    <col min="15621" max="15622" width="12.28515625" style="17" customWidth="1"/>
    <col min="15623" max="15623" width="14" style="17" customWidth="1"/>
    <col min="15624" max="15624" width="9.140625" style="17"/>
    <col min="15625" max="15625" width="16.85546875" style="17" bestFit="1" customWidth="1"/>
    <col min="15626" max="15626" width="9.140625" style="17"/>
    <col min="15627" max="15627" width="12" style="17" bestFit="1" customWidth="1"/>
    <col min="15628" max="15628" width="17.7109375" style="17" bestFit="1" customWidth="1"/>
    <col min="15629" max="15873" width="9.140625" style="17"/>
    <col min="15874" max="15874" width="31.28515625" style="17" bestFit="1" customWidth="1"/>
    <col min="15875" max="15875" width="19.7109375" style="17" bestFit="1" customWidth="1"/>
    <col min="15876" max="15876" width="4" style="17" customWidth="1"/>
    <col min="15877" max="15878" width="12.28515625" style="17" customWidth="1"/>
    <col min="15879" max="15879" width="14" style="17" customWidth="1"/>
    <col min="15880" max="15880" width="9.140625" style="17"/>
    <col min="15881" max="15881" width="16.85546875" style="17" bestFit="1" customWidth="1"/>
    <col min="15882" max="15882" width="9.140625" style="17"/>
    <col min="15883" max="15883" width="12" style="17" bestFit="1" customWidth="1"/>
    <col min="15884" max="15884" width="17.7109375" style="17" bestFit="1" customWidth="1"/>
    <col min="15885" max="16129" width="9.140625" style="17"/>
    <col min="16130" max="16130" width="31.28515625" style="17" bestFit="1" customWidth="1"/>
    <col min="16131" max="16131" width="19.7109375" style="17" bestFit="1" customWidth="1"/>
    <col min="16132" max="16132" width="4" style="17" customWidth="1"/>
    <col min="16133" max="16134" width="12.28515625" style="17" customWidth="1"/>
    <col min="16135" max="16135" width="14" style="17" customWidth="1"/>
    <col min="16136" max="16136" width="9.140625" style="17"/>
    <col min="16137" max="16137" width="16.85546875" style="17" bestFit="1" customWidth="1"/>
    <col min="16138" max="16138" width="9.140625" style="17"/>
    <col min="16139" max="16139" width="12" style="17" bestFit="1" customWidth="1"/>
    <col min="16140" max="16140" width="17.7109375" style="17" bestFit="1" customWidth="1"/>
    <col min="16141" max="16384" width="9.140625" style="17"/>
  </cols>
  <sheetData>
    <row r="1" spans="1:12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12" x14ac:dyDescent="0.2">
      <c r="A2" s="17" t="s">
        <v>744</v>
      </c>
      <c r="B2" s="18"/>
      <c r="C2" s="18"/>
      <c r="D2" s="18"/>
      <c r="E2" s="18"/>
      <c r="F2" s="18"/>
      <c r="G2" s="18"/>
      <c r="H2" s="19"/>
      <c r="I2" s="18"/>
    </row>
    <row r="3" spans="1:12" x14ac:dyDescent="0.2">
      <c r="A3" s="19" t="s">
        <v>745</v>
      </c>
      <c r="B3" s="18"/>
      <c r="C3" s="18"/>
      <c r="D3" s="18"/>
      <c r="E3" s="18"/>
      <c r="F3" s="18"/>
      <c r="G3" s="18"/>
      <c r="H3" s="18"/>
      <c r="I3" s="18"/>
    </row>
    <row r="4" spans="1:12" x14ac:dyDescent="0.2">
      <c r="B4" s="18"/>
      <c r="C4" s="18"/>
      <c r="D4" s="18"/>
      <c r="E4" s="18"/>
      <c r="F4" s="18"/>
      <c r="G4" s="18"/>
      <c r="H4" s="18"/>
      <c r="I4" s="18"/>
    </row>
    <row r="5" spans="1:12" x14ac:dyDescent="0.2">
      <c r="B5" s="18"/>
      <c r="C5" s="18"/>
      <c r="D5" s="18"/>
      <c r="E5" s="18"/>
      <c r="F5" s="18"/>
      <c r="G5" s="18"/>
      <c r="H5" s="18"/>
      <c r="I5" s="18"/>
    </row>
    <row r="6" spans="1:12" x14ac:dyDescent="0.2">
      <c r="A6" s="20"/>
      <c r="B6" s="21" t="s">
        <v>746</v>
      </c>
      <c r="C6" s="21" t="s">
        <v>747</v>
      </c>
      <c r="D6" s="21"/>
      <c r="E6" s="22" t="s">
        <v>748</v>
      </c>
      <c r="F6" s="21" t="s">
        <v>749</v>
      </c>
      <c r="G6" s="21" t="s">
        <v>750</v>
      </c>
      <c r="H6" s="18"/>
      <c r="I6" s="18"/>
      <c r="J6" s="19"/>
    </row>
    <row r="7" spans="1:12" x14ac:dyDescent="0.2">
      <c r="A7" s="23"/>
      <c r="B7" s="24"/>
      <c r="C7" s="24"/>
      <c r="D7" s="24"/>
      <c r="E7" s="18"/>
      <c r="F7" s="24"/>
      <c r="G7" s="25" t="s">
        <v>751</v>
      </c>
      <c r="H7" s="18"/>
      <c r="I7" s="18"/>
      <c r="J7" s="19"/>
    </row>
    <row r="8" spans="1:12" x14ac:dyDescent="0.2">
      <c r="A8" s="23"/>
      <c r="B8" s="24"/>
      <c r="C8" s="24"/>
      <c r="D8" s="24"/>
      <c r="E8" s="18"/>
      <c r="F8" s="25" t="s">
        <v>751</v>
      </c>
      <c r="G8" s="25" t="s">
        <v>752</v>
      </c>
      <c r="H8" s="18"/>
      <c r="I8" s="18"/>
      <c r="J8" s="19"/>
    </row>
    <row r="9" spans="1:12" x14ac:dyDescent="0.2">
      <c r="A9" s="26" t="s">
        <v>753</v>
      </c>
      <c r="B9" s="24"/>
      <c r="C9" s="25" t="s">
        <v>754</v>
      </c>
      <c r="D9" s="24"/>
      <c r="E9" s="21" t="s">
        <v>755</v>
      </c>
      <c r="F9" s="25" t="s">
        <v>756</v>
      </c>
      <c r="G9" s="25" t="s">
        <v>757</v>
      </c>
      <c r="H9" s="18"/>
      <c r="I9" s="18"/>
      <c r="J9" s="19"/>
    </row>
    <row r="10" spans="1:12" x14ac:dyDescent="0.2">
      <c r="A10" s="27" t="s">
        <v>758</v>
      </c>
      <c r="B10" s="28" t="s">
        <v>759</v>
      </c>
      <c r="C10" s="28" t="s">
        <v>760</v>
      </c>
      <c r="D10" s="29"/>
      <c r="E10" s="28" t="s">
        <v>761</v>
      </c>
      <c r="F10" s="28" t="s">
        <v>762</v>
      </c>
      <c r="G10" s="28" t="s">
        <v>763</v>
      </c>
      <c r="H10" s="19"/>
      <c r="I10" s="19"/>
      <c r="J10" s="19"/>
    </row>
    <row r="11" spans="1:12" x14ac:dyDescent="0.2">
      <c r="A11" s="26">
        <v>1</v>
      </c>
      <c r="B11" s="29"/>
      <c r="C11" s="30" t="s">
        <v>764</v>
      </c>
      <c r="D11" s="31"/>
      <c r="E11" s="19"/>
      <c r="F11" s="32"/>
      <c r="G11" s="31"/>
      <c r="H11" s="19"/>
      <c r="I11" s="33"/>
      <c r="J11" s="33"/>
    </row>
    <row r="12" spans="1:12" x14ac:dyDescent="0.2">
      <c r="A12" s="26">
        <f>A11+1</f>
        <v>2</v>
      </c>
      <c r="B12" s="31" t="s">
        <v>765</v>
      </c>
      <c r="C12" s="34">
        <f>+'Exhibit A-7 Page 2'!G39</f>
        <v>2928301260.8218927</v>
      </c>
      <c r="D12" s="31"/>
      <c r="E12" s="35">
        <f>+C12/$C$18</f>
        <v>0.4355426286550505</v>
      </c>
      <c r="F12" s="36">
        <f>+'Exhibit A-7 Page 2'!M43</f>
        <v>4.53E-2</v>
      </c>
      <c r="G12" s="36">
        <f>+F12*E12</f>
        <v>1.9730081078073787E-2</v>
      </c>
      <c r="H12" s="37"/>
      <c r="I12" s="38"/>
      <c r="J12" s="39"/>
      <c r="K12" s="40"/>
      <c r="L12" s="40"/>
    </row>
    <row r="13" spans="1:12" x14ac:dyDescent="0.2">
      <c r="A13" s="26">
        <f t="shared" ref="A13:A25" si="0">A12+1</f>
        <v>3</v>
      </c>
      <c r="B13" s="31" t="s">
        <v>766</v>
      </c>
      <c r="C13" s="41">
        <f>2481087.34472602*1000</f>
        <v>2481087344.7260199</v>
      </c>
      <c r="D13" s="31"/>
      <c r="E13" s="35">
        <f>+C13/$C$18</f>
        <v>0.36902600101379263</v>
      </c>
      <c r="F13" s="36">
        <v>0.105</v>
      </c>
      <c r="G13" s="36">
        <f>+F13*E13</f>
        <v>3.8747730106448226E-2</v>
      </c>
      <c r="H13" s="37"/>
      <c r="I13" s="39"/>
      <c r="J13" s="39"/>
      <c r="K13" s="40"/>
      <c r="L13" s="40"/>
    </row>
    <row r="14" spans="1:12" x14ac:dyDescent="0.2">
      <c r="A14" s="26">
        <f t="shared" si="0"/>
        <v>4</v>
      </c>
      <c r="B14" s="31" t="s">
        <v>767</v>
      </c>
      <c r="C14" s="41">
        <f>37972.60804*1000</f>
        <v>37972608.039999999</v>
      </c>
      <c r="D14" s="31"/>
      <c r="E14" s="35">
        <f>+C14/$C$18</f>
        <v>5.6478784283238515E-3</v>
      </c>
      <c r="F14" s="36">
        <v>0.02</v>
      </c>
      <c r="G14" s="36">
        <f>+F14*E14</f>
        <v>1.1295756856647703E-4</v>
      </c>
      <c r="H14" s="37"/>
      <c r="I14" s="42"/>
      <c r="J14" s="39"/>
      <c r="K14" s="40"/>
      <c r="L14" s="40"/>
    </row>
    <row r="15" spans="1:12" ht="14.25" x14ac:dyDescent="0.2">
      <c r="A15" s="26">
        <f t="shared" si="0"/>
        <v>5</v>
      </c>
      <c r="B15" s="31" t="s">
        <v>768</v>
      </c>
      <c r="C15" s="41">
        <v>1251804495</v>
      </c>
      <c r="D15" s="31"/>
      <c r="E15" s="35">
        <f>+C15/$C$18</f>
        <v>0.18618788565541289</v>
      </c>
      <c r="F15" s="36">
        <v>0</v>
      </c>
      <c r="G15" s="36">
        <f>+F15*E15</f>
        <v>0</v>
      </c>
      <c r="H15" s="37"/>
      <c r="I15" s="39"/>
      <c r="J15" s="39"/>
      <c r="K15" s="40"/>
      <c r="L15" s="40"/>
    </row>
    <row r="16" spans="1:12" ht="14.25" x14ac:dyDescent="0.2">
      <c r="A16" s="26">
        <f t="shared" si="0"/>
        <v>6</v>
      </c>
      <c r="B16" s="31" t="s">
        <v>769</v>
      </c>
      <c r="C16" s="43">
        <v>24174484</v>
      </c>
      <c r="D16" s="44"/>
      <c r="E16" s="45">
        <f>+C16/$C$18</f>
        <v>3.5956062474201364E-3</v>
      </c>
      <c r="F16" s="36">
        <f>+G25</f>
        <v>7.2682191460275075E-2</v>
      </c>
      <c r="G16" s="46">
        <f>+F16*E16</f>
        <v>2.6133654169075153E-4</v>
      </c>
      <c r="H16" s="37"/>
      <c r="I16" s="39"/>
      <c r="J16" s="39"/>
      <c r="K16" s="40"/>
      <c r="L16" s="40"/>
    </row>
    <row r="17" spans="1:12" x14ac:dyDescent="0.2">
      <c r="A17" s="26">
        <f t="shared" si="0"/>
        <v>7</v>
      </c>
      <c r="B17" s="31"/>
      <c r="C17" s="47" t="s">
        <v>770</v>
      </c>
      <c r="D17" s="29"/>
      <c r="E17" s="19"/>
      <c r="F17" s="35"/>
      <c r="G17" s="30" t="s">
        <v>770</v>
      </c>
      <c r="H17" s="37"/>
      <c r="I17" s="39"/>
      <c r="J17" s="39"/>
      <c r="K17" s="40"/>
      <c r="L17" s="40"/>
    </row>
    <row r="18" spans="1:12" x14ac:dyDescent="0.2">
      <c r="A18" s="26">
        <f t="shared" si="0"/>
        <v>8</v>
      </c>
      <c r="B18" s="31" t="s">
        <v>761</v>
      </c>
      <c r="C18" s="48">
        <f>SUM(C12:C17)</f>
        <v>6723340192.5879126</v>
      </c>
      <c r="D18" s="29"/>
      <c r="E18" s="49">
        <f>SUM(E12:E17)</f>
        <v>1</v>
      </c>
      <c r="F18" s="35"/>
      <c r="G18" s="50">
        <f>SUM(G12:G17)</f>
        <v>5.8852105294779238E-2</v>
      </c>
      <c r="H18" s="37"/>
      <c r="I18" s="51"/>
      <c r="J18" s="52"/>
      <c r="K18" s="40"/>
      <c r="L18" s="40"/>
    </row>
    <row r="19" spans="1:12" x14ac:dyDescent="0.2">
      <c r="A19" s="26">
        <f t="shared" si="0"/>
        <v>9</v>
      </c>
      <c r="B19" s="31"/>
      <c r="C19" s="30" t="s">
        <v>770</v>
      </c>
      <c r="D19" s="29"/>
      <c r="E19" s="19"/>
      <c r="F19" s="53"/>
      <c r="G19" s="29"/>
      <c r="H19" s="30" t="s">
        <v>770</v>
      </c>
      <c r="J19" s="54"/>
    </row>
    <row r="20" spans="1:12" x14ac:dyDescent="0.2">
      <c r="A20" s="26">
        <f t="shared" si="0"/>
        <v>10</v>
      </c>
      <c r="B20" s="19"/>
      <c r="C20" s="31"/>
      <c r="D20" s="31"/>
      <c r="E20" s="19"/>
      <c r="F20" s="32"/>
      <c r="G20" s="31"/>
      <c r="H20" s="31"/>
      <c r="I20" s="54"/>
      <c r="J20" s="54"/>
    </row>
    <row r="21" spans="1:12" x14ac:dyDescent="0.2">
      <c r="A21" s="26">
        <f t="shared" si="0"/>
        <v>11</v>
      </c>
      <c r="B21" s="55"/>
      <c r="C21" s="31"/>
      <c r="D21" s="31"/>
      <c r="E21" s="19"/>
      <c r="F21" s="32"/>
      <c r="G21" s="31"/>
      <c r="H21" s="31"/>
      <c r="I21" s="54"/>
      <c r="J21" s="54"/>
    </row>
    <row r="22" spans="1:12" x14ac:dyDescent="0.2">
      <c r="A22" s="26">
        <f t="shared" si="0"/>
        <v>12</v>
      </c>
      <c r="B22" s="28" t="s">
        <v>771</v>
      </c>
      <c r="C22" s="34"/>
      <c r="D22" s="31"/>
      <c r="E22" s="35"/>
      <c r="F22" s="36"/>
      <c r="G22" s="36"/>
      <c r="H22" s="37"/>
      <c r="I22" s="38"/>
      <c r="J22" s="39"/>
      <c r="K22" s="40"/>
      <c r="L22" s="40"/>
    </row>
    <row r="23" spans="1:12" x14ac:dyDescent="0.2">
      <c r="A23" s="26">
        <f t="shared" si="0"/>
        <v>13</v>
      </c>
      <c r="B23" s="31" t="s">
        <v>765</v>
      </c>
      <c r="C23" s="41">
        <f>+C12</f>
        <v>2928301260.8218927</v>
      </c>
      <c r="D23" s="31"/>
      <c r="E23" s="35">
        <f>+C23/$C$25</f>
        <v>0.54133682646105385</v>
      </c>
      <c r="F23" s="36">
        <f>+F12</f>
        <v>4.53E-2</v>
      </c>
      <c r="G23" s="36">
        <f>+F23*E23</f>
        <v>2.4522558238685741E-2</v>
      </c>
      <c r="H23" s="37"/>
      <c r="I23" s="39"/>
      <c r="J23" s="39"/>
      <c r="K23" s="40"/>
      <c r="L23" s="40"/>
    </row>
    <row r="24" spans="1:12" x14ac:dyDescent="0.2">
      <c r="A24" s="26">
        <f t="shared" si="0"/>
        <v>14</v>
      </c>
      <c r="B24" s="31" t="s">
        <v>766</v>
      </c>
      <c r="C24" s="43">
        <f>+C13</f>
        <v>2481087344.7260199</v>
      </c>
      <c r="D24" s="44"/>
      <c r="E24" s="45">
        <f>+C24/$C$25</f>
        <v>0.45866317353894609</v>
      </c>
      <c r="F24" s="36">
        <f>+F13</f>
        <v>0.105</v>
      </c>
      <c r="G24" s="46">
        <f>+F24*E24</f>
        <v>4.8159633221589337E-2</v>
      </c>
      <c r="H24" s="37"/>
      <c r="I24" s="39"/>
      <c r="J24" s="39"/>
      <c r="K24" s="40"/>
      <c r="L24" s="40"/>
    </row>
    <row r="25" spans="1:12" x14ac:dyDescent="0.2">
      <c r="A25" s="26">
        <f t="shared" si="0"/>
        <v>15</v>
      </c>
      <c r="B25" s="31" t="s">
        <v>761</v>
      </c>
      <c r="C25" s="41">
        <f>SUM(C23:C24)</f>
        <v>5409388605.5479126</v>
      </c>
      <c r="D25" s="31"/>
      <c r="E25" s="35">
        <f>SUM(E20:E24)</f>
        <v>1</v>
      </c>
      <c r="F25" s="36"/>
      <c r="G25" s="36">
        <f>SUM(G23:G24)</f>
        <v>7.2682191460275075E-2</v>
      </c>
      <c r="H25" s="37"/>
      <c r="I25" s="39"/>
      <c r="J25" s="39"/>
      <c r="K25" s="40"/>
      <c r="L25" s="40"/>
    </row>
    <row r="26" spans="1:12" x14ac:dyDescent="0.2">
      <c r="A26" s="26"/>
      <c r="B26" s="31"/>
      <c r="C26" s="41"/>
      <c r="D26" s="31"/>
      <c r="E26" s="35"/>
      <c r="F26" s="36"/>
      <c r="G26" s="36"/>
      <c r="H26" s="37"/>
      <c r="I26" s="39"/>
      <c r="J26" s="39"/>
      <c r="K26" s="40"/>
      <c r="L26" s="40"/>
    </row>
    <row r="27" spans="1:12" ht="14.25" x14ac:dyDescent="0.2">
      <c r="A27" s="26"/>
      <c r="B27" s="56" t="s">
        <v>772</v>
      </c>
      <c r="C27" s="56"/>
      <c r="D27" s="56"/>
      <c r="E27" s="56"/>
      <c r="F27" s="56"/>
      <c r="G27" s="56"/>
      <c r="H27" s="37"/>
      <c r="I27" s="39"/>
      <c r="J27" s="39"/>
      <c r="K27" s="40"/>
      <c r="L27" s="40"/>
    </row>
    <row r="28" spans="1:12" ht="14.25" x14ac:dyDescent="0.2">
      <c r="A28" s="26"/>
      <c r="B28" s="56" t="s">
        <v>773</v>
      </c>
      <c r="C28" s="48"/>
      <c r="D28" s="29"/>
      <c r="E28" s="49"/>
      <c r="F28" s="35"/>
      <c r="G28" s="50"/>
      <c r="H28" s="37"/>
      <c r="I28" s="39"/>
      <c r="J28" s="39"/>
      <c r="K28" s="40"/>
      <c r="L28" s="40"/>
    </row>
    <row r="29" spans="1:12" x14ac:dyDescent="0.2">
      <c r="A29" s="26"/>
      <c r="B29" s="31"/>
      <c r="C29" s="57"/>
      <c r="D29" s="31"/>
      <c r="E29" s="35"/>
      <c r="F29" s="36"/>
      <c r="G29" s="36"/>
      <c r="H29" s="37"/>
      <c r="I29" s="38"/>
      <c r="J29" s="39"/>
      <c r="K29" s="40"/>
      <c r="L29" s="40"/>
    </row>
    <row r="32" spans="1:12" x14ac:dyDescent="0.2">
      <c r="C32" s="58"/>
    </row>
    <row r="33" spans="2:3" x14ac:dyDescent="0.2">
      <c r="C33" s="58"/>
    </row>
    <row r="34" spans="2:3" x14ac:dyDescent="0.2">
      <c r="C34" s="59"/>
    </row>
    <row r="35" spans="2:3" x14ac:dyDescent="0.2">
      <c r="C35" s="59"/>
    </row>
    <row r="36" spans="2:3" x14ac:dyDescent="0.2">
      <c r="C36" s="59"/>
    </row>
    <row r="37" spans="2:3" ht="15" x14ac:dyDescent="0.2">
      <c r="B37" s="60"/>
      <c r="C37" s="59"/>
    </row>
    <row r="38" spans="2:3" x14ac:dyDescent="0.2">
      <c r="C38" s="59"/>
    </row>
    <row r="40" spans="2:3" x14ac:dyDescent="0.2">
      <c r="C40" s="61"/>
    </row>
    <row r="41" spans="2:3" x14ac:dyDescent="0.2">
      <c r="C41" s="61"/>
    </row>
  </sheetData>
  <pageMargins left="0.75" right="0.75" top="1" bottom="1" header="0.5" footer="0.5"/>
  <pageSetup scale="72" orientation="landscape" r:id="rId1"/>
  <headerFooter alignWithMargins="0">
    <oddHeader>&amp;RIndiana Michigan Power Company
Exhibit A-7
Page 1 of 4
Witness: Messner</oddHead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3829E-9782-4B95-A7CA-2AC136190591}">
  <ds:schemaRefs>
    <ds:schemaRef ds:uri="http://schemas.microsoft.com/sharepoint/v3"/>
    <ds:schemaRef ds:uri="http://schemas.microsoft.com/office/2006/metadata/properties"/>
    <ds:schemaRef ds:uri="7558938a-8a22-4524-afb0-58b165029303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9180bc4-2f7d-45e7-9e22-353907fb92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F60557-1E7A-4F48-84FC-1458DEBE31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39B83-CE9B-4A2C-A4FB-C3E038C0D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TOC</vt:lpstr>
      <vt:lpstr>Exhibit A-2</vt:lpstr>
      <vt:lpstr>Balance Sheet (SEC) A-2</vt:lpstr>
      <vt:lpstr>Exhibit A-3</vt:lpstr>
      <vt:lpstr>Cash Flow Statement A-3</vt:lpstr>
      <vt:lpstr>Exhibit A-4</vt:lpstr>
      <vt:lpstr>Income Stmt - Detail A-4</vt:lpstr>
      <vt:lpstr>Exhibit A-7</vt:lpstr>
      <vt:lpstr>Exhibit A-7 Page 1</vt:lpstr>
      <vt:lpstr>Exhibit A-7 Page 2</vt:lpstr>
      <vt:lpstr>Exhibit A-7 Page 3</vt:lpstr>
      <vt:lpstr>Exhibit A-7 Page 4</vt:lpstr>
      <vt:lpstr>Exhibita A-8</vt:lpstr>
      <vt:lpstr>Conversion Factor A-8</vt:lpstr>
      <vt:lpstr>Exhibit A-9</vt:lpstr>
      <vt:lpstr>Effective Tax Rate A-9</vt:lpstr>
      <vt:lpstr>'Balance Sheet (SEC) A-2'!Print_Area</vt:lpstr>
      <vt:lpstr>'Cash Flow Statement A-3'!Print_Area</vt:lpstr>
      <vt:lpstr>'Exhibit A-7 Page 1'!Print_Area</vt:lpstr>
      <vt:lpstr>'Exhibit A-7 Page 2'!Print_Area</vt:lpstr>
      <vt:lpstr>'Exhibit A-7 Page 4'!Print_Area</vt:lpstr>
      <vt:lpstr>'Income Stmt - Detail A-4'!Print_Area</vt:lpstr>
      <vt:lpstr>'Balance Sheet (SEC) A-2'!Print_Titles</vt:lpstr>
      <vt:lpstr>'Cash Flow Statement A-3'!Print_Titles</vt:lpstr>
      <vt:lpstr>'Income Stmt - Detail A-4'!Print_Titles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s250828</dc:creator>
  <cp:lastModifiedBy>Oldham, Lisa</cp:lastModifiedBy>
  <dcterms:created xsi:type="dcterms:W3CDTF">2019-05-09T13:17:31Z</dcterms:created>
  <dcterms:modified xsi:type="dcterms:W3CDTF">2019-05-15T13:04:04Z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