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wanzer\Documents\"/>
    </mc:Choice>
  </mc:AlternateContent>
  <xr:revisionPtr revIDLastSave="0" documentId="8_{3E6A9E8F-F05F-42CD-A2FC-2561F6238568}" xr6:coauthVersionLast="47" xr6:coauthVersionMax="47" xr10:uidLastSave="{00000000-0000-0000-0000-000000000000}"/>
  <bookViews>
    <workbookView xWindow="19080" yWindow="-150" windowWidth="19440" windowHeight="15000" firstSheet="1" activeTab="1" xr2:uid="{00000000-000D-0000-FFFF-FFFF00000000}"/>
  </bookViews>
  <sheets>
    <sheet name="alt_fuel_stations (Jul 2024)" sheetId="2" state="hidden" r:id="rId1"/>
    <sheet name="Cover" sheetId="4" r:id="rId2"/>
    <sheet name="Excl DEI" sheetId="3" r:id="rId3"/>
  </sheets>
  <definedNames>
    <definedName name="_xlnm._FilterDatabase" localSheetId="0">'alt_fuel_stations (Jul 2024)'!$B$9:$V$18</definedName>
    <definedName name="_xlnm.Print_Area" localSheetId="0">'alt_fuel_stations (Jul 2024)'!$B$1:$W$61</definedName>
    <definedName name="_xlnm.Print_Area" localSheetId="2">'Excl DEI'!$A$1:$X$46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V28" i="3" l="1"/>
  <c r="U26" i="3" l="1"/>
  <c r="V26" i="3" s="1"/>
  <c r="P26" i="3"/>
  <c r="Q26" i="3" s="1"/>
  <c r="M26" i="3"/>
  <c r="L26" i="3"/>
  <c r="V20" i="3"/>
  <c r="A16" i="3" l="1"/>
  <c r="A17" i="3" s="1"/>
  <c r="A18" i="3" s="1"/>
  <c r="A19" i="3" s="1"/>
  <c r="A20" i="3" s="1"/>
  <c r="A21" i="3" s="1"/>
  <c r="A22" i="3" s="1"/>
  <c r="A23" i="3" s="1"/>
  <c r="A24" i="3" s="1"/>
  <c r="A25" i="3" s="1"/>
  <c r="Y15" i="3" l="1"/>
  <c r="Z15" i="3" s="1"/>
  <c r="P31" i="3" l="1"/>
  <c r="U25" i="3"/>
  <c r="V25" i="3" s="1"/>
  <c r="P25" i="3"/>
  <c r="L25" i="3"/>
  <c r="U24" i="3"/>
  <c r="V24" i="3" s="1"/>
  <c r="P24" i="3"/>
  <c r="Q24" i="3" s="1"/>
  <c r="M24" i="3"/>
  <c r="L24" i="3"/>
  <c r="U23" i="3"/>
  <c r="V23" i="3" s="1"/>
  <c r="P23" i="3"/>
  <c r="Q23" i="3" s="1"/>
  <c r="M23" i="3"/>
  <c r="L23" i="3"/>
  <c r="U22" i="3"/>
  <c r="V22" i="3" s="1"/>
  <c r="P22" i="3"/>
  <c r="Q22" i="3" s="1"/>
  <c r="M22" i="3"/>
  <c r="U21" i="3"/>
  <c r="V21" i="3" s="1"/>
  <c r="P21" i="3"/>
  <c r="Q21" i="3" s="1"/>
  <c r="M21" i="3"/>
  <c r="L21" i="3"/>
  <c r="U20" i="3"/>
  <c r="P20" i="3"/>
  <c r="Q20" i="3" s="1"/>
  <c r="M20" i="3"/>
  <c r="L20" i="3"/>
  <c r="U19" i="3"/>
  <c r="V19" i="3" s="1"/>
  <c r="P19" i="3"/>
  <c r="Q19" i="3" s="1"/>
  <c r="M19" i="3"/>
  <c r="L19" i="3"/>
  <c r="U18" i="3"/>
  <c r="V18" i="3" s="1"/>
  <c r="P18" i="3"/>
  <c r="Q18" i="3" s="1"/>
  <c r="M18" i="3"/>
  <c r="L18" i="3"/>
  <c r="U17" i="3"/>
  <c r="V17" i="3" s="1"/>
  <c r="P17" i="3"/>
  <c r="Q17" i="3" s="1"/>
  <c r="M17" i="3"/>
  <c r="U16" i="3"/>
  <c r="V16" i="3" s="1"/>
  <c r="P16" i="3"/>
  <c r="Q16" i="3" s="1"/>
  <c r="U15" i="3"/>
  <c r="V15" i="3" s="1"/>
  <c r="P15" i="3"/>
  <c r="Q15" i="3" s="1"/>
  <c r="U14" i="3"/>
  <c r="V14" i="3" s="1"/>
  <c r="P14" i="3"/>
  <c r="Q14" i="3" s="1"/>
  <c r="U13" i="3"/>
  <c r="V13" i="3" s="1"/>
  <c r="P13" i="3"/>
  <c r="Q13" i="3" s="1"/>
  <c r="U12" i="3"/>
  <c r="V12" i="3" s="1"/>
  <c r="P12" i="3"/>
  <c r="Q12" i="3" s="1"/>
  <c r="U11" i="3"/>
  <c r="V11" i="3" s="1"/>
  <c r="P11" i="3"/>
  <c r="Q11" i="3" s="1"/>
  <c r="U10" i="3"/>
  <c r="V10" i="3" s="1"/>
  <c r="P10" i="3"/>
  <c r="Q10" i="3" s="1"/>
  <c r="U36" i="2"/>
  <c r="V36" i="2" s="1"/>
  <c r="P36" i="2"/>
  <c r="Q36" i="2" s="1"/>
  <c r="U35" i="2"/>
  <c r="V35" i="2"/>
  <c r="P35" i="2"/>
  <c r="Q35" i="2"/>
  <c r="M35" i="2"/>
  <c r="M36" i="2"/>
  <c r="L36" i="2"/>
  <c r="L35" i="2"/>
  <c r="A35" i="2"/>
  <c r="A36" i="2" s="1"/>
  <c r="A37" i="2" s="1"/>
  <c r="U26" i="2"/>
  <c r="V26" i="2" s="1"/>
  <c r="P26" i="2"/>
  <c r="Q26" i="2" s="1"/>
  <c r="M26" i="2"/>
  <c r="A24" i="2"/>
  <c r="U23" i="2"/>
  <c r="V23" i="2" s="1"/>
  <c r="U22" i="2"/>
  <c r="V22" i="2" s="1"/>
  <c r="U21" i="2"/>
  <c r="V21" i="2" s="1"/>
  <c r="P22" i="2"/>
  <c r="Q22" i="2" s="1"/>
  <c r="P23" i="2"/>
  <c r="Q23" i="2" s="1"/>
  <c r="P21" i="2"/>
  <c r="Q21" i="2" s="1"/>
  <c r="M23" i="2"/>
  <c r="M22" i="2"/>
  <c r="M21" i="2"/>
  <c r="L23" i="2"/>
  <c r="L22" i="2"/>
  <c r="L21" i="2"/>
  <c r="A20" i="2"/>
  <c r="V32" i="3" l="1"/>
  <c r="V33" i="3" s="1"/>
  <c r="V37" i="3" s="1"/>
  <c r="V39" i="3" s="1"/>
  <c r="Q25" i="3"/>
  <c r="A25" i="2"/>
  <c r="A26" i="2" s="1"/>
  <c r="A27" i="2" s="1"/>
  <c r="A28" i="2" s="1"/>
  <c r="A29" i="2" s="1"/>
  <c r="A30" i="2" s="1"/>
  <c r="A31" i="2" s="1"/>
  <c r="A32" i="2" s="1"/>
  <c r="A33" i="2" s="1"/>
  <c r="A34" i="2" s="1"/>
  <c r="A38" i="2" s="1"/>
  <c r="A39" i="2" s="1"/>
  <c r="A40" i="2" s="1"/>
  <c r="A41" i="2" s="1"/>
  <c r="A42" i="2" s="1"/>
  <c r="U42" i="2"/>
  <c r="V42" i="2" s="1"/>
  <c r="P42" i="2"/>
  <c r="Q42" i="2" s="1"/>
  <c r="M41" i="2"/>
  <c r="U41" i="2"/>
  <c r="V41" i="2" s="1"/>
  <c r="P41" i="2"/>
  <c r="Q41" i="2" s="1"/>
  <c r="L42" i="2"/>
  <c r="L41" i="2"/>
  <c r="U40" i="2"/>
  <c r="V40" i="2" s="1"/>
  <c r="P40" i="2"/>
  <c r="Q40" i="2" s="1"/>
  <c r="M40" i="2"/>
  <c r="L40" i="2"/>
  <c r="V43" i="3" l="1"/>
  <c r="V45" i="3" s="1"/>
  <c r="U39" i="2"/>
  <c r="V39" i="2" s="1"/>
  <c r="P39" i="2"/>
  <c r="Q39" i="2" s="1"/>
  <c r="M39" i="2"/>
  <c r="L39" i="2"/>
  <c r="U38" i="2"/>
  <c r="V38" i="2" s="1"/>
  <c r="U37" i="2"/>
  <c r="V37" i="2" s="1"/>
  <c r="P38" i="2"/>
  <c r="Q38" i="2" s="1"/>
  <c r="P37" i="2"/>
  <c r="Q37" i="2" s="1"/>
  <c r="M37" i="2"/>
  <c r="M38" i="2"/>
  <c r="U34" i="2" l="1"/>
  <c r="V34" i="2" s="1"/>
  <c r="U33" i="2"/>
  <c r="V33" i="2" s="1"/>
  <c r="U32" i="2"/>
  <c r="V32" i="2" s="1"/>
  <c r="U31" i="2"/>
  <c r="V31" i="2" s="1"/>
  <c r="U30" i="2"/>
  <c r="V30" i="2" s="1"/>
  <c r="U29" i="2"/>
  <c r="V29" i="2" s="1"/>
  <c r="P34" i="2"/>
  <c r="Q34" i="2" s="1"/>
  <c r="P33" i="2"/>
  <c r="Q33" i="2" s="1"/>
  <c r="P32" i="2"/>
  <c r="Q32" i="2" s="1"/>
  <c r="P31" i="2"/>
  <c r="Q31" i="2" s="1"/>
  <c r="P30" i="2"/>
  <c r="Q30" i="2" s="1"/>
  <c r="P29" i="2"/>
  <c r="Q29" i="2" s="1"/>
  <c r="L30" i="2"/>
  <c r="L31" i="2"/>
  <c r="L32" i="2"/>
  <c r="L33" i="2"/>
  <c r="L34" i="2"/>
  <c r="L29" i="2"/>
  <c r="M29" i="2"/>
  <c r="M30" i="2"/>
  <c r="M31" i="2"/>
  <c r="M32" i="2"/>
  <c r="M33" i="2"/>
  <c r="M34" i="2"/>
  <c r="U28" i="2"/>
  <c r="V28" i="2" s="1"/>
  <c r="Q28" i="2"/>
  <c r="M28" i="2"/>
  <c r="U27" i="2" l="1"/>
  <c r="V27" i="2" s="1"/>
  <c r="P27" i="2"/>
  <c r="Q27" i="2" s="1"/>
  <c r="M27" i="2"/>
  <c r="L27" i="2"/>
  <c r="U25" i="2"/>
  <c r="V25" i="2" s="1"/>
  <c r="P25" i="2"/>
  <c r="Q25" i="2" s="1"/>
  <c r="M25" i="2"/>
  <c r="L25" i="2"/>
  <c r="U16" i="2"/>
  <c r="U24" i="2"/>
  <c r="V24" i="2" s="1"/>
  <c r="P24" i="2"/>
  <c r="Q24" i="2" s="1"/>
  <c r="M24" i="2"/>
  <c r="L24" i="2"/>
  <c r="U19" i="2"/>
  <c r="V19" i="2" s="1"/>
  <c r="U14" i="2"/>
  <c r="V14" i="2" s="1"/>
  <c r="U13" i="2"/>
  <c r="V13" i="2" s="1"/>
  <c r="U12" i="2"/>
  <c r="V12" i="2" s="1"/>
  <c r="U11" i="2"/>
  <c r="V11" i="2" s="1"/>
  <c r="U10" i="2"/>
  <c r="V10" i="2" s="1"/>
  <c r="V16" i="2" l="1"/>
  <c r="U15" i="2"/>
  <c r="V15" i="2" s="1"/>
  <c r="U20" i="2"/>
  <c r="V20" i="2" s="1"/>
  <c r="U18" i="2"/>
  <c r="V18" i="2" s="1"/>
  <c r="U17" i="2"/>
  <c r="V17" i="2" s="1"/>
  <c r="V44" i="2" l="1"/>
  <c r="P47" i="2"/>
  <c r="P20" i="2"/>
  <c r="Q20" i="2" s="1"/>
  <c r="P19" i="2"/>
  <c r="Q19" i="2" s="1"/>
  <c r="M20" i="2"/>
  <c r="L20" i="2"/>
  <c r="M19" i="2"/>
  <c r="P18" i="2" l="1"/>
  <c r="Q18" i="2" s="1"/>
  <c r="P17" i="2"/>
  <c r="Q17" i="2" s="1"/>
  <c r="P16" i="2"/>
  <c r="Q16" i="2" s="1"/>
  <c r="P15" i="2"/>
  <c r="Q15" i="2" s="1"/>
  <c r="P14" i="2"/>
  <c r="Q14" i="2" s="1"/>
  <c r="P13" i="2"/>
  <c r="Q13" i="2" s="1"/>
  <c r="P12" i="2"/>
  <c r="Q12" i="2" s="1"/>
  <c r="P11" i="2"/>
  <c r="Q11" i="2" s="1"/>
  <c r="P10" i="2"/>
  <c r="Q10" i="2" s="1"/>
  <c r="V48" i="2" l="1"/>
  <c r="V49" i="2" s="1"/>
  <c r="V53" i="2" s="1"/>
  <c r="V55" i="2" s="1"/>
  <c r="V59" i="2" s="1"/>
  <c r="V61" i="2" s="1"/>
</calcChain>
</file>

<file path=xl/sharedStrings.xml><?xml version="1.0" encoding="utf-8"?>
<sst xmlns="http://schemas.openxmlformats.org/spreadsheetml/2006/main" count="717" uniqueCount="176">
  <si>
    <t>Workpaper 1 June 2024</t>
  </si>
  <si>
    <t>Calculation of Indiana Statewide Average Public Electric Vehicle Charging Rates</t>
  </si>
  <si>
    <t>June 2024</t>
  </si>
  <si>
    <t>Page 1 of 2</t>
  </si>
  <si>
    <t>Page 2 of 2</t>
  </si>
  <si>
    <t xml:space="preserve"> </t>
  </si>
  <si>
    <t>Average kWh consumption</t>
  </si>
  <si>
    <t>Diversity rate</t>
  </si>
  <si>
    <t>(A)</t>
  </si>
  <si>
    <t>(B)</t>
  </si>
  <si>
    <t>(C)</t>
  </si>
  <si>
    <t>(D)</t>
  </si>
  <si>
    <t>(E)</t>
  </si>
  <si>
    <t>(F)</t>
  </si>
  <si>
    <t>(H)</t>
  </si>
  <si>
    <t>Calc</t>
  </si>
  <si>
    <t>(A) *.85</t>
  </si>
  <si>
    <t>(C)* (D) + (E)</t>
  </si>
  <si>
    <t>(F) / 25 kwh</t>
  </si>
  <si>
    <t>Fuel Type Code (1)</t>
  </si>
  <si>
    <t>Station Name  (1)</t>
  </si>
  <si>
    <t>Street Address  (1)</t>
  </si>
  <si>
    <t>City (1)</t>
  </si>
  <si>
    <t>State (1)</t>
  </si>
  <si>
    <t>Zip (1)</t>
  </si>
  <si>
    <t>Access (1)</t>
  </si>
  <si>
    <t>Time (1)</t>
  </si>
  <si>
    <t>Network (1)</t>
  </si>
  <si>
    <t>pricing posted on Plugshare (2)</t>
  </si>
  <si>
    <t>date last confirmed (1)</t>
  </si>
  <si>
    <t>max kW rating per site (2)</t>
  </si>
  <si>
    <t>peak charging diversity</t>
  </si>
  <si>
    <t>time to recharge average session kWh (1)</t>
  </si>
  <si>
    <t>$/min (1)</t>
  </si>
  <si>
    <t>Cost Per KWH (1)</t>
  </si>
  <si>
    <t>session fees (if applicable)</t>
  </si>
  <si>
    <t>Total Cost</t>
  </si>
  <si>
    <t>Equivalent $/kWh</t>
  </si>
  <si>
    <t>ELEC</t>
  </si>
  <si>
    <t>University Park Mall</t>
  </si>
  <si>
    <t>6503 Grape Rd</t>
  </si>
  <si>
    <t>Mishawaka</t>
  </si>
  <si>
    <t>IN</t>
  </si>
  <si>
    <t>Public</t>
  </si>
  <si>
    <t>24 hours daily</t>
  </si>
  <si>
    <t>Electrify America</t>
  </si>
  <si>
    <t>Pass (Free): (1-350 kW) $0.56/kwh</t>
  </si>
  <si>
    <t>Walmart 1547 Lafayette</t>
  </si>
  <si>
    <t>4205 Commerce Dr</t>
  </si>
  <si>
    <t>Lafayette</t>
  </si>
  <si>
    <t>Walmart 5443 Indianapolis</t>
  </si>
  <si>
    <t>4650 South Emerson Avenue</t>
  </si>
  <si>
    <t>Indianapolis</t>
  </si>
  <si>
    <t>Walmart 1476 (Clarksville, IN)</t>
  </si>
  <si>
    <t>1351 Veterans Pkwy</t>
  </si>
  <si>
    <t>Clarksville</t>
  </si>
  <si>
    <t>Walmart 4235 - Terre Haute, IN</t>
  </si>
  <si>
    <t>2399 State Rd 46</t>
  </si>
  <si>
    <t>Terre Haute</t>
  </si>
  <si>
    <t>Indiana Toll Road - Eastbound</t>
  </si>
  <si>
    <t>3 E Knute Rockne Plaza</t>
  </si>
  <si>
    <t>Rolling Prairie</t>
  </si>
  <si>
    <t>EVConnect</t>
  </si>
  <si>
    <t>$0.56/kWh, $3/hr idle fee</t>
  </si>
  <si>
    <t>-</t>
  </si>
  <si>
    <t>Indiana Toll Road - Westbound</t>
  </si>
  <si>
    <t>3 N Wilbur Shaw Plaza</t>
  </si>
  <si>
    <t>Hamilton Town Center</t>
  </si>
  <si>
    <t>13901 Town Center Blvd</t>
  </si>
  <si>
    <t>Noblesville</t>
  </si>
  <si>
    <t>EVGo</t>
  </si>
  <si>
    <t>$0.99 session fee without registering + $.52 per kwh</t>
  </si>
  <si>
    <t>Fashion Mall at Keystone</t>
  </si>
  <si>
    <t>8702 Keystone Xing</t>
  </si>
  <si>
    <t>Meijer 154</t>
  </si>
  <si>
    <t>8375 E 96th Street</t>
  </si>
  <si>
    <t>Chase Bank Thatcher Lane</t>
  </si>
  <si>
    <t>14801 Thatcher LN</t>
  </si>
  <si>
    <t>Carmel</t>
  </si>
  <si>
    <t>Meijer 131 (Indianapolis, IN)</t>
  </si>
  <si>
    <t>11351 E Washington St</t>
  </si>
  <si>
    <t>25 hours daily</t>
  </si>
  <si>
    <t>Meijer #130 (Carmel, IN)</t>
  </si>
  <si>
    <t>1424 W Carmel Dr</t>
  </si>
  <si>
    <t>26 hours daily</t>
  </si>
  <si>
    <t>Meijer 149 (Michigan City, IN)</t>
  </si>
  <si>
    <t>5120 S Franklin Street</t>
  </si>
  <si>
    <t>Michigan City</t>
  </si>
  <si>
    <t>27 hours daily</t>
  </si>
  <si>
    <t>2250 Pottawattamie Ln</t>
  </si>
  <si>
    <t>Rochester</t>
  </si>
  <si>
    <t>$0.51 per kwh</t>
  </si>
  <si>
    <t>Batesville Shopping Village</t>
  </si>
  <si>
    <t>1 Batesville Shopping Village</t>
  </si>
  <si>
    <t>Batesville</t>
  </si>
  <si>
    <t>Meijer 125 (Fort Wayne, IN)</t>
  </si>
  <si>
    <t>5909 Illinois Rd</t>
  </si>
  <si>
    <t>Fort Wayne</t>
  </si>
  <si>
    <t>361 Paris Dr</t>
  </si>
  <si>
    <t>Franklin</t>
  </si>
  <si>
    <t>Edinburgh</t>
  </si>
  <si>
    <t>12161 N U.S Hwy 31</t>
  </si>
  <si>
    <t>Seymour</t>
  </si>
  <si>
    <t>249 N Sandy Creek Dr</t>
  </si>
  <si>
    <t>866-816-7584</t>
  </si>
  <si>
    <t>EV Connect</t>
  </si>
  <si>
    <t>Fishers</t>
  </si>
  <si>
    <t>8942 E 96th St</t>
  </si>
  <si>
    <t>Corydon</t>
  </si>
  <si>
    <t>109 W Poplar Street</t>
  </si>
  <si>
    <t>Shelbyville</t>
  </si>
  <si>
    <t>14 E Hendricks St</t>
  </si>
  <si>
    <t>New Castle</t>
  </si>
  <si>
    <t>376 S 15th St</t>
  </si>
  <si>
    <t>Princeton</t>
  </si>
  <si>
    <t>300 W Broadway St</t>
  </si>
  <si>
    <t>Brownsburg</t>
  </si>
  <si>
    <t>7198 Arbuckle Commons</t>
  </si>
  <si>
    <t>Bedford</t>
  </si>
  <si>
    <t>1102 16th St</t>
  </si>
  <si>
    <t>Madison</t>
  </si>
  <si>
    <t>590 Ivy Tech Dr</t>
  </si>
  <si>
    <t>Kokomo</t>
  </si>
  <si>
    <t>1815 E Morgan St</t>
  </si>
  <si>
    <t>7321 Heritage Square Drive (US-JEF-252-1A)</t>
  </si>
  <si>
    <t>7321 Heritage Square Drive</t>
  </si>
  <si>
    <t>Granger</t>
  </si>
  <si>
    <t>866-576-1495</t>
  </si>
  <si>
    <t>$0.36 per kwh</t>
  </si>
  <si>
    <t>Plainfield</t>
  </si>
  <si>
    <t>1610 Reeves Rd</t>
  </si>
  <si>
    <t>Thorntons TH001 - 2250 State St, New Albany, IN</t>
  </si>
  <si>
    <t>2250 State St</t>
  </si>
  <si>
    <t>New Albany</t>
  </si>
  <si>
    <t>1-833-277-8573</t>
  </si>
  <si>
    <t>Flying J 656 - eXtend</t>
  </si>
  <si>
    <t>82 White Street</t>
  </si>
  <si>
    <t>Whiteland</t>
  </si>
  <si>
    <t>877-455-3833</t>
  </si>
  <si>
    <t>EV Go Network</t>
  </si>
  <si>
    <t>$0.63 per kwh</t>
  </si>
  <si>
    <t>EvGo Network</t>
  </si>
  <si>
    <t>1)</t>
  </si>
  <si>
    <t>Source:   Alternate Fuels Data Center   afdc.energy.gov</t>
  </si>
  <si>
    <t>Statewide Average $/kwh</t>
  </si>
  <si>
    <t>2)</t>
  </si>
  <si>
    <t>Source:   PlugShare Data Center     www.plugshare.com</t>
  </si>
  <si>
    <t>Utility Receipts Tax Rate</t>
  </si>
  <si>
    <t>Utility Receipts $/kwh</t>
  </si>
  <si>
    <t>Three new stations added in May 2024.</t>
  </si>
  <si>
    <t>Statewide Average Rate $/KWH</t>
  </si>
  <si>
    <t>Sales Tax Rate</t>
  </si>
  <si>
    <t>Sales Tax  $/kwh</t>
  </si>
  <si>
    <t>Statewide Average Rate Including Sales Tax $/KWH</t>
  </si>
  <si>
    <t>Statewide Average Rate Current Tariff</t>
  </si>
  <si>
    <t>Change in Rate</t>
  </si>
  <si>
    <t>% Change in Rate</t>
  </si>
  <si>
    <t>IURC Cause No. 45616</t>
  </si>
  <si>
    <t>On Behalf of Duke Energy Indiana, LLC</t>
  </si>
  <si>
    <t>Ninth Quarterly Compliance Report Workpaper 2</t>
  </si>
  <si>
    <t>Workpaper 2  October 2024</t>
  </si>
  <si>
    <t>Workpaper 2 October 2024</t>
  </si>
  <si>
    <t>October 2024</t>
  </si>
  <si>
    <t>Pass (Free): (1-350 kW) $0.48/kwh</t>
  </si>
  <si>
    <t>Pass (Free): (1-350 kW) $0.64/kwh</t>
  </si>
  <si>
    <t>BP Pulse</t>
  </si>
  <si>
    <t>$0.48 per kwh</t>
  </si>
  <si>
    <t>$0.58 per kwh</t>
  </si>
  <si>
    <t>I&amp;M Westbound-Henry Schricker Travel Plaza</t>
  </si>
  <si>
    <t>28054 Co Rd 4</t>
  </si>
  <si>
    <t>Elkhart</t>
  </si>
  <si>
    <t>FCN</t>
  </si>
  <si>
    <t>$0.49 per kwh</t>
  </si>
  <si>
    <t>3)</t>
  </si>
  <si>
    <t>One new stations added in October 2024.</t>
  </si>
  <si>
    <t>Sales Tax $/kwh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</si>
</sst>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.000_);_(&quot;$&quot;* \(#,##0.000\);_(&quot;$&quot;* &quot;-&quot;??_);_(@_)"/>
    <numFmt numFmtId="165" formatCode="_(&quot;$&quot;* #,##0.000000_);_(&quot;$&quot;* \(#,##0.000000\);_(&quot;$&quot;* &quot;-&quot;??_);_(@_)"/>
    <numFmt numFmtId="166" formatCode="0.000000"/>
    <numFmt numFmtId="167" formatCode="0.0%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rgb="FF444444"/>
      <name val="Calibri"/>
      <family val="2"/>
      <charset val="1"/>
    </font>
    <font>
      <b/>
      <sz val="14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3"/>
      <color rgb="FF000000"/>
      <name val="Calibri"/>
      <family val="2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5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1">
    <xf numFmtId="0" fontId="0" fillId="0" borderId="0" xfId="0"/>
    <xf numFmtId="0" fontId="18" fillId="0" borderId="0" xfId="0" applyFont="1"/>
    <xf numFmtId="44" fontId="19" fillId="0" borderId="0" xfId="0" applyNumberFormat="1" applyFont="1" applyAlignment="1">
      <alignment wrapText="1"/>
    </xf>
    <xf numFmtId="0" fontId="0" fillId="0" borderId="0" xfId="0" applyAlignment="1">
      <alignment wrapText="1"/>
    </xf>
    <xf numFmtId="0" fontId="19" fillId="0" borderId="0" xfId="0" applyFont="1" applyAlignment="1">
      <alignment wrapText="1"/>
    </xf>
    <xf numFmtId="44" fontId="16" fillId="0" borderId="0" xfId="0" applyNumberFormat="1" applyFont="1" applyAlignment="1">
      <alignment wrapText="1"/>
    </xf>
    <xf numFmtId="0" fontId="16" fillId="0" borderId="0" xfId="0" applyFont="1" applyAlignment="1">
      <alignment wrapText="1"/>
    </xf>
    <xf numFmtId="43" fontId="16" fillId="0" borderId="0" xfId="43" applyFont="1" applyAlignment="1">
      <alignment wrapText="1"/>
    </xf>
    <xf numFmtId="0" fontId="0" fillId="34" borderId="0" xfId="0" applyFill="1"/>
    <xf numFmtId="43" fontId="16" fillId="0" borderId="0" xfId="43" applyFont="1" applyFill="1" applyAlignment="1">
      <alignment wrapText="1"/>
    </xf>
    <xf numFmtId="9" fontId="16" fillId="0" borderId="0" xfId="0" applyNumberFormat="1" applyFont="1" applyAlignment="1">
      <alignment wrapText="1"/>
    </xf>
    <xf numFmtId="8" fontId="0" fillId="0" borderId="0" xfId="0" applyNumberFormat="1" applyAlignment="1">
      <alignment wrapText="1"/>
    </xf>
    <xf numFmtId="44" fontId="19" fillId="35" borderId="0" xfId="0" applyNumberFormat="1" applyFont="1" applyFill="1" applyAlignment="1">
      <alignment wrapText="1"/>
    </xf>
    <xf numFmtId="0" fontId="0" fillId="35" borderId="0" xfId="0" applyFill="1"/>
    <xf numFmtId="166" fontId="0" fillId="35" borderId="0" xfId="0" applyNumberFormat="1" applyFill="1"/>
    <xf numFmtId="43" fontId="0" fillId="35" borderId="0" xfId="0" applyNumberFormat="1" applyFill="1"/>
    <xf numFmtId="165" fontId="16" fillId="35" borderId="0" xfId="1" applyNumberFormat="1" applyFont="1" applyFill="1" applyAlignment="1">
      <alignment wrapText="1"/>
    </xf>
    <xf numFmtId="164" fontId="16" fillId="35" borderId="0" xfId="0" applyNumberFormat="1" applyFont="1" applyFill="1" applyAlignment="1">
      <alignment wrapText="1"/>
    </xf>
    <xf numFmtId="165" fontId="16" fillId="35" borderId="0" xfId="0" applyNumberFormat="1" applyFont="1" applyFill="1" applyAlignment="1">
      <alignment wrapText="1"/>
    </xf>
    <xf numFmtId="0" fontId="0" fillId="0" borderId="0" xfId="0" applyAlignment="1">
      <alignment horizontal="center" wrapText="1"/>
    </xf>
    <xf numFmtId="0" fontId="21" fillId="0" borderId="0" xfId="0" applyFont="1" applyAlignment="1">
      <alignment horizontal="left"/>
    </xf>
    <xf numFmtId="0" fontId="0" fillId="33" borderId="0" xfId="0" applyFill="1"/>
    <xf numFmtId="0" fontId="22" fillId="0" borderId="0" xfId="0" applyFont="1" applyAlignment="1">
      <alignment horizontal="left"/>
    </xf>
    <xf numFmtId="0" fontId="23" fillId="35" borderId="0" xfId="0" applyFont="1" applyFill="1"/>
    <xf numFmtId="43" fontId="16" fillId="35" borderId="0" xfId="43" applyFont="1" applyFill="1" applyAlignment="1">
      <alignment wrapText="1"/>
    </xf>
    <xf numFmtId="0" fontId="0" fillId="0" borderId="0" xfId="0" quotePrefix="1" applyAlignment="1">
      <alignment horizontal="center" wrapText="1"/>
    </xf>
    <xf numFmtId="44" fontId="0" fillId="0" borderId="0" xfId="0" quotePrefix="1" applyNumberFormat="1" applyAlignment="1">
      <alignment horizontal="center" wrapText="1"/>
    </xf>
    <xf numFmtId="9" fontId="16" fillId="35" borderId="0" xfId="0" applyNumberFormat="1" applyFont="1" applyFill="1" applyAlignment="1">
      <alignment wrapText="1"/>
    </xf>
    <xf numFmtId="0" fontId="16" fillId="0" borderId="0" xfId="0" applyFont="1" applyAlignment="1">
      <alignment horizontal="center"/>
    </xf>
    <xf numFmtId="9" fontId="16" fillId="0" borderId="0" xfId="0" applyNumberFormat="1" applyFont="1" applyAlignment="1">
      <alignment horizontal="center"/>
    </xf>
    <xf numFmtId="0" fontId="18" fillId="35" borderId="11" xfId="0" applyFont="1" applyFill="1" applyBorder="1"/>
    <xf numFmtId="0" fontId="18" fillId="35" borderId="11" xfId="0" applyFont="1" applyFill="1" applyBorder="1" applyAlignment="1">
      <alignment wrapText="1"/>
    </xf>
    <xf numFmtId="14" fontId="18" fillId="35" borderId="11" xfId="0" applyNumberFormat="1" applyFont="1" applyFill="1" applyBorder="1" applyAlignment="1">
      <alignment wrapText="1"/>
    </xf>
    <xf numFmtId="43" fontId="18" fillId="35" borderId="11" xfId="0" applyNumberFormat="1" applyFont="1" applyFill="1" applyBorder="1" applyAlignment="1">
      <alignment wrapText="1"/>
    </xf>
    <xf numFmtId="44" fontId="19" fillId="35" borderId="11" xfId="0" applyNumberFormat="1" applyFont="1" applyFill="1" applyBorder="1" applyAlignment="1">
      <alignment wrapText="1"/>
    </xf>
    <xf numFmtId="0" fontId="20" fillId="35" borderId="11" xfId="0" applyFont="1" applyFill="1" applyBorder="1" applyAlignment="1">
      <alignment wrapText="1"/>
    </xf>
    <xf numFmtId="8" fontId="19" fillId="35" borderId="11" xfId="0" applyNumberFormat="1" applyFont="1" applyFill="1" applyBorder="1" applyAlignment="1">
      <alignment wrapText="1"/>
    </xf>
    <xf numFmtId="0" fontId="18" fillId="35" borderId="13" xfId="0" applyFont="1" applyFill="1" applyBorder="1"/>
    <xf numFmtId="165" fontId="24" fillId="0" borderId="0" xfId="1" applyNumberFormat="1" applyFont="1" applyAlignment="1">
      <alignment wrapText="1"/>
    </xf>
    <xf numFmtId="167" fontId="24" fillId="0" borderId="0" xfId="44" applyNumberFormat="1" applyFont="1" applyAlignment="1">
      <alignment wrapText="1"/>
    </xf>
    <xf numFmtId="165" fontId="24" fillId="0" borderId="10" xfId="0" applyNumberFormat="1" applyFont="1" applyBorder="1" applyAlignment="1">
      <alignment wrapText="1"/>
    </xf>
    <xf numFmtId="165" fontId="24" fillId="0" borderId="0" xfId="0" applyNumberFormat="1" applyFont="1" applyAlignment="1">
      <alignment wrapText="1"/>
    </xf>
    <xf numFmtId="167" fontId="24" fillId="0" borderId="10" xfId="44" applyNumberFormat="1" applyFont="1" applyFill="1" applyBorder="1" applyAlignment="1">
      <alignment wrapText="1"/>
    </xf>
    <xf numFmtId="167" fontId="24" fillId="0" borderId="0" xfId="44" applyNumberFormat="1" applyFont="1" applyFill="1" applyBorder="1" applyAlignment="1">
      <alignment wrapText="1"/>
    </xf>
    <xf numFmtId="44" fontId="19" fillId="35" borderId="11" xfId="0" applyNumberFormat="1" applyFont="1" applyFill="1" applyBorder="1" applyAlignment="1">
      <alignment horizontal="center" wrapText="1"/>
    </xf>
    <xf numFmtId="167" fontId="24" fillId="0" borderId="10" xfId="44" applyNumberFormat="1" applyFont="1" applyBorder="1" applyAlignment="1">
      <alignment wrapText="1"/>
    </xf>
    <xf numFmtId="44" fontId="19" fillId="35" borderId="11" xfId="1" applyFont="1" applyFill="1" applyBorder="1" applyAlignment="1">
      <alignment wrapText="1"/>
    </xf>
    <xf numFmtId="44" fontId="21" fillId="0" borderId="0" xfId="0" applyNumberFormat="1" applyFont="1" applyAlignment="1">
      <alignment wrapText="1"/>
    </xf>
    <xf numFmtId="0" fontId="21" fillId="0" borderId="0" xfId="0" applyFont="1"/>
    <xf numFmtId="165" fontId="24" fillId="33" borderId="12" xfId="0" applyNumberFormat="1" applyFont="1" applyFill="1" applyBorder="1" applyAlignment="1">
      <alignment wrapText="1"/>
    </xf>
    <xf numFmtId="0" fontId="22" fillId="35" borderId="0" xfId="0" applyFont="1" applyFill="1"/>
    <xf numFmtId="0" fontId="22" fillId="0" borderId="0" xfId="0" applyFont="1"/>
    <xf numFmtId="43" fontId="0" fillId="0" borderId="0" xfId="0" applyNumberFormat="1" applyAlignment="1">
      <alignment wrapText="1"/>
    </xf>
    <xf numFmtId="44" fontId="0" fillId="35" borderId="0" xfId="0" applyNumberFormat="1" applyFill="1"/>
    <xf numFmtId="0" fontId="16" fillId="0" borderId="0" xfId="0" applyFont="1"/>
    <xf numFmtId="0" fontId="18" fillId="35" borderId="10" xfId="0" applyFont="1" applyFill="1" applyBorder="1"/>
    <xf numFmtId="44" fontId="19" fillId="35" borderId="14" xfId="1" applyFont="1" applyFill="1" applyBorder="1" applyAlignment="1">
      <alignment wrapText="1"/>
    </xf>
    <xf numFmtId="0" fontId="18" fillId="35" borderId="15" xfId="0" applyFont="1" applyFill="1" applyBorder="1"/>
    <xf numFmtId="44" fontId="19" fillId="35" borderId="15" xfId="1" applyFont="1" applyFill="1" applyBorder="1" applyAlignment="1">
      <alignment wrapText="1"/>
    </xf>
    <xf numFmtId="0" fontId="0" fillId="35" borderId="13" xfId="0" applyFill="1" applyBorder="1"/>
    <xf numFmtId="0" fontId="18" fillId="35" borderId="13" xfId="0" applyFont="1" applyFill="1" applyBorder="1" applyAlignment="1">
      <alignment wrapText="1"/>
    </xf>
    <xf numFmtId="44" fontId="19" fillId="35" borderId="13" xfId="0" applyNumberFormat="1" applyFont="1" applyFill="1" applyBorder="1" applyAlignment="1">
      <alignment wrapText="1"/>
    </xf>
    <xf numFmtId="44" fontId="19" fillId="35" borderId="16" xfId="0" applyNumberFormat="1" applyFont="1" applyFill="1" applyBorder="1" applyAlignment="1">
      <alignment wrapText="1"/>
    </xf>
    <xf numFmtId="0" fontId="0" fillId="35" borderId="15" xfId="0" applyFill="1" applyBorder="1"/>
    <xf numFmtId="0" fontId="0" fillId="35" borderId="11" xfId="0" applyFill="1" applyBorder="1"/>
    <xf numFmtId="14" fontId="0" fillId="0" borderId="11" xfId="0" applyNumberFormat="1" applyBorder="1" applyAlignment="1">
      <alignment wrapText="1"/>
    </xf>
    <xf numFmtId="0" fontId="0" fillId="0" borderId="15" xfId="0" applyBorder="1"/>
    <xf numFmtId="14" fontId="0" fillId="0" borderId="15" xfId="0" applyNumberFormat="1" applyBorder="1" applyAlignment="1">
      <alignment wrapText="1"/>
    </xf>
    <xf numFmtId="0" fontId="18" fillId="35" borderId="0" xfId="0" applyFont="1" applyFill="1"/>
    <xf numFmtId="0" fontId="0" fillId="35" borderId="17" xfId="0" applyFill="1" applyBorder="1"/>
    <xf numFmtId="0" fontId="16" fillId="35" borderId="11" xfId="0" applyFont="1" applyFill="1" applyBorder="1"/>
    <xf numFmtId="0" fontId="16" fillId="35" borderId="10" xfId="0" applyFont="1" applyFill="1" applyBorder="1"/>
    <xf numFmtId="0" fontId="0" fillId="35" borderId="10" xfId="0" applyFill="1" applyBorder="1"/>
    <xf numFmtId="0" fontId="16" fillId="35" borderId="17" xfId="0" applyFont="1" applyFill="1" applyBorder="1"/>
    <xf numFmtId="0" fontId="20" fillId="35" borderId="15" xfId="0" applyFont="1" applyFill="1" applyBorder="1" applyAlignment="1">
      <alignment wrapText="1"/>
    </xf>
    <xf numFmtId="0" fontId="18" fillId="35" borderId="17" xfId="0" applyFont="1" applyFill="1" applyBorder="1"/>
    <xf numFmtId="0" fontId="0" fillId="35" borderId="18" xfId="0" applyFill="1" applyBorder="1"/>
    <xf numFmtId="0" fontId="0" fillId="35" borderId="16" xfId="0" applyFill="1" applyBorder="1"/>
    <xf numFmtId="0" fontId="0" fillId="0" borderId="11" xfId="0" applyBorder="1"/>
    <xf numFmtId="165" fontId="16" fillId="36" borderId="0" xfId="1" applyNumberFormat="1" applyFont="1" applyFill="1" applyAlignment="1">
      <alignment wrapText="1"/>
    </xf>
    <xf numFmtId="0" fontId="24" fillId="0" borderId="0" xfId="0" applyFont="1"/>
    <xf numFmtId="14" fontId="0" fillId="0" borderId="16" xfId="0" applyNumberFormat="1" applyBorder="1"/>
    <xf numFmtId="0" fontId="19" fillId="0" borderId="10" xfId="0" applyFont="1" applyBorder="1" applyAlignment="1">
      <alignment wrapText="1"/>
    </xf>
    <xf numFmtId="14" fontId="0" fillId="0" borderId="11" xfId="0" applyNumberFormat="1" applyBorder="1"/>
    <xf numFmtId="14" fontId="0" fillId="0" borderId="14" xfId="0" applyNumberFormat="1" applyBorder="1"/>
    <xf numFmtId="165" fontId="24" fillId="0" borderId="0" xfId="1" applyNumberFormat="1" applyFont="1" applyFill="1" applyBorder="1" applyAlignment="1">
      <alignment wrapText="1"/>
    </xf>
    <xf numFmtId="0" fontId="16" fillId="35" borderId="13" xfId="0" applyFont="1" applyFill="1" applyBorder="1"/>
    <xf numFmtId="0" fontId="16" fillId="35" borderId="15" xfId="0" applyFont="1" applyFill="1" applyBorder="1"/>
    <xf numFmtId="0" fontId="18" fillId="35" borderId="16" xfId="0" applyFont="1" applyFill="1" applyBorder="1"/>
    <xf numFmtId="14" fontId="18" fillId="35" borderId="15" xfId="0" applyNumberFormat="1" applyFont="1" applyFill="1" applyBorder="1" applyAlignment="1">
      <alignment wrapText="1"/>
    </xf>
    <xf numFmtId="0" fontId="18" fillId="35" borderId="15" xfId="0" applyFont="1" applyFill="1" applyBorder="1" applyAlignment="1">
      <alignment wrapText="1"/>
    </xf>
    <xf numFmtId="44" fontId="19" fillId="35" borderId="15" xfId="0" applyNumberFormat="1" applyFont="1" applyFill="1" applyBorder="1" applyAlignment="1">
      <alignment wrapText="1"/>
    </xf>
    <xf numFmtId="44" fontId="19" fillId="35" borderId="13" xfId="1" applyFont="1" applyFill="1" applyBorder="1" applyAlignment="1">
      <alignment wrapText="1"/>
    </xf>
    <xf numFmtId="0" fontId="21" fillId="0" borderId="0" xfId="0" applyFont="1" applyAlignment="1">
      <alignment horizontal="center"/>
    </xf>
    <xf numFmtId="43" fontId="16" fillId="0" borderId="0" xfId="43" applyFont="1" applyBorder="1" applyAlignment="1">
      <alignment horizontal="center" wrapText="1"/>
    </xf>
    <xf numFmtId="17" fontId="21" fillId="0" borderId="0" xfId="0" quotePrefix="1" applyNumberFormat="1" applyFont="1" applyAlignment="1">
      <alignment horizontal="center"/>
    </xf>
    <xf numFmtId="0" fontId="21" fillId="0" borderId="0" xfId="0" applyFont="1" applyAlignment="1">
      <alignment horizontal="center"/>
    </xf>
    <xf numFmtId="44" fontId="21" fillId="0" borderId="0" xfId="0" applyNumberFormat="1" applyFont="1" applyAlignment="1">
      <alignment horizontal="center" wrapText="1"/>
    </xf>
    <xf numFmtId="44" fontId="16" fillId="0" borderId="0" xfId="0" applyNumberFormat="1" applyFont="1" applyAlignment="1">
      <alignment horizontal="center" wrapText="1"/>
    </xf>
    <xf numFmtId="43" fontId="16" fillId="0" borderId="0" xfId="43" applyFont="1" applyBorder="1" applyAlignment="1">
      <alignment horizontal="center" wrapText="1"/>
    </xf>
    <xf numFmtId="44" fontId="16" fillId="33" borderId="0" xfId="0" applyNumberFormat="1" applyFont="1" applyFill="1" applyAlignment="1">
      <alignment horizontal="center" wrapText="1"/>
    </xf>
  </cellXfs>
  <cellStyles count="45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43" builtinId="3"/>
    <cellStyle name="Currency" xfId="1" builtinId="4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Percent" xfId="44" builtinId="5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colors>
    <mruColors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0</xdr:rowOff>
    </xdr:from>
    <xdr:to>
      <xdr:col>4</xdr:col>
      <xdr:colOff>361950</xdr:colOff>
      <xdr:row>11</xdr:row>
      <xdr:rowOff>47625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97C99BE-7077-DC4B-608F-8C395CEF5E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762000"/>
          <a:ext cx="2800350" cy="1381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2491E4-4732-4D1F-9831-47E084F210E4}">
  <dimension ref="A1:CQ61"/>
  <sheetViews>
    <sheetView topLeftCell="L1" zoomScale="84" zoomScaleNormal="84" workbookViewId="0">
      <pane ySplit="9" topLeftCell="A41" activePane="bottomLeft" state="frozen"/>
      <selection activeCell="K1" sqref="K1"/>
      <selection pane="bottomLeft" activeCell="T55" sqref="T55:U55"/>
    </sheetView>
  </sheetViews>
  <sheetFormatPr defaultRowHeight="15" x14ac:dyDescent="0.25"/>
  <cols>
    <col min="1" max="1" width="4" customWidth="1"/>
    <col min="2" max="2" width="18.42578125" customWidth="1"/>
    <col min="3" max="3" width="39.5703125" customWidth="1"/>
    <col min="4" max="4" width="33" bestFit="1" customWidth="1"/>
    <col min="5" max="5" width="15.7109375" customWidth="1"/>
    <col min="6" max="6" width="12.85546875" customWidth="1"/>
    <col min="7" max="7" width="9.7109375" customWidth="1"/>
    <col min="8" max="8" width="15.85546875" customWidth="1"/>
    <col min="9" max="9" width="14.85546875" customWidth="1"/>
    <col min="10" max="10" width="17.28515625" customWidth="1"/>
    <col min="11" max="11" width="36.7109375" style="3" customWidth="1"/>
    <col min="12" max="12" width="44.85546875" style="3" customWidth="1"/>
    <col min="13" max="13" width="17.140625" style="3" customWidth="1"/>
    <col min="14" max="14" width="22.85546875" style="3" customWidth="1"/>
    <col min="15" max="15" width="14.7109375" style="3" customWidth="1"/>
    <col min="16" max="16" width="15.7109375" style="3" customWidth="1"/>
    <col min="17" max="17" width="23" style="3" customWidth="1"/>
    <col min="18" max="18" width="14.140625" style="5" customWidth="1"/>
    <col min="19" max="19" width="16.28515625" style="5" customWidth="1"/>
    <col min="20" max="20" width="11.28515625" style="5" customWidth="1"/>
    <col min="21" max="21" width="22.5703125" style="5" customWidth="1"/>
    <col min="22" max="22" width="13.7109375" style="5" customWidth="1"/>
    <col min="23" max="23" width="0.28515625" style="13" customWidth="1"/>
    <col min="24" max="24" width="8.85546875" style="13"/>
    <col min="25" max="25" width="13.140625" style="13" customWidth="1"/>
    <col min="26" max="95" width="8.85546875" style="13"/>
  </cols>
  <sheetData>
    <row r="1" spans="1:95" ht="30.6" customHeight="1" x14ac:dyDescent="0.3">
      <c r="J1" s="97" t="s">
        <v>0</v>
      </c>
      <c r="K1" s="97"/>
      <c r="L1"/>
      <c r="M1"/>
      <c r="N1"/>
      <c r="O1"/>
      <c r="P1"/>
      <c r="Q1"/>
      <c r="R1"/>
      <c r="S1"/>
      <c r="T1" s="97" t="s">
        <v>0</v>
      </c>
      <c r="U1" s="97"/>
      <c r="V1" s="97"/>
      <c r="W1" s="47"/>
    </row>
    <row r="2" spans="1:95" ht="18.75" x14ac:dyDescent="0.3">
      <c r="B2" s="96" t="s">
        <v>1</v>
      </c>
      <c r="C2" s="96"/>
      <c r="D2" s="96"/>
      <c r="E2" s="96"/>
      <c r="F2" s="96"/>
      <c r="G2" s="96"/>
      <c r="H2" s="96"/>
      <c r="I2" s="96"/>
      <c r="J2" s="96"/>
      <c r="K2" s="96"/>
      <c r="L2" s="96" t="s">
        <v>1</v>
      </c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</row>
    <row r="3" spans="1:95" ht="18.75" x14ac:dyDescent="0.3">
      <c r="B3" s="95" t="s">
        <v>2</v>
      </c>
      <c r="C3" s="96"/>
      <c r="D3" s="96"/>
      <c r="E3" s="96"/>
      <c r="F3" s="96"/>
      <c r="G3" s="96"/>
      <c r="H3" s="96"/>
      <c r="I3" s="96"/>
      <c r="J3" s="96"/>
      <c r="K3" s="96"/>
      <c r="L3" s="95" t="s">
        <v>2</v>
      </c>
      <c r="M3" s="96"/>
      <c r="N3" s="96"/>
      <c r="O3" s="96"/>
      <c r="P3" s="96"/>
      <c r="Q3" s="96"/>
      <c r="R3" s="96"/>
      <c r="S3" s="96"/>
      <c r="T3" s="96"/>
      <c r="U3" s="96"/>
      <c r="V3" s="93"/>
      <c r="W3" s="93"/>
    </row>
    <row r="4" spans="1:95" ht="18.75" x14ac:dyDescent="0.3">
      <c r="B4" s="93"/>
      <c r="C4" s="93"/>
      <c r="D4" s="93"/>
      <c r="E4" s="93"/>
      <c r="F4" s="93"/>
      <c r="G4" s="93"/>
      <c r="H4" s="93"/>
      <c r="I4" s="93"/>
      <c r="J4" s="93"/>
      <c r="K4" s="93" t="s">
        <v>3</v>
      </c>
      <c r="L4" s="93"/>
      <c r="M4" s="93"/>
      <c r="N4" s="93"/>
      <c r="O4" s="93"/>
      <c r="P4" s="93"/>
      <c r="Q4" s="93"/>
      <c r="R4" s="93"/>
      <c r="S4" s="93"/>
      <c r="T4" s="93"/>
      <c r="U4" s="48" t="s">
        <v>4</v>
      </c>
      <c r="V4" s="48"/>
      <c r="W4" s="48"/>
    </row>
    <row r="5" spans="1:95" ht="30.75" x14ac:dyDescent="0.3">
      <c r="B5" s="20" t="s">
        <v>5</v>
      </c>
      <c r="C5" s="93"/>
      <c r="D5" s="93"/>
      <c r="E5" s="93"/>
      <c r="F5" s="93"/>
      <c r="G5" s="93"/>
      <c r="H5" s="93"/>
      <c r="I5" s="93"/>
      <c r="J5" s="93"/>
      <c r="L5" s="93"/>
      <c r="M5" s="93"/>
      <c r="N5" s="93"/>
      <c r="O5" s="93"/>
      <c r="P5" s="93"/>
      <c r="Q5" s="9" t="s">
        <v>6</v>
      </c>
      <c r="R5" s="28">
        <v>25</v>
      </c>
      <c r="S5" s="28"/>
      <c r="T5" s="93"/>
      <c r="U5" s="93"/>
      <c r="V5" s="93"/>
    </row>
    <row r="6" spans="1:95" ht="18.75" x14ac:dyDescent="0.3">
      <c r="B6" s="20"/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10" t="s">
        <v>7</v>
      </c>
      <c r="R6" s="29">
        <v>0.85</v>
      </c>
      <c r="S6" s="29"/>
      <c r="T6" s="93"/>
      <c r="U6" s="93"/>
      <c r="V6" s="93"/>
    </row>
    <row r="7" spans="1:95" x14ac:dyDescent="0.25">
      <c r="O7" s="19" t="s">
        <v>8</v>
      </c>
      <c r="P7" s="19" t="s">
        <v>9</v>
      </c>
      <c r="Q7" s="25" t="s">
        <v>10</v>
      </c>
      <c r="R7" s="26" t="s">
        <v>11</v>
      </c>
      <c r="S7" s="26"/>
      <c r="T7" s="26" t="s">
        <v>12</v>
      </c>
      <c r="U7" s="26" t="s">
        <v>13</v>
      </c>
      <c r="V7" s="26" t="s">
        <v>14</v>
      </c>
    </row>
    <row r="8" spans="1:95" x14ac:dyDescent="0.25">
      <c r="N8" s="3" t="s">
        <v>15</v>
      </c>
      <c r="O8" s="19"/>
      <c r="P8" s="19" t="s">
        <v>16</v>
      </c>
      <c r="Q8" s="25"/>
      <c r="R8" s="26"/>
      <c r="S8" s="26"/>
      <c r="T8" s="26"/>
      <c r="U8" s="26" t="s">
        <v>17</v>
      </c>
      <c r="V8" s="26" t="s">
        <v>18</v>
      </c>
    </row>
    <row r="9" spans="1:95" ht="45" x14ac:dyDescent="0.25">
      <c r="B9" s="1" t="s">
        <v>19</v>
      </c>
      <c r="C9" s="1" t="s">
        <v>20</v>
      </c>
      <c r="D9" s="1" t="s">
        <v>21</v>
      </c>
      <c r="E9" s="1" t="s">
        <v>22</v>
      </c>
      <c r="F9" s="1" t="s">
        <v>23</v>
      </c>
      <c r="G9" s="1" t="s">
        <v>24</v>
      </c>
      <c r="H9" s="1" t="s">
        <v>25</v>
      </c>
      <c r="I9" s="1" t="s">
        <v>26</v>
      </c>
      <c r="J9" s="1" t="s">
        <v>27</v>
      </c>
      <c r="K9" s="4" t="s">
        <v>28</v>
      </c>
      <c r="L9" s="1" t="s">
        <v>20</v>
      </c>
      <c r="M9" s="1" t="s">
        <v>27</v>
      </c>
      <c r="N9" s="4" t="s">
        <v>29</v>
      </c>
      <c r="O9" s="4" t="s">
        <v>30</v>
      </c>
      <c r="P9" s="4" t="s">
        <v>31</v>
      </c>
      <c r="Q9" s="4" t="s">
        <v>32</v>
      </c>
      <c r="R9" s="2" t="s">
        <v>33</v>
      </c>
      <c r="S9" s="2" t="s">
        <v>34</v>
      </c>
      <c r="T9" s="2" t="s">
        <v>35</v>
      </c>
      <c r="U9" s="2" t="s">
        <v>36</v>
      </c>
      <c r="V9" s="2" t="s">
        <v>37</v>
      </c>
      <c r="W9" s="12" t="s">
        <v>5</v>
      </c>
    </row>
    <row r="10" spans="1:95" s="21" customFormat="1" ht="23.45" customHeight="1" x14ac:dyDescent="0.25">
      <c r="A10" s="63">
        <v>1</v>
      </c>
      <c r="B10" s="37" t="s">
        <v>38</v>
      </c>
      <c r="C10" s="30" t="s">
        <v>39</v>
      </c>
      <c r="D10" s="30" t="s">
        <v>40</v>
      </c>
      <c r="E10" s="30" t="s">
        <v>41</v>
      </c>
      <c r="F10" s="30" t="s">
        <v>42</v>
      </c>
      <c r="G10" s="30">
        <v>46545</v>
      </c>
      <c r="H10" s="37" t="s">
        <v>43</v>
      </c>
      <c r="I10" s="37" t="s">
        <v>44</v>
      </c>
      <c r="J10" s="30" t="s">
        <v>45</v>
      </c>
      <c r="K10" s="31" t="s">
        <v>46</v>
      </c>
      <c r="L10" s="30" t="s">
        <v>39</v>
      </c>
      <c r="M10" s="30" t="s">
        <v>45</v>
      </c>
      <c r="N10" s="32">
        <v>44914</v>
      </c>
      <c r="O10" s="31">
        <v>150</v>
      </c>
      <c r="P10" s="31">
        <f t="shared" ref="P10:P25" si="0">O10*$R$6</f>
        <v>127.5</v>
      </c>
      <c r="Q10" s="33">
        <f t="shared" ref="Q10:Q25" si="1">ROUND((60/P10)*$R$5,2)</f>
        <v>11.76</v>
      </c>
      <c r="R10" s="34">
        <v>0</v>
      </c>
      <c r="S10" s="34">
        <v>0.56000000000000005</v>
      </c>
      <c r="T10" s="34">
        <v>0</v>
      </c>
      <c r="U10" s="34">
        <f t="shared" ref="U10:U14" si="2">+$R$5*S10</f>
        <v>14.000000000000002</v>
      </c>
      <c r="V10" s="34">
        <f t="shared" ref="V10:V26" si="3">ROUND(U10/$R$5,2)</f>
        <v>0.56000000000000005</v>
      </c>
      <c r="W10" s="14" t="s">
        <v>5</v>
      </c>
      <c r="X10" s="15" t="s">
        <v>5</v>
      </c>
      <c r="Y10" s="13" t="s">
        <v>5</v>
      </c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</row>
    <row r="11" spans="1:95" s="8" customFormat="1" ht="23.45" customHeight="1" x14ac:dyDescent="0.25">
      <c r="A11" s="63">
        <v>2</v>
      </c>
      <c r="B11" s="37" t="s">
        <v>38</v>
      </c>
      <c r="C11" s="30" t="s">
        <v>47</v>
      </c>
      <c r="D11" s="30" t="s">
        <v>48</v>
      </c>
      <c r="E11" s="30" t="s">
        <v>49</v>
      </c>
      <c r="F11" s="30" t="s">
        <v>42</v>
      </c>
      <c r="G11" s="30">
        <v>47905</v>
      </c>
      <c r="H11" s="37" t="s">
        <v>43</v>
      </c>
      <c r="I11" s="37" t="s">
        <v>44</v>
      </c>
      <c r="J11" s="30" t="s">
        <v>45</v>
      </c>
      <c r="K11" s="31" t="s">
        <v>46</v>
      </c>
      <c r="L11" s="30" t="s">
        <v>47</v>
      </c>
      <c r="M11" s="30" t="s">
        <v>45</v>
      </c>
      <c r="N11" s="32">
        <v>44914</v>
      </c>
      <c r="O11" s="31">
        <v>150</v>
      </c>
      <c r="P11" s="31">
        <f t="shared" si="0"/>
        <v>127.5</v>
      </c>
      <c r="Q11" s="33">
        <f t="shared" si="1"/>
        <v>11.76</v>
      </c>
      <c r="R11" s="34">
        <v>0</v>
      </c>
      <c r="S11" s="34">
        <v>0.56000000000000005</v>
      </c>
      <c r="T11" s="34">
        <v>0</v>
      </c>
      <c r="U11" s="34">
        <f t="shared" si="2"/>
        <v>14.000000000000002</v>
      </c>
      <c r="V11" s="34">
        <f t="shared" si="3"/>
        <v>0.56000000000000005</v>
      </c>
      <c r="W11" s="14" t="s">
        <v>5</v>
      </c>
      <c r="X11" s="13"/>
      <c r="Y11" s="13" t="s">
        <v>5</v>
      </c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13"/>
      <c r="BO11" s="13"/>
      <c r="BP11" s="13"/>
      <c r="BQ11" s="13"/>
      <c r="BR11" s="13"/>
      <c r="BS11" s="13"/>
      <c r="BT11" s="13"/>
      <c r="BU11" s="13"/>
      <c r="BV11" s="13"/>
      <c r="BW11" s="13"/>
      <c r="BX11" s="13"/>
      <c r="BY11" s="13"/>
      <c r="BZ11" s="13"/>
      <c r="CA11" s="13"/>
      <c r="CB11" s="13"/>
      <c r="CC11" s="13"/>
      <c r="CD11" s="13"/>
      <c r="CE11" s="13"/>
      <c r="CF11" s="13"/>
      <c r="CG11" s="13"/>
      <c r="CH11" s="13"/>
      <c r="CI11" s="13"/>
      <c r="CJ11" s="13"/>
      <c r="CK11" s="13"/>
      <c r="CL11" s="13"/>
      <c r="CM11" s="13"/>
      <c r="CN11" s="13"/>
      <c r="CO11" s="13"/>
      <c r="CP11" s="13"/>
      <c r="CQ11" s="13"/>
    </row>
    <row r="12" spans="1:95" s="8" customFormat="1" ht="24" customHeight="1" x14ac:dyDescent="0.25">
      <c r="A12" s="63">
        <v>3</v>
      </c>
      <c r="B12" s="37" t="s">
        <v>38</v>
      </c>
      <c r="C12" s="30" t="s">
        <v>50</v>
      </c>
      <c r="D12" s="30" t="s">
        <v>51</v>
      </c>
      <c r="E12" s="30" t="s">
        <v>52</v>
      </c>
      <c r="F12" s="30" t="s">
        <v>42</v>
      </c>
      <c r="G12" s="30">
        <v>46203</v>
      </c>
      <c r="H12" s="37" t="s">
        <v>43</v>
      </c>
      <c r="I12" s="37" t="s">
        <v>44</v>
      </c>
      <c r="J12" s="30" t="s">
        <v>45</v>
      </c>
      <c r="K12" s="31" t="s">
        <v>46</v>
      </c>
      <c r="L12" s="30" t="s">
        <v>50</v>
      </c>
      <c r="M12" s="30" t="s">
        <v>45</v>
      </c>
      <c r="N12" s="32">
        <v>44914</v>
      </c>
      <c r="O12" s="31">
        <v>150</v>
      </c>
      <c r="P12" s="31">
        <f t="shared" si="0"/>
        <v>127.5</v>
      </c>
      <c r="Q12" s="33">
        <f t="shared" si="1"/>
        <v>11.76</v>
      </c>
      <c r="R12" s="34">
        <v>0</v>
      </c>
      <c r="S12" s="34">
        <v>0.56000000000000005</v>
      </c>
      <c r="T12" s="34">
        <v>0</v>
      </c>
      <c r="U12" s="34">
        <f t="shared" si="2"/>
        <v>14.000000000000002</v>
      </c>
      <c r="V12" s="34">
        <f t="shared" si="3"/>
        <v>0.56000000000000005</v>
      </c>
      <c r="W12" s="14" t="s">
        <v>5</v>
      </c>
      <c r="X12" s="13" t="s">
        <v>5</v>
      </c>
      <c r="Y12" s="13" t="s">
        <v>5</v>
      </c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  <c r="BR12" s="13"/>
      <c r="BS12" s="13"/>
      <c r="BT12" s="13"/>
      <c r="BU12" s="13"/>
      <c r="BV12" s="13"/>
      <c r="BW12" s="13"/>
      <c r="BX12" s="13"/>
      <c r="BY12" s="13"/>
      <c r="BZ12" s="13"/>
      <c r="CA12" s="13"/>
      <c r="CB12" s="13"/>
      <c r="CC12" s="13"/>
      <c r="CD12" s="13"/>
      <c r="CE12" s="13"/>
      <c r="CF12" s="13"/>
      <c r="CG12" s="13"/>
      <c r="CH12" s="13"/>
      <c r="CI12" s="13"/>
      <c r="CJ12" s="13"/>
      <c r="CK12" s="13"/>
      <c r="CL12" s="13"/>
      <c r="CM12" s="13"/>
      <c r="CN12" s="13"/>
      <c r="CO12" s="13"/>
      <c r="CP12" s="13"/>
      <c r="CQ12" s="13"/>
    </row>
    <row r="13" spans="1:95" s="8" customFormat="1" ht="23.45" customHeight="1" x14ac:dyDescent="0.25">
      <c r="A13" s="63">
        <v>4</v>
      </c>
      <c r="B13" s="37" t="s">
        <v>38</v>
      </c>
      <c r="C13" s="30" t="s">
        <v>53</v>
      </c>
      <c r="D13" s="30" t="s">
        <v>54</v>
      </c>
      <c r="E13" s="30" t="s">
        <v>55</v>
      </c>
      <c r="F13" s="30" t="s">
        <v>42</v>
      </c>
      <c r="G13" s="30">
        <v>47129</v>
      </c>
      <c r="H13" s="37" t="s">
        <v>43</v>
      </c>
      <c r="I13" s="37" t="s">
        <v>44</v>
      </c>
      <c r="J13" s="30" t="s">
        <v>45</v>
      </c>
      <c r="K13" s="31" t="s">
        <v>46</v>
      </c>
      <c r="L13" s="30" t="s">
        <v>53</v>
      </c>
      <c r="M13" s="30" t="s">
        <v>45</v>
      </c>
      <c r="N13" s="32">
        <v>44914</v>
      </c>
      <c r="O13" s="31">
        <v>150</v>
      </c>
      <c r="P13" s="31">
        <f t="shared" si="0"/>
        <v>127.5</v>
      </c>
      <c r="Q13" s="33">
        <f t="shared" si="1"/>
        <v>11.76</v>
      </c>
      <c r="R13" s="34">
        <v>0</v>
      </c>
      <c r="S13" s="34">
        <v>0.56000000000000005</v>
      </c>
      <c r="T13" s="34">
        <v>0</v>
      </c>
      <c r="U13" s="34">
        <f t="shared" si="2"/>
        <v>14.000000000000002</v>
      </c>
      <c r="V13" s="34">
        <f t="shared" si="3"/>
        <v>0.56000000000000005</v>
      </c>
      <c r="W13" s="14" t="s">
        <v>5</v>
      </c>
      <c r="X13" s="13"/>
      <c r="Y13" s="13" t="s">
        <v>5</v>
      </c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3"/>
      <c r="BT13" s="13"/>
      <c r="BU13" s="13"/>
      <c r="BV13" s="13"/>
      <c r="BW13" s="13"/>
      <c r="BX13" s="13"/>
      <c r="BY13" s="13"/>
      <c r="BZ13" s="13"/>
      <c r="CA13" s="13"/>
      <c r="CB13" s="13"/>
      <c r="CC13" s="13"/>
      <c r="CD13" s="13"/>
      <c r="CE13" s="13"/>
      <c r="CF13" s="13"/>
      <c r="CG13" s="13"/>
      <c r="CH13" s="13"/>
      <c r="CI13" s="13"/>
      <c r="CJ13" s="13"/>
      <c r="CK13" s="13"/>
      <c r="CL13" s="13"/>
      <c r="CM13" s="13"/>
      <c r="CN13" s="13"/>
      <c r="CO13" s="13"/>
      <c r="CP13" s="13"/>
      <c r="CQ13" s="13"/>
    </row>
    <row r="14" spans="1:95" s="8" customFormat="1" ht="24" customHeight="1" x14ac:dyDescent="0.25">
      <c r="A14" s="63">
        <v>5</v>
      </c>
      <c r="B14" s="37" t="s">
        <v>38</v>
      </c>
      <c r="C14" s="30" t="s">
        <v>56</v>
      </c>
      <c r="D14" s="30" t="s">
        <v>57</v>
      </c>
      <c r="E14" s="30" t="s">
        <v>58</v>
      </c>
      <c r="F14" s="30" t="s">
        <v>42</v>
      </c>
      <c r="G14" s="30">
        <v>47802</v>
      </c>
      <c r="H14" s="37" t="s">
        <v>43</v>
      </c>
      <c r="I14" s="37" t="s">
        <v>44</v>
      </c>
      <c r="J14" s="30" t="s">
        <v>45</v>
      </c>
      <c r="K14" s="31" t="s">
        <v>46</v>
      </c>
      <c r="L14" s="30" t="s">
        <v>56</v>
      </c>
      <c r="M14" s="30" t="s">
        <v>45</v>
      </c>
      <c r="N14" s="32">
        <v>44914</v>
      </c>
      <c r="O14" s="31">
        <v>150</v>
      </c>
      <c r="P14" s="31">
        <f t="shared" si="0"/>
        <v>127.5</v>
      </c>
      <c r="Q14" s="33">
        <f t="shared" si="1"/>
        <v>11.76</v>
      </c>
      <c r="R14" s="34">
        <v>0</v>
      </c>
      <c r="S14" s="34">
        <v>0.56000000000000005</v>
      </c>
      <c r="T14" s="34">
        <v>0</v>
      </c>
      <c r="U14" s="34">
        <f t="shared" si="2"/>
        <v>14.000000000000002</v>
      </c>
      <c r="V14" s="34">
        <f t="shared" si="3"/>
        <v>0.56000000000000005</v>
      </c>
      <c r="W14" s="14" t="s">
        <v>5</v>
      </c>
      <c r="X14" s="13"/>
      <c r="Y14" s="13" t="s">
        <v>5</v>
      </c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13"/>
      <c r="BK14" s="13"/>
      <c r="BL14" s="13"/>
      <c r="BM14" s="13"/>
      <c r="BN14" s="13"/>
      <c r="BO14" s="13"/>
      <c r="BP14" s="13"/>
      <c r="BQ14" s="13"/>
      <c r="BR14" s="13"/>
      <c r="BS14" s="13"/>
      <c r="BT14" s="13"/>
      <c r="BU14" s="13"/>
      <c r="BV14" s="13"/>
      <c r="BW14" s="13"/>
      <c r="BX14" s="13"/>
      <c r="BY14" s="13"/>
      <c r="BZ14" s="13"/>
      <c r="CA14" s="13"/>
      <c r="CB14" s="13"/>
      <c r="CC14" s="13"/>
      <c r="CD14" s="13"/>
      <c r="CE14" s="13"/>
      <c r="CF14" s="13"/>
      <c r="CG14" s="13"/>
      <c r="CH14" s="13"/>
      <c r="CI14" s="13"/>
      <c r="CJ14" s="13"/>
      <c r="CK14" s="13"/>
      <c r="CL14" s="13"/>
      <c r="CM14" s="13"/>
      <c r="CN14" s="13"/>
      <c r="CO14" s="13"/>
      <c r="CP14" s="13"/>
      <c r="CQ14" s="13"/>
    </row>
    <row r="15" spans="1:95" s="8" customFormat="1" ht="22.9" customHeight="1" x14ac:dyDescent="0.25">
      <c r="A15" s="63">
        <v>6</v>
      </c>
      <c r="B15" s="37" t="s">
        <v>38</v>
      </c>
      <c r="C15" s="30" t="s">
        <v>59</v>
      </c>
      <c r="D15" s="30" t="s">
        <v>60</v>
      </c>
      <c r="E15" s="30" t="s">
        <v>61</v>
      </c>
      <c r="F15" s="30" t="s">
        <v>42</v>
      </c>
      <c r="G15" s="30">
        <v>46371</v>
      </c>
      <c r="H15" s="37" t="s">
        <v>43</v>
      </c>
      <c r="I15" s="37" t="s">
        <v>44</v>
      </c>
      <c r="J15" s="30" t="s">
        <v>62</v>
      </c>
      <c r="K15" s="31" t="s">
        <v>63</v>
      </c>
      <c r="L15" s="30" t="s">
        <v>59</v>
      </c>
      <c r="M15" s="30" t="s">
        <v>62</v>
      </c>
      <c r="N15" s="32">
        <v>44915</v>
      </c>
      <c r="O15" s="31">
        <v>62.5</v>
      </c>
      <c r="P15" s="31">
        <f t="shared" si="0"/>
        <v>53.125</v>
      </c>
      <c r="Q15" s="33">
        <f t="shared" si="1"/>
        <v>28.24</v>
      </c>
      <c r="R15" s="44" t="s">
        <v>64</v>
      </c>
      <c r="S15" s="44">
        <v>0.56000000000000005</v>
      </c>
      <c r="T15" s="34">
        <v>0</v>
      </c>
      <c r="U15" s="34">
        <f>25*S15</f>
        <v>14.000000000000002</v>
      </c>
      <c r="V15" s="34">
        <f t="shared" si="3"/>
        <v>0.56000000000000005</v>
      </c>
      <c r="W15" s="14" t="s">
        <v>5</v>
      </c>
      <c r="X15" s="13"/>
      <c r="Y15" s="13" t="s">
        <v>5</v>
      </c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  <c r="BN15" s="13"/>
      <c r="BO15" s="13"/>
      <c r="BP15" s="13"/>
      <c r="BQ15" s="13"/>
      <c r="BR15" s="13"/>
      <c r="BS15" s="13"/>
      <c r="BT15" s="13"/>
      <c r="BU15" s="13"/>
      <c r="BV15" s="13"/>
      <c r="BW15" s="13"/>
      <c r="BX15" s="13"/>
      <c r="BY15" s="13"/>
      <c r="BZ15" s="13"/>
      <c r="CA15" s="13"/>
      <c r="CB15" s="13"/>
      <c r="CC15" s="13"/>
      <c r="CD15" s="13"/>
      <c r="CE15" s="13"/>
      <c r="CF15" s="13"/>
      <c r="CG15" s="13"/>
      <c r="CH15" s="13"/>
      <c r="CI15" s="13"/>
      <c r="CJ15" s="13"/>
      <c r="CK15" s="13"/>
      <c r="CL15" s="13"/>
      <c r="CM15" s="13"/>
      <c r="CN15" s="13"/>
      <c r="CO15" s="13"/>
      <c r="CP15" s="13"/>
      <c r="CQ15" s="13"/>
    </row>
    <row r="16" spans="1:95" s="8" customFormat="1" ht="22.9" customHeight="1" x14ac:dyDescent="0.25">
      <c r="A16" s="63">
        <v>7</v>
      </c>
      <c r="B16" s="37" t="s">
        <v>38</v>
      </c>
      <c r="C16" s="30" t="s">
        <v>65</v>
      </c>
      <c r="D16" s="30" t="s">
        <v>66</v>
      </c>
      <c r="E16" s="30" t="s">
        <v>61</v>
      </c>
      <c r="F16" s="30" t="s">
        <v>42</v>
      </c>
      <c r="G16" s="30">
        <v>46371</v>
      </c>
      <c r="H16" s="37" t="s">
        <v>43</v>
      </c>
      <c r="I16" s="37" t="s">
        <v>44</v>
      </c>
      <c r="J16" s="30" t="s">
        <v>62</v>
      </c>
      <c r="K16" s="31" t="s">
        <v>63</v>
      </c>
      <c r="L16" s="30" t="s">
        <v>65</v>
      </c>
      <c r="M16" s="30" t="s">
        <v>62</v>
      </c>
      <c r="N16" s="32">
        <v>44915</v>
      </c>
      <c r="O16" s="31">
        <v>62.5</v>
      </c>
      <c r="P16" s="31">
        <f t="shared" si="0"/>
        <v>53.125</v>
      </c>
      <c r="Q16" s="33">
        <f t="shared" si="1"/>
        <v>28.24</v>
      </c>
      <c r="R16" s="44" t="s">
        <v>64</v>
      </c>
      <c r="S16" s="44">
        <v>0.56000000000000005</v>
      </c>
      <c r="T16" s="34">
        <v>0</v>
      </c>
      <c r="U16" s="34">
        <f>25*S16</f>
        <v>14.000000000000002</v>
      </c>
      <c r="V16" s="34">
        <f t="shared" si="3"/>
        <v>0.56000000000000005</v>
      </c>
      <c r="W16" s="14" t="s">
        <v>5</v>
      </c>
      <c r="X16" s="13"/>
      <c r="Y16" s="13" t="s">
        <v>5</v>
      </c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13"/>
      <c r="BI16" s="13"/>
      <c r="BJ16" s="13"/>
      <c r="BK16" s="13"/>
      <c r="BL16" s="13"/>
      <c r="BM16" s="13"/>
      <c r="BN16" s="13"/>
      <c r="BO16" s="13"/>
      <c r="BP16" s="13"/>
      <c r="BQ16" s="13"/>
      <c r="BR16" s="13"/>
      <c r="BS16" s="13"/>
      <c r="BT16" s="13"/>
      <c r="BU16" s="13"/>
      <c r="BV16" s="13"/>
      <c r="BW16" s="13"/>
      <c r="BX16" s="13"/>
      <c r="BY16" s="13"/>
      <c r="BZ16" s="13"/>
      <c r="CA16" s="13"/>
      <c r="CB16" s="13"/>
      <c r="CC16" s="13"/>
      <c r="CD16" s="13"/>
      <c r="CE16" s="13"/>
      <c r="CF16" s="13"/>
      <c r="CG16" s="13"/>
      <c r="CH16" s="13"/>
      <c r="CI16" s="13"/>
      <c r="CJ16" s="13"/>
      <c r="CK16" s="13"/>
      <c r="CL16" s="13"/>
      <c r="CM16" s="13"/>
      <c r="CN16" s="13"/>
      <c r="CO16" s="13"/>
      <c r="CP16" s="13"/>
      <c r="CQ16" s="13"/>
    </row>
    <row r="17" spans="1:95" s="8" customFormat="1" ht="34.9" customHeight="1" x14ac:dyDescent="0.25">
      <c r="A17" s="63">
        <v>8</v>
      </c>
      <c r="B17" s="37" t="s">
        <v>38</v>
      </c>
      <c r="C17" s="30" t="s">
        <v>67</v>
      </c>
      <c r="D17" s="30" t="s">
        <v>68</v>
      </c>
      <c r="E17" s="30" t="s">
        <v>69</v>
      </c>
      <c r="F17" s="30" t="s">
        <v>42</v>
      </c>
      <c r="G17" s="30">
        <v>46060</v>
      </c>
      <c r="H17" s="37" t="s">
        <v>43</v>
      </c>
      <c r="I17" s="37" t="s">
        <v>44</v>
      </c>
      <c r="J17" s="30" t="s">
        <v>70</v>
      </c>
      <c r="K17" s="35" t="s">
        <v>71</v>
      </c>
      <c r="L17" s="30" t="s">
        <v>67</v>
      </c>
      <c r="M17" s="30" t="s">
        <v>70</v>
      </c>
      <c r="N17" s="32">
        <v>44913</v>
      </c>
      <c r="O17" s="31">
        <v>50</v>
      </c>
      <c r="P17" s="31">
        <f t="shared" si="0"/>
        <v>42.5</v>
      </c>
      <c r="Q17" s="33">
        <f t="shared" si="1"/>
        <v>35.29</v>
      </c>
      <c r="R17" s="34">
        <v>0</v>
      </c>
      <c r="S17" s="34">
        <v>0.52</v>
      </c>
      <c r="T17" s="36">
        <v>0.99</v>
      </c>
      <c r="U17" s="34">
        <f>(R5*S17)+T17</f>
        <v>13.99</v>
      </c>
      <c r="V17" s="34">
        <f t="shared" si="3"/>
        <v>0.56000000000000005</v>
      </c>
      <c r="W17" s="14" t="s">
        <v>5</v>
      </c>
      <c r="X17" s="13"/>
      <c r="Y17" s="13" t="s">
        <v>5</v>
      </c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  <c r="BN17" s="13"/>
      <c r="BO17" s="13"/>
      <c r="BP17" s="13"/>
      <c r="BQ17" s="13"/>
      <c r="BR17" s="13"/>
      <c r="BS17" s="13"/>
      <c r="BT17" s="13"/>
      <c r="BU17" s="13"/>
      <c r="BV17" s="13"/>
      <c r="BW17" s="13"/>
      <c r="BX17" s="13"/>
      <c r="BY17" s="13"/>
      <c r="BZ17" s="13"/>
      <c r="CA17" s="13"/>
      <c r="CB17" s="13"/>
      <c r="CC17" s="13"/>
      <c r="CD17" s="13"/>
      <c r="CE17" s="13"/>
      <c r="CF17" s="13"/>
      <c r="CG17" s="13"/>
      <c r="CH17" s="13"/>
      <c r="CI17" s="13"/>
      <c r="CJ17" s="13"/>
      <c r="CK17" s="13"/>
      <c r="CL17" s="13"/>
      <c r="CM17" s="13"/>
      <c r="CN17" s="13"/>
      <c r="CO17" s="13"/>
      <c r="CP17" s="13"/>
      <c r="CQ17" s="13"/>
    </row>
    <row r="18" spans="1:95" s="8" customFormat="1" ht="32.450000000000003" customHeight="1" x14ac:dyDescent="0.25">
      <c r="A18" s="63">
        <v>9</v>
      </c>
      <c r="B18" s="37" t="s">
        <v>38</v>
      </c>
      <c r="C18" s="30" t="s">
        <v>72</v>
      </c>
      <c r="D18" s="30" t="s">
        <v>73</v>
      </c>
      <c r="E18" s="30" t="s">
        <v>52</v>
      </c>
      <c r="F18" s="30" t="s">
        <v>42</v>
      </c>
      <c r="G18" s="30">
        <v>46240</v>
      </c>
      <c r="H18" s="37" t="s">
        <v>43</v>
      </c>
      <c r="I18" s="37" t="s">
        <v>44</v>
      </c>
      <c r="J18" s="30" t="s">
        <v>70</v>
      </c>
      <c r="K18" s="35" t="s">
        <v>71</v>
      </c>
      <c r="L18" s="30" t="s">
        <v>72</v>
      </c>
      <c r="M18" s="30" t="s">
        <v>70</v>
      </c>
      <c r="N18" s="32">
        <v>44913</v>
      </c>
      <c r="O18" s="31">
        <v>50</v>
      </c>
      <c r="P18" s="31">
        <f t="shared" si="0"/>
        <v>42.5</v>
      </c>
      <c r="Q18" s="33">
        <f t="shared" si="1"/>
        <v>35.29</v>
      </c>
      <c r="R18" s="34">
        <v>0</v>
      </c>
      <c r="S18" s="34">
        <v>0.52</v>
      </c>
      <c r="T18" s="36">
        <v>0.99</v>
      </c>
      <c r="U18" s="34">
        <f>(R5*S18)+T18</f>
        <v>13.99</v>
      </c>
      <c r="V18" s="34">
        <f t="shared" si="3"/>
        <v>0.56000000000000005</v>
      </c>
      <c r="W18" s="14" t="s">
        <v>5</v>
      </c>
      <c r="X18" s="13"/>
      <c r="Y18" s="13" t="s">
        <v>5</v>
      </c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  <c r="BN18" s="13"/>
      <c r="BO18" s="13"/>
      <c r="BP18" s="13"/>
      <c r="BQ18" s="13"/>
      <c r="BR18" s="13"/>
      <c r="BS18" s="13"/>
      <c r="BT18" s="13"/>
      <c r="BU18" s="13"/>
      <c r="BV18" s="13"/>
      <c r="BW18" s="13"/>
      <c r="BX18" s="13"/>
      <c r="BY18" s="13"/>
      <c r="BZ18" s="13"/>
      <c r="CA18" s="13"/>
      <c r="CB18" s="13"/>
      <c r="CC18" s="13"/>
      <c r="CD18" s="13"/>
      <c r="CE18" s="13"/>
      <c r="CF18" s="13"/>
      <c r="CG18" s="13"/>
      <c r="CH18" s="13"/>
      <c r="CI18" s="13"/>
      <c r="CJ18" s="13"/>
      <c r="CK18" s="13"/>
      <c r="CL18" s="13"/>
      <c r="CM18" s="13"/>
      <c r="CN18" s="13"/>
      <c r="CO18" s="13"/>
      <c r="CP18" s="13"/>
      <c r="CQ18" s="13"/>
    </row>
    <row r="19" spans="1:95" s="8" customFormat="1" ht="30" customHeight="1" x14ac:dyDescent="0.25">
      <c r="A19" s="59">
        <v>10</v>
      </c>
      <c r="B19" s="30" t="s">
        <v>38</v>
      </c>
      <c r="C19" s="30" t="s">
        <v>74</v>
      </c>
      <c r="D19" s="30" t="s">
        <v>75</v>
      </c>
      <c r="E19" s="30" t="s">
        <v>52</v>
      </c>
      <c r="F19" s="30" t="s">
        <v>42</v>
      </c>
      <c r="G19" s="30">
        <v>46256</v>
      </c>
      <c r="H19" s="30" t="s">
        <v>43</v>
      </c>
      <c r="I19" s="30" t="s">
        <v>44</v>
      </c>
      <c r="J19" s="30" t="s">
        <v>45</v>
      </c>
      <c r="K19" s="31" t="s">
        <v>46</v>
      </c>
      <c r="L19" s="30" t="s">
        <v>74</v>
      </c>
      <c r="M19" s="30" t="str">
        <f t="shared" ref="M19:M36" si="4">+J19</f>
        <v>Electrify America</v>
      </c>
      <c r="N19" s="32">
        <v>44914</v>
      </c>
      <c r="O19" s="31">
        <v>150</v>
      </c>
      <c r="P19" s="31">
        <f t="shared" si="0"/>
        <v>127.5</v>
      </c>
      <c r="Q19" s="33">
        <f t="shared" si="1"/>
        <v>11.76</v>
      </c>
      <c r="R19" s="34">
        <v>0</v>
      </c>
      <c r="S19" s="36">
        <v>0.56000000000000005</v>
      </c>
      <c r="T19" s="46">
        <v>0</v>
      </c>
      <c r="U19" s="34">
        <f>+$R$5*S19</f>
        <v>14.000000000000002</v>
      </c>
      <c r="V19" s="34">
        <f t="shared" si="3"/>
        <v>0.56000000000000005</v>
      </c>
      <c r="W19" s="14"/>
      <c r="X19" s="13"/>
      <c r="Y19" s="13" t="s">
        <v>5</v>
      </c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  <c r="BD19" s="13"/>
      <c r="BE19" s="13"/>
      <c r="BF19" s="13"/>
      <c r="BG19" s="13"/>
      <c r="BH19" s="13"/>
      <c r="BI19" s="13"/>
      <c r="BJ19" s="13"/>
      <c r="BK19" s="13"/>
      <c r="BL19" s="13"/>
      <c r="BM19" s="13"/>
      <c r="BN19" s="13"/>
      <c r="BO19" s="13"/>
      <c r="BP19" s="13"/>
      <c r="BQ19" s="13"/>
      <c r="BR19" s="13"/>
      <c r="BS19" s="13"/>
      <c r="BT19" s="13"/>
      <c r="BU19" s="13"/>
      <c r="BV19" s="13"/>
      <c r="BW19" s="13"/>
      <c r="BX19" s="13"/>
      <c r="BY19" s="13"/>
      <c r="BZ19" s="13"/>
      <c r="CA19" s="13"/>
      <c r="CB19" s="13"/>
      <c r="CC19" s="13"/>
      <c r="CD19" s="13"/>
      <c r="CE19" s="13"/>
      <c r="CF19" s="13"/>
      <c r="CG19" s="13"/>
      <c r="CH19" s="13"/>
      <c r="CI19" s="13"/>
      <c r="CJ19" s="13"/>
      <c r="CK19" s="13"/>
      <c r="CL19" s="13"/>
      <c r="CM19" s="13"/>
      <c r="CN19" s="13"/>
      <c r="CO19" s="13"/>
      <c r="CP19" s="13"/>
      <c r="CQ19" s="13"/>
    </row>
    <row r="20" spans="1:95" s="8" customFormat="1" ht="47.45" customHeight="1" x14ac:dyDescent="0.25">
      <c r="A20" s="59">
        <f>+A19+1</f>
        <v>11</v>
      </c>
      <c r="B20" s="30" t="s">
        <v>38</v>
      </c>
      <c r="C20" s="30" t="s">
        <v>76</v>
      </c>
      <c r="D20" s="30" t="s">
        <v>77</v>
      </c>
      <c r="E20" s="30" t="s">
        <v>78</v>
      </c>
      <c r="F20" s="30" t="s">
        <v>42</v>
      </c>
      <c r="G20" s="30">
        <v>46032</v>
      </c>
      <c r="H20" s="30" t="s">
        <v>43</v>
      </c>
      <c r="I20" s="30" t="s">
        <v>44</v>
      </c>
      <c r="J20" s="30" t="s">
        <v>70</v>
      </c>
      <c r="K20" s="35" t="s">
        <v>71</v>
      </c>
      <c r="L20" s="30" t="str">
        <f t="shared" ref="L20:L25" si="5">+C20</f>
        <v>Chase Bank Thatcher Lane</v>
      </c>
      <c r="M20" s="30" t="str">
        <f t="shared" si="4"/>
        <v>EVGo</v>
      </c>
      <c r="N20" s="32">
        <v>44913</v>
      </c>
      <c r="O20" s="31">
        <v>100</v>
      </c>
      <c r="P20" s="31">
        <f t="shared" si="0"/>
        <v>85</v>
      </c>
      <c r="Q20" s="33">
        <f t="shared" si="1"/>
        <v>17.649999999999999</v>
      </c>
      <c r="R20" s="34">
        <v>0</v>
      </c>
      <c r="S20" s="34">
        <v>0.52</v>
      </c>
      <c r="T20" s="36">
        <v>0.99</v>
      </c>
      <c r="U20" s="34">
        <f>(R5*S20)+T20</f>
        <v>13.99</v>
      </c>
      <c r="V20" s="34">
        <f t="shared" si="3"/>
        <v>0.56000000000000005</v>
      </c>
      <c r="W20" s="14" t="s">
        <v>5</v>
      </c>
      <c r="X20" s="13"/>
      <c r="Y20" s="13" t="s">
        <v>5</v>
      </c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 s="13"/>
      <c r="BD20" s="13"/>
      <c r="BE20" s="13"/>
      <c r="BF20" s="13"/>
      <c r="BG20" s="13"/>
      <c r="BH20" s="13"/>
      <c r="BI20" s="13"/>
      <c r="BJ20" s="13"/>
      <c r="BK20" s="13"/>
      <c r="BL20" s="13"/>
      <c r="BM20" s="13"/>
      <c r="BN20" s="13"/>
      <c r="BO20" s="13"/>
      <c r="BP20" s="13"/>
      <c r="BQ20" s="13"/>
      <c r="BR20" s="13"/>
      <c r="BS20" s="13"/>
      <c r="BT20" s="13"/>
      <c r="BU20" s="13"/>
      <c r="BV20" s="13"/>
      <c r="BW20" s="13"/>
      <c r="BX20" s="13"/>
      <c r="BY20" s="13"/>
      <c r="BZ20" s="13"/>
      <c r="CA20" s="13"/>
      <c r="CB20" s="13"/>
      <c r="CC20" s="13"/>
      <c r="CD20" s="13"/>
      <c r="CE20" s="13"/>
      <c r="CF20" s="13"/>
      <c r="CG20" s="13"/>
      <c r="CH20" s="13"/>
      <c r="CI20" s="13"/>
      <c r="CJ20" s="13"/>
      <c r="CK20" s="13"/>
      <c r="CL20" s="13"/>
      <c r="CM20" s="13"/>
      <c r="CN20" s="13"/>
      <c r="CO20" s="13"/>
      <c r="CP20" s="13"/>
      <c r="CQ20" s="13"/>
    </row>
    <row r="21" spans="1:95" s="8" customFormat="1" ht="28.9" customHeight="1" x14ac:dyDescent="0.25">
      <c r="A21" s="59">
        <v>12</v>
      </c>
      <c r="B21" s="30" t="s">
        <v>38</v>
      </c>
      <c r="C21" s="30" t="s">
        <v>79</v>
      </c>
      <c r="D21" s="30" t="s">
        <v>80</v>
      </c>
      <c r="E21" s="30" t="s">
        <v>52</v>
      </c>
      <c r="F21" s="30" t="s">
        <v>42</v>
      </c>
      <c r="G21" s="55">
        <v>46229</v>
      </c>
      <c r="H21" s="30" t="s">
        <v>43</v>
      </c>
      <c r="I21" s="30" t="s">
        <v>81</v>
      </c>
      <c r="J21" s="30" t="s">
        <v>45</v>
      </c>
      <c r="K21" s="31" t="s">
        <v>46</v>
      </c>
      <c r="L21" s="55" t="str">
        <f t="shared" si="5"/>
        <v>Meijer 131 (Indianapolis, IN)</v>
      </c>
      <c r="M21" s="30" t="str">
        <f t="shared" si="4"/>
        <v>Electrify America</v>
      </c>
      <c r="N21" s="32"/>
      <c r="O21" s="60">
        <v>150</v>
      </c>
      <c r="P21" s="31">
        <f t="shared" si="0"/>
        <v>127.5</v>
      </c>
      <c r="Q21" s="33">
        <f t="shared" si="1"/>
        <v>11.76</v>
      </c>
      <c r="R21" s="34">
        <v>0</v>
      </c>
      <c r="S21" s="36">
        <v>0.56000000000000005</v>
      </c>
      <c r="T21" s="46">
        <v>0</v>
      </c>
      <c r="U21" s="34">
        <f>+$R$5*S21</f>
        <v>14.000000000000002</v>
      </c>
      <c r="V21" s="34">
        <f t="shared" ref="V21:V23" si="6">ROUND(U21/$R$5,2)</f>
        <v>0.56000000000000005</v>
      </c>
      <c r="W21" s="14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 s="13"/>
      <c r="BD21" s="13"/>
      <c r="BE21" s="13"/>
      <c r="BF21" s="13"/>
      <c r="BG21" s="13"/>
      <c r="BH21" s="13"/>
      <c r="BI21" s="13"/>
      <c r="BJ21" s="13"/>
      <c r="BK21" s="13"/>
      <c r="BL21" s="13"/>
      <c r="BM21" s="13"/>
      <c r="BN21" s="13"/>
      <c r="BO21" s="13"/>
      <c r="BP21" s="13"/>
      <c r="BQ21" s="13"/>
      <c r="BR21" s="13"/>
      <c r="BS21" s="13"/>
      <c r="BT21" s="13"/>
      <c r="BU21" s="13"/>
      <c r="BV21" s="13"/>
      <c r="BW21" s="13"/>
      <c r="BX21" s="13"/>
      <c r="BY21" s="13"/>
      <c r="BZ21" s="13"/>
      <c r="CA21" s="13"/>
      <c r="CB21" s="13"/>
      <c r="CC21" s="13"/>
      <c r="CD21" s="13"/>
      <c r="CE21" s="13"/>
      <c r="CF21" s="13"/>
      <c r="CG21" s="13"/>
      <c r="CH21" s="13"/>
      <c r="CI21" s="13"/>
      <c r="CJ21" s="13"/>
      <c r="CK21" s="13"/>
      <c r="CL21" s="13"/>
      <c r="CM21" s="13"/>
      <c r="CN21" s="13"/>
      <c r="CO21" s="13"/>
      <c r="CP21" s="13"/>
      <c r="CQ21" s="13"/>
    </row>
    <row r="22" spans="1:95" s="8" customFormat="1" ht="24" customHeight="1" x14ac:dyDescent="0.25">
      <c r="A22" s="59">
        <v>13</v>
      </c>
      <c r="B22" s="30" t="s">
        <v>38</v>
      </c>
      <c r="C22" s="30" t="s">
        <v>82</v>
      </c>
      <c r="D22" s="30" t="s">
        <v>83</v>
      </c>
      <c r="E22" s="30" t="s">
        <v>78</v>
      </c>
      <c r="F22" s="30" t="s">
        <v>42</v>
      </c>
      <c r="G22" s="55">
        <v>46032</v>
      </c>
      <c r="H22" s="30" t="s">
        <v>43</v>
      </c>
      <c r="I22" s="30" t="s">
        <v>84</v>
      </c>
      <c r="J22" s="30" t="s">
        <v>45</v>
      </c>
      <c r="K22" s="31" t="s">
        <v>46</v>
      </c>
      <c r="L22" s="55" t="str">
        <f t="shared" si="5"/>
        <v>Meijer #130 (Carmel, IN)</v>
      </c>
      <c r="M22" s="30" t="str">
        <f t="shared" si="4"/>
        <v>Electrify America</v>
      </c>
      <c r="N22" s="32"/>
      <c r="O22" s="60">
        <v>150</v>
      </c>
      <c r="P22" s="31">
        <f t="shared" si="0"/>
        <v>127.5</v>
      </c>
      <c r="Q22" s="33">
        <f t="shared" si="1"/>
        <v>11.76</v>
      </c>
      <c r="R22" s="34">
        <v>0</v>
      </c>
      <c r="S22" s="36">
        <v>0.56000000000000005</v>
      </c>
      <c r="T22" s="46">
        <v>0</v>
      </c>
      <c r="U22" s="34">
        <f>+$R$5*S22</f>
        <v>14.000000000000002</v>
      </c>
      <c r="V22" s="34">
        <f t="shared" si="6"/>
        <v>0.56000000000000005</v>
      </c>
      <c r="W22" s="14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/>
      <c r="AR22" s="13"/>
      <c r="AS22" s="13"/>
      <c r="AT22" s="13"/>
      <c r="AU22" s="13"/>
      <c r="AV22" s="13"/>
      <c r="AW22" s="13"/>
      <c r="AX22" s="13"/>
      <c r="AY22" s="13"/>
      <c r="AZ22" s="13"/>
      <c r="BA22" s="13"/>
      <c r="BB22" s="13"/>
      <c r="BC22" s="13"/>
      <c r="BD22" s="13"/>
      <c r="BE22" s="13"/>
      <c r="BF22" s="13"/>
      <c r="BG22" s="13"/>
      <c r="BH22" s="13"/>
      <c r="BI22" s="13"/>
      <c r="BJ22" s="13"/>
      <c r="BK22" s="13"/>
      <c r="BL22" s="13"/>
      <c r="BM22" s="13"/>
      <c r="BN22" s="13"/>
      <c r="BO22" s="13"/>
      <c r="BP22" s="13"/>
      <c r="BQ22" s="13"/>
      <c r="BR22" s="13"/>
      <c r="BS22" s="13"/>
      <c r="BT22" s="13"/>
      <c r="BU22" s="13"/>
      <c r="BV22" s="13"/>
      <c r="BW22" s="13"/>
      <c r="BX22" s="13"/>
      <c r="BY22" s="13"/>
      <c r="BZ22" s="13"/>
      <c r="CA22" s="13"/>
      <c r="CB22" s="13"/>
      <c r="CC22" s="13"/>
      <c r="CD22" s="13"/>
      <c r="CE22" s="13"/>
      <c r="CF22" s="13"/>
      <c r="CG22" s="13"/>
      <c r="CH22" s="13"/>
      <c r="CI22" s="13"/>
      <c r="CJ22" s="13"/>
      <c r="CK22" s="13"/>
      <c r="CL22" s="13"/>
      <c r="CM22" s="13"/>
      <c r="CN22" s="13"/>
      <c r="CO22" s="13"/>
      <c r="CP22" s="13"/>
      <c r="CQ22" s="13"/>
    </row>
    <row r="23" spans="1:95" s="8" customFormat="1" ht="24" customHeight="1" x14ac:dyDescent="0.25">
      <c r="A23" s="59">
        <v>14</v>
      </c>
      <c r="B23" s="30" t="s">
        <v>38</v>
      </c>
      <c r="C23" s="30" t="s">
        <v>85</v>
      </c>
      <c r="D23" s="30" t="s">
        <v>86</v>
      </c>
      <c r="E23" s="30" t="s">
        <v>87</v>
      </c>
      <c r="F23" s="30" t="s">
        <v>42</v>
      </c>
      <c r="G23" s="55">
        <v>46360</v>
      </c>
      <c r="H23" s="30" t="s">
        <v>43</v>
      </c>
      <c r="I23" s="30" t="s">
        <v>88</v>
      </c>
      <c r="J23" s="30" t="s">
        <v>45</v>
      </c>
      <c r="K23" s="31" t="s">
        <v>46</v>
      </c>
      <c r="L23" s="55" t="str">
        <f t="shared" si="5"/>
        <v>Meijer 149 (Michigan City, IN)</v>
      </c>
      <c r="M23" s="30" t="str">
        <f t="shared" si="4"/>
        <v>Electrify America</v>
      </c>
      <c r="N23" s="32"/>
      <c r="O23" s="60">
        <v>150</v>
      </c>
      <c r="P23" s="31">
        <f t="shared" si="0"/>
        <v>127.5</v>
      </c>
      <c r="Q23" s="33">
        <f t="shared" si="1"/>
        <v>11.76</v>
      </c>
      <c r="R23" s="34">
        <v>0</v>
      </c>
      <c r="S23" s="36">
        <v>0.56000000000000005</v>
      </c>
      <c r="T23" s="46">
        <v>0</v>
      </c>
      <c r="U23" s="34">
        <f>+$R$5*S23</f>
        <v>14.000000000000002</v>
      </c>
      <c r="V23" s="34">
        <f t="shared" si="6"/>
        <v>0.56000000000000005</v>
      </c>
      <c r="W23" s="14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3"/>
      <c r="AY23" s="13"/>
      <c r="AZ23" s="13"/>
      <c r="BA23" s="13"/>
      <c r="BB23" s="13"/>
      <c r="BC23" s="13"/>
      <c r="BD23" s="13"/>
      <c r="BE23" s="13"/>
      <c r="BF23" s="13"/>
      <c r="BG23" s="13"/>
      <c r="BH23" s="13"/>
      <c r="BI23" s="13"/>
      <c r="BJ23" s="13"/>
      <c r="BK23" s="13"/>
      <c r="BL23" s="13"/>
      <c r="BM23" s="13"/>
      <c r="BN23" s="13"/>
      <c r="BO23" s="13"/>
      <c r="BP23" s="13"/>
      <c r="BQ23" s="13"/>
      <c r="BR23" s="13"/>
      <c r="BS23" s="13"/>
      <c r="BT23" s="13"/>
      <c r="BU23" s="13"/>
      <c r="BV23" s="13"/>
      <c r="BW23" s="13"/>
      <c r="BX23" s="13"/>
      <c r="BY23" s="13"/>
      <c r="BZ23" s="13"/>
      <c r="CA23" s="13"/>
      <c r="CB23" s="13"/>
      <c r="CC23" s="13"/>
      <c r="CD23" s="13"/>
      <c r="CE23" s="13"/>
      <c r="CF23" s="13"/>
      <c r="CG23" s="13"/>
      <c r="CH23" s="13"/>
      <c r="CI23" s="13"/>
      <c r="CJ23" s="13"/>
      <c r="CK23" s="13"/>
      <c r="CL23" s="13"/>
      <c r="CM23" s="13"/>
      <c r="CN23" s="13"/>
      <c r="CO23" s="13"/>
      <c r="CP23" s="13"/>
      <c r="CQ23" s="13"/>
    </row>
    <row r="24" spans="1:95" s="8" customFormat="1" ht="19.899999999999999" customHeight="1" x14ac:dyDescent="0.25">
      <c r="A24" s="59">
        <f>+A23+1</f>
        <v>15</v>
      </c>
      <c r="B24" s="30" t="s">
        <v>38</v>
      </c>
      <c r="C24" s="30" t="s">
        <v>89</v>
      </c>
      <c r="D24" s="30" t="s">
        <v>89</v>
      </c>
      <c r="E24" s="30" t="s">
        <v>90</v>
      </c>
      <c r="F24" s="30" t="s">
        <v>42</v>
      </c>
      <c r="G24" s="55">
        <v>46975</v>
      </c>
      <c r="H24" s="30" t="s">
        <v>43</v>
      </c>
      <c r="I24" s="30" t="s">
        <v>44</v>
      </c>
      <c r="J24" s="30" t="s">
        <v>62</v>
      </c>
      <c r="K24" s="35" t="s">
        <v>91</v>
      </c>
      <c r="L24" s="55" t="str">
        <f t="shared" si="5"/>
        <v>2250 Pottawattamie Ln</v>
      </c>
      <c r="M24" s="30" t="str">
        <f t="shared" si="4"/>
        <v>EVConnect</v>
      </c>
      <c r="N24" s="32"/>
      <c r="O24" s="60">
        <v>180</v>
      </c>
      <c r="P24" s="31">
        <f t="shared" si="0"/>
        <v>153</v>
      </c>
      <c r="Q24" s="33">
        <f t="shared" si="1"/>
        <v>9.8000000000000007</v>
      </c>
      <c r="R24" s="61">
        <v>0</v>
      </c>
      <c r="S24" s="34">
        <v>0.51</v>
      </c>
      <c r="T24" s="56">
        <v>0</v>
      </c>
      <c r="U24" s="34">
        <f>(R5*S24)+T24</f>
        <v>12.75</v>
      </c>
      <c r="V24" s="34">
        <f t="shared" si="3"/>
        <v>0.51</v>
      </c>
      <c r="W24" s="14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  <c r="BC24" s="13"/>
      <c r="BD24" s="13"/>
      <c r="BE24" s="13"/>
      <c r="BF24" s="13"/>
      <c r="BG24" s="13"/>
      <c r="BH24" s="13"/>
      <c r="BI24" s="13"/>
      <c r="BJ24" s="13"/>
      <c r="BK24" s="13"/>
      <c r="BL24" s="13"/>
      <c r="BM24" s="13"/>
      <c r="BN24" s="13"/>
      <c r="BO24" s="13"/>
      <c r="BP24" s="13"/>
      <c r="BQ24" s="13"/>
      <c r="BR24" s="13"/>
      <c r="BS24" s="13"/>
      <c r="BT24" s="13"/>
      <c r="BU24" s="13"/>
      <c r="BV24" s="13"/>
      <c r="BW24" s="13"/>
      <c r="BX24" s="13"/>
      <c r="BY24" s="13"/>
      <c r="BZ24" s="13"/>
      <c r="CA24" s="13"/>
      <c r="CB24" s="13"/>
      <c r="CC24" s="13"/>
      <c r="CD24" s="13"/>
      <c r="CE24" s="13"/>
      <c r="CF24" s="13"/>
      <c r="CG24" s="13"/>
      <c r="CH24" s="13"/>
      <c r="CI24" s="13"/>
      <c r="CJ24" s="13"/>
      <c r="CK24" s="13"/>
      <c r="CL24" s="13"/>
      <c r="CM24" s="13"/>
      <c r="CN24" s="13"/>
      <c r="CO24" s="13"/>
      <c r="CP24" s="13"/>
      <c r="CQ24" s="13"/>
    </row>
    <row r="25" spans="1:95" s="8" customFormat="1" ht="19.899999999999999" customHeight="1" x14ac:dyDescent="0.25">
      <c r="A25" s="59">
        <f t="shared" ref="A25:A42" si="7">+A24+1</f>
        <v>16</v>
      </c>
      <c r="B25" s="37" t="s">
        <v>38</v>
      </c>
      <c r="C25" s="64" t="s">
        <v>92</v>
      </c>
      <c r="D25" s="64" t="s">
        <v>93</v>
      </c>
      <c r="E25" s="64" t="s">
        <v>94</v>
      </c>
      <c r="F25" s="64" t="s">
        <v>42</v>
      </c>
      <c r="G25" s="57">
        <v>47006</v>
      </c>
      <c r="H25" s="30" t="s">
        <v>43</v>
      </c>
      <c r="I25" s="30" t="s">
        <v>44</v>
      </c>
      <c r="J25" s="30" t="s">
        <v>62</v>
      </c>
      <c r="K25" s="35" t="s">
        <v>91</v>
      </c>
      <c r="L25" s="57" t="str">
        <f t="shared" si="5"/>
        <v>Batesville Shopping Village</v>
      </c>
      <c r="M25" s="30" t="str">
        <f t="shared" si="4"/>
        <v>EVConnect</v>
      </c>
      <c r="N25" s="32"/>
      <c r="O25" s="60">
        <v>180</v>
      </c>
      <c r="P25" s="31">
        <f t="shared" si="0"/>
        <v>153</v>
      </c>
      <c r="Q25" s="33">
        <f t="shared" si="1"/>
        <v>9.8000000000000007</v>
      </c>
      <c r="R25" s="34">
        <v>0</v>
      </c>
      <c r="S25" s="62">
        <v>0.51</v>
      </c>
      <c r="T25" s="58">
        <v>0</v>
      </c>
      <c r="U25" s="34">
        <f>(R5*S25)+T25</f>
        <v>12.75</v>
      </c>
      <c r="V25" s="34">
        <f t="shared" si="3"/>
        <v>0.51</v>
      </c>
      <c r="W25" s="14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3"/>
      <c r="BD25" s="13"/>
      <c r="BE25" s="13"/>
      <c r="BF25" s="13"/>
      <c r="BG25" s="13"/>
      <c r="BH25" s="13"/>
      <c r="BI25" s="13"/>
      <c r="BJ25" s="13"/>
      <c r="BK25" s="13"/>
      <c r="BL25" s="13"/>
      <c r="BM25" s="13"/>
      <c r="BN25" s="13"/>
      <c r="BO25" s="13"/>
      <c r="BP25" s="13"/>
      <c r="BQ25" s="13"/>
      <c r="BR25" s="13"/>
      <c r="BS25" s="13"/>
      <c r="BT25" s="13"/>
      <c r="BU25" s="13"/>
      <c r="BV25" s="13"/>
      <c r="BW25" s="13"/>
      <c r="BX25" s="13"/>
      <c r="BY25" s="13"/>
      <c r="BZ25" s="13"/>
      <c r="CA25" s="13"/>
      <c r="CB25" s="13"/>
      <c r="CC25" s="13"/>
      <c r="CD25" s="13"/>
      <c r="CE25" s="13"/>
      <c r="CF25" s="13"/>
      <c r="CG25" s="13"/>
      <c r="CH25" s="13"/>
      <c r="CI25" s="13"/>
      <c r="CJ25" s="13"/>
      <c r="CK25" s="13"/>
      <c r="CL25" s="13"/>
      <c r="CM25" s="13"/>
      <c r="CN25" s="13"/>
      <c r="CO25" s="13"/>
      <c r="CP25" s="13"/>
      <c r="CQ25" s="13"/>
    </row>
    <row r="26" spans="1:95" s="8" customFormat="1" ht="19.899999999999999" customHeight="1" x14ac:dyDescent="0.25">
      <c r="A26" s="59">
        <f t="shared" si="7"/>
        <v>17</v>
      </c>
      <c r="B26" s="37" t="s">
        <v>38</v>
      </c>
      <c r="C26" s="64" t="s">
        <v>95</v>
      </c>
      <c r="D26" s="64" t="s">
        <v>96</v>
      </c>
      <c r="E26" s="64" t="s">
        <v>97</v>
      </c>
      <c r="F26" s="57" t="s">
        <v>42</v>
      </c>
      <c r="G26" s="13">
        <v>46804</v>
      </c>
      <c r="H26" s="30" t="s">
        <v>43</v>
      </c>
      <c r="I26" s="30" t="s">
        <v>81</v>
      </c>
      <c r="J26" s="30" t="s">
        <v>45</v>
      </c>
      <c r="K26" s="31" t="s">
        <v>46</v>
      </c>
      <c r="L26" s="64" t="s">
        <v>95</v>
      </c>
      <c r="M26" s="30" t="str">
        <f>+J26</f>
        <v>Electrify America</v>
      </c>
      <c r="N26" s="32"/>
      <c r="O26" s="60">
        <v>150</v>
      </c>
      <c r="P26" s="31">
        <f t="shared" ref="P26" si="8">O26*$R$6</f>
        <v>127.5</v>
      </c>
      <c r="Q26" s="33">
        <f t="shared" ref="Q26" si="9">ROUND((60/P26)*$R$5,2)</f>
        <v>11.76</v>
      </c>
      <c r="R26" s="34">
        <v>0</v>
      </c>
      <c r="S26" s="36">
        <v>0.56000000000000005</v>
      </c>
      <c r="T26" s="46">
        <v>0</v>
      </c>
      <c r="U26" s="34">
        <f>+$R$5*S26</f>
        <v>14.000000000000002</v>
      </c>
      <c r="V26" s="34">
        <f t="shared" si="3"/>
        <v>0.56000000000000005</v>
      </c>
      <c r="W26" s="14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13"/>
      <c r="AZ26" s="13"/>
      <c r="BA26" s="13"/>
      <c r="BB26" s="13"/>
      <c r="BC26" s="13"/>
      <c r="BD26" s="13"/>
      <c r="BE26" s="13"/>
      <c r="BF26" s="13"/>
      <c r="BG26" s="13"/>
      <c r="BH26" s="13"/>
      <c r="BI26" s="13"/>
      <c r="BJ26" s="13"/>
      <c r="BK26" s="13"/>
      <c r="BL26" s="13"/>
      <c r="BM26" s="13"/>
      <c r="BN26" s="13"/>
      <c r="BO26" s="13"/>
      <c r="BP26" s="13"/>
      <c r="BQ26" s="13"/>
      <c r="BR26" s="13"/>
      <c r="BS26" s="13"/>
      <c r="BT26" s="13"/>
      <c r="BU26" s="13"/>
      <c r="BV26" s="13"/>
      <c r="BW26" s="13"/>
      <c r="BX26" s="13"/>
      <c r="BY26" s="13"/>
      <c r="BZ26" s="13"/>
      <c r="CA26" s="13"/>
      <c r="CB26" s="13"/>
      <c r="CC26" s="13"/>
      <c r="CD26" s="13"/>
      <c r="CE26" s="13"/>
      <c r="CF26" s="13"/>
      <c r="CG26" s="13"/>
      <c r="CH26" s="13"/>
      <c r="CI26" s="13"/>
      <c r="CJ26" s="13"/>
      <c r="CK26" s="13"/>
      <c r="CL26" s="13"/>
      <c r="CM26" s="13"/>
      <c r="CN26" s="13"/>
      <c r="CO26" s="13"/>
      <c r="CP26" s="13"/>
      <c r="CQ26" s="13"/>
    </row>
    <row r="27" spans="1:95" ht="15.75" customHeight="1" x14ac:dyDescent="0.25">
      <c r="A27" s="59">
        <f t="shared" si="7"/>
        <v>18</v>
      </c>
      <c r="B27" s="37" t="s">
        <v>38</v>
      </c>
      <c r="C27" s="30" t="s">
        <v>98</v>
      </c>
      <c r="D27" s="30" t="s">
        <v>98</v>
      </c>
      <c r="E27" s="30" t="s">
        <v>99</v>
      </c>
      <c r="F27" s="30" t="s">
        <v>42</v>
      </c>
      <c r="G27" s="57">
        <v>46131</v>
      </c>
      <c r="H27" s="30" t="s">
        <v>43</v>
      </c>
      <c r="I27" s="30" t="s">
        <v>44</v>
      </c>
      <c r="J27" s="30" t="s">
        <v>62</v>
      </c>
      <c r="K27" s="35" t="s">
        <v>91</v>
      </c>
      <c r="L27" s="57" t="str">
        <f>+C27</f>
        <v>361 Paris Dr</v>
      </c>
      <c r="M27" s="30" t="str">
        <f t="shared" si="4"/>
        <v>EVConnect</v>
      </c>
      <c r="N27" s="65">
        <v>45270</v>
      </c>
      <c r="O27" s="60">
        <v>180</v>
      </c>
      <c r="P27" s="31">
        <f t="shared" ref="P27" si="10">O27*$R$6</f>
        <v>153</v>
      </c>
      <c r="Q27" s="33">
        <f t="shared" ref="Q27" si="11">ROUND((60/P27)*$R$5,2)</f>
        <v>9.8000000000000007</v>
      </c>
      <c r="R27" s="34">
        <v>0</v>
      </c>
      <c r="S27" s="62">
        <v>0.51</v>
      </c>
      <c r="T27" s="58">
        <v>0</v>
      </c>
      <c r="U27" s="34">
        <f>(R5*S27)+T27</f>
        <v>12.75</v>
      </c>
      <c r="V27" s="34">
        <f t="shared" ref="V27" si="12">ROUND(U27/$R$5,2)</f>
        <v>0.51</v>
      </c>
      <c r="W27" s="16" t="s">
        <v>5</v>
      </c>
      <c r="X27" s="13" t="s">
        <v>5</v>
      </c>
      <c r="Y27" s="38" t="s">
        <v>5</v>
      </c>
      <c r="AA27" s="53" t="s">
        <v>5</v>
      </c>
      <c r="AB27" s="53" t="s">
        <v>5</v>
      </c>
    </row>
    <row r="28" spans="1:95" ht="15.75" customHeight="1" x14ac:dyDescent="0.25">
      <c r="A28" s="59">
        <f t="shared" si="7"/>
        <v>19</v>
      </c>
      <c r="B28" s="37" t="s">
        <v>38</v>
      </c>
      <c r="C28" s="66" t="s">
        <v>100</v>
      </c>
      <c r="D28" s="66" t="s">
        <v>101</v>
      </c>
      <c r="E28" s="66" t="s">
        <v>100</v>
      </c>
      <c r="F28" s="66" t="s">
        <v>42</v>
      </c>
      <c r="G28" s="66">
        <v>46124</v>
      </c>
      <c r="H28" s="30" t="s">
        <v>43</v>
      </c>
      <c r="I28" s="30" t="s">
        <v>44</v>
      </c>
      <c r="J28" s="30" t="s">
        <v>62</v>
      </c>
      <c r="K28" s="35" t="s">
        <v>91</v>
      </c>
      <c r="L28" s="66" t="s">
        <v>101</v>
      </c>
      <c r="M28" s="30" t="str">
        <f t="shared" si="4"/>
        <v>EVConnect</v>
      </c>
      <c r="N28" s="67">
        <v>45358</v>
      </c>
      <c r="O28" s="60">
        <v>180</v>
      </c>
      <c r="P28" s="31">
        <v>153</v>
      </c>
      <c r="Q28" s="33">
        <f t="shared" ref="Q28:Q34" si="13">ROUND((60/P28)*$R$5,2)</f>
        <v>9.8000000000000007</v>
      </c>
      <c r="R28" s="34">
        <v>0</v>
      </c>
      <c r="S28" s="34">
        <v>0.51</v>
      </c>
      <c r="T28" s="58">
        <v>0</v>
      </c>
      <c r="U28" s="34">
        <f>(R5*S28)+T28</f>
        <v>12.75</v>
      </c>
      <c r="V28" s="34">
        <f t="shared" ref="V28:V34" si="14">ROUND(U28/$R$5,2)</f>
        <v>0.51</v>
      </c>
      <c r="W28" s="16"/>
      <c r="Y28" s="38"/>
      <c r="AA28" s="53"/>
      <c r="AB28" s="53"/>
    </row>
    <row r="29" spans="1:95" ht="15.75" customHeight="1" x14ac:dyDescent="0.25">
      <c r="A29" s="59">
        <f t="shared" si="7"/>
        <v>20</v>
      </c>
      <c r="B29" s="37" t="s">
        <v>38</v>
      </c>
      <c r="C29" s="64" t="s">
        <v>102</v>
      </c>
      <c r="D29" s="64" t="s">
        <v>103</v>
      </c>
      <c r="E29" s="64" t="s">
        <v>102</v>
      </c>
      <c r="F29" s="64" t="s">
        <v>42</v>
      </c>
      <c r="G29" s="57">
        <v>47274</v>
      </c>
      <c r="H29" s="30" t="s">
        <v>104</v>
      </c>
      <c r="I29" s="30" t="s">
        <v>44</v>
      </c>
      <c r="J29" s="30" t="s">
        <v>105</v>
      </c>
      <c r="K29" s="35" t="s">
        <v>91</v>
      </c>
      <c r="L29" s="57" t="str">
        <f>+C29</f>
        <v>Seymour</v>
      </c>
      <c r="M29" s="30" t="str">
        <f t="shared" si="4"/>
        <v>EV Connect</v>
      </c>
      <c r="N29" s="32">
        <v>45404</v>
      </c>
      <c r="O29" s="60">
        <v>180</v>
      </c>
      <c r="P29" s="31">
        <f>+O29*R6</f>
        <v>153</v>
      </c>
      <c r="Q29" s="33">
        <f t="shared" si="13"/>
        <v>9.8000000000000007</v>
      </c>
      <c r="R29" s="34">
        <v>0</v>
      </c>
      <c r="S29" s="62">
        <v>0.51</v>
      </c>
      <c r="T29" s="58">
        <v>0</v>
      </c>
      <c r="U29" s="34">
        <f>(R5*S29)+T29</f>
        <v>12.75</v>
      </c>
      <c r="V29" s="34">
        <f t="shared" si="14"/>
        <v>0.51</v>
      </c>
      <c r="W29" s="16"/>
      <c r="Y29" s="38"/>
      <c r="AA29" s="53"/>
      <c r="AB29" s="53"/>
    </row>
    <row r="30" spans="1:95" ht="15.75" customHeight="1" x14ac:dyDescent="0.25">
      <c r="A30" s="59">
        <f t="shared" si="7"/>
        <v>21</v>
      </c>
      <c r="B30" s="37" t="s">
        <v>38</v>
      </c>
      <c r="C30" s="64" t="s">
        <v>106</v>
      </c>
      <c r="D30" s="64" t="s">
        <v>107</v>
      </c>
      <c r="E30" s="64" t="s">
        <v>106</v>
      </c>
      <c r="F30" s="64" t="s">
        <v>42</v>
      </c>
      <c r="G30" s="57">
        <v>46037</v>
      </c>
      <c r="H30" s="30" t="s">
        <v>104</v>
      </c>
      <c r="I30" s="30" t="s">
        <v>44</v>
      </c>
      <c r="J30" s="30" t="s">
        <v>105</v>
      </c>
      <c r="K30" s="35" t="s">
        <v>91</v>
      </c>
      <c r="L30" s="57" t="str">
        <f t="shared" ref="L30:L36" si="15">+C30</f>
        <v>Fishers</v>
      </c>
      <c r="M30" s="30" t="str">
        <f t="shared" si="4"/>
        <v>EV Connect</v>
      </c>
      <c r="N30" s="32">
        <v>45404</v>
      </c>
      <c r="O30" s="60">
        <v>180</v>
      </c>
      <c r="P30" s="31">
        <f>+O30*R6</f>
        <v>153</v>
      </c>
      <c r="Q30" s="33">
        <f t="shared" si="13"/>
        <v>9.8000000000000007</v>
      </c>
      <c r="R30" s="34">
        <v>0</v>
      </c>
      <c r="S30" s="62">
        <v>0.51</v>
      </c>
      <c r="T30" s="58">
        <v>0</v>
      </c>
      <c r="U30" s="34">
        <f>(R5*S30)+T30</f>
        <v>12.75</v>
      </c>
      <c r="V30" s="34">
        <f t="shared" si="14"/>
        <v>0.51</v>
      </c>
      <c r="W30" s="16"/>
      <c r="Y30" s="38"/>
      <c r="AA30" s="53"/>
      <c r="AB30" s="53"/>
    </row>
    <row r="31" spans="1:95" ht="15.75" customHeight="1" x14ac:dyDescent="0.25">
      <c r="A31" s="59">
        <f t="shared" si="7"/>
        <v>22</v>
      </c>
      <c r="B31" s="37" t="s">
        <v>38</v>
      </c>
      <c r="C31" s="64" t="s">
        <v>108</v>
      </c>
      <c r="D31" s="64" t="s">
        <v>109</v>
      </c>
      <c r="E31" s="64" t="s">
        <v>108</v>
      </c>
      <c r="F31" s="64" t="s">
        <v>42</v>
      </c>
      <c r="G31" s="57">
        <v>47112</v>
      </c>
      <c r="H31" s="30" t="s">
        <v>104</v>
      </c>
      <c r="I31" s="30" t="s">
        <v>44</v>
      </c>
      <c r="J31" s="30" t="s">
        <v>105</v>
      </c>
      <c r="K31" s="35" t="s">
        <v>91</v>
      </c>
      <c r="L31" s="57" t="str">
        <f t="shared" si="15"/>
        <v>Corydon</v>
      </c>
      <c r="M31" s="30" t="str">
        <f t="shared" si="4"/>
        <v>EV Connect</v>
      </c>
      <c r="N31" s="32">
        <v>45404</v>
      </c>
      <c r="O31" s="60">
        <v>180</v>
      </c>
      <c r="P31" s="31">
        <f>+O31*R6</f>
        <v>153</v>
      </c>
      <c r="Q31" s="33">
        <f t="shared" si="13"/>
        <v>9.8000000000000007</v>
      </c>
      <c r="R31" s="34">
        <v>0</v>
      </c>
      <c r="S31" s="62">
        <v>0.51</v>
      </c>
      <c r="T31" s="58">
        <v>0</v>
      </c>
      <c r="U31" s="34">
        <f>(R5*S31)+T31</f>
        <v>12.75</v>
      </c>
      <c r="V31" s="34">
        <f t="shared" si="14"/>
        <v>0.51</v>
      </c>
      <c r="W31" s="16"/>
      <c r="Y31" s="38"/>
      <c r="AA31" s="53"/>
      <c r="AB31" s="53"/>
    </row>
    <row r="32" spans="1:95" ht="15.75" customHeight="1" x14ac:dyDescent="0.25">
      <c r="A32" s="59">
        <f t="shared" si="7"/>
        <v>23</v>
      </c>
      <c r="B32" s="37" t="s">
        <v>38</v>
      </c>
      <c r="C32" s="64" t="s">
        <v>110</v>
      </c>
      <c r="D32" s="64" t="s">
        <v>111</v>
      </c>
      <c r="E32" s="64" t="s">
        <v>110</v>
      </c>
      <c r="F32" s="64" t="s">
        <v>42</v>
      </c>
      <c r="G32" s="57">
        <v>46176</v>
      </c>
      <c r="H32" s="30" t="s">
        <v>104</v>
      </c>
      <c r="I32" s="30" t="s">
        <v>44</v>
      </c>
      <c r="J32" s="30" t="s">
        <v>105</v>
      </c>
      <c r="K32" s="35" t="s">
        <v>91</v>
      </c>
      <c r="L32" s="57" t="str">
        <f t="shared" si="15"/>
        <v>Shelbyville</v>
      </c>
      <c r="M32" s="30" t="str">
        <f t="shared" si="4"/>
        <v>EV Connect</v>
      </c>
      <c r="N32" s="32">
        <v>45404</v>
      </c>
      <c r="O32" s="60">
        <v>180</v>
      </c>
      <c r="P32" s="31">
        <f>+O32*R6</f>
        <v>153</v>
      </c>
      <c r="Q32" s="33">
        <f t="shared" si="13"/>
        <v>9.8000000000000007</v>
      </c>
      <c r="R32" s="34">
        <v>0</v>
      </c>
      <c r="S32" s="62">
        <v>0.51</v>
      </c>
      <c r="T32" s="58">
        <v>0</v>
      </c>
      <c r="U32" s="34">
        <f>(R5*S32)+T32</f>
        <v>12.75</v>
      </c>
      <c r="V32" s="34">
        <f t="shared" si="14"/>
        <v>0.51</v>
      </c>
      <c r="W32" s="16"/>
      <c r="Y32" s="38"/>
      <c r="AA32" s="53"/>
      <c r="AB32" s="53"/>
    </row>
    <row r="33" spans="1:28" ht="15.75" customHeight="1" x14ac:dyDescent="0.25">
      <c r="A33" s="59">
        <f t="shared" si="7"/>
        <v>24</v>
      </c>
      <c r="B33" s="37" t="s">
        <v>38</v>
      </c>
      <c r="C33" s="64" t="s">
        <v>112</v>
      </c>
      <c r="D33" s="64" t="s">
        <v>113</v>
      </c>
      <c r="E33" s="64" t="s">
        <v>112</v>
      </c>
      <c r="F33" s="64" t="s">
        <v>42</v>
      </c>
      <c r="G33" s="57">
        <v>47362</v>
      </c>
      <c r="H33" s="30" t="s">
        <v>104</v>
      </c>
      <c r="I33" s="30" t="s">
        <v>44</v>
      </c>
      <c r="J33" s="30" t="s">
        <v>105</v>
      </c>
      <c r="K33" s="35" t="s">
        <v>91</v>
      </c>
      <c r="L33" s="57" t="str">
        <f t="shared" si="15"/>
        <v>New Castle</v>
      </c>
      <c r="M33" s="30" t="str">
        <f t="shared" si="4"/>
        <v>EV Connect</v>
      </c>
      <c r="N33" s="32">
        <v>45404</v>
      </c>
      <c r="O33" s="60">
        <v>180</v>
      </c>
      <c r="P33" s="31">
        <f>+O33*R6</f>
        <v>153</v>
      </c>
      <c r="Q33" s="33">
        <f t="shared" si="13"/>
        <v>9.8000000000000007</v>
      </c>
      <c r="R33" s="34">
        <v>0</v>
      </c>
      <c r="S33" s="62">
        <v>0.51</v>
      </c>
      <c r="T33" s="58">
        <v>0</v>
      </c>
      <c r="U33" s="34">
        <f>(R5*S33)+T33</f>
        <v>12.75</v>
      </c>
      <c r="V33" s="34">
        <f t="shared" si="14"/>
        <v>0.51</v>
      </c>
      <c r="W33" s="16"/>
      <c r="Y33" s="38"/>
      <c r="AA33" s="53"/>
      <c r="AB33" s="53"/>
    </row>
    <row r="34" spans="1:28" ht="15.75" customHeight="1" x14ac:dyDescent="0.25">
      <c r="A34" s="59">
        <f t="shared" si="7"/>
        <v>25</v>
      </c>
      <c r="B34" s="37" t="s">
        <v>38</v>
      </c>
      <c r="C34" s="64" t="s">
        <v>114</v>
      </c>
      <c r="D34" s="64" t="s">
        <v>115</v>
      </c>
      <c r="E34" s="64" t="s">
        <v>114</v>
      </c>
      <c r="F34" s="64" t="s">
        <v>42</v>
      </c>
      <c r="G34" s="57">
        <v>47670</v>
      </c>
      <c r="H34" s="30" t="s">
        <v>104</v>
      </c>
      <c r="I34" s="30" t="s">
        <v>44</v>
      </c>
      <c r="J34" s="30" t="s">
        <v>105</v>
      </c>
      <c r="K34" s="35" t="s">
        <v>91</v>
      </c>
      <c r="L34" s="57" t="str">
        <f t="shared" si="15"/>
        <v>Princeton</v>
      </c>
      <c r="M34" s="30" t="str">
        <f t="shared" si="4"/>
        <v>EV Connect</v>
      </c>
      <c r="N34" s="32">
        <v>45404</v>
      </c>
      <c r="O34" s="60">
        <v>180</v>
      </c>
      <c r="P34" s="31">
        <f>+O34*R6</f>
        <v>153</v>
      </c>
      <c r="Q34" s="33">
        <f t="shared" si="13"/>
        <v>9.8000000000000007</v>
      </c>
      <c r="R34" s="34">
        <v>0</v>
      </c>
      <c r="S34" s="62">
        <v>0.51</v>
      </c>
      <c r="T34" s="58">
        <v>0</v>
      </c>
      <c r="U34" s="34">
        <f>(R5*S34)+T34</f>
        <v>12.75</v>
      </c>
      <c r="V34" s="34">
        <f t="shared" si="14"/>
        <v>0.51</v>
      </c>
      <c r="W34" s="16"/>
      <c r="Y34" s="38"/>
      <c r="AA34" s="53"/>
      <c r="AB34" s="53"/>
    </row>
    <row r="35" spans="1:28" ht="15.75" customHeight="1" x14ac:dyDescent="0.25">
      <c r="A35" s="59">
        <f t="shared" si="7"/>
        <v>26</v>
      </c>
      <c r="B35" s="37" t="s">
        <v>38</v>
      </c>
      <c r="C35" s="64" t="s">
        <v>116</v>
      </c>
      <c r="D35" s="64" t="s">
        <v>117</v>
      </c>
      <c r="E35" s="64" t="s">
        <v>116</v>
      </c>
      <c r="F35" s="64" t="s">
        <v>42</v>
      </c>
      <c r="G35" s="57">
        <v>46112</v>
      </c>
      <c r="H35" s="13" t="s">
        <v>104</v>
      </c>
      <c r="I35" s="30" t="s">
        <v>81</v>
      </c>
      <c r="J35" s="30" t="s">
        <v>105</v>
      </c>
      <c r="K35" s="35" t="s">
        <v>91</v>
      </c>
      <c r="L35" s="57" t="str">
        <f t="shared" si="15"/>
        <v>Brownsburg</v>
      </c>
      <c r="M35" s="30" t="str">
        <f t="shared" si="4"/>
        <v>EV Connect</v>
      </c>
      <c r="N35" s="32"/>
      <c r="O35" s="60">
        <v>180</v>
      </c>
      <c r="P35" s="31">
        <f>+P34</f>
        <v>153</v>
      </c>
      <c r="Q35" s="33">
        <f t="shared" ref="Q35" si="16">ROUND((60/P35)*$R$5,2)</f>
        <v>9.8000000000000007</v>
      </c>
      <c r="R35" s="34">
        <v>0</v>
      </c>
      <c r="S35" s="62">
        <v>0.51</v>
      </c>
      <c r="T35" s="58">
        <v>0</v>
      </c>
      <c r="U35" s="34">
        <f>(R5*S35)+T35</f>
        <v>12.75</v>
      </c>
      <c r="V35" s="34">
        <f t="shared" ref="V35" si="17">ROUND(U35/$R$5,2)</f>
        <v>0.51</v>
      </c>
      <c r="W35" s="16"/>
      <c r="Y35" s="38"/>
      <c r="AA35" s="53"/>
      <c r="AB35" s="53"/>
    </row>
    <row r="36" spans="1:28" ht="15.75" customHeight="1" x14ac:dyDescent="0.25">
      <c r="A36" s="59">
        <f t="shared" si="7"/>
        <v>27</v>
      </c>
      <c r="B36" s="37" t="s">
        <v>38</v>
      </c>
      <c r="C36" s="64" t="s">
        <v>118</v>
      </c>
      <c r="D36" s="64" t="s">
        <v>119</v>
      </c>
      <c r="E36" s="64" t="s">
        <v>118</v>
      </c>
      <c r="F36" s="64" t="s">
        <v>42</v>
      </c>
      <c r="G36" s="57">
        <v>47421</v>
      </c>
      <c r="H36" s="13" t="s">
        <v>104</v>
      </c>
      <c r="I36" s="30" t="s">
        <v>84</v>
      </c>
      <c r="J36" s="30" t="s">
        <v>105</v>
      </c>
      <c r="K36" s="35" t="s">
        <v>91</v>
      </c>
      <c r="L36" s="57" t="str">
        <f t="shared" si="15"/>
        <v>Bedford</v>
      </c>
      <c r="M36" s="30" t="str">
        <f t="shared" si="4"/>
        <v>EV Connect</v>
      </c>
      <c r="N36" s="32"/>
      <c r="O36" s="60">
        <v>180</v>
      </c>
      <c r="P36" s="31">
        <f>+P35</f>
        <v>153</v>
      </c>
      <c r="Q36" s="33">
        <f t="shared" ref="Q36" si="18">ROUND((60/P36)*$R$5,2)</f>
        <v>9.8000000000000007</v>
      </c>
      <c r="R36" s="34">
        <v>0</v>
      </c>
      <c r="S36" s="62">
        <v>0.51</v>
      </c>
      <c r="T36" s="58">
        <v>0</v>
      </c>
      <c r="U36" s="34">
        <f>(R5*S36)+T36</f>
        <v>12.75</v>
      </c>
      <c r="V36" s="34">
        <f t="shared" ref="V36" si="19">ROUND(U36/$R$5,2)</f>
        <v>0.51</v>
      </c>
      <c r="W36" s="16"/>
      <c r="Y36" s="38"/>
      <c r="AA36" s="53"/>
      <c r="AB36" s="53"/>
    </row>
    <row r="37" spans="1:28" ht="15.75" customHeight="1" x14ac:dyDescent="0.25">
      <c r="A37" s="59">
        <f t="shared" si="7"/>
        <v>28</v>
      </c>
      <c r="B37" s="64" t="s">
        <v>38</v>
      </c>
      <c r="C37" s="64" t="s">
        <v>120</v>
      </c>
      <c r="D37" s="64" t="s">
        <v>121</v>
      </c>
      <c r="E37" s="64" t="s">
        <v>120</v>
      </c>
      <c r="F37" s="64" t="s">
        <v>42</v>
      </c>
      <c r="G37" s="64">
        <v>47250</v>
      </c>
      <c r="H37" s="63" t="s">
        <v>104</v>
      </c>
      <c r="I37" s="30" t="s">
        <v>44</v>
      </c>
      <c r="J37" s="30" t="s">
        <v>105</v>
      </c>
      <c r="K37" s="35" t="s">
        <v>91</v>
      </c>
      <c r="L37" s="69" t="s">
        <v>120</v>
      </c>
      <c r="M37" s="30" t="str">
        <f t="shared" ref="M37:M41" si="20">+J37</f>
        <v>EV Connect</v>
      </c>
      <c r="N37" s="32">
        <v>45443</v>
      </c>
      <c r="O37" s="60">
        <v>180</v>
      </c>
      <c r="P37" s="31">
        <f>+O37*R6</f>
        <v>153</v>
      </c>
      <c r="Q37" s="33">
        <f t="shared" ref="Q37:Q38" si="21">ROUND((60/P37)*$R$5,2)</f>
        <v>9.8000000000000007</v>
      </c>
      <c r="R37" s="34">
        <v>0</v>
      </c>
      <c r="S37" s="34">
        <v>0.51</v>
      </c>
      <c r="T37" s="58">
        <v>0</v>
      </c>
      <c r="U37" s="34">
        <f>(R5*S37)+T37</f>
        <v>12.75</v>
      </c>
      <c r="V37" s="34">
        <f t="shared" ref="V37:V38" si="22">ROUND(U37/$R$5,2)</f>
        <v>0.51</v>
      </c>
      <c r="W37" s="16"/>
      <c r="Y37" s="38"/>
      <c r="AA37" s="53"/>
      <c r="AB37" s="53"/>
    </row>
    <row r="38" spans="1:28" ht="15.75" customHeight="1" x14ac:dyDescent="0.25">
      <c r="A38" s="59">
        <f t="shared" si="7"/>
        <v>29</v>
      </c>
      <c r="B38" s="64" t="s">
        <v>38</v>
      </c>
      <c r="C38" s="64" t="s">
        <v>122</v>
      </c>
      <c r="D38" s="64" t="s">
        <v>123</v>
      </c>
      <c r="E38" s="64" t="s">
        <v>122</v>
      </c>
      <c r="F38" s="64" t="s">
        <v>42</v>
      </c>
      <c r="G38" s="64">
        <v>46901</v>
      </c>
      <c r="H38" s="63" t="s">
        <v>104</v>
      </c>
      <c r="I38" s="30" t="s">
        <v>44</v>
      </c>
      <c r="J38" s="30" t="s">
        <v>105</v>
      </c>
      <c r="K38" s="35" t="s">
        <v>91</v>
      </c>
      <c r="L38" s="63" t="s">
        <v>122</v>
      </c>
      <c r="M38" s="30" t="str">
        <f t="shared" si="20"/>
        <v>EV Connect</v>
      </c>
      <c r="N38" s="32">
        <v>45443</v>
      </c>
      <c r="O38" s="60">
        <v>180</v>
      </c>
      <c r="P38" s="31">
        <f>+O38*R6</f>
        <v>153</v>
      </c>
      <c r="Q38" s="33">
        <f t="shared" si="21"/>
        <v>9.8000000000000007</v>
      </c>
      <c r="R38" s="34">
        <v>0</v>
      </c>
      <c r="S38" s="34">
        <v>0.51</v>
      </c>
      <c r="T38" s="58">
        <v>0</v>
      </c>
      <c r="U38" s="34">
        <f>(R5*S38)+T38</f>
        <v>12.75</v>
      </c>
      <c r="V38" s="34">
        <f t="shared" si="22"/>
        <v>0.51</v>
      </c>
      <c r="W38" s="16"/>
      <c r="Y38" s="38"/>
      <c r="AA38" s="53"/>
      <c r="AB38" s="53"/>
    </row>
    <row r="39" spans="1:28" ht="15.75" customHeight="1" x14ac:dyDescent="0.25">
      <c r="A39" s="59">
        <f t="shared" si="7"/>
        <v>30</v>
      </c>
      <c r="B39" s="70" t="s">
        <v>38</v>
      </c>
      <c r="C39" s="64" t="s">
        <v>124</v>
      </c>
      <c r="D39" s="64" t="s">
        <v>125</v>
      </c>
      <c r="E39" s="64" t="s">
        <v>126</v>
      </c>
      <c r="F39" s="64" t="s">
        <v>42</v>
      </c>
      <c r="G39" s="64">
        <v>46530</v>
      </c>
      <c r="H39" s="63" t="s">
        <v>127</v>
      </c>
      <c r="I39" s="30" t="s">
        <v>44</v>
      </c>
      <c r="J39" s="30" t="s">
        <v>105</v>
      </c>
      <c r="K39" s="35" t="s">
        <v>128</v>
      </c>
      <c r="L39" s="57" t="str">
        <f>+C39</f>
        <v>7321 Heritage Square Drive (US-JEF-252-1A)</v>
      </c>
      <c r="M39" s="30" t="str">
        <f t="shared" si="20"/>
        <v>EV Connect</v>
      </c>
      <c r="N39" s="32">
        <v>45443</v>
      </c>
      <c r="O39" s="60">
        <v>180</v>
      </c>
      <c r="P39" s="31">
        <f>+O39*R6</f>
        <v>153</v>
      </c>
      <c r="Q39" s="33">
        <f t="shared" ref="Q39:Q40" si="23">ROUND((60/P39)*$R$5,2)</f>
        <v>9.8000000000000007</v>
      </c>
      <c r="R39" s="34">
        <v>0</v>
      </c>
      <c r="S39" s="34">
        <v>0.36</v>
      </c>
      <c r="T39" s="58">
        <v>0</v>
      </c>
      <c r="U39" s="34">
        <f>(R5*S39)+T39</f>
        <v>9</v>
      </c>
      <c r="V39" s="34">
        <f t="shared" ref="V39:V40" si="24">ROUND(U39/$R$5,2)</f>
        <v>0.36</v>
      </c>
      <c r="W39" s="16"/>
      <c r="Y39" s="38"/>
      <c r="AA39" s="53"/>
      <c r="AB39" s="53"/>
    </row>
    <row r="40" spans="1:28" ht="15.75" customHeight="1" x14ac:dyDescent="0.25">
      <c r="A40" s="59">
        <f t="shared" si="7"/>
        <v>31</v>
      </c>
      <c r="B40" s="73" t="s">
        <v>38</v>
      </c>
      <c r="C40" s="69" t="s">
        <v>129</v>
      </c>
      <c r="D40" s="69" t="s">
        <v>130</v>
      </c>
      <c r="E40" s="64" t="s">
        <v>129</v>
      </c>
      <c r="F40" s="69" t="s">
        <v>42</v>
      </c>
      <c r="G40" s="69">
        <v>46168</v>
      </c>
      <c r="H40" s="69" t="s">
        <v>104</v>
      </c>
      <c r="I40" s="59" t="s">
        <v>44</v>
      </c>
      <c r="J40" s="30" t="s">
        <v>105</v>
      </c>
      <c r="K40" s="35" t="s">
        <v>91</v>
      </c>
      <c r="L40" s="68" t="str">
        <f>+C40</f>
        <v>Plainfield</v>
      </c>
      <c r="M40" s="30" t="str">
        <f t="shared" si="20"/>
        <v>EV Connect</v>
      </c>
      <c r="N40" s="32"/>
      <c r="O40" s="60">
        <v>180</v>
      </c>
      <c r="P40" s="31">
        <f>+O40*R6</f>
        <v>153</v>
      </c>
      <c r="Q40" s="33">
        <f t="shared" si="23"/>
        <v>9.8000000000000007</v>
      </c>
      <c r="R40" s="34">
        <v>0</v>
      </c>
      <c r="S40" s="34">
        <v>0.51</v>
      </c>
      <c r="T40" s="58">
        <v>0</v>
      </c>
      <c r="U40" s="34">
        <f>(R5*S40)+T40</f>
        <v>12.75</v>
      </c>
      <c r="V40" s="34">
        <f t="shared" si="24"/>
        <v>0.51</v>
      </c>
      <c r="W40" s="16"/>
      <c r="Y40" s="38"/>
      <c r="AA40" s="53"/>
      <c r="AB40" s="53"/>
    </row>
    <row r="41" spans="1:28" ht="15.75" customHeight="1" x14ac:dyDescent="0.25">
      <c r="A41" s="59">
        <f t="shared" si="7"/>
        <v>32</v>
      </c>
      <c r="B41" s="71" t="s">
        <v>38</v>
      </c>
      <c r="C41" s="76" t="s">
        <v>131</v>
      </c>
      <c r="D41" s="76" t="s">
        <v>132</v>
      </c>
      <c r="E41" s="77" t="s">
        <v>133</v>
      </c>
      <c r="F41" s="76" t="s">
        <v>42</v>
      </c>
      <c r="G41" s="76">
        <v>47150</v>
      </c>
      <c r="H41" s="76" t="s">
        <v>134</v>
      </c>
      <c r="I41" s="72" t="s">
        <v>44</v>
      </c>
      <c r="J41" s="30" t="s">
        <v>105</v>
      </c>
      <c r="K41" s="35" t="s">
        <v>91</v>
      </c>
      <c r="L41" s="55" t="str">
        <f>+C41</f>
        <v>Thorntons TH001 - 2250 State St, New Albany, IN</v>
      </c>
      <c r="M41" s="30" t="str">
        <f t="shared" si="20"/>
        <v>EV Connect</v>
      </c>
      <c r="N41" s="32"/>
      <c r="O41" s="60">
        <v>180</v>
      </c>
      <c r="P41" s="31">
        <f>+O41*R6</f>
        <v>153</v>
      </c>
      <c r="Q41" s="33">
        <f t="shared" ref="Q41" si="25">ROUND((60/P41)*$R$5,2)</f>
        <v>9.8000000000000007</v>
      </c>
      <c r="R41" s="34">
        <v>0</v>
      </c>
      <c r="S41" s="62">
        <v>0.51</v>
      </c>
      <c r="T41" s="58">
        <v>0</v>
      </c>
      <c r="U41" s="34">
        <f>(R5*S41)+T41</f>
        <v>12.75</v>
      </c>
      <c r="V41" s="34">
        <f t="shared" ref="V41" si="26">ROUND(U41/$R$5,2)</f>
        <v>0.51</v>
      </c>
      <c r="W41" s="16"/>
      <c r="Y41" s="38"/>
      <c r="AA41" s="53"/>
      <c r="AB41" s="53"/>
    </row>
    <row r="42" spans="1:28" ht="15.75" customHeight="1" x14ac:dyDescent="0.25">
      <c r="A42" s="59">
        <f t="shared" si="7"/>
        <v>33</v>
      </c>
      <c r="B42" s="73" t="s">
        <v>38</v>
      </c>
      <c r="C42" s="69" t="s">
        <v>135</v>
      </c>
      <c r="D42" s="69" t="s">
        <v>136</v>
      </c>
      <c r="E42" s="64" t="s">
        <v>137</v>
      </c>
      <c r="F42" s="69" t="s">
        <v>42</v>
      </c>
      <c r="G42" s="69">
        <v>46184</v>
      </c>
      <c r="H42" s="69" t="s">
        <v>138</v>
      </c>
      <c r="I42" s="63" t="s">
        <v>44</v>
      </c>
      <c r="J42" s="30" t="s">
        <v>139</v>
      </c>
      <c r="K42" s="74" t="s">
        <v>140</v>
      </c>
      <c r="L42" s="78" t="str">
        <f>+C42</f>
        <v>Flying J 656 - eXtend</v>
      </c>
      <c r="M42" s="75" t="s">
        <v>141</v>
      </c>
      <c r="N42" s="32"/>
      <c r="O42" s="60">
        <v>180</v>
      </c>
      <c r="P42" s="31">
        <f>+O42*R6</f>
        <v>153</v>
      </c>
      <c r="Q42" s="33">
        <f t="shared" ref="Q42" si="27">ROUND((60/P42)*$R$5,2)</f>
        <v>9.8000000000000007</v>
      </c>
      <c r="R42" s="34">
        <v>0</v>
      </c>
      <c r="S42" s="34">
        <v>0.63</v>
      </c>
      <c r="T42" s="58">
        <v>0</v>
      </c>
      <c r="U42" s="34">
        <f>(R5*S42)+T42</f>
        <v>15.75</v>
      </c>
      <c r="V42" s="34">
        <f t="shared" ref="V42" si="28">ROUND(U42/$R$5,2)</f>
        <v>0.63</v>
      </c>
      <c r="W42" s="16"/>
      <c r="Y42" s="38"/>
      <c r="AA42" s="53"/>
      <c r="AB42" s="53"/>
    </row>
    <row r="43" spans="1:28" ht="15.75" customHeight="1" x14ac:dyDescent="0.25">
      <c r="A43" s="13"/>
      <c r="R43" s="7"/>
      <c r="S43" s="7"/>
      <c r="T43" s="94"/>
      <c r="U43" s="94"/>
      <c r="V43" s="38"/>
      <c r="W43" s="16"/>
      <c r="Y43" s="38"/>
      <c r="AA43" s="53"/>
      <c r="AB43" s="53"/>
    </row>
    <row r="44" spans="1:28" ht="25.5" customHeight="1" x14ac:dyDescent="0.3">
      <c r="B44" s="23" t="s">
        <v>142</v>
      </c>
      <c r="C44" s="22" t="s">
        <v>143</v>
      </c>
      <c r="D44" s="93"/>
      <c r="Q44" s="52" t="s">
        <v>5</v>
      </c>
      <c r="R44" s="7"/>
      <c r="S44" s="7"/>
      <c r="T44" s="99" t="s">
        <v>144</v>
      </c>
      <c r="U44" s="99"/>
      <c r="V44" s="38">
        <f>AVERAGE(V10:V42)</f>
        <v>0.53181818181818186</v>
      </c>
      <c r="W44" s="16"/>
    </row>
    <row r="45" spans="1:28" ht="15.75" customHeight="1" x14ac:dyDescent="0.25">
      <c r="O45" s="3" t="s">
        <v>5</v>
      </c>
      <c r="P45" s="3" t="s">
        <v>5</v>
      </c>
      <c r="R45" s="7"/>
      <c r="S45" s="7"/>
      <c r="T45" s="94"/>
      <c r="U45" s="94"/>
      <c r="V45" s="38"/>
      <c r="W45" s="16"/>
    </row>
    <row r="46" spans="1:28" ht="19.149999999999999" customHeight="1" x14ac:dyDescent="0.3">
      <c r="B46" s="23" t="s">
        <v>145</v>
      </c>
      <c r="C46" s="22" t="s">
        <v>146</v>
      </c>
      <c r="D46" s="93"/>
      <c r="E46" s="93"/>
      <c r="M46" s="3" t="s">
        <v>5</v>
      </c>
      <c r="P46" s="54" t="s">
        <v>5</v>
      </c>
      <c r="T46" s="98" t="s">
        <v>147</v>
      </c>
      <c r="U46" s="98"/>
      <c r="V46" s="45">
        <v>0</v>
      </c>
      <c r="W46" s="17" t="s">
        <v>5</v>
      </c>
    </row>
    <row r="47" spans="1:28" ht="3.6" customHeight="1" x14ac:dyDescent="0.3">
      <c r="B47" s="23"/>
      <c r="C47" s="22"/>
      <c r="D47" s="93"/>
      <c r="E47" s="93"/>
      <c r="M47" s="3">
        <v>80</v>
      </c>
      <c r="P47" s="3" t="e">
        <f>+P45/P46</f>
        <v>#VALUE!</v>
      </c>
      <c r="T47" s="98"/>
      <c r="U47" s="98"/>
      <c r="V47" s="39"/>
      <c r="W47" s="17"/>
    </row>
    <row r="48" spans="1:28" ht="13.9" customHeight="1" x14ac:dyDescent="0.25">
      <c r="K48" s="6" t="s">
        <v>5</v>
      </c>
      <c r="L48" s="6"/>
      <c r="M48" s="6"/>
      <c r="N48" s="6"/>
      <c r="P48" s="3" t="s">
        <v>5</v>
      </c>
      <c r="Q48" s="3" t="s">
        <v>5</v>
      </c>
      <c r="R48" s="11" t="s">
        <v>5</v>
      </c>
      <c r="S48" s="11"/>
      <c r="T48" s="98" t="s">
        <v>148</v>
      </c>
      <c r="U48" s="98"/>
      <c r="V48" s="40">
        <f>+V44*V46</f>
        <v>0</v>
      </c>
      <c r="W48" s="18" t="s">
        <v>5</v>
      </c>
    </row>
    <row r="49" spans="3:23" ht="18" customHeight="1" x14ac:dyDescent="0.3">
      <c r="C49" s="50" t="s">
        <v>149</v>
      </c>
      <c r="M49" s="3" t="s">
        <v>5</v>
      </c>
      <c r="P49" s="54" t="s">
        <v>5</v>
      </c>
      <c r="T49" s="98" t="s">
        <v>150</v>
      </c>
      <c r="U49" s="98"/>
      <c r="V49" s="41">
        <f>+V48+V44</f>
        <v>0.53181818181818186</v>
      </c>
      <c r="W49" s="18" t="s">
        <v>5</v>
      </c>
    </row>
    <row r="50" spans="3:23" ht="7.15" customHeight="1" x14ac:dyDescent="0.25">
      <c r="T50" s="98"/>
      <c r="U50" s="98"/>
      <c r="V50" s="41"/>
      <c r="W50" s="18"/>
    </row>
    <row r="51" spans="3:23" ht="17.25" x14ac:dyDescent="0.3">
      <c r="C51" s="51" t="s">
        <v>5</v>
      </c>
      <c r="K51" s="6"/>
      <c r="L51" s="6"/>
      <c r="M51" s="6" t="s">
        <v>5</v>
      </c>
      <c r="N51" s="6"/>
      <c r="P51" s="27" t="s">
        <v>5</v>
      </c>
      <c r="Q51" s="10" t="s">
        <v>5</v>
      </c>
      <c r="T51" s="98" t="s">
        <v>151</v>
      </c>
      <c r="U51" s="98"/>
      <c r="V51" s="42">
        <v>7.0000000000000007E-2</v>
      </c>
      <c r="W51" s="16" t="s">
        <v>5</v>
      </c>
    </row>
    <row r="52" spans="3:23" ht="7.15" customHeight="1" x14ac:dyDescent="0.25">
      <c r="K52" s="6"/>
      <c r="L52" s="6"/>
      <c r="M52" s="6"/>
      <c r="N52" s="6"/>
      <c r="P52" s="27"/>
      <c r="Q52" s="10"/>
      <c r="T52" s="98"/>
      <c r="U52" s="98"/>
      <c r="V52" s="43"/>
      <c r="W52" s="16"/>
    </row>
    <row r="53" spans="3:23" ht="17.25" x14ac:dyDescent="0.3">
      <c r="C53" s="51" t="s">
        <v>5</v>
      </c>
      <c r="M53" s="3" t="s">
        <v>5</v>
      </c>
      <c r="O53" s="3" t="s">
        <v>5</v>
      </c>
      <c r="P53" s="5"/>
      <c r="Q53" s="5"/>
      <c r="T53" s="98" t="s">
        <v>152</v>
      </c>
      <c r="U53" s="98"/>
      <c r="V53" s="41">
        <f>+V49*V51</f>
        <v>3.7227272727272734E-2</v>
      </c>
      <c r="W53" s="18" t="s">
        <v>5</v>
      </c>
    </row>
    <row r="54" spans="3:23" ht="7.15" customHeight="1" x14ac:dyDescent="0.25">
      <c r="P54" s="5"/>
      <c r="Q54" s="5"/>
      <c r="T54" s="98"/>
      <c r="U54" s="98"/>
      <c r="V54" s="41"/>
      <c r="W54" s="18"/>
    </row>
    <row r="55" spans="3:23" ht="28.15" customHeight="1" thickBot="1" x14ac:dyDescent="0.3">
      <c r="O55" s="3" t="s">
        <v>5</v>
      </c>
      <c r="P55" s="24" t="s">
        <v>5</v>
      </c>
      <c r="T55" s="100" t="s">
        <v>153</v>
      </c>
      <c r="U55" s="100"/>
      <c r="V55" s="49">
        <f>+V53+V49</f>
        <v>0.56904545454545463</v>
      </c>
      <c r="W55" s="18" t="s">
        <v>5</v>
      </c>
    </row>
    <row r="56" spans="3:23" ht="15.75" thickTop="1" x14ac:dyDescent="0.25">
      <c r="O56" s="3" t="s">
        <v>5</v>
      </c>
    </row>
    <row r="57" spans="3:23" ht="15.75" x14ac:dyDescent="0.25">
      <c r="O57" s="3" t="s">
        <v>5</v>
      </c>
      <c r="T57" s="98" t="s">
        <v>154</v>
      </c>
      <c r="U57" s="98"/>
      <c r="V57" s="38">
        <v>0.51645300000000005</v>
      </c>
    </row>
    <row r="58" spans="3:23" ht="8.4499999999999993" customHeight="1" x14ac:dyDescent="0.25">
      <c r="O58" s="3" t="s">
        <v>5</v>
      </c>
    </row>
    <row r="59" spans="3:23" ht="15.75" x14ac:dyDescent="0.25">
      <c r="U59" s="5" t="s">
        <v>155</v>
      </c>
      <c r="V59" s="41">
        <f>+V55-V57</f>
        <v>5.2592454545454581E-2</v>
      </c>
    </row>
    <row r="60" spans="3:23" ht="8.4499999999999993" customHeight="1" x14ac:dyDescent="0.25"/>
    <row r="61" spans="3:23" ht="15.75" x14ac:dyDescent="0.25">
      <c r="T61" s="5" t="s">
        <v>5</v>
      </c>
      <c r="U61" s="5" t="s">
        <v>156</v>
      </c>
      <c r="V61" s="39">
        <f>+V59/V57</f>
        <v>0.10183396077756267</v>
      </c>
    </row>
  </sheetData>
  <mergeCells count="18">
    <mergeCell ref="T57:U57"/>
    <mergeCell ref="T44:U44"/>
    <mergeCell ref="T46:U46"/>
    <mergeCell ref="T48:U48"/>
    <mergeCell ref="T49:U49"/>
    <mergeCell ref="T51:U51"/>
    <mergeCell ref="T55:U55"/>
    <mergeCell ref="T47:U47"/>
    <mergeCell ref="T50:U50"/>
    <mergeCell ref="T52:U52"/>
    <mergeCell ref="T54:U54"/>
    <mergeCell ref="T53:U53"/>
    <mergeCell ref="B3:K3"/>
    <mergeCell ref="L3:U3"/>
    <mergeCell ref="B2:K2"/>
    <mergeCell ref="J1:K1"/>
    <mergeCell ref="L2:W2"/>
    <mergeCell ref="T1:V1"/>
  </mergeCells>
  <phoneticPr fontId="25" type="noConversion"/>
  <pageMargins left="0.35" right="0" top="0.15" bottom="0.15" header="0.3" footer="0.3"/>
  <pageSetup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83EDF2-B052-4AA0-AA8B-DB8EE9CDF6DF}">
  <dimension ref="A1:A3"/>
  <sheetViews>
    <sheetView tabSelected="1" workbookViewId="0">
      <selection activeCell="A3" sqref="A3"/>
    </sheetView>
  </sheetViews>
  <sheetFormatPr defaultRowHeight="15" x14ac:dyDescent="0.25"/>
  <sheetData>
    <row r="1" spans="1:1" x14ac:dyDescent="0.25">
      <c r="A1" t="s">
        <v>157</v>
      </c>
    </row>
    <row r="2" spans="1:1" x14ac:dyDescent="0.25">
      <c r="A2" t="s">
        <v>158</v>
      </c>
    </row>
    <row r="3" spans="1:1" x14ac:dyDescent="0.25">
      <c r="A3" t="s">
        <v>159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EAC5F2-FB60-4B63-A795-1759B15B7BDC}">
  <dimension ref="A1:CQ45"/>
  <sheetViews>
    <sheetView workbookViewId="0">
      <selection activeCell="D8" sqref="D8"/>
    </sheetView>
  </sheetViews>
  <sheetFormatPr defaultRowHeight="15" x14ac:dyDescent="0.25"/>
  <cols>
    <col min="1" max="1" width="5.7109375" customWidth="1"/>
    <col min="2" max="2" width="18.42578125" customWidth="1"/>
    <col min="3" max="3" width="39.5703125" customWidth="1"/>
    <col min="4" max="4" width="33" bestFit="1" customWidth="1"/>
    <col min="5" max="5" width="15.7109375" customWidth="1"/>
    <col min="6" max="6" width="12.85546875" customWidth="1"/>
    <col min="7" max="7" width="9.7109375" customWidth="1"/>
    <col min="8" max="8" width="15.85546875" customWidth="1"/>
    <col min="9" max="9" width="14.85546875" customWidth="1"/>
    <col min="10" max="10" width="17.28515625" customWidth="1"/>
    <col min="11" max="11" width="36.7109375" style="3" customWidth="1"/>
    <col min="12" max="12" width="44.85546875" style="3" customWidth="1"/>
    <col min="13" max="13" width="17.140625" style="3" customWidth="1"/>
    <col min="14" max="14" width="22.85546875" style="3" customWidth="1"/>
    <col min="15" max="15" width="14.7109375" style="3" customWidth="1"/>
    <col min="16" max="16" width="15.7109375" style="3" customWidth="1"/>
    <col min="17" max="17" width="23" style="3" customWidth="1"/>
    <col min="18" max="18" width="14.140625" style="5" customWidth="1"/>
    <col min="19" max="19" width="16.28515625" style="5" customWidth="1"/>
    <col min="20" max="20" width="11.28515625" style="5" customWidth="1"/>
    <col min="21" max="21" width="22.5703125" style="5" customWidth="1"/>
    <col min="22" max="22" width="13.7109375" style="5" customWidth="1"/>
    <col min="23" max="23" width="0.28515625" style="13" customWidth="1"/>
    <col min="24" max="24" width="8.85546875" style="13"/>
    <col min="25" max="25" width="13.140625" style="13" customWidth="1"/>
    <col min="26" max="95" width="8.85546875" style="13"/>
  </cols>
  <sheetData>
    <row r="1" spans="1:95" ht="30.6" customHeight="1" x14ac:dyDescent="0.3">
      <c r="J1" s="97" t="s">
        <v>160</v>
      </c>
      <c r="K1" s="97"/>
      <c r="L1"/>
      <c r="M1"/>
      <c r="N1"/>
      <c r="O1"/>
      <c r="P1"/>
      <c r="Q1"/>
      <c r="R1"/>
      <c r="S1"/>
      <c r="T1" s="97" t="s">
        <v>161</v>
      </c>
      <c r="U1" s="97"/>
      <c r="V1" s="97"/>
      <c r="W1" s="47"/>
    </row>
    <row r="2" spans="1:95" ht="18.75" x14ac:dyDescent="0.3">
      <c r="B2" s="96" t="s">
        <v>1</v>
      </c>
      <c r="C2" s="96"/>
      <c r="D2" s="96"/>
      <c r="E2" s="96"/>
      <c r="F2" s="96"/>
      <c r="G2" s="96"/>
      <c r="H2" s="96"/>
      <c r="I2" s="96"/>
      <c r="J2" s="96"/>
      <c r="K2" s="96"/>
      <c r="L2" s="96" t="s">
        <v>1</v>
      </c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</row>
    <row r="3" spans="1:95" ht="18.75" x14ac:dyDescent="0.3">
      <c r="B3" s="95" t="s">
        <v>162</v>
      </c>
      <c r="C3" s="96"/>
      <c r="D3" s="96"/>
      <c r="E3" s="96"/>
      <c r="F3" s="96"/>
      <c r="G3" s="96"/>
      <c r="H3" s="96"/>
      <c r="I3" s="96"/>
      <c r="J3" s="96"/>
      <c r="K3" s="96"/>
      <c r="L3" s="95" t="s">
        <v>162</v>
      </c>
      <c r="M3" s="96"/>
      <c r="N3" s="96"/>
      <c r="O3" s="96"/>
      <c r="P3" s="96"/>
      <c r="Q3" s="96"/>
      <c r="R3" s="96"/>
      <c r="S3" s="96"/>
      <c r="T3" s="96"/>
      <c r="U3" s="96"/>
      <c r="V3" s="93"/>
      <c r="W3" s="93"/>
    </row>
    <row r="4" spans="1:95" ht="18.75" x14ac:dyDescent="0.3">
      <c r="B4" s="93"/>
      <c r="C4" s="93"/>
      <c r="D4" s="93"/>
      <c r="E4" s="93"/>
      <c r="F4" s="93"/>
      <c r="G4" s="93"/>
      <c r="H4" s="93"/>
      <c r="I4" s="93"/>
      <c r="J4" s="93"/>
      <c r="K4" s="93" t="s">
        <v>3</v>
      </c>
      <c r="L4" s="93"/>
      <c r="M4" s="93"/>
      <c r="N4" s="93"/>
      <c r="O4" s="93"/>
      <c r="P4" s="93"/>
      <c r="Q4" s="93"/>
      <c r="R4" s="93"/>
      <c r="S4" s="93"/>
      <c r="T4" s="93"/>
      <c r="U4" s="48" t="s">
        <v>4</v>
      </c>
      <c r="V4" s="48"/>
      <c r="W4" s="48"/>
    </row>
    <row r="5" spans="1:95" ht="30.75" x14ac:dyDescent="0.3">
      <c r="B5" s="20" t="s">
        <v>5</v>
      </c>
      <c r="C5" s="93"/>
      <c r="D5" s="93"/>
      <c r="E5" s="93"/>
      <c r="F5" s="93"/>
      <c r="G5" s="93"/>
      <c r="H5" s="93"/>
      <c r="I5" s="93"/>
      <c r="J5" s="93"/>
      <c r="L5" s="93"/>
      <c r="M5" s="93"/>
      <c r="N5" s="93"/>
      <c r="O5" s="93"/>
      <c r="P5" s="93"/>
      <c r="Q5" s="9" t="s">
        <v>6</v>
      </c>
      <c r="R5" s="28">
        <v>25</v>
      </c>
      <c r="S5" s="28"/>
      <c r="T5" s="93"/>
      <c r="U5" s="93"/>
      <c r="V5" s="93"/>
    </row>
    <row r="6" spans="1:95" ht="18.75" x14ac:dyDescent="0.3">
      <c r="B6" s="20"/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10" t="s">
        <v>7</v>
      </c>
      <c r="R6" s="29">
        <v>0.85</v>
      </c>
      <c r="S6" s="29"/>
      <c r="T6" s="93"/>
      <c r="U6" s="93"/>
      <c r="V6" s="93"/>
    </row>
    <row r="7" spans="1:95" x14ac:dyDescent="0.25">
      <c r="O7" s="19" t="s">
        <v>8</v>
      </c>
      <c r="P7" s="19" t="s">
        <v>9</v>
      </c>
      <c r="Q7" s="25" t="s">
        <v>10</v>
      </c>
      <c r="R7" s="26" t="s">
        <v>11</v>
      </c>
      <c r="S7" s="26"/>
      <c r="T7" s="26" t="s">
        <v>12</v>
      </c>
      <c r="U7" s="26" t="s">
        <v>13</v>
      </c>
      <c r="V7" s="26" t="s">
        <v>14</v>
      </c>
    </row>
    <row r="8" spans="1:95" x14ac:dyDescent="0.25">
      <c r="N8" s="3" t="s">
        <v>15</v>
      </c>
      <c r="O8" s="19"/>
      <c r="P8" s="19" t="s">
        <v>16</v>
      </c>
      <c r="Q8" s="25"/>
      <c r="R8" s="26"/>
      <c r="S8" s="26"/>
      <c r="T8" s="26"/>
      <c r="U8" s="26" t="s">
        <v>17</v>
      </c>
      <c r="V8" s="26" t="s">
        <v>18</v>
      </c>
    </row>
    <row r="9" spans="1:95" ht="45" x14ac:dyDescent="0.25">
      <c r="B9" s="1" t="s">
        <v>19</v>
      </c>
      <c r="C9" s="1" t="s">
        <v>20</v>
      </c>
      <c r="D9" s="1" t="s">
        <v>21</v>
      </c>
      <c r="E9" s="1" t="s">
        <v>22</v>
      </c>
      <c r="F9" s="1" t="s">
        <v>23</v>
      </c>
      <c r="G9" s="1" t="s">
        <v>24</v>
      </c>
      <c r="H9" s="1" t="s">
        <v>25</v>
      </c>
      <c r="I9" s="1" t="s">
        <v>26</v>
      </c>
      <c r="J9" s="1" t="s">
        <v>27</v>
      </c>
      <c r="K9" s="4" t="s">
        <v>28</v>
      </c>
      <c r="L9" s="1" t="s">
        <v>20</v>
      </c>
      <c r="M9" s="1" t="s">
        <v>27</v>
      </c>
      <c r="N9" s="82" t="s">
        <v>29</v>
      </c>
      <c r="O9" s="4" t="s">
        <v>30</v>
      </c>
      <c r="P9" s="4" t="s">
        <v>31</v>
      </c>
      <c r="Q9" s="4" t="s">
        <v>32</v>
      </c>
      <c r="R9" s="2" t="s">
        <v>33</v>
      </c>
      <c r="S9" s="2" t="s">
        <v>34</v>
      </c>
      <c r="T9" s="2" t="s">
        <v>35</v>
      </c>
      <c r="U9" s="2" t="s">
        <v>36</v>
      </c>
      <c r="V9" s="2" t="s">
        <v>37</v>
      </c>
      <c r="W9" s="12" t="s">
        <v>5</v>
      </c>
    </row>
    <row r="10" spans="1:95" s="21" customFormat="1" ht="23.45" customHeight="1" x14ac:dyDescent="0.25">
      <c r="A10" s="59">
        <v>1</v>
      </c>
      <c r="B10" s="37" t="s">
        <v>38</v>
      </c>
      <c r="C10" s="30" t="s">
        <v>39</v>
      </c>
      <c r="D10" s="30" t="s">
        <v>40</v>
      </c>
      <c r="E10" s="30" t="s">
        <v>41</v>
      </c>
      <c r="F10" s="30" t="s">
        <v>42</v>
      </c>
      <c r="G10" s="30">
        <v>46545</v>
      </c>
      <c r="H10" s="37" t="s">
        <v>43</v>
      </c>
      <c r="I10" s="37" t="s">
        <v>44</v>
      </c>
      <c r="J10" s="30" t="s">
        <v>45</v>
      </c>
      <c r="K10" s="31" t="s">
        <v>46</v>
      </c>
      <c r="L10" s="30" t="s">
        <v>39</v>
      </c>
      <c r="M10" s="30" t="s">
        <v>45</v>
      </c>
      <c r="N10" s="83">
        <v>45523</v>
      </c>
      <c r="O10" s="60">
        <v>150</v>
      </c>
      <c r="P10" s="31">
        <f t="shared" ref="P10:P22" si="0">O10*$R$6</f>
        <v>127.5</v>
      </c>
      <c r="Q10" s="33">
        <f t="shared" ref="Q10:Q26" si="1">ROUND((60/P10)*$R$5,2)</f>
        <v>11.76</v>
      </c>
      <c r="R10" s="34">
        <v>0</v>
      </c>
      <c r="S10" s="34">
        <v>0.56000000000000005</v>
      </c>
      <c r="T10" s="34">
        <v>0</v>
      </c>
      <c r="U10" s="34">
        <f t="shared" ref="U10:U14" si="2">+$R$5*S10</f>
        <v>14.000000000000002</v>
      </c>
      <c r="V10" s="34">
        <f t="shared" ref="V10:V26" si="3">ROUND(U10/$R$5,2)</f>
        <v>0.56000000000000005</v>
      </c>
      <c r="W10" s="14" t="s">
        <v>5</v>
      </c>
      <c r="X10" s="15" t="s">
        <v>5</v>
      </c>
      <c r="Y10" s="13" t="s">
        <v>5</v>
      </c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</row>
    <row r="11" spans="1:95" s="8" customFormat="1" ht="23.45" customHeight="1" x14ac:dyDescent="0.25">
      <c r="A11" s="59">
        <v>2</v>
      </c>
      <c r="B11" s="37" t="s">
        <v>38</v>
      </c>
      <c r="C11" s="30" t="s">
        <v>47</v>
      </c>
      <c r="D11" s="30" t="s">
        <v>48</v>
      </c>
      <c r="E11" s="30" t="s">
        <v>49</v>
      </c>
      <c r="F11" s="30" t="s">
        <v>42</v>
      </c>
      <c r="G11" s="30">
        <v>47905</v>
      </c>
      <c r="H11" s="37" t="s">
        <v>43</v>
      </c>
      <c r="I11" s="37" t="s">
        <v>44</v>
      </c>
      <c r="J11" s="30" t="s">
        <v>45</v>
      </c>
      <c r="K11" s="31" t="s">
        <v>46</v>
      </c>
      <c r="L11" s="30" t="s">
        <v>47</v>
      </c>
      <c r="M11" s="30" t="s">
        <v>45</v>
      </c>
      <c r="N11" s="81">
        <v>45523</v>
      </c>
      <c r="O11" s="60">
        <v>150</v>
      </c>
      <c r="P11" s="31">
        <f t="shared" si="0"/>
        <v>127.5</v>
      </c>
      <c r="Q11" s="33">
        <f t="shared" si="1"/>
        <v>11.76</v>
      </c>
      <c r="R11" s="34">
        <v>0</v>
      </c>
      <c r="S11" s="34">
        <v>0.56000000000000005</v>
      </c>
      <c r="T11" s="34">
        <v>0</v>
      </c>
      <c r="U11" s="34">
        <f t="shared" si="2"/>
        <v>14.000000000000002</v>
      </c>
      <c r="V11" s="34">
        <f t="shared" si="3"/>
        <v>0.56000000000000005</v>
      </c>
      <c r="W11" s="14" t="s">
        <v>5</v>
      </c>
      <c r="X11" s="13"/>
      <c r="Y11" s="13" t="s">
        <v>5</v>
      </c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13"/>
      <c r="BO11" s="13"/>
      <c r="BP11" s="13"/>
      <c r="BQ11" s="13"/>
      <c r="BR11" s="13"/>
      <c r="BS11" s="13"/>
      <c r="BT11" s="13"/>
      <c r="BU11" s="13"/>
      <c r="BV11" s="13"/>
      <c r="BW11" s="13"/>
      <c r="BX11" s="13"/>
      <c r="BY11" s="13"/>
      <c r="BZ11" s="13"/>
      <c r="CA11" s="13"/>
      <c r="CB11" s="13"/>
      <c r="CC11" s="13"/>
      <c r="CD11" s="13"/>
      <c r="CE11" s="13"/>
      <c r="CF11" s="13"/>
      <c r="CG11" s="13"/>
      <c r="CH11" s="13"/>
      <c r="CI11" s="13"/>
      <c r="CJ11" s="13"/>
      <c r="CK11" s="13"/>
      <c r="CL11" s="13"/>
      <c r="CM11" s="13"/>
      <c r="CN11" s="13"/>
      <c r="CO11" s="13"/>
      <c r="CP11" s="13"/>
      <c r="CQ11" s="13"/>
    </row>
    <row r="12" spans="1:95" s="8" customFormat="1" ht="24" customHeight="1" x14ac:dyDescent="0.25">
      <c r="A12" s="59">
        <v>3</v>
      </c>
      <c r="B12" s="37" t="s">
        <v>38</v>
      </c>
      <c r="C12" s="30" t="s">
        <v>50</v>
      </c>
      <c r="D12" s="30" t="s">
        <v>51</v>
      </c>
      <c r="E12" s="30" t="s">
        <v>52</v>
      </c>
      <c r="F12" s="30" t="s">
        <v>42</v>
      </c>
      <c r="G12" s="30">
        <v>46203</v>
      </c>
      <c r="H12" s="37" t="s">
        <v>43</v>
      </c>
      <c r="I12" s="37" t="s">
        <v>44</v>
      </c>
      <c r="J12" s="30" t="s">
        <v>45</v>
      </c>
      <c r="K12" s="31" t="s">
        <v>46</v>
      </c>
      <c r="L12" s="30" t="s">
        <v>50</v>
      </c>
      <c r="M12" s="30" t="s">
        <v>45</v>
      </c>
      <c r="N12" s="81">
        <v>45523</v>
      </c>
      <c r="O12" s="60">
        <v>150</v>
      </c>
      <c r="P12" s="31">
        <f t="shared" si="0"/>
        <v>127.5</v>
      </c>
      <c r="Q12" s="33">
        <f t="shared" si="1"/>
        <v>11.76</v>
      </c>
      <c r="R12" s="34">
        <v>0</v>
      </c>
      <c r="S12" s="34">
        <v>0.56000000000000005</v>
      </c>
      <c r="T12" s="34">
        <v>0</v>
      </c>
      <c r="U12" s="34">
        <f t="shared" si="2"/>
        <v>14.000000000000002</v>
      </c>
      <c r="V12" s="34">
        <f t="shared" si="3"/>
        <v>0.56000000000000005</v>
      </c>
      <c r="W12" s="14" t="s">
        <v>5</v>
      </c>
      <c r="X12" s="13" t="s">
        <v>5</v>
      </c>
      <c r="Y12" s="13" t="s">
        <v>5</v>
      </c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  <c r="BR12" s="13"/>
      <c r="BS12" s="13"/>
      <c r="BT12" s="13"/>
      <c r="BU12" s="13"/>
      <c r="BV12" s="13"/>
      <c r="BW12" s="13"/>
      <c r="BX12" s="13"/>
      <c r="BY12" s="13"/>
      <c r="BZ12" s="13"/>
      <c r="CA12" s="13"/>
      <c r="CB12" s="13"/>
      <c r="CC12" s="13"/>
      <c r="CD12" s="13"/>
      <c r="CE12" s="13"/>
      <c r="CF12" s="13"/>
      <c r="CG12" s="13"/>
      <c r="CH12" s="13"/>
      <c r="CI12" s="13"/>
      <c r="CJ12" s="13"/>
      <c r="CK12" s="13"/>
      <c r="CL12" s="13"/>
      <c r="CM12" s="13"/>
      <c r="CN12" s="13"/>
      <c r="CO12" s="13"/>
      <c r="CP12" s="13"/>
      <c r="CQ12" s="13"/>
    </row>
    <row r="13" spans="1:95" s="8" customFormat="1" ht="23.45" customHeight="1" x14ac:dyDescent="0.25">
      <c r="A13" s="59">
        <v>4</v>
      </c>
      <c r="B13" s="37" t="s">
        <v>38</v>
      </c>
      <c r="C13" s="30" t="s">
        <v>53</v>
      </c>
      <c r="D13" s="30" t="s">
        <v>54</v>
      </c>
      <c r="E13" s="30" t="s">
        <v>55</v>
      </c>
      <c r="F13" s="30" t="s">
        <v>42</v>
      </c>
      <c r="G13" s="30">
        <v>47129</v>
      </c>
      <c r="H13" s="37" t="s">
        <v>43</v>
      </c>
      <c r="I13" s="37" t="s">
        <v>44</v>
      </c>
      <c r="J13" s="30" t="s">
        <v>45</v>
      </c>
      <c r="K13" s="31" t="s">
        <v>163</v>
      </c>
      <c r="L13" s="30" t="s">
        <v>53</v>
      </c>
      <c r="M13" s="30" t="s">
        <v>45</v>
      </c>
      <c r="N13" s="81">
        <v>45523</v>
      </c>
      <c r="O13" s="60">
        <v>150</v>
      </c>
      <c r="P13" s="31">
        <f t="shared" si="0"/>
        <v>127.5</v>
      </c>
      <c r="Q13" s="33">
        <f t="shared" si="1"/>
        <v>11.76</v>
      </c>
      <c r="R13" s="34">
        <v>0</v>
      </c>
      <c r="S13" s="34">
        <v>0.48</v>
      </c>
      <c r="T13" s="34">
        <v>0</v>
      </c>
      <c r="U13" s="34">
        <f t="shared" si="2"/>
        <v>12</v>
      </c>
      <c r="V13" s="34">
        <f t="shared" si="3"/>
        <v>0.48</v>
      </c>
      <c r="W13" s="14" t="s">
        <v>5</v>
      </c>
      <c r="X13" s="13"/>
      <c r="Y13" s="13" t="s">
        <v>5</v>
      </c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3"/>
      <c r="BT13" s="13"/>
      <c r="BU13" s="13"/>
      <c r="BV13" s="13"/>
      <c r="BW13" s="13"/>
      <c r="BX13" s="13"/>
      <c r="BY13" s="13"/>
      <c r="BZ13" s="13"/>
      <c r="CA13" s="13"/>
      <c r="CB13" s="13"/>
      <c r="CC13" s="13"/>
      <c r="CD13" s="13"/>
      <c r="CE13" s="13"/>
      <c r="CF13" s="13"/>
      <c r="CG13" s="13"/>
      <c r="CH13" s="13"/>
      <c r="CI13" s="13"/>
      <c r="CJ13" s="13"/>
      <c r="CK13" s="13"/>
      <c r="CL13" s="13"/>
      <c r="CM13" s="13"/>
      <c r="CN13" s="13"/>
      <c r="CO13" s="13"/>
      <c r="CP13" s="13"/>
      <c r="CQ13" s="13"/>
    </row>
    <row r="14" spans="1:95" s="8" customFormat="1" ht="24" customHeight="1" x14ac:dyDescent="0.25">
      <c r="A14" s="59">
        <v>5</v>
      </c>
      <c r="B14" s="37" t="s">
        <v>38</v>
      </c>
      <c r="C14" s="30" t="s">
        <v>56</v>
      </c>
      <c r="D14" s="30" t="s">
        <v>57</v>
      </c>
      <c r="E14" s="30" t="s">
        <v>58</v>
      </c>
      <c r="F14" s="30" t="s">
        <v>42</v>
      </c>
      <c r="G14" s="30">
        <v>47802</v>
      </c>
      <c r="H14" s="37" t="s">
        <v>43</v>
      </c>
      <c r="I14" s="37" t="s">
        <v>44</v>
      </c>
      <c r="J14" s="30" t="s">
        <v>45</v>
      </c>
      <c r="K14" s="31" t="s">
        <v>46</v>
      </c>
      <c r="L14" s="30" t="s">
        <v>56</v>
      </c>
      <c r="M14" s="30" t="s">
        <v>45</v>
      </c>
      <c r="N14" s="81">
        <v>45523</v>
      </c>
      <c r="O14" s="60">
        <v>150</v>
      </c>
      <c r="P14" s="31">
        <f t="shared" si="0"/>
        <v>127.5</v>
      </c>
      <c r="Q14" s="33">
        <f t="shared" si="1"/>
        <v>11.76</v>
      </c>
      <c r="R14" s="34">
        <v>0</v>
      </c>
      <c r="S14" s="34">
        <v>0.56000000000000005</v>
      </c>
      <c r="T14" s="34">
        <v>0</v>
      </c>
      <c r="U14" s="34">
        <f t="shared" si="2"/>
        <v>14.000000000000002</v>
      </c>
      <c r="V14" s="34">
        <f t="shared" si="3"/>
        <v>0.56000000000000005</v>
      </c>
      <c r="W14" s="14" t="s">
        <v>5</v>
      </c>
      <c r="X14" s="13"/>
      <c r="Y14" s="13" t="s">
        <v>5</v>
      </c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13"/>
      <c r="BK14" s="13"/>
      <c r="BL14" s="13"/>
      <c r="BM14" s="13"/>
      <c r="BN14" s="13"/>
      <c r="BO14" s="13"/>
      <c r="BP14" s="13"/>
      <c r="BQ14" s="13"/>
      <c r="BR14" s="13"/>
      <c r="BS14" s="13"/>
      <c r="BT14" s="13"/>
      <c r="BU14" s="13"/>
      <c r="BV14" s="13"/>
      <c r="BW14" s="13"/>
      <c r="BX14" s="13"/>
      <c r="BY14" s="13"/>
      <c r="BZ14" s="13"/>
      <c r="CA14" s="13"/>
      <c r="CB14" s="13"/>
      <c r="CC14" s="13"/>
      <c r="CD14" s="13"/>
      <c r="CE14" s="13"/>
      <c r="CF14" s="13"/>
      <c r="CG14" s="13"/>
      <c r="CH14" s="13"/>
      <c r="CI14" s="13"/>
      <c r="CJ14" s="13"/>
      <c r="CK14" s="13"/>
      <c r="CL14" s="13"/>
      <c r="CM14" s="13"/>
      <c r="CN14" s="13"/>
      <c r="CO14" s="13"/>
      <c r="CP14" s="13"/>
      <c r="CQ14" s="13"/>
    </row>
    <row r="15" spans="1:95" s="8" customFormat="1" ht="34.9" customHeight="1" x14ac:dyDescent="0.25">
      <c r="A15" s="59">
        <v>6</v>
      </c>
      <c r="B15" s="37" t="s">
        <v>38</v>
      </c>
      <c r="C15" s="30" t="s">
        <v>67</v>
      </c>
      <c r="D15" s="30" t="s">
        <v>68</v>
      </c>
      <c r="E15" s="30" t="s">
        <v>69</v>
      </c>
      <c r="F15" s="30" t="s">
        <v>42</v>
      </c>
      <c r="G15" s="30">
        <v>46060</v>
      </c>
      <c r="H15" s="37" t="s">
        <v>43</v>
      </c>
      <c r="I15" s="37" t="s">
        <v>44</v>
      </c>
      <c r="J15" s="30" t="s">
        <v>70</v>
      </c>
      <c r="K15" s="35" t="s">
        <v>71</v>
      </c>
      <c r="L15" s="30" t="s">
        <v>67</v>
      </c>
      <c r="M15" s="30" t="s">
        <v>70</v>
      </c>
      <c r="N15" s="81">
        <v>45523</v>
      </c>
      <c r="O15" s="60">
        <v>50</v>
      </c>
      <c r="P15" s="31">
        <f t="shared" si="0"/>
        <v>42.5</v>
      </c>
      <c r="Q15" s="33">
        <f t="shared" si="1"/>
        <v>35.29</v>
      </c>
      <c r="R15" s="34">
        <v>0</v>
      </c>
      <c r="S15" s="34">
        <v>0.56999999999999995</v>
      </c>
      <c r="T15" s="36">
        <v>0.99</v>
      </c>
      <c r="U15" s="34">
        <f>(R5*S15)+T15</f>
        <v>15.239999999999998</v>
      </c>
      <c r="V15" s="34">
        <f t="shared" si="3"/>
        <v>0.61</v>
      </c>
      <c r="W15" s="14" t="s">
        <v>5</v>
      </c>
      <c r="X15" s="13"/>
      <c r="Y15" s="13">
        <f>0.52*25+0.99</f>
        <v>13.99</v>
      </c>
      <c r="Z15" s="13">
        <f>+Y15/25</f>
        <v>0.55959999999999999</v>
      </c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  <c r="BN15" s="13"/>
      <c r="BO15" s="13"/>
      <c r="BP15" s="13"/>
      <c r="BQ15" s="13"/>
      <c r="BR15" s="13"/>
      <c r="BS15" s="13"/>
      <c r="BT15" s="13"/>
      <c r="BU15" s="13"/>
      <c r="BV15" s="13"/>
      <c r="BW15" s="13"/>
      <c r="BX15" s="13"/>
      <c r="BY15" s="13"/>
      <c r="BZ15" s="13"/>
      <c r="CA15" s="13"/>
      <c r="CB15" s="13"/>
      <c r="CC15" s="13"/>
      <c r="CD15" s="13"/>
      <c r="CE15" s="13"/>
      <c r="CF15" s="13"/>
      <c r="CG15" s="13"/>
      <c r="CH15" s="13"/>
      <c r="CI15" s="13"/>
      <c r="CJ15" s="13"/>
      <c r="CK15" s="13"/>
      <c r="CL15" s="13"/>
      <c r="CM15" s="13"/>
      <c r="CN15" s="13"/>
      <c r="CO15" s="13"/>
      <c r="CP15" s="13"/>
      <c r="CQ15" s="13"/>
    </row>
    <row r="16" spans="1:95" s="8" customFormat="1" ht="32.450000000000003" customHeight="1" x14ac:dyDescent="0.25">
      <c r="A16" s="59">
        <f>+A15+1</f>
        <v>7</v>
      </c>
      <c r="B16" s="37" t="s">
        <v>38</v>
      </c>
      <c r="C16" s="30" t="s">
        <v>72</v>
      </c>
      <c r="D16" s="30" t="s">
        <v>73</v>
      </c>
      <c r="E16" s="30" t="s">
        <v>52</v>
      </c>
      <c r="F16" s="30" t="s">
        <v>42</v>
      </c>
      <c r="G16" s="30">
        <v>46240</v>
      </c>
      <c r="H16" s="37" t="s">
        <v>43</v>
      </c>
      <c r="I16" s="37" t="s">
        <v>44</v>
      </c>
      <c r="J16" s="30" t="s">
        <v>70</v>
      </c>
      <c r="K16" s="35" t="s">
        <v>71</v>
      </c>
      <c r="L16" s="30" t="s">
        <v>72</v>
      </c>
      <c r="M16" s="30" t="s">
        <v>70</v>
      </c>
      <c r="N16" s="81">
        <v>45522</v>
      </c>
      <c r="O16" s="60">
        <v>50</v>
      </c>
      <c r="P16" s="31">
        <f t="shared" si="0"/>
        <v>42.5</v>
      </c>
      <c r="Q16" s="33">
        <f t="shared" si="1"/>
        <v>35.29</v>
      </c>
      <c r="R16" s="34">
        <v>0</v>
      </c>
      <c r="S16" s="34">
        <v>0.52</v>
      </c>
      <c r="T16" s="36">
        <v>0.99</v>
      </c>
      <c r="U16" s="34">
        <f>(R5*S16)+T16</f>
        <v>13.99</v>
      </c>
      <c r="V16" s="34">
        <f t="shared" si="3"/>
        <v>0.56000000000000005</v>
      </c>
      <c r="W16" s="14" t="s">
        <v>5</v>
      </c>
      <c r="X16" s="13"/>
      <c r="Y16" s="13" t="s">
        <v>5</v>
      </c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13"/>
      <c r="BI16" s="13"/>
      <c r="BJ16" s="13"/>
      <c r="BK16" s="13"/>
      <c r="BL16" s="13"/>
      <c r="BM16" s="13"/>
      <c r="BN16" s="13"/>
      <c r="BO16" s="13"/>
      <c r="BP16" s="13"/>
      <c r="BQ16" s="13"/>
      <c r="BR16" s="13"/>
      <c r="BS16" s="13"/>
      <c r="BT16" s="13"/>
      <c r="BU16" s="13"/>
      <c r="BV16" s="13"/>
      <c r="BW16" s="13"/>
      <c r="BX16" s="13"/>
      <c r="BY16" s="13"/>
      <c r="BZ16" s="13"/>
      <c r="CA16" s="13"/>
      <c r="CB16" s="13"/>
      <c r="CC16" s="13"/>
      <c r="CD16" s="13"/>
      <c r="CE16" s="13"/>
      <c r="CF16" s="13"/>
      <c r="CG16" s="13"/>
      <c r="CH16" s="13"/>
      <c r="CI16" s="13"/>
      <c r="CJ16" s="13"/>
      <c r="CK16" s="13"/>
      <c r="CL16" s="13"/>
      <c r="CM16" s="13"/>
      <c r="CN16" s="13"/>
      <c r="CO16" s="13"/>
      <c r="CP16" s="13"/>
      <c r="CQ16" s="13"/>
    </row>
    <row r="17" spans="1:95" s="8" customFormat="1" ht="30" customHeight="1" x14ac:dyDescent="0.25">
      <c r="A17" s="63">
        <f t="shared" ref="A17:A25" si="4">+A16+1</f>
        <v>8</v>
      </c>
      <c r="B17" s="30" t="s">
        <v>38</v>
      </c>
      <c r="C17" s="30" t="s">
        <v>74</v>
      </c>
      <c r="D17" s="30" t="s">
        <v>75</v>
      </c>
      <c r="E17" s="30" t="s">
        <v>52</v>
      </c>
      <c r="F17" s="30" t="s">
        <v>42</v>
      </c>
      <c r="G17" s="30">
        <v>46256</v>
      </c>
      <c r="H17" s="30" t="s">
        <v>43</v>
      </c>
      <c r="I17" s="30" t="s">
        <v>44</v>
      </c>
      <c r="J17" s="30" t="s">
        <v>45</v>
      </c>
      <c r="K17" s="31" t="s">
        <v>46</v>
      </c>
      <c r="L17" s="30" t="s">
        <v>74</v>
      </c>
      <c r="M17" s="30" t="str">
        <f t="shared" ref="M17:M24" si="5">+J17</f>
        <v>Electrify America</v>
      </c>
      <c r="N17" s="81">
        <v>45522</v>
      </c>
      <c r="O17" s="60">
        <v>150</v>
      </c>
      <c r="P17" s="31">
        <f t="shared" si="0"/>
        <v>127.5</v>
      </c>
      <c r="Q17" s="33">
        <f t="shared" si="1"/>
        <v>11.76</v>
      </c>
      <c r="R17" s="34">
        <v>0</v>
      </c>
      <c r="S17" s="36">
        <v>0.56000000000000005</v>
      </c>
      <c r="T17" s="46">
        <v>0</v>
      </c>
      <c r="U17" s="34">
        <f>+$R$5*S17</f>
        <v>14.000000000000002</v>
      </c>
      <c r="V17" s="34">
        <f t="shared" si="3"/>
        <v>0.56000000000000005</v>
      </c>
      <c r="W17" s="14"/>
      <c r="X17" s="13"/>
      <c r="Y17" s="13" t="s">
        <v>5</v>
      </c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  <c r="BN17" s="13"/>
      <c r="BO17" s="13"/>
      <c r="BP17" s="13"/>
      <c r="BQ17" s="13"/>
      <c r="BR17" s="13"/>
      <c r="BS17" s="13"/>
      <c r="BT17" s="13"/>
      <c r="BU17" s="13"/>
      <c r="BV17" s="13"/>
      <c r="BW17" s="13"/>
      <c r="BX17" s="13"/>
      <c r="BY17" s="13"/>
      <c r="BZ17" s="13"/>
      <c r="CA17" s="13"/>
      <c r="CB17" s="13"/>
      <c r="CC17" s="13"/>
      <c r="CD17" s="13"/>
      <c r="CE17" s="13"/>
      <c r="CF17" s="13"/>
      <c r="CG17" s="13"/>
      <c r="CH17" s="13"/>
      <c r="CI17" s="13"/>
      <c r="CJ17" s="13"/>
      <c r="CK17" s="13"/>
      <c r="CL17" s="13"/>
      <c r="CM17" s="13"/>
      <c r="CN17" s="13"/>
      <c r="CO17" s="13"/>
      <c r="CP17" s="13"/>
      <c r="CQ17" s="13"/>
    </row>
    <row r="18" spans="1:95" s="8" customFormat="1" ht="47.45" customHeight="1" x14ac:dyDescent="0.25">
      <c r="A18" s="63">
        <f t="shared" si="4"/>
        <v>9</v>
      </c>
      <c r="B18" s="30" t="s">
        <v>38</v>
      </c>
      <c r="C18" s="30" t="s">
        <v>76</v>
      </c>
      <c r="D18" s="30" t="s">
        <v>77</v>
      </c>
      <c r="E18" s="30" t="s">
        <v>78</v>
      </c>
      <c r="F18" s="30" t="s">
        <v>42</v>
      </c>
      <c r="G18" s="30">
        <v>46032</v>
      </c>
      <c r="H18" s="30" t="s">
        <v>43</v>
      </c>
      <c r="I18" s="30" t="s">
        <v>44</v>
      </c>
      <c r="J18" s="30" t="s">
        <v>70</v>
      </c>
      <c r="K18" s="35" t="s">
        <v>71</v>
      </c>
      <c r="L18" s="30" t="str">
        <f t="shared" ref="L18:L21" si="6">+C18</f>
        <v>Chase Bank Thatcher Lane</v>
      </c>
      <c r="M18" s="30" t="str">
        <f t="shared" si="5"/>
        <v>EVGo</v>
      </c>
      <c r="N18" s="81">
        <v>45522</v>
      </c>
      <c r="O18" s="60">
        <v>100</v>
      </c>
      <c r="P18" s="31">
        <f t="shared" si="0"/>
        <v>85</v>
      </c>
      <c r="Q18" s="33">
        <f t="shared" si="1"/>
        <v>17.649999999999999</v>
      </c>
      <c r="R18" s="34">
        <v>0</v>
      </c>
      <c r="S18" s="34">
        <v>0.52</v>
      </c>
      <c r="T18" s="36">
        <v>0.99</v>
      </c>
      <c r="U18" s="34">
        <f>(R5*S18)+T18</f>
        <v>13.99</v>
      </c>
      <c r="V18" s="34">
        <f t="shared" si="3"/>
        <v>0.56000000000000005</v>
      </c>
      <c r="W18" s="14" t="s">
        <v>5</v>
      </c>
      <c r="X18" s="13"/>
      <c r="Y18" s="13" t="s">
        <v>5</v>
      </c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  <c r="BN18" s="13"/>
      <c r="BO18" s="13"/>
      <c r="BP18" s="13"/>
      <c r="BQ18" s="13"/>
      <c r="BR18" s="13"/>
      <c r="BS18" s="13"/>
      <c r="BT18" s="13"/>
      <c r="BU18" s="13"/>
      <c r="BV18" s="13"/>
      <c r="BW18" s="13"/>
      <c r="BX18" s="13"/>
      <c r="BY18" s="13"/>
      <c r="BZ18" s="13"/>
      <c r="CA18" s="13"/>
      <c r="CB18" s="13"/>
      <c r="CC18" s="13"/>
      <c r="CD18" s="13"/>
      <c r="CE18" s="13"/>
      <c r="CF18" s="13"/>
      <c r="CG18" s="13"/>
      <c r="CH18" s="13"/>
      <c r="CI18" s="13"/>
      <c r="CJ18" s="13"/>
      <c r="CK18" s="13"/>
      <c r="CL18" s="13"/>
      <c r="CM18" s="13"/>
      <c r="CN18" s="13"/>
      <c r="CO18" s="13"/>
      <c r="CP18" s="13"/>
      <c r="CQ18" s="13"/>
    </row>
    <row r="19" spans="1:95" s="8" customFormat="1" ht="28.9" customHeight="1" x14ac:dyDescent="0.25">
      <c r="A19" s="63">
        <f t="shared" si="4"/>
        <v>10</v>
      </c>
      <c r="B19" s="30" t="s">
        <v>38</v>
      </c>
      <c r="C19" s="30" t="s">
        <v>79</v>
      </c>
      <c r="D19" s="30" t="s">
        <v>80</v>
      </c>
      <c r="E19" s="30" t="s">
        <v>52</v>
      </c>
      <c r="F19" s="30" t="s">
        <v>42</v>
      </c>
      <c r="G19" s="55">
        <v>46229</v>
      </c>
      <c r="H19" s="30" t="s">
        <v>43</v>
      </c>
      <c r="I19" s="30" t="s">
        <v>44</v>
      </c>
      <c r="J19" s="30" t="s">
        <v>45</v>
      </c>
      <c r="K19" s="31" t="s">
        <v>164</v>
      </c>
      <c r="L19" s="88" t="str">
        <f t="shared" si="6"/>
        <v>Meijer 131 (Indianapolis, IN)</v>
      </c>
      <c r="M19" s="30" t="str">
        <f t="shared" si="5"/>
        <v>Electrify America</v>
      </c>
      <c r="N19" s="81">
        <v>45523</v>
      </c>
      <c r="O19" s="60">
        <v>150</v>
      </c>
      <c r="P19" s="31">
        <f t="shared" si="0"/>
        <v>127.5</v>
      </c>
      <c r="Q19" s="33">
        <f t="shared" si="1"/>
        <v>11.76</v>
      </c>
      <c r="R19" s="34">
        <v>0</v>
      </c>
      <c r="S19" s="36">
        <v>0.64</v>
      </c>
      <c r="T19" s="46">
        <v>0</v>
      </c>
      <c r="U19" s="34">
        <f>+$R$5*S19</f>
        <v>16</v>
      </c>
      <c r="V19" s="34">
        <f t="shared" si="3"/>
        <v>0.64</v>
      </c>
      <c r="W19" s="14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  <c r="BD19" s="13"/>
      <c r="BE19" s="13"/>
      <c r="BF19" s="13"/>
      <c r="BG19" s="13"/>
      <c r="BH19" s="13"/>
      <c r="BI19" s="13"/>
      <c r="BJ19" s="13"/>
      <c r="BK19" s="13"/>
      <c r="BL19" s="13"/>
      <c r="BM19" s="13"/>
      <c r="BN19" s="13"/>
      <c r="BO19" s="13"/>
      <c r="BP19" s="13"/>
      <c r="BQ19" s="13"/>
      <c r="BR19" s="13"/>
      <c r="BS19" s="13"/>
      <c r="BT19" s="13"/>
      <c r="BU19" s="13"/>
      <c r="BV19" s="13"/>
      <c r="BW19" s="13"/>
      <c r="BX19" s="13"/>
      <c r="BY19" s="13"/>
      <c r="BZ19" s="13"/>
      <c r="CA19" s="13"/>
      <c r="CB19" s="13"/>
      <c r="CC19" s="13"/>
      <c r="CD19" s="13"/>
      <c r="CE19" s="13"/>
      <c r="CF19" s="13"/>
      <c r="CG19" s="13"/>
      <c r="CH19" s="13"/>
      <c r="CI19" s="13"/>
      <c r="CJ19" s="13"/>
      <c r="CK19" s="13"/>
      <c r="CL19" s="13"/>
      <c r="CM19" s="13"/>
      <c r="CN19" s="13"/>
      <c r="CO19" s="13"/>
      <c r="CP19" s="13"/>
      <c r="CQ19" s="13"/>
    </row>
    <row r="20" spans="1:95" s="8" customFormat="1" ht="24" customHeight="1" x14ac:dyDescent="0.25">
      <c r="A20" s="63">
        <f t="shared" si="4"/>
        <v>11</v>
      </c>
      <c r="B20" s="30" t="s">
        <v>38</v>
      </c>
      <c r="C20" s="30" t="s">
        <v>82</v>
      </c>
      <c r="D20" s="30" t="s">
        <v>83</v>
      </c>
      <c r="E20" s="30" t="s">
        <v>78</v>
      </c>
      <c r="F20" s="30" t="s">
        <v>42</v>
      </c>
      <c r="G20" s="55">
        <v>46032</v>
      </c>
      <c r="H20" s="30" t="s">
        <v>43</v>
      </c>
      <c r="I20" s="30" t="s">
        <v>44</v>
      </c>
      <c r="J20" s="30" t="s">
        <v>45</v>
      </c>
      <c r="K20" s="31" t="s">
        <v>163</v>
      </c>
      <c r="L20" s="88" t="str">
        <f t="shared" si="6"/>
        <v>Meijer #130 (Carmel, IN)</v>
      </c>
      <c r="M20" s="30" t="str">
        <f t="shared" si="5"/>
        <v>Electrify America</v>
      </c>
      <c r="N20" s="81">
        <v>45523</v>
      </c>
      <c r="O20" s="60">
        <v>150</v>
      </c>
      <c r="P20" s="31">
        <f t="shared" si="0"/>
        <v>127.5</v>
      </c>
      <c r="Q20" s="33">
        <f t="shared" si="1"/>
        <v>11.76</v>
      </c>
      <c r="R20" s="34">
        <v>0</v>
      </c>
      <c r="S20" s="36">
        <v>0.48</v>
      </c>
      <c r="T20" s="46">
        <v>0</v>
      </c>
      <c r="U20" s="34">
        <f>+$R$5*S20</f>
        <v>12</v>
      </c>
      <c r="V20" s="34">
        <f t="shared" si="3"/>
        <v>0.48</v>
      </c>
      <c r="W20" s="14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 s="13"/>
      <c r="BD20" s="13"/>
      <c r="BE20" s="13"/>
      <c r="BF20" s="13"/>
      <c r="BG20" s="13"/>
      <c r="BH20" s="13"/>
      <c r="BI20" s="13"/>
      <c r="BJ20" s="13"/>
      <c r="BK20" s="13"/>
      <c r="BL20" s="13"/>
      <c r="BM20" s="13"/>
      <c r="BN20" s="13"/>
      <c r="BO20" s="13"/>
      <c r="BP20" s="13"/>
      <c r="BQ20" s="13"/>
      <c r="BR20" s="13"/>
      <c r="BS20" s="13"/>
      <c r="BT20" s="13"/>
      <c r="BU20" s="13"/>
      <c r="BV20" s="13"/>
      <c r="BW20" s="13"/>
      <c r="BX20" s="13"/>
      <c r="BY20" s="13"/>
      <c r="BZ20" s="13"/>
      <c r="CA20" s="13"/>
      <c r="CB20" s="13"/>
      <c r="CC20" s="13"/>
      <c r="CD20" s="13"/>
      <c r="CE20" s="13"/>
      <c r="CF20" s="13"/>
      <c r="CG20" s="13"/>
      <c r="CH20" s="13"/>
      <c r="CI20" s="13"/>
      <c r="CJ20" s="13"/>
      <c r="CK20" s="13"/>
      <c r="CL20" s="13"/>
      <c r="CM20" s="13"/>
      <c r="CN20" s="13"/>
      <c r="CO20" s="13"/>
      <c r="CP20" s="13"/>
      <c r="CQ20" s="13"/>
    </row>
    <row r="21" spans="1:95" s="8" customFormat="1" ht="24" customHeight="1" x14ac:dyDescent="0.25">
      <c r="A21" s="63">
        <f t="shared" si="4"/>
        <v>12</v>
      </c>
      <c r="B21" s="30" t="s">
        <v>38</v>
      </c>
      <c r="C21" s="30" t="s">
        <v>85</v>
      </c>
      <c r="D21" s="30" t="s">
        <v>86</v>
      </c>
      <c r="E21" s="30" t="s">
        <v>87</v>
      </c>
      <c r="F21" s="30" t="s">
        <v>42</v>
      </c>
      <c r="G21" s="55">
        <v>46360</v>
      </c>
      <c r="H21" s="30" t="s">
        <v>43</v>
      </c>
      <c r="I21" s="30" t="s">
        <v>44</v>
      </c>
      <c r="J21" s="30" t="s">
        <v>45</v>
      </c>
      <c r="K21" s="31" t="s">
        <v>46</v>
      </c>
      <c r="L21" s="88" t="str">
        <f t="shared" si="6"/>
        <v>Meijer 149 (Michigan City, IN)</v>
      </c>
      <c r="M21" s="30" t="str">
        <f t="shared" si="5"/>
        <v>Electrify America</v>
      </c>
      <c r="N21" s="81">
        <v>45523</v>
      </c>
      <c r="O21" s="60">
        <v>150</v>
      </c>
      <c r="P21" s="31">
        <f t="shared" si="0"/>
        <v>127.5</v>
      </c>
      <c r="Q21" s="33">
        <f t="shared" si="1"/>
        <v>11.76</v>
      </c>
      <c r="R21" s="34">
        <v>0</v>
      </c>
      <c r="S21" s="36">
        <v>0.56000000000000005</v>
      </c>
      <c r="T21" s="46">
        <v>0</v>
      </c>
      <c r="U21" s="34">
        <f>+$R$5*S21</f>
        <v>14.000000000000002</v>
      </c>
      <c r="V21" s="34">
        <f t="shared" si="3"/>
        <v>0.56000000000000005</v>
      </c>
      <c r="W21" s="14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 s="13"/>
      <c r="BD21" s="13"/>
      <c r="BE21" s="13"/>
      <c r="BF21" s="13"/>
      <c r="BG21" s="13"/>
      <c r="BH21" s="13"/>
      <c r="BI21" s="13"/>
      <c r="BJ21" s="13"/>
      <c r="BK21" s="13"/>
      <c r="BL21" s="13"/>
      <c r="BM21" s="13"/>
      <c r="BN21" s="13"/>
      <c r="BO21" s="13"/>
      <c r="BP21" s="13"/>
      <c r="BQ21" s="13"/>
      <c r="BR21" s="13"/>
      <c r="BS21" s="13"/>
      <c r="BT21" s="13"/>
      <c r="BU21" s="13"/>
      <c r="BV21" s="13"/>
      <c r="BW21" s="13"/>
      <c r="BX21" s="13"/>
      <c r="BY21" s="13"/>
      <c r="BZ21" s="13"/>
      <c r="CA21" s="13"/>
      <c r="CB21" s="13"/>
      <c r="CC21" s="13"/>
      <c r="CD21" s="13"/>
      <c r="CE21" s="13"/>
      <c r="CF21" s="13"/>
      <c r="CG21" s="13"/>
      <c r="CH21" s="13"/>
      <c r="CI21" s="13"/>
      <c r="CJ21" s="13"/>
      <c r="CK21" s="13"/>
      <c r="CL21" s="13"/>
      <c r="CM21" s="13"/>
      <c r="CN21" s="13"/>
      <c r="CO21" s="13"/>
      <c r="CP21" s="13"/>
      <c r="CQ21" s="13"/>
    </row>
    <row r="22" spans="1:95" s="8" customFormat="1" ht="19.899999999999999" customHeight="1" x14ac:dyDescent="0.25">
      <c r="A22" s="59">
        <f t="shared" si="4"/>
        <v>13</v>
      </c>
      <c r="B22" s="37" t="s">
        <v>38</v>
      </c>
      <c r="C22" s="64" t="s">
        <v>95</v>
      </c>
      <c r="D22" s="64" t="s">
        <v>96</v>
      </c>
      <c r="E22" s="64" t="s">
        <v>97</v>
      </c>
      <c r="F22" s="30" t="s">
        <v>42</v>
      </c>
      <c r="G22" s="13">
        <v>46804</v>
      </c>
      <c r="H22" s="30" t="s">
        <v>43</v>
      </c>
      <c r="I22" s="30" t="s">
        <v>44</v>
      </c>
      <c r="J22" s="30" t="s">
        <v>45</v>
      </c>
      <c r="K22" s="31" t="s">
        <v>46</v>
      </c>
      <c r="L22" s="64" t="s">
        <v>95</v>
      </c>
      <c r="M22" s="30" t="str">
        <f>+J22</f>
        <v>Electrify America</v>
      </c>
      <c r="N22" s="81">
        <v>45523</v>
      </c>
      <c r="O22" s="60">
        <v>150</v>
      </c>
      <c r="P22" s="31">
        <f t="shared" si="0"/>
        <v>127.5</v>
      </c>
      <c r="Q22" s="33">
        <f t="shared" si="1"/>
        <v>11.76</v>
      </c>
      <c r="R22" s="34">
        <v>0</v>
      </c>
      <c r="S22" s="36">
        <v>0.56000000000000005</v>
      </c>
      <c r="T22" s="46">
        <v>0</v>
      </c>
      <c r="U22" s="34">
        <f>+$R$5*S22</f>
        <v>14.000000000000002</v>
      </c>
      <c r="V22" s="34">
        <f t="shared" si="3"/>
        <v>0.56000000000000005</v>
      </c>
      <c r="W22" s="14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/>
      <c r="AR22" s="13"/>
      <c r="AS22" s="13"/>
      <c r="AT22" s="13"/>
      <c r="AU22" s="13"/>
      <c r="AV22" s="13"/>
      <c r="AW22" s="13"/>
      <c r="AX22" s="13"/>
      <c r="AY22" s="13"/>
      <c r="AZ22" s="13"/>
      <c r="BA22" s="13"/>
      <c r="BB22" s="13"/>
      <c r="BC22" s="13"/>
      <c r="BD22" s="13"/>
      <c r="BE22" s="13"/>
      <c r="BF22" s="13"/>
      <c r="BG22" s="13"/>
      <c r="BH22" s="13"/>
      <c r="BI22" s="13"/>
      <c r="BJ22" s="13"/>
      <c r="BK22" s="13"/>
      <c r="BL22" s="13"/>
      <c r="BM22" s="13"/>
      <c r="BN22" s="13"/>
      <c r="BO22" s="13"/>
      <c r="BP22" s="13"/>
      <c r="BQ22" s="13"/>
      <c r="BR22" s="13"/>
      <c r="BS22" s="13"/>
      <c r="BT22" s="13"/>
      <c r="BU22" s="13"/>
      <c r="BV22" s="13"/>
      <c r="BW22" s="13"/>
      <c r="BX22" s="13"/>
      <c r="BY22" s="13"/>
      <c r="BZ22" s="13"/>
      <c r="CA22" s="13"/>
      <c r="CB22" s="13"/>
      <c r="CC22" s="13"/>
      <c r="CD22" s="13"/>
      <c r="CE22" s="13"/>
      <c r="CF22" s="13"/>
      <c r="CG22" s="13"/>
      <c r="CH22" s="13"/>
      <c r="CI22" s="13"/>
      <c r="CJ22" s="13"/>
      <c r="CK22" s="13"/>
      <c r="CL22" s="13"/>
      <c r="CM22" s="13"/>
      <c r="CN22" s="13"/>
      <c r="CO22" s="13"/>
      <c r="CP22" s="13"/>
      <c r="CQ22" s="13"/>
    </row>
    <row r="23" spans="1:95" ht="15.75" customHeight="1" x14ac:dyDescent="0.25">
      <c r="A23" s="59">
        <f t="shared" si="4"/>
        <v>14</v>
      </c>
      <c r="B23" s="86" t="s">
        <v>38</v>
      </c>
      <c r="C23" s="64" t="s">
        <v>124</v>
      </c>
      <c r="D23" s="64" t="s">
        <v>125</v>
      </c>
      <c r="E23" s="64" t="s">
        <v>126</v>
      </c>
      <c r="F23" s="64" t="s">
        <v>42</v>
      </c>
      <c r="G23" s="64">
        <v>46530</v>
      </c>
      <c r="H23" s="30" t="s">
        <v>43</v>
      </c>
      <c r="I23" s="30" t="s">
        <v>44</v>
      </c>
      <c r="J23" s="30" t="s">
        <v>105</v>
      </c>
      <c r="K23" s="35" t="s">
        <v>128</v>
      </c>
      <c r="L23" s="30" t="str">
        <f>+C23</f>
        <v>7321 Heritage Square Drive (US-JEF-252-1A)</v>
      </c>
      <c r="M23" s="30" t="str">
        <f t="shared" si="5"/>
        <v>EV Connect</v>
      </c>
      <c r="N23" s="81">
        <v>45523</v>
      </c>
      <c r="O23" s="60">
        <v>180</v>
      </c>
      <c r="P23" s="31">
        <f>+O23*R6</f>
        <v>153</v>
      </c>
      <c r="Q23" s="33">
        <f t="shared" si="1"/>
        <v>9.8000000000000007</v>
      </c>
      <c r="R23" s="34">
        <v>0</v>
      </c>
      <c r="S23" s="34">
        <v>0.36</v>
      </c>
      <c r="T23" s="58">
        <v>0</v>
      </c>
      <c r="U23" s="34">
        <f>(R5*S23)+T23</f>
        <v>9</v>
      </c>
      <c r="V23" s="34">
        <f t="shared" si="3"/>
        <v>0.36</v>
      </c>
      <c r="W23" s="79"/>
      <c r="Y23" s="38"/>
      <c r="AA23" s="53"/>
      <c r="AB23" s="53"/>
    </row>
    <row r="24" spans="1:95" ht="15.75" customHeight="1" x14ac:dyDescent="0.25">
      <c r="A24" s="59">
        <f t="shared" si="4"/>
        <v>15</v>
      </c>
      <c r="B24" s="71" t="s">
        <v>38</v>
      </c>
      <c r="C24" s="76" t="s">
        <v>131</v>
      </c>
      <c r="D24" s="76" t="s">
        <v>132</v>
      </c>
      <c r="E24" s="77" t="s">
        <v>133</v>
      </c>
      <c r="F24" s="76" t="s">
        <v>42</v>
      </c>
      <c r="G24" s="76">
        <v>47150</v>
      </c>
      <c r="H24" s="30" t="s">
        <v>43</v>
      </c>
      <c r="I24" s="30" t="s">
        <v>44</v>
      </c>
      <c r="J24" s="30" t="s">
        <v>165</v>
      </c>
      <c r="K24" s="35" t="s">
        <v>166</v>
      </c>
      <c r="L24" s="88" t="str">
        <f>+C24</f>
        <v>Thorntons TH001 - 2250 State St, New Albany, IN</v>
      </c>
      <c r="M24" s="30" t="str">
        <f t="shared" si="5"/>
        <v>BP Pulse</v>
      </c>
      <c r="N24" s="81">
        <v>45523</v>
      </c>
      <c r="O24" s="60">
        <v>180</v>
      </c>
      <c r="P24" s="31">
        <f>+O24*R6</f>
        <v>153</v>
      </c>
      <c r="Q24" s="33">
        <f t="shared" si="1"/>
        <v>9.8000000000000007</v>
      </c>
      <c r="R24" s="34">
        <v>0</v>
      </c>
      <c r="S24" s="62">
        <v>0.48</v>
      </c>
      <c r="T24" s="58">
        <v>0</v>
      </c>
      <c r="U24" s="34">
        <f>(R5*S24)+T24</f>
        <v>12</v>
      </c>
      <c r="V24" s="34">
        <f t="shared" si="3"/>
        <v>0.48</v>
      </c>
      <c r="W24" s="16"/>
      <c r="Y24" s="38"/>
      <c r="AA24" s="53"/>
      <c r="AB24" s="53"/>
    </row>
    <row r="25" spans="1:95" ht="15.75" customHeight="1" x14ac:dyDescent="0.25">
      <c r="A25" s="59">
        <f t="shared" si="4"/>
        <v>16</v>
      </c>
      <c r="B25" s="87" t="s">
        <v>38</v>
      </c>
      <c r="C25" s="69" t="s">
        <v>135</v>
      </c>
      <c r="D25" s="69" t="s">
        <v>136</v>
      </c>
      <c r="E25" s="64" t="s">
        <v>137</v>
      </c>
      <c r="F25" s="69" t="s">
        <v>42</v>
      </c>
      <c r="G25" s="64">
        <v>46184</v>
      </c>
      <c r="H25" s="30" t="s">
        <v>43</v>
      </c>
      <c r="I25" s="30" t="s">
        <v>44</v>
      </c>
      <c r="J25" s="30" t="s">
        <v>139</v>
      </c>
      <c r="K25" s="74" t="s">
        <v>167</v>
      </c>
      <c r="L25" s="78" t="str">
        <f>+C25</f>
        <v>Flying J 656 - eXtend</v>
      </c>
      <c r="M25" s="30" t="s">
        <v>141</v>
      </c>
      <c r="N25" s="84">
        <v>45522</v>
      </c>
      <c r="O25" s="60">
        <v>180</v>
      </c>
      <c r="P25" s="31">
        <f>+O25*R6</f>
        <v>153</v>
      </c>
      <c r="Q25" s="33">
        <f t="shared" si="1"/>
        <v>9.8000000000000007</v>
      </c>
      <c r="R25" s="34">
        <v>0</v>
      </c>
      <c r="S25" s="34">
        <v>0.57999999999999996</v>
      </c>
      <c r="T25" s="58">
        <v>0</v>
      </c>
      <c r="U25" s="34">
        <f>(R5*S25)+T25</f>
        <v>14.499999999999998</v>
      </c>
      <c r="V25" s="34">
        <f t="shared" si="3"/>
        <v>0.57999999999999996</v>
      </c>
      <c r="W25" s="16"/>
      <c r="Y25" s="38"/>
      <c r="AA25" s="53"/>
      <c r="AB25" s="53"/>
    </row>
    <row r="26" spans="1:95" ht="15.75" customHeight="1" x14ac:dyDescent="0.25">
      <c r="A26" s="59">
        <v>17</v>
      </c>
      <c r="B26" s="86" t="s">
        <v>38</v>
      </c>
      <c r="C26" s="59" t="s">
        <v>168</v>
      </c>
      <c r="D26" s="64" t="s">
        <v>169</v>
      </c>
      <c r="E26" s="64" t="s">
        <v>170</v>
      </c>
      <c r="F26" s="64" t="s">
        <v>42</v>
      </c>
      <c r="G26" s="63">
        <v>46514</v>
      </c>
      <c r="H26" s="30" t="s">
        <v>43</v>
      </c>
      <c r="I26" s="30" t="s">
        <v>44</v>
      </c>
      <c r="J26" s="57" t="s">
        <v>171</v>
      </c>
      <c r="K26" s="35" t="s">
        <v>172</v>
      </c>
      <c r="L26" s="30" t="str">
        <f>+C26</f>
        <v>I&amp;M Westbound-Henry Schricker Travel Plaza</v>
      </c>
      <c r="M26" s="30" t="str">
        <f>+J26</f>
        <v>FCN</v>
      </c>
      <c r="N26" s="89">
        <v>45575</v>
      </c>
      <c r="O26" s="90">
        <v>150</v>
      </c>
      <c r="P26" s="31">
        <f>+O26*R6</f>
        <v>127.5</v>
      </c>
      <c r="Q26" s="33">
        <f t="shared" si="1"/>
        <v>11.76</v>
      </c>
      <c r="R26" s="91"/>
      <c r="S26" s="34">
        <v>0.49</v>
      </c>
      <c r="T26" s="92">
        <v>0</v>
      </c>
      <c r="U26" s="34">
        <f>(R5*S26)+T26</f>
        <v>12.25</v>
      </c>
      <c r="V26" s="34">
        <f t="shared" si="3"/>
        <v>0.49</v>
      </c>
      <c r="W26" s="16"/>
      <c r="Y26" s="38"/>
      <c r="AA26" s="53"/>
      <c r="AB26" s="53"/>
    </row>
    <row r="27" spans="1:95" ht="15.75" customHeight="1" x14ac:dyDescent="0.25">
      <c r="A27" s="13"/>
      <c r="R27" s="7"/>
      <c r="S27" s="7"/>
      <c r="T27" s="94"/>
      <c r="U27" s="94"/>
      <c r="V27" s="38"/>
      <c r="W27" s="16"/>
      <c r="Y27" s="38"/>
      <c r="AA27" s="53"/>
      <c r="AB27" s="53"/>
    </row>
    <row r="28" spans="1:95" ht="25.5" customHeight="1" x14ac:dyDescent="0.3">
      <c r="B28" s="23" t="s">
        <v>142</v>
      </c>
      <c r="C28" s="22" t="s">
        <v>143</v>
      </c>
      <c r="D28" s="93"/>
      <c r="Q28" s="52" t="s">
        <v>5</v>
      </c>
      <c r="R28" s="7"/>
      <c r="S28" s="7"/>
      <c r="T28" s="99" t="s">
        <v>144</v>
      </c>
      <c r="U28" s="99"/>
      <c r="V28" s="38">
        <f>SUM(V10:V26)/17</f>
        <v>0.5388235294117647</v>
      </c>
      <c r="W28" s="16"/>
    </row>
    <row r="29" spans="1:95" ht="15.75" customHeight="1" x14ac:dyDescent="0.25">
      <c r="O29" s="3" t="s">
        <v>5</v>
      </c>
      <c r="P29" s="3" t="s">
        <v>5</v>
      </c>
      <c r="R29" s="7"/>
      <c r="S29" s="7"/>
      <c r="T29" s="94"/>
      <c r="U29" s="94"/>
      <c r="V29" s="38"/>
      <c r="W29" s="16"/>
    </row>
    <row r="30" spans="1:95" ht="19.149999999999999" customHeight="1" x14ac:dyDescent="0.3">
      <c r="B30" s="23" t="s">
        <v>145</v>
      </c>
      <c r="C30" s="22" t="s">
        <v>146</v>
      </c>
      <c r="D30" s="93"/>
      <c r="E30" s="93"/>
      <c r="M30" s="3" t="s">
        <v>5</v>
      </c>
      <c r="P30" s="54" t="s">
        <v>5</v>
      </c>
      <c r="T30" s="98" t="s">
        <v>147</v>
      </c>
      <c r="U30" s="98"/>
      <c r="V30" s="45">
        <v>0</v>
      </c>
      <c r="W30" s="17" t="s">
        <v>5</v>
      </c>
    </row>
    <row r="31" spans="1:95" ht="3.6" customHeight="1" x14ac:dyDescent="0.3">
      <c r="B31" s="23"/>
      <c r="C31" s="22"/>
      <c r="D31" s="93"/>
      <c r="E31" s="93"/>
      <c r="M31" s="3">
        <v>80</v>
      </c>
      <c r="P31" s="3" t="e">
        <f>+P29/P30</f>
        <v>#VALUE!</v>
      </c>
      <c r="T31" s="98"/>
      <c r="U31" s="98"/>
      <c r="V31" s="39"/>
      <c r="W31" s="17"/>
    </row>
    <row r="32" spans="1:95" ht="13.9" customHeight="1" x14ac:dyDescent="0.25">
      <c r="K32" s="6" t="s">
        <v>5</v>
      </c>
      <c r="L32" s="6"/>
      <c r="M32" s="6"/>
      <c r="N32" s="6"/>
      <c r="P32" s="3" t="s">
        <v>5</v>
      </c>
      <c r="Q32" s="3" t="s">
        <v>5</v>
      </c>
      <c r="R32" s="11" t="s">
        <v>5</v>
      </c>
      <c r="S32" s="11"/>
      <c r="T32" s="98" t="s">
        <v>148</v>
      </c>
      <c r="U32" s="98"/>
      <c r="V32" s="40">
        <f>+V28*V30</f>
        <v>0</v>
      </c>
      <c r="W32" s="18" t="s">
        <v>5</v>
      </c>
    </row>
    <row r="33" spans="2:23" ht="18" customHeight="1" x14ac:dyDescent="0.3">
      <c r="B33" s="80" t="s">
        <v>173</v>
      </c>
      <c r="C33" s="50" t="s">
        <v>174</v>
      </c>
      <c r="M33" s="3" t="s">
        <v>5</v>
      </c>
      <c r="P33" s="54" t="s">
        <v>5</v>
      </c>
      <c r="T33" s="98" t="s">
        <v>150</v>
      </c>
      <c r="U33" s="98"/>
      <c r="V33" s="41">
        <f>+V32+V28</f>
        <v>0.5388235294117647</v>
      </c>
      <c r="W33" s="18" t="s">
        <v>5</v>
      </c>
    </row>
    <row r="34" spans="2:23" ht="10.9" customHeight="1" x14ac:dyDescent="0.25">
      <c r="T34" s="98"/>
      <c r="U34" s="98"/>
      <c r="V34" s="41"/>
      <c r="W34" s="18"/>
    </row>
    <row r="35" spans="2:23" ht="17.25" x14ac:dyDescent="0.3">
      <c r="C35" s="51" t="s">
        <v>5</v>
      </c>
      <c r="K35" s="6"/>
      <c r="L35" s="6"/>
      <c r="M35" s="6" t="s">
        <v>5</v>
      </c>
      <c r="N35" s="6"/>
      <c r="P35" s="27" t="s">
        <v>5</v>
      </c>
      <c r="Q35" s="10" t="s">
        <v>5</v>
      </c>
      <c r="T35" s="98" t="s">
        <v>151</v>
      </c>
      <c r="U35" s="98"/>
      <c r="V35" s="42">
        <v>7.0000000000000007E-2</v>
      </c>
      <c r="W35" s="16" t="s">
        <v>5</v>
      </c>
    </row>
    <row r="36" spans="2:23" ht="16.899999999999999" customHeight="1" x14ac:dyDescent="0.25">
      <c r="K36" s="6"/>
      <c r="L36" s="6"/>
      <c r="M36" s="6"/>
      <c r="N36" s="6"/>
      <c r="P36" s="27"/>
      <c r="Q36" s="10"/>
      <c r="T36" s="98"/>
      <c r="U36" s="98"/>
      <c r="V36" s="43"/>
      <c r="W36" s="16"/>
    </row>
    <row r="37" spans="2:23" ht="16.899999999999999" customHeight="1" x14ac:dyDescent="0.25">
      <c r="K37" s="6"/>
      <c r="L37" s="6"/>
      <c r="M37" s="6"/>
      <c r="N37" s="6"/>
      <c r="P37" s="27"/>
      <c r="Q37" s="10"/>
      <c r="T37" s="98" t="s">
        <v>175</v>
      </c>
      <c r="U37" s="98"/>
      <c r="V37" s="85">
        <f>+V33*V35</f>
        <v>3.7717647058823529E-2</v>
      </c>
      <c r="W37" s="16"/>
    </row>
    <row r="38" spans="2:23" ht="16.899999999999999" customHeight="1" x14ac:dyDescent="0.25">
      <c r="P38" s="5"/>
      <c r="Q38" s="5"/>
      <c r="T38" s="98"/>
      <c r="U38" s="98"/>
      <c r="V38" s="41"/>
      <c r="W38" s="18"/>
    </row>
    <row r="39" spans="2:23" ht="28.15" customHeight="1" thickBot="1" x14ac:dyDescent="0.3">
      <c r="O39" s="3" t="s">
        <v>5</v>
      </c>
      <c r="P39" s="24" t="s">
        <v>5</v>
      </c>
      <c r="T39" s="100" t="s">
        <v>153</v>
      </c>
      <c r="U39" s="100"/>
      <c r="V39" s="49">
        <f>+V37+V33</f>
        <v>0.57654117647058822</v>
      </c>
      <c r="W39" s="18" t="s">
        <v>5</v>
      </c>
    </row>
    <row r="40" spans="2:23" ht="15.75" thickTop="1" x14ac:dyDescent="0.25">
      <c r="O40" s="3" t="s">
        <v>5</v>
      </c>
    </row>
    <row r="41" spans="2:23" ht="15.75" x14ac:dyDescent="0.25">
      <c r="O41" s="3" t="s">
        <v>5</v>
      </c>
      <c r="T41" s="98" t="s">
        <v>154</v>
      </c>
      <c r="U41" s="98"/>
      <c r="V41" s="38">
        <v>0.57905899999999999</v>
      </c>
    </row>
    <row r="42" spans="2:23" ht="8.4499999999999993" customHeight="1" x14ac:dyDescent="0.25">
      <c r="O42" s="3" t="s">
        <v>5</v>
      </c>
    </row>
    <row r="43" spans="2:23" ht="15.75" x14ac:dyDescent="0.25">
      <c r="U43" s="5" t="s">
        <v>155</v>
      </c>
      <c r="V43" s="41">
        <f>+V39-V41</f>
        <v>-2.5178235294117668E-3</v>
      </c>
    </row>
    <row r="44" spans="2:23" ht="8.4499999999999993" customHeight="1" x14ac:dyDescent="0.25"/>
    <row r="45" spans="2:23" ht="15.75" x14ac:dyDescent="0.25">
      <c r="T45" s="5" t="s">
        <v>5</v>
      </c>
      <c r="U45" s="5" t="s">
        <v>156</v>
      </c>
      <c r="V45" s="39">
        <f>+V43/V41</f>
        <v>-4.3481295160109189E-3</v>
      </c>
    </row>
  </sheetData>
  <mergeCells count="18">
    <mergeCell ref="T41:U41"/>
    <mergeCell ref="T28:U28"/>
    <mergeCell ref="T30:U30"/>
    <mergeCell ref="T31:U31"/>
    <mergeCell ref="T32:U32"/>
    <mergeCell ref="T33:U33"/>
    <mergeCell ref="T34:U34"/>
    <mergeCell ref="T35:U35"/>
    <mergeCell ref="T36:U36"/>
    <mergeCell ref="T37:U37"/>
    <mergeCell ref="T38:U38"/>
    <mergeCell ref="T39:U39"/>
    <mergeCell ref="J1:K1"/>
    <mergeCell ref="T1:V1"/>
    <mergeCell ref="B2:K2"/>
    <mergeCell ref="L2:W2"/>
    <mergeCell ref="B3:K3"/>
    <mergeCell ref="L3:U3"/>
  </mergeCells>
  <pageMargins left="0" right="0" top="0.15" bottom="0.15" header="0.3" footer="0.3"/>
  <pageSetup scale="6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99180bc4-2f7d-45e7-9e22-353907fb92c6">
      <UserInfo>
        <DisplayName>Gordon, Cory C</DisplayName>
        <AccountId>49</AccountId>
        <AccountType/>
      </UserInfo>
    </SharedWithUsers>
    <_ip_UnifiedCompliancePolicyUIAction xmlns="http://schemas.microsoft.com/sharepoint/v3" xsi:nil="true"/>
    <TaxCatchAll xmlns="ddb5066c-6899-482b-9ea0-5145f9da9989" xsi:nil="true"/>
    <_ip_UnifiedCompliancePolicyProperties xmlns="http://schemas.microsoft.com/sharepoint/v3" xsi:nil="true"/>
    <lcf76f155ced4ddcb4097134ff3c332f xmlns="f5536f26-5d7e-4d2b-a510-6667eeb1ad7c">
      <Terms xmlns="http://schemas.microsoft.com/office/infopath/2007/PartnerControls"/>
    </lcf76f155ced4ddcb4097134ff3c332f>
    <ItemNumber xmlns="621b3311-adc9-44a7-af0e-36067350c19c" xsi:nil="true"/>
    <ItemId xmlns="621b3311-adc9-44a7-af0e-36067350c19c" xsi:nil="true"/>
    <ItemDate xmlns="621b3311-adc9-44a7-af0e-36067350c19c" xsi:nil="true"/>
    <Filename xmlns="621b3311-adc9-44a7-af0e-36067350c19c" xsi:nil="true"/>
    <ObjectId xmlns="621b3311-adc9-44a7-af0e-36067350c19c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7F62C1BAB7D1B4998D0BFFEC59B8AD2" ma:contentTypeVersion="26" ma:contentTypeDescription="Create a new document." ma:contentTypeScope="" ma:versionID="74c5940f497891f254bc15682dd452d1">
  <xsd:schema xmlns:xsd="http://www.w3.org/2001/XMLSchema" xmlns:xs="http://www.w3.org/2001/XMLSchema" xmlns:p="http://schemas.microsoft.com/office/2006/metadata/properties" xmlns:ns1="http://schemas.microsoft.com/sharepoint/v3" xmlns:ns2="621b3311-adc9-44a7-af0e-36067350c19c" xmlns:ns3="99180bc4-2f7d-45e7-9e22-353907fb92c6" xmlns:ns4="f5536f26-5d7e-4d2b-a510-6667eeb1ad7c" xmlns:ns5="ddb5066c-6899-482b-9ea0-5145f9da9989" targetNamespace="http://schemas.microsoft.com/office/2006/metadata/properties" ma:root="true" ma:fieldsID="fe85ad5fc585b86e243c3c53079c0e90" ns1:_="" ns2:_="" ns3:_="" ns4:_="" ns5:_="">
    <xsd:import namespace="http://schemas.microsoft.com/sharepoint/v3"/>
    <xsd:import namespace="621b3311-adc9-44a7-af0e-36067350c19c"/>
    <xsd:import namespace="99180bc4-2f7d-45e7-9e22-353907fb92c6"/>
    <xsd:import namespace="f5536f26-5d7e-4d2b-a510-6667eeb1ad7c"/>
    <xsd:import namespace="ddb5066c-6899-482b-9ea0-5145f9da9989"/>
    <xsd:element name="properties">
      <xsd:complexType>
        <xsd:sequence>
          <xsd:element name="documentManagement">
            <xsd:complexType>
              <xsd:all>
                <xsd:element ref="ns2:ObjectId" minOccurs="0"/>
                <xsd:element ref="ns2:ItemId" minOccurs="0"/>
                <xsd:element ref="ns2:ItemNumber" minOccurs="0"/>
                <xsd:element ref="ns2:ItemDate" minOccurs="0"/>
                <xsd:element ref="ns2:Filename" minOccurs="0"/>
                <xsd:element ref="ns3:SharedWithUsers" minOccurs="0"/>
                <xsd:element ref="ns3:SharedWithDetails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OCR" minOccurs="0"/>
                <xsd:element ref="ns1:_ip_UnifiedCompliancePolicyProperties" minOccurs="0"/>
                <xsd:element ref="ns1:_ip_UnifiedCompliancePolicyUIAction" minOccurs="0"/>
                <xsd:element ref="ns4:MediaServiceGenerationTime" minOccurs="0"/>
                <xsd:element ref="ns4:MediaServiceEventHashCode" minOccurs="0"/>
                <xsd:element ref="ns4:lcf76f155ced4ddcb4097134ff3c332f" minOccurs="0"/>
                <xsd:element ref="ns5:TaxCatchAll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2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3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1b3311-adc9-44a7-af0e-36067350c19c" elementFormDefault="qualified">
    <xsd:import namespace="http://schemas.microsoft.com/office/2006/documentManagement/types"/>
    <xsd:import namespace="http://schemas.microsoft.com/office/infopath/2007/PartnerControls"/>
    <xsd:element name="ObjectId" ma:index="2" nillable="true" ma:displayName="ObjectId" ma:internalName="ObjectId">
      <xsd:simpleType>
        <xsd:restriction base="dms:Text">
          <xsd:maxLength value="255"/>
        </xsd:restriction>
      </xsd:simpleType>
    </xsd:element>
    <xsd:element name="ItemId" ma:index="3" nillable="true" ma:displayName="ItemId" ma:indexed="true" ma:internalName="ItemId">
      <xsd:simpleType>
        <xsd:restriction base="dms:Text">
          <xsd:maxLength value="255"/>
        </xsd:restriction>
      </xsd:simpleType>
    </xsd:element>
    <xsd:element name="ItemNumber" ma:index="4" nillable="true" ma:displayName="ItemNumber" ma:indexed="true" ma:internalName="ItemNumber">
      <xsd:simpleType>
        <xsd:restriction base="dms:Text">
          <xsd:maxLength value="255"/>
        </xsd:restriction>
      </xsd:simpleType>
    </xsd:element>
    <xsd:element name="ItemDate" ma:index="5" nillable="true" ma:displayName="ItemDate" ma:format="DateOnly" ma:indexed="true" ma:internalName="ItemDate">
      <xsd:simpleType>
        <xsd:restriction base="dms:DateTime"/>
      </xsd:simpleType>
    </xsd:element>
    <xsd:element name="Filename" ma:index="6" nillable="true" ma:displayName="Filename" ma:internalName="Filenam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180bc4-2f7d-45e7-9e22-353907fb92c6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536f26-5d7e-4d2b-a510-6667eeb1ad7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7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8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20" nillable="true" ma:displayName="MediaServiceAutoTags" ma:internalName="MediaServiceAutoTags" ma:readOnly="true">
      <xsd:simpleType>
        <xsd:restriction base="dms:Text"/>
      </xsd:simpleType>
    </xsd:element>
    <xsd:element name="MediaServiceOCR" ma:index="2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5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7" nillable="true" ma:taxonomy="true" ma:internalName="lcf76f155ced4ddcb4097134ff3c332f" ma:taxonomyFieldName="MediaServiceImageTags" ma:displayName="Image Tags" ma:readOnly="false" ma:fieldId="{5cf76f15-5ced-4ddc-b409-7134ff3c332f}" ma:taxonomyMulti="true" ma:sspId="a2675d46-00a0-495e-b90c-e7abf5d36b7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b5066c-6899-482b-9ea0-5145f9da9989" elementFormDefault="qualified">
    <xsd:import namespace="http://schemas.microsoft.com/office/2006/documentManagement/types"/>
    <xsd:import namespace="http://schemas.microsoft.com/office/infopath/2007/PartnerControls"/>
    <xsd:element name="TaxCatchAll" ma:index="28" nillable="true" ma:displayName="Taxonomy Catch All Column" ma:hidden="true" ma:list="{a6e7e882-9704-4d77-9765-cf8fe4d68a88}" ma:internalName="TaxCatchAll" ma:showField="CatchAllData" ma:web="fe36f78b-f2f5-469e-9861-ee46cd4ffe6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9" ma:displayName="Content Type"/>
        <xsd:element ref="dc:title" minOccurs="0" maxOccurs="1" ma:index="0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B9A1627-DC40-4A6E-8C22-7047272643D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C215830-E8EA-4003-86EC-477DECBDC38B}">
  <ds:schemaRefs>
    <ds:schemaRef ds:uri="http://schemas.microsoft.com/office/2006/metadata/properties"/>
    <ds:schemaRef ds:uri="http://schemas.microsoft.com/office/infopath/2007/PartnerControls"/>
    <ds:schemaRef ds:uri="99180bc4-2f7d-45e7-9e22-353907fb92c6"/>
    <ds:schemaRef ds:uri="http://schemas.microsoft.com/sharepoint/v3"/>
    <ds:schemaRef ds:uri="7558938a-8a22-4524-afb0-58b165029303"/>
    <ds:schemaRef ds:uri="ddb5066c-6899-482b-9ea0-5145f9da9989"/>
  </ds:schemaRefs>
</ds:datastoreItem>
</file>

<file path=customXml/itemProps3.xml><?xml version="1.0" encoding="utf-8"?>
<ds:datastoreItem xmlns:ds="http://schemas.openxmlformats.org/officeDocument/2006/customXml" ds:itemID="{26AFF0BE-C15E-4C26-8CD7-AEE83F09626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alt_fuel_stations (Jul 2024)</vt:lpstr>
      <vt:lpstr>Cover</vt:lpstr>
      <vt:lpstr>Excl DEI</vt:lpstr>
      <vt:lpstr>'alt_fuel_stations (Jul 2024)'!_FilterDatabase</vt:lpstr>
      <vt:lpstr>'alt_fuel_stations (Jul 2024)'!Print_Area</vt:lpstr>
      <vt:lpstr>'Excl DEI'!Print_Area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>Average Price DCFC - Oct 2024</dc:subject>
  <dc:creator>Rand, Marshall A.</dc:creator>
  <cp:keywords/>
  <dc:description/>
  <cp:lastModifiedBy>Wanzer, Hannah</cp:lastModifiedBy>
  <cp:revision/>
  <dcterms:created xsi:type="dcterms:W3CDTF">2019-06-24T18:57:32Z</dcterms:created>
  <dcterms:modified xsi:type="dcterms:W3CDTF">2024-12-02T17:50:54Z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0x01010017F62C1BAB7D1B4998D0BFFEC59B8AD2</vt:lpwstr>
  </property>
</Properties>
</file>