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Bruce\Desktop\FILINGS\"/>
    </mc:Choice>
  </mc:AlternateContent>
  <xr:revisionPtr revIDLastSave="0" documentId="8_{59D11682-4475-45AC-B1D3-CF56CD8762C5}" xr6:coauthVersionLast="47" xr6:coauthVersionMax="47" xr10:uidLastSave="{00000000-0000-0000-0000-000000000000}"/>
  <bookViews>
    <workbookView xWindow="31590" yWindow="3675" windowWidth="14400" windowHeight="10635" tabRatio="865" xr2:uid="{00000000-000D-0000-FFFF-FFFF00000000}"/>
  </bookViews>
  <sheets>
    <sheet name="Sheet1" sheetId="67" r:id="rId1"/>
    <sheet name="Attachment DJ-1" sheetId="8" r:id="rId2"/>
    <sheet name="Attachment DJ-2" sheetId="11" r:id="rId3"/>
    <sheet name="Methodology Calc" sheetId="7" r:id="rId4"/>
    <sheet name="AUG 2" sheetId="27" r:id="rId5"/>
    <sheet name="AUG 3" sheetId="28" r:id="rId6"/>
    <sheet name="AUG 4" sheetId="29" r:id="rId7"/>
    <sheet name="AUG 6" sheetId="30" r:id="rId8"/>
    <sheet name="AUG 7" sheetId="31" r:id="rId9"/>
    <sheet name="AUG 8" sheetId="32" r:id="rId10"/>
    <sheet name="AUG 9" sheetId="33" r:id="rId11"/>
    <sheet name="AUG 10" sheetId="34" r:id="rId12"/>
    <sheet name="AUG 11" sheetId="35" r:id="rId13"/>
    <sheet name="AUG 12" sheetId="19" r:id="rId14"/>
    <sheet name="AUG 13" sheetId="20" r:id="rId15"/>
    <sheet name="AUG 14" sheetId="21" r:id="rId16"/>
    <sheet name="AUG 15" sheetId="22" r:id="rId17"/>
    <sheet name="AUG 16" sheetId="23" r:id="rId18"/>
    <sheet name="AUG 19" sheetId="24" r:id="rId19"/>
    <sheet name="AUG 20" sheetId="25" r:id="rId20"/>
    <sheet name="AUG 21" sheetId="26" r:id="rId21"/>
    <sheet name="AUG 22" sheetId="15" r:id="rId22"/>
    <sheet name="AUG 23" sheetId="16" r:id="rId23"/>
    <sheet name="AUG 24" sheetId="17" r:id="rId24"/>
    <sheet name="AUG 25" sheetId="18" r:id="rId25"/>
    <sheet name="AUG 26" sheetId="13" r:id="rId26"/>
    <sheet name="AUG 27" sheetId="14" r:id="rId27"/>
    <sheet name="AUG 28" sheetId="12" r:id="rId28"/>
    <sheet name="SEP 4" sheetId="51" r:id="rId29"/>
    <sheet name="SEP 5" sheetId="52" r:id="rId30"/>
    <sheet name="SEP 6" sheetId="53" r:id="rId31"/>
    <sheet name="SEP 7" sheetId="54" r:id="rId32"/>
    <sheet name="SEP 10" sheetId="55" r:id="rId33"/>
    <sheet name="SEP 15" sheetId="43" r:id="rId34"/>
    <sheet name="SEP 17" sheetId="44" r:id="rId35"/>
    <sheet name="SEP 18" sheetId="45" r:id="rId36"/>
    <sheet name="SEP 19" sheetId="46" r:id="rId37"/>
    <sheet name="SEP 20" sheetId="47" r:id="rId38"/>
    <sheet name="SEP 21" sheetId="48" r:id="rId39"/>
    <sheet name="SEP 22" sheetId="49" r:id="rId40"/>
    <sheet name="SEP 23" sheetId="50" r:id="rId41"/>
    <sheet name="SEP 24" sheetId="39" r:id="rId42"/>
    <sheet name="SEP 25" sheetId="40" r:id="rId43"/>
    <sheet name="SEP 26" sheetId="41" r:id="rId44"/>
    <sheet name="SEP 27" sheetId="42" r:id="rId45"/>
    <sheet name="SEP 28" sheetId="37" r:id="rId46"/>
    <sheet name="SEP 29" sheetId="38" r:id="rId47"/>
    <sheet name="SEP 30" sheetId="36" r:id="rId48"/>
    <sheet name="OCT 1" sheetId="59" r:id="rId49"/>
    <sheet name="OCT 2" sheetId="60" r:id="rId50"/>
    <sheet name="OCT 3" sheetId="61" r:id="rId51"/>
    <sheet name="OCT 28" sheetId="63" r:id="rId52"/>
    <sheet name="OCT 29" sheetId="64" r:id="rId53"/>
    <sheet name="OCT 31" sheetId="66" r:id="rId54"/>
    <sheet name="Detail Template" sheetId="6" r:id="rId55"/>
  </sheets>
  <definedNames>
    <definedName name="_xlnm.Print_Area" localSheetId="2">'Attachment DJ-2'!$A$1:$AM$81</definedName>
    <definedName name="_xlnm.Print_Area" localSheetId="11">'AUG 10'!$A$12:$AX$77</definedName>
    <definedName name="_xlnm.Print_Area" localSheetId="12">'AUG 11'!$A$12:$AX$77</definedName>
    <definedName name="_xlnm.Print_Area" localSheetId="13">'AUG 12'!$A$12:$AX$77</definedName>
    <definedName name="_xlnm.Print_Area" localSheetId="14">'AUG 13'!$A$12:$AX$77</definedName>
    <definedName name="_xlnm.Print_Area" localSheetId="15">'AUG 14'!$A$12:$AX$77</definedName>
    <definedName name="_xlnm.Print_Area" localSheetId="16">'AUG 15'!$A$12:$AX$77</definedName>
    <definedName name="_xlnm.Print_Area" localSheetId="17">'AUG 16'!$A$12:$AX$77</definedName>
    <definedName name="_xlnm.Print_Area" localSheetId="18">'AUG 19'!$A$12:$AX$77</definedName>
    <definedName name="_xlnm.Print_Area" localSheetId="4">'AUG 2'!$A$12:$AX$77</definedName>
    <definedName name="_xlnm.Print_Area" localSheetId="19">'AUG 20'!$A$12:$AX$77</definedName>
    <definedName name="_xlnm.Print_Area" localSheetId="20">'AUG 21'!$A$12:$AX$77</definedName>
    <definedName name="_xlnm.Print_Area" localSheetId="21">'AUG 22'!$A$12:$AX$77</definedName>
    <definedName name="_xlnm.Print_Area" localSheetId="22">'AUG 23'!$A$12:$AX$77</definedName>
    <definedName name="_xlnm.Print_Area" localSheetId="23">'AUG 24'!$A$12:$AX$77</definedName>
    <definedName name="_xlnm.Print_Area" localSheetId="24">'AUG 25'!$A$12:$AX$77</definedName>
    <definedName name="_xlnm.Print_Area" localSheetId="25">'AUG 26'!$A$12:$AX$77</definedName>
    <definedName name="_xlnm.Print_Area" localSheetId="26">'AUG 27'!$A$12:$AX$77</definedName>
    <definedName name="_xlnm.Print_Area" localSheetId="27">'AUG 28'!$A$12:$AX$77</definedName>
    <definedName name="_xlnm.Print_Area" localSheetId="5">'AUG 3'!$A$12:$AX$77</definedName>
    <definedName name="_xlnm.Print_Area" localSheetId="6">'AUG 4'!$A$12:$AX$77</definedName>
    <definedName name="_xlnm.Print_Area" localSheetId="7">'AUG 6'!$A$12:$AX$77</definedName>
    <definedName name="_xlnm.Print_Area" localSheetId="8">'AUG 7'!$A$12:$AX$77</definedName>
    <definedName name="_xlnm.Print_Area" localSheetId="9">'AUG 8'!$A$12:$AX$77</definedName>
    <definedName name="_xlnm.Print_Area" localSheetId="10">'AUG 9'!$A$12:$AX$77</definedName>
    <definedName name="_xlnm.Print_Area" localSheetId="54">'Detail Template'!$A$12:$AX$77</definedName>
    <definedName name="_xlnm.Print_Area" localSheetId="3">'Methodology Calc'!$A$13:$AN$488</definedName>
    <definedName name="_xlnm.Print_Area" localSheetId="48">'OCT 1'!$A$12:$AX$77</definedName>
    <definedName name="_xlnm.Print_Area" localSheetId="49">'OCT 2'!$A$12:$AX$77</definedName>
    <definedName name="_xlnm.Print_Area" localSheetId="51">'OCT 28'!$A$12:$AX$77</definedName>
    <definedName name="_xlnm.Print_Area" localSheetId="52">'OCT 29'!$A$12:$AX$77</definedName>
    <definedName name="_xlnm.Print_Area" localSheetId="50">'OCT 3'!$A$12:$AX$77</definedName>
    <definedName name="_xlnm.Print_Area" localSheetId="53">'OCT 31'!$A$12:$AX$77</definedName>
    <definedName name="_xlnm.Print_Area" localSheetId="32">'SEP 10'!$A$12:$AX$77</definedName>
    <definedName name="_xlnm.Print_Area" localSheetId="33">'SEP 15'!$A$12:$AX$77</definedName>
    <definedName name="_xlnm.Print_Area" localSheetId="34">'SEP 17'!$A$12:$AX$77</definedName>
    <definedName name="_xlnm.Print_Area" localSheetId="35">'SEP 18'!$A$12:$AX$77</definedName>
    <definedName name="_xlnm.Print_Area" localSheetId="36">'SEP 19'!$A$12:$AX$77</definedName>
    <definedName name="_xlnm.Print_Area" localSheetId="37">'SEP 20'!$A$12:$AX$77</definedName>
    <definedName name="_xlnm.Print_Area" localSheetId="38">'SEP 21'!$A$12:$AX$77</definedName>
    <definedName name="_xlnm.Print_Area" localSheetId="39">'SEP 22'!$A$12:$AX$77</definedName>
    <definedName name="_xlnm.Print_Area" localSheetId="40">'SEP 23'!$A$12:$AX$77</definedName>
    <definedName name="_xlnm.Print_Area" localSheetId="41">'SEP 24'!$A$12:$AX$77</definedName>
    <definedName name="_xlnm.Print_Area" localSheetId="42">'SEP 25'!$A$12:$AX$77</definedName>
    <definedName name="_xlnm.Print_Area" localSheetId="43">'SEP 26'!$A$12:$AX$77</definedName>
    <definedName name="_xlnm.Print_Area" localSheetId="44">'SEP 27'!$A$12:$AX$77</definedName>
    <definedName name="_xlnm.Print_Area" localSheetId="45">'SEP 28'!$A$12:$AX$77</definedName>
    <definedName name="_xlnm.Print_Area" localSheetId="46">'SEP 29'!$A$12:$AX$77</definedName>
    <definedName name="_xlnm.Print_Area" localSheetId="47">'SEP 30'!$A$12:$AX$77</definedName>
    <definedName name="_xlnm.Print_Area" localSheetId="28">'SEP 4'!$A$12:$AX$77</definedName>
    <definedName name="_xlnm.Print_Area" localSheetId="29">'SEP 5'!$A$12:$AX$77</definedName>
    <definedName name="_xlnm.Print_Area" localSheetId="30">'SEP 6'!$A$12:$AX$77</definedName>
    <definedName name="_xlnm.Print_Area" localSheetId="31">'SEP 7'!$A$12:$AX$77</definedName>
    <definedName name="_xlnm.Print_Titles" localSheetId="11">'AUG 10'!$A:$B,'AUG 10'!$3:$11</definedName>
    <definedName name="_xlnm.Print_Titles" localSheetId="12">'AUG 11'!$A:$B,'AUG 11'!$3:$11</definedName>
    <definedName name="_xlnm.Print_Titles" localSheetId="13">'AUG 12'!$A:$B,'AUG 12'!$3:$11</definedName>
    <definedName name="_xlnm.Print_Titles" localSheetId="14">'AUG 13'!$A:$B,'AUG 13'!$3:$11</definedName>
    <definedName name="_xlnm.Print_Titles" localSheetId="15">'AUG 14'!$A:$B,'AUG 14'!$3:$11</definedName>
    <definedName name="_xlnm.Print_Titles" localSheetId="16">'AUG 15'!$A:$B,'AUG 15'!$3:$11</definedName>
    <definedName name="_xlnm.Print_Titles" localSheetId="17">'AUG 16'!$A:$B,'AUG 16'!$3:$11</definedName>
    <definedName name="_xlnm.Print_Titles" localSheetId="18">'AUG 19'!$A:$B,'AUG 19'!$3:$11</definedName>
    <definedName name="_xlnm.Print_Titles" localSheetId="4">'AUG 2'!$A:$B,'AUG 2'!$3:$11</definedName>
    <definedName name="_xlnm.Print_Titles" localSheetId="19">'AUG 20'!$A:$B,'AUG 20'!$3:$11</definedName>
    <definedName name="_xlnm.Print_Titles" localSheetId="20">'AUG 21'!$A:$B,'AUG 21'!$3:$11</definedName>
    <definedName name="_xlnm.Print_Titles" localSheetId="21">'AUG 22'!$A:$B,'AUG 22'!$3:$11</definedName>
    <definedName name="_xlnm.Print_Titles" localSheetId="22">'AUG 23'!$A:$B,'AUG 23'!$3:$11</definedName>
    <definedName name="_xlnm.Print_Titles" localSheetId="23">'AUG 24'!$A:$B,'AUG 24'!$3:$11</definedName>
    <definedName name="_xlnm.Print_Titles" localSheetId="24">'AUG 25'!$A:$B,'AUG 25'!$3:$11</definedName>
    <definedName name="_xlnm.Print_Titles" localSheetId="25">'AUG 26'!$A:$B,'AUG 26'!$3:$11</definedName>
    <definedName name="_xlnm.Print_Titles" localSheetId="26">'AUG 27'!$A:$B,'AUG 27'!$3:$11</definedName>
    <definedName name="_xlnm.Print_Titles" localSheetId="27">'AUG 28'!$A:$B,'AUG 28'!$3:$11</definedName>
    <definedName name="_xlnm.Print_Titles" localSheetId="5">'AUG 3'!$A:$B,'AUG 3'!$3:$11</definedName>
    <definedName name="_xlnm.Print_Titles" localSheetId="6">'AUG 4'!$A:$B,'AUG 4'!$3:$11</definedName>
    <definedName name="_xlnm.Print_Titles" localSheetId="7">'AUG 6'!$A:$B,'AUG 6'!$3:$11</definedName>
    <definedName name="_xlnm.Print_Titles" localSheetId="8">'AUG 7'!$A:$B,'AUG 7'!$3:$11</definedName>
    <definedName name="_xlnm.Print_Titles" localSheetId="9">'AUG 8'!$A:$B,'AUG 8'!$3:$11</definedName>
    <definedName name="_xlnm.Print_Titles" localSheetId="10">'AUG 9'!$A:$B,'AUG 9'!$3:$11</definedName>
    <definedName name="_xlnm.Print_Titles" localSheetId="54">'Detail Template'!$A:$B,'Detail Template'!$3:$11</definedName>
    <definedName name="_xlnm.Print_Titles" localSheetId="3">'Methodology Calc'!$A:$D,'Methodology Calc'!$3:$12</definedName>
    <definedName name="_xlnm.Print_Titles" localSheetId="48">'OCT 1'!$A:$B,'OCT 1'!$3:$11</definedName>
    <definedName name="_xlnm.Print_Titles" localSheetId="49">'OCT 2'!$A:$B,'OCT 2'!$3:$11</definedName>
    <definedName name="_xlnm.Print_Titles" localSheetId="51">'OCT 28'!$A:$B,'OCT 28'!$3:$11</definedName>
    <definedName name="_xlnm.Print_Titles" localSheetId="52">'OCT 29'!$A:$B,'OCT 29'!$3:$11</definedName>
    <definedName name="_xlnm.Print_Titles" localSheetId="50">'OCT 3'!$A:$B,'OCT 3'!$3:$11</definedName>
    <definedName name="_xlnm.Print_Titles" localSheetId="53">'OCT 31'!$A:$B,'OCT 31'!$3:$11</definedName>
    <definedName name="_xlnm.Print_Titles" localSheetId="32">'SEP 10'!$A:$B,'SEP 10'!$3:$11</definedName>
    <definedName name="_xlnm.Print_Titles" localSheetId="33">'SEP 15'!$A:$B,'SEP 15'!$3:$11</definedName>
    <definedName name="_xlnm.Print_Titles" localSheetId="34">'SEP 17'!$A:$B,'SEP 17'!$3:$11</definedName>
    <definedName name="_xlnm.Print_Titles" localSheetId="35">'SEP 18'!$A:$B,'SEP 18'!$3:$11</definedName>
    <definedName name="_xlnm.Print_Titles" localSheetId="36">'SEP 19'!$A:$B,'SEP 19'!$3:$11</definedName>
    <definedName name="_xlnm.Print_Titles" localSheetId="37">'SEP 20'!$A:$B,'SEP 20'!$3:$11</definedName>
    <definedName name="_xlnm.Print_Titles" localSheetId="38">'SEP 21'!$A:$B,'SEP 21'!$3:$11</definedName>
    <definedName name="_xlnm.Print_Titles" localSheetId="39">'SEP 22'!$A:$B,'SEP 22'!$3:$11</definedName>
    <definedName name="_xlnm.Print_Titles" localSheetId="40">'SEP 23'!$A:$B,'SEP 23'!$3:$11</definedName>
    <definedName name="_xlnm.Print_Titles" localSheetId="41">'SEP 24'!$A:$B,'SEP 24'!$3:$11</definedName>
    <definedName name="_xlnm.Print_Titles" localSheetId="42">'SEP 25'!$A:$B,'SEP 25'!$3:$11</definedName>
    <definedName name="_xlnm.Print_Titles" localSheetId="43">'SEP 26'!$A:$B,'SEP 26'!$3:$11</definedName>
    <definedName name="_xlnm.Print_Titles" localSheetId="44">'SEP 27'!$A:$B,'SEP 27'!$3:$11</definedName>
    <definedName name="_xlnm.Print_Titles" localSheetId="45">'SEP 28'!$A:$B,'SEP 28'!$3:$11</definedName>
    <definedName name="_xlnm.Print_Titles" localSheetId="46">'SEP 29'!$A:$B,'SEP 29'!$3:$11</definedName>
    <definedName name="_xlnm.Print_Titles" localSheetId="47">'SEP 30'!$A:$B,'SEP 30'!$3:$11</definedName>
    <definedName name="_xlnm.Print_Titles" localSheetId="28">'SEP 4'!$A:$B,'SEP 4'!$3:$11</definedName>
    <definedName name="_xlnm.Print_Titles" localSheetId="29">'SEP 5'!$A:$B,'SEP 5'!$3:$11</definedName>
    <definedName name="_xlnm.Print_Titles" localSheetId="30">'SEP 6'!$A:$B,'SEP 6'!$3:$11</definedName>
    <definedName name="_xlnm.Print_Titles" localSheetId="31">'SEP 7'!$A:$B,'SEP 7'!$3:$11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72" i="20" l="1"/>
  <c r="V71" i="20"/>
  <c r="S74" i="11"/>
  <c r="O74" i="11"/>
  <c r="G74" i="11"/>
  <c r="AM64" i="11"/>
  <c r="T64" i="11"/>
  <c r="S64" i="11"/>
  <c r="O64" i="11"/>
  <c r="G64" i="11"/>
  <c r="AM40" i="11"/>
  <c r="AL40" i="11"/>
  <c r="T40" i="11"/>
  <c r="S40" i="11"/>
  <c r="O40" i="11"/>
  <c r="G40" i="11"/>
  <c r="X440" i="7" l="1"/>
  <c r="X441" i="7"/>
  <c r="X442" i="7"/>
  <c r="X443" i="7"/>
  <c r="X444" i="7"/>
  <c r="X446" i="7"/>
  <c r="V440" i="7"/>
  <c r="V441" i="7"/>
  <c r="X439" i="7"/>
  <c r="V439" i="7"/>
  <c r="X264" i="7"/>
  <c r="X265" i="7"/>
  <c r="V264" i="7"/>
  <c r="V265" i="7"/>
  <c r="X263" i="7"/>
  <c r="V263" i="7"/>
  <c r="X217" i="7"/>
  <c r="X218" i="7"/>
  <c r="X219" i="7"/>
  <c r="X220" i="7"/>
  <c r="X221" i="7"/>
  <c r="X216" i="7"/>
  <c r="X215" i="7"/>
  <c r="X214" i="7"/>
  <c r="V215" i="7"/>
  <c r="V216" i="7"/>
  <c r="V217" i="7"/>
  <c r="V218" i="7"/>
  <c r="V219" i="7"/>
  <c r="V220" i="7"/>
  <c r="V221" i="7"/>
  <c r="V214" i="7"/>
  <c r="X209" i="7"/>
  <c r="X208" i="7"/>
  <c r="X207" i="7"/>
  <c r="X203" i="7"/>
  <c r="X204" i="7"/>
  <c r="X206" i="7"/>
  <c r="X205" i="7"/>
  <c r="X202" i="7"/>
  <c r="V202" i="7"/>
  <c r="V203" i="7"/>
  <c r="V204" i="7"/>
  <c r="V205" i="7"/>
  <c r="V206" i="7"/>
  <c r="V207" i="7"/>
  <c r="V208" i="7"/>
  <c r="V209" i="7"/>
  <c r="X201" i="7"/>
  <c r="V201" i="7"/>
  <c r="X200" i="7"/>
  <c r="V200" i="7"/>
  <c r="X192" i="7"/>
  <c r="X193" i="7"/>
  <c r="X194" i="7"/>
  <c r="X195" i="7"/>
  <c r="X191" i="7"/>
  <c r="V191" i="7"/>
  <c r="V192" i="7"/>
  <c r="V193" i="7"/>
  <c r="V194" i="7"/>
  <c r="V195" i="7"/>
  <c r="X190" i="7"/>
  <c r="V190" i="7"/>
  <c r="X189" i="7"/>
  <c r="V189" i="7"/>
  <c r="V188" i="7"/>
  <c r="V187" i="7"/>
  <c r="V181" i="7"/>
  <c r="V176" i="7"/>
  <c r="V177" i="7"/>
  <c r="V178" i="7"/>
  <c r="V179" i="7"/>
  <c r="V175" i="7"/>
  <c r="X165" i="7"/>
  <c r="X166" i="7"/>
  <c r="X167" i="7"/>
  <c r="X168" i="7"/>
  <c r="V165" i="7"/>
  <c r="V166" i="7"/>
  <c r="V167" i="7"/>
  <c r="V168" i="7"/>
  <c r="X164" i="7"/>
  <c r="V164" i="7"/>
  <c r="V162" i="7"/>
  <c r="V163" i="7"/>
  <c r="V161" i="7"/>
  <c r="V160" i="7"/>
  <c r="X153" i="7"/>
  <c r="X154" i="7"/>
  <c r="V153" i="7"/>
  <c r="V154" i="7"/>
  <c r="X152" i="7"/>
  <c r="V152" i="7"/>
  <c r="X150" i="7"/>
  <c r="V150" i="7"/>
  <c r="V143" i="7"/>
  <c r="V142" i="7"/>
  <c r="V134" i="7"/>
  <c r="V109" i="7"/>
  <c r="V110" i="7"/>
  <c r="V111" i="7"/>
  <c r="V112" i="7"/>
  <c r="V113" i="7"/>
  <c r="V108" i="7"/>
  <c r="X100" i="7"/>
  <c r="X101" i="7"/>
  <c r="X102" i="7"/>
  <c r="X99" i="7"/>
  <c r="V100" i="7"/>
  <c r="Z100" i="7" s="1"/>
  <c r="V101" i="7"/>
  <c r="Z101" i="7" s="1"/>
  <c r="V102" i="7"/>
  <c r="Z102" i="7" s="1"/>
  <c r="V99" i="7"/>
  <c r="X83" i="7"/>
  <c r="X84" i="7"/>
  <c r="X85" i="7"/>
  <c r="V83" i="7"/>
  <c r="V84" i="7"/>
  <c r="V85" i="7"/>
  <c r="X82" i="7"/>
  <c r="V82" i="7"/>
  <c r="X73" i="7"/>
  <c r="X74" i="7"/>
  <c r="X75" i="7"/>
  <c r="X76" i="7"/>
  <c r="V73" i="7"/>
  <c r="V74" i="7"/>
  <c r="V75" i="7"/>
  <c r="V76" i="7"/>
  <c r="X72" i="7"/>
  <c r="V72" i="7"/>
  <c r="X36" i="7"/>
  <c r="V36" i="7"/>
  <c r="X64" i="7" l="1"/>
  <c r="X65" i="7"/>
  <c r="X66" i="7"/>
  <c r="V64" i="7"/>
  <c r="V65" i="7"/>
  <c r="V66" i="7"/>
  <c r="X58" i="7"/>
  <c r="X24" i="7"/>
  <c r="X63" i="7"/>
  <c r="V63" i="7"/>
  <c r="V58" i="7"/>
  <c r="V24" i="7"/>
  <c r="Z245" i="7" l="1"/>
  <c r="S245" i="7"/>
  <c r="K245" i="7"/>
  <c r="I245" i="7"/>
  <c r="M245" i="7" s="1"/>
  <c r="O245" i="7" s="1"/>
  <c r="Z244" i="7"/>
  <c r="S244" i="7"/>
  <c r="K244" i="7"/>
  <c r="I244" i="7"/>
  <c r="M244" i="7" s="1"/>
  <c r="O244" i="7" s="1"/>
  <c r="Z243" i="7"/>
  <c r="S243" i="7"/>
  <c r="K243" i="7"/>
  <c r="I243" i="7"/>
  <c r="M243" i="7" s="1"/>
  <c r="O243" i="7" s="1"/>
  <c r="Z242" i="7"/>
  <c r="S242" i="7"/>
  <c r="S241" i="7" s="1"/>
  <c r="I242" i="7"/>
  <c r="M242" i="7" s="1"/>
  <c r="O242" i="7" s="1"/>
  <c r="G241" i="7"/>
  <c r="E241" i="7"/>
  <c r="O241" i="7" l="1"/>
  <c r="T242" i="7"/>
  <c r="T243" i="7"/>
  <c r="T244" i="7"/>
  <c r="T245" i="7"/>
  <c r="I444" i="7"/>
  <c r="S444" i="7"/>
  <c r="Z444" i="7"/>
  <c r="I440" i="7"/>
  <c r="S440" i="7"/>
  <c r="Z440" i="7"/>
  <c r="I441" i="7"/>
  <c r="S441" i="7"/>
  <c r="Z441" i="7"/>
  <c r="I442" i="7"/>
  <c r="S442" i="7"/>
  <c r="Z442" i="7"/>
  <c r="I443" i="7"/>
  <c r="S443" i="7"/>
  <c r="Z443" i="7"/>
  <c r="I431" i="7"/>
  <c r="S431" i="7"/>
  <c r="Z431" i="7"/>
  <c r="I389" i="7"/>
  <c r="S389" i="7"/>
  <c r="Z389" i="7"/>
  <c r="I390" i="7"/>
  <c r="S390" i="7"/>
  <c r="Z390" i="7"/>
  <c r="I371" i="7"/>
  <c r="S371" i="7"/>
  <c r="Z371" i="7"/>
  <c r="I372" i="7"/>
  <c r="S372" i="7"/>
  <c r="Z372" i="7"/>
  <c r="I328" i="7"/>
  <c r="S328" i="7"/>
  <c r="Z328" i="7"/>
  <c r="I329" i="7"/>
  <c r="S329" i="7"/>
  <c r="Z329" i="7"/>
  <c r="I330" i="7"/>
  <c r="S330" i="7"/>
  <c r="Z330" i="7"/>
  <c r="I263" i="7"/>
  <c r="S263" i="7"/>
  <c r="Z263" i="7"/>
  <c r="Z416" i="7"/>
  <c r="S416" i="7"/>
  <c r="I416" i="7"/>
  <c r="Z415" i="7"/>
  <c r="S415" i="7"/>
  <c r="I415" i="7"/>
  <c r="Z414" i="7"/>
  <c r="S414" i="7"/>
  <c r="K414" i="7"/>
  <c r="K415" i="7" s="1"/>
  <c r="K416" i="7" s="1"/>
  <c r="I414" i="7"/>
  <c r="Z413" i="7"/>
  <c r="S413" i="7"/>
  <c r="I413" i="7"/>
  <c r="M413" i="7" s="1"/>
  <c r="O413" i="7" s="1"/>
  <c r="G412" i="7"/>
  <c r="E412" i="7"/>
  <c r="Z408" i="7"/>
  <c r="S408" i="7"/>
  <c r="I408" i="7"/>
  <c r="Z407" i="7"/>
  <c r="S407" i="7"/>
  <c r="I407" i="7"/>
  <c r="Z406" i="7"/>
  <c r="S406" i="7"/>
  <c r="K406" i="7"/>
  <c r="K407" i="7" s="1"/>
  <c r="K408" i="7" s="1"/>
  <c r="I406" i="7"/>
  <c r="Z405" i="7"/>
  <c r="S405" i="7"/>
  <c r="I405" i="7"/>
  <c r="M405" i="7" s="1"/>
  <c r="O405" i="7" s="1"/>
  <c r="G404" i="7"/>
  <c r="E404" i="7"/>
  <c r="Z400" i="7"/>
  <c r="S400" i="7"/>
  <c r="K400" i="7"/>
  <c r="I400" i="7"/>
  <c r="M400" i="7" s="1"/>
  <c r="O400" i="7" s="1"/>
  <c r="Z399" i="7"/>
  <c r="S399" i="7"/>
  <c r="I399" i="7"/>
  <c r="Z398" i="7"/>
  <c r="S398" i="7"/>
  <c r="K398" i="7"/>
  <c r="K399" i="7" s="1"/>
  <c r="I398" i="7"/>
  <c r="Z397" i="7"/>
  <c r="S397" i="7"/>
  <c r="I397" i="7"/>
  <c r="M397" i="7" s="1"/>
  <c r="O397" i="7" s="1"/>
  <c r="G396" i="7"/>
  <c r="E396" i="7"/>
  <c r="Z392" i="7"/>
  <c r="S392" i="7"/>
  <c r="I392" i="7"/>
  <c r="Z391" i="7"/>
  <c r="S391" i="7"/>
  <c r="I391" i="7"/>
  <c r="Z388" i="7"/>
  <c r="S388" i="7"/>
  <c r="K388" i="7"/>
  <c r="K389" i="7" s="1"/>
  <c r="K390" i="7" s="1"/>
  <c r="I388" i="7"/>
  <c r="Z387" i="7"/>
  <c r="S387" i="7"/>
  <c r="I387" i="7"/>
  <c r="M387" i="7" s="1"/>
  <c r="O387" i="7" s="1"/>
  <c r="G386" i="7"/>
  <c r="E386" i="7"/>
  <c r="Z382" i="7"/>
  <c r="S382" i="7"/>
  <c r="I382" i="7"/>
  <c r="Z381" i="7"/>
  <c r="S381" i="7"/>
  <c r="I381" i="7"/>
  <c r="Z380" i="7"/>
  <c r="S380" i="7"/>
  <c r="K380" i="7"/>
  <c r="K381" i="7" s="1"/>
  <c r="K382" i="7" s="1"/>
  <c r="I380" i="7"/>
  <c r="Z379" i="7"/>
  <c r="S379" i="7"/>
  <c r="I379" i="7"/>
  <c r="M379" i="7" s="1"/>
  <c r="O379" i="7" s="1"/>
  <c r="G378" i="7"/>
  <c r="E378" i="7"/>
  <c r="Z374" i="7"/>
  <c r="S374" i="7"/>
  <c r="I374" i="7"/>
  <c r="Z373" i="7"/>
  <c r="S373" i="7"/>
  <c r="I373" i="7"/>
  <c r="Z370" i="7"/>
  <c r="S370" i="7"/>
  <c r="K370" i="7"/>
  <c r="K371" i="7" s="1"/>
  <c r="K372" i="7" s="1"/>
  <c r="I370" i="7"/>
  <c r="Z369" i="7"/>
  <c r="S369" i="7"/>
  <c r="I369" i="7"/>
  <c r="M369" i="7" s="1"/>
  <c r="O369" i="7" s="1"/>
  <c r="G368" i="7"/>
  <c r="E368" i="7"/>
  <c r="Z364" i="7"/>
  <c r="S364" i="7"/>
  <c r="K364" i="7"/>
  <c r="I364" i="7"/>
  <c r="M364" i="7" s="1"/>
  <c r="O364" i="7" s="1"/>
  <c r="Z363" i="7"/>
  <c r="S363" i="7"/>
  <c r="I363" i="7"/>
  <c r="Z362" i="7"/>
  <c r="S362" i="7"/>
  <c r="K362" i="7"/>
  <c r="K363" i="7" s="1"/>
  <c r="I362" i="7"/>
  <c r="Z361" i="7"/>
  <c r="S361" i="7"/>
  <c r="I361" i="7"/>
  <c r="M361" i="7" s="1"/>
  <c r="O361" i="7" s="1"/>
  <c r="G360" i="7"/>
  <c r="E360" i="7"/>
  <c r="Z356" i="7"/>
  <c r="S356" i="7"/>
  <c r="K356" i="7"/>
  <c r="I356" i="7"/>
  <c r="M356" i="7" s="1"/>
  <c r="O356" i="7" s="1"/>
  <c r="Z355" i="7"/>
  <c r="S355" i="7"/>
  <c r="K355" i="7"/>
  <c r="I355" i="7"/>
  <c r="M355" i="7" s="1"/>
  <c r="O355" i="7" s="1"/>
  <c r="Z354" i="7"/>
  <c r="S354" i="7"/>
  <c r="K354" i="7"/>
  <c r="I354" i="7"/>
  <c r="Z353" i="7"/>
  <c r="S353" i="7"/>
  <c r="I353" i="7"/>
  <c r="M353" i="7" s="1"/>
  <c r="O353" i="7" s="1"/>
  <c r="G352" i="7"/>
  <c r="E352" i="7"/>
  <c r="Z348" i="7"/>
  <c r="S348" i="7"/>
  <c r="I348" i="7"/>
  <c r="Z347" i="7"/>
  <c r="S347" i="7"/>
  <c r="I347" i="7"/>
  <c r="Z346" i="7"/>
  <c r="S346" i="7"/>
  <c r="K346" i="7"/>
  <c r="K347" i="7" s="1"/>
  <c r="K348" i="7" s="1"/>
  <c r="I346" i="7"/>
  <c r="Z345" i="7"/>
  <c r="S345" i="7"/>
  <c r="I345" i="7"/>
  <c r="M345" i="7" s="1"/>
  <c r="O345" i="7" s="1"/>
  <c r="G344" i="7"/>
  <c r="E344" i="7"/>
  <c r="Z340" i="7"/>
  <c r="S340" i="7"/>
  <c r="K340" i="7"/>
  <c r="I340" i="7"/>
  <c r="M340" i="7" s="1"/>
  <c r="O340" i="7" s="1"/>
  <c r="Z339" i="7"/>
  <c r="S339" i="7"/>
  <c r="K339" i="7"/>
  <c r="I339" i="7"/>
  <c r="M339" i="7" s="1"/>
  <c r="O339" i="7" s="1"/>
  <c r="Z338" i="7"/>
  <c r="S338" i="7"/>
  <c r="K338" i="7"/>
  <c r="I338" i="7"/>
  <c r="M338" i="7" s="1"/>
  <c r="O338" i="7" s="1"/>
  <c r="Z337" i="7"/>
  <c r="S337" i="7"/>
  <c r="I337" i="7"/>
  <c r="M337" i="7" s="1"/>
  <c r="O337" i="7" s="1"/>
  <c r="G336" i="7"/>
  <c r="E336" i="7"/>
  <c r="Z332" i="7"/>
  <c r="S332" i="7"/>
  <c r="I332" i="7"/>
  <c r="Z331" i="7"/>
  <c r="S331" i="7"/>
  <c r="I331" i="7"/>
  <c r="Z327" i="7"/>
  <c r="S327" i="7"/>
  <c r="K327" i="7"/>
  <c r="K328" i="7" s="1"/>
  <c r="K329" i="7" s="1"/>
  <c r="K330" i="7" s="1"/>
  <c r="I327" i="7"/>
  <c r="Z326" i="7"/>
  <c r="S326" i="7"/>
  <c r="I326" i="7"/>
  <c r="M326" i="7" s="1"/>
  <c r="O326" i="7" s="1"/>
  <c r="G325" i="7"/>
  <c r="E325" i="7"/>
  <c r="Z321" i="7"/>
  <c r="S321" i="7"/>
  <c r="K321" i="7"/>
  <c r="I321" i="7"/>
  <c r="M321" i="7" s="1"/>
  <c r="O321" i="7" s="1"/>
  <c r="Z320" i="7"/>
  <c r="S320" i="7"/>
  <c r="K320" i="7"/>
  <c r="I320" i="7"/>
  <c r="M320" i="7" s="1"/>
  <c r="O320" i="7" s="1"/>
  <c r="Z319" i="7"/>
  <c r="S319" i="7"/>
  <c r="K319" i="7"/>
  <c r="I319" i="7"/>
  <c r="M319" i="7" s="1"/>
  <c r="O319" i="7" s="1"/>
  <c r="Z318" i="7"/>
  <c r="S318" i="7"/>
  <c r="I318" i="7"/>
  <c r="M318" i="7" s="1"/>
  <c r="O318" i="7" s="1"/>
  <c r="G317" i="7"/>
  <c r="E317" i="7"/>
  <c r="Z313" i="7"/>
  <c r="S313" i="7"/>
  <c r="K313" i="7"/>
  <c r="I313" i="7"/>
  <c r="M313" i="7" s="1"/>
  <c r="O313" i="7" s="1"/>
  <c r="Z312" i="7"/>
  <c r="S312" i="7"/>
  <c r="K312" i="7"/>
  <c r="I312" i="7"/>
  <c r="M312" i="7" s="1"/>
  <c r="O312" i="7" s="1"/>
  <c r="Z311" i="7"/>
  <c r="S311" i="7"/>
  <c r="K311" i="7"/>
  <c r="I311" i="7"/>
  <c r="M311" i="7" s="1"/>
  <c r="O311" i="7" s="1"/>
  <c r="Z310" i="7"/>
  <c r="S310" i="7"/>
  <c r="I310" i="7"/>
  <c r="M310" i="7" s="1"/>
  <c r="O310" i="7" s="1"/>
  <c r="G309" i="7"/>
  <c r="E309" i="7"/>
  <c r="Z305" i="7"/>
  <c r="S305" i="7"/>
  <c r="K305" i="7"/>
  <c r="I305" i="7"/>
  <c r="M305" i="7" s="1"/>
  <c r="O305" i="7" s="1"/>
  <c r="Z304" i="7"/>
  <c r="S304" i="7"/>
  <c r="K304" i="7"/>
  <c r="I304" i="7"/>
  <c r="M304" i="7" s="1"/>
  <c r="O304" i="7" s="1"/>
  <c r="Z303" i="7"/>
  <c r="S303" i="7"/>
  <c r="K303" i="7"/>
  <c r="I303" i="7"/>
  <c r="M303" i="7" s="1"/>
  <c r="O303" i="7" s="1"/>
  <c r="Z302" i="7"/>
  <c r="S302" i="7"/>
  <c r="I302" i="7"/>
  <c r="M302" i="7" s="1"/>
  <c r="O302" i="7" s="1"/>
  <c r="G301" i="7"/>
  <c r="E301" i="7"/>
  <c r="I216" i="7"/>
  <c r="S216" i="7"/>
  <c r="Z216" i="7"/>
  <c r="I217" i="7"/>
  <c r="S217" i="7"/>
  <c r="Z217" i="7"/>
  <c r="I218" i="7"/>
  <c r="S218" i="7"/>
  <c r="Z218" i="7"/>
  <c r="I219" i="7"/>
  <c r="S219" i="7"/>
  <c r="Z219" i="7"/>
  <c r="I202" i="7"/>
  <c r="S202" i="7"/>
  <c r="Z202" i="7"/>
  <c r="I203" i="7"/>
  <c r="S203" i="7"/>
  <c r="Z203" i="7"/>
  <c r="I204" i="7"/>
  <c r="S204" i="7"/>
  <c r="Z204" i="7"/>
  <c r="I205" i="7"/>
  <c r="S205" i="7"/>
  <c r="Z205" i="7"/>
  <c r="I206" i="7"/>
  <c r="S206" i="7"/>
  <c r="Z206" i="7"/>
  <c r="I207" i="7"/>
  <c r="S207" i="7"/>
  <c r="Z207" i="7"/>
  <c r="I194" i="7"/>
  <c r="S194" i="7"/>
  <c r="Z194" i="7"/>
  <c r="I189" i="7"/>
  <c r="S189" i="7"/>
  <c r="Z189" i="7"/>
  <c r="I190" i="7"/>
  <c r="S190" i="7"/>
  <c r="Z190" i="7"/>
  <c r="I191" i="7"/>
  <c r="S191" i="7"/>
  <c r="Z191" i="7"/>
  <c r="I192" i="7"/>
  <c r="S192" i="7"/>
  <c r="Z192" i="7"/>
  <c r="I177" i="7"/>
  <c r="S177" i="7"/>
  <c r="Z177" i="7"/>
  <c r="I178" i="7"/>
  <c r="S178" i="7"/>
  <c r="Z178" i="7"/>
  <c r="I179" i="7"/>
  <c r="S179" i="7"/>
  <c r="Z179" i="7"/>
  <c r="I180" i="7"/>
  <c r="S180" i="7"/>
  <c r="Z180" i="7"/>
  <c r="Z168" i="7"/>
  <c r="S168" i="7"/>
  <c r="K168" i="7"/>
  <c r="I168" i="7"/>
  <c r="Z167" i="7"/>
  <c r="S167" i="7"/>
  <c r="I167" i="7"/>
  <c r="Z166" i="7"/>
  <c r="S166" i="7"/>
  <c r="I166" i="7"/>
  <c r="Z165" i="7"/>
  <c r="S165" i="7"/>
  <c r="I165" i="7"/>
  <c r="Z164" i="7"/>
  <c r="S164" i="7"/>
  <c r="I164" i="7"/>
  <c r="Z163" i="7"/>
  <c r="S163" i="7"/>
  <c r="I163" i="7"/>
  <c r="Z162" i="7"/>
  <c r="S162" i="7"/>
  <c r="I162" i="7"/>
  <c r="Z153" i="7"/>
  <c r="S153" i="7"/>
  <c r="K153" i="7"/>
  <c r="I153" i="7"/>
  <c r="Z152" i="7"/>
  <c r="S152" i="7"/>
  <c r="K152" i="7"/>
  <c r="I152" i="7"/>
  <c r="Z113" i="7"/>
  <c r="S113" i="7"/>
  <c r="Z112" i="7"/>
  <c r="S112" i="7"/>
  <c r="Z111" i="7"/>
  <c r="S111" i="7"/>
  <c r="Z110" i="7"/>
  <c r="S110" i="7"/>
  <c r="Z109" i="7"/>
  <c r="S109" i="7"/>
  <c r="E97" i="7"/>
  <c r="I109" i="7"/>
  <c r="I110" i="7"/>
  <c r="I111" i="7"/>
  <c r="S100" i="7"/>
  <c r="K100" i="7"/>
  <c r="I100" i="7"/>
  <c r="I74" i="7"/>
  <c r="S74" i="7"/>
  <c r="Z74" i="7"/>
  <c r="I75" i="7"/>
  <c r="S75" i="7"/>
  <c r="Z75" i="7"/>
  <c r="I65" i="7"/>
  <c r="S65" i="7"/>
  <c r="Z65" i="7"/>
  <c r="Z67" i="7"/>
  <c r="S67" i="7"/>
  <c r="I67" i="7"/>
  <c r="Z66" i="7"/>
  <c r="S66" i="7"/>
  <c r="I66" i="7"/>
  <c r="Z64" i="7"/>
  <c r="S64" i="7"/>
  <c r="K64" i="7"/>
  <c r="K65" i="7" s="1"/>
  <c r="I64" i="7"/>
  <c r="Z63" i="7"/>
  <c r="S63" i="7"/>
  <c r="I63" i="7"/>
  <c r="M63" i="7" s="1"/>
  <c r="O63" i="7" s="1"/>
  <c r="G62" i="7"/>
  <c r="E62" i="7"/>
  <c r="I38" i="7"/>
  <c r="S38" i="7"/>
  <c r="Z38" i="7"/>
  <c r="I39" i="7"/>
  <c r="S39" i="7"/>
  <c r="Z39" i="7"/>
  <c r="I40" i="7"/>
  <c r="S40" i="7"/>
  <c r="Z40" i="7"/>
  <c r="I26" i="7"/>
  <c r="S26" i="7"/>
  <c r="Z26" i="7"/>
  <c r="I27" i="7"/>
  <c r="S27" i="7"/>
  <c r="Z27" i="7"/>
  <c r="I28" i="7"/>
  <c r="S28" i="7"/>
  <c r="Z28" i="7"/>
  <c r="I29" i="7"/>
  <c r="S29" i="7"/>
  <c r="Z29" i="7"/>
  <c r="Z237" i="7"/>
  <c r="S237" i="7"/>
  <c r="K237" i="7"/>
  <c r="I237" i="7"/>
  <c r="M237" i="7" s="1"/>
  <c r="O237" i="7" s="1"/>
  <c r="Z236" i="7"/>
  <c r="S236" i="7"/>
  <c r="I236" i="7"/>
  <c r="Z235" i="7"/>
  <c r="S235" i="7"/>
  <c r="K235" i="7"/>
  <c r="K236" i="7" s="1"/>
  <c r="I235" i="7"/>
  <c r="Z234" i="7"/>
  <c r="S234" i="7"/>
  <c r="I234" i="7"/>
  <c r="M234" i="7" s="1"/>
  <c r="O234" i="7" s="1"/>
  <c r="G233" i="7"/>
  <c r="E233" i="7"/>
  <c r="Z229" i="7"/>
  <c r="S229" i="7"/>
  <c r="K229" i="7"/>
  <c r="I229" i="7"/>
  <c r="M229" i="7" s="1"/>
  <c r="O229" i="7" s="1"/>
  <c r="Z228" i="7"/>
  <c r="S228" i="7"/>
  <c r="K228" i="7"/>
  <c r="I228" i="7"/>
  <c r="M228" i="7" s="1"/>
  <c r="O228" i="7" s="1"/>
  <c r="Z227" i="7"/>
  <c r="S227" i="7"/>
  <c r="K227" i="7"/>
  <c r="I227" i="7"/>
  <c r="Z226" i="7"/>
  <c r="S226" i="7"/>
  <c r="I226" i="7"/>
  <c r="M226" i="7" s="1"/>
  <c r="O226" i="7" s="1"/>
  <c r="G225" i="7"/>
  <c r="E225" i="7"/>
  <c r="Z221" i="7"/>
  <c r="S221" i="7"/>
  <c r="I221" i="7"/>
  <c r="Z220" i="7"/>
  <c r="S220" i="7"/>
  <c r="I220" i="7"/>
  <c r="Z215" i="7"/>
  <c r="S215" i="7"/>
  <c r="K215" i="7"/>
  <c r="K216" i="7" s="1"/>
  <c r="K217" i="7" s="1"/>
  <c r="K218" i="7" s="1"/>
  <c r="K219" i="7" s="1"/>
  <c r="I215" i="7"/>
  <c r="Z214" i="7"/>
  <c r="S214" i="7"/>
  <c r="I214" i="7"/>
  <c r="M214" i="7" s="1"/>
  <c r="O214" i="7" s="1"/>
  <c r="G213" i="7"/>
  <c r="E213" i="7"/>
  <c r="Z209" i="7"/>
  <c r="S209" i="7"/>
  <c r="I209" i="7"/>
  <c r="Z208" i="7"/>
  <c r="S208" i="7"/>
  <c r="I208" i="7"/>
  <c r="Z201" i="7"/>
  <c r="S201" i="7"/>
  <c r="K201" i="7"/>
  <c r="K202" i="7" s="1"/>
  <c r="K203" i="7" s="1"/>
  <c r="K204" i="7" s="1"/>
  <c r="K205" i="7" s="1"/>
  <c r="K206" i="7" s="1"/>
  <c r="K207" i="7" s="1"/>
  <c r="I201" i="7"/>
  <c r="Z200" i="7"/>
  <c r="S200" i="7"/>
  <c r="I200" i="7"/>
  <c r="M200" i="7" s="1"/>
  <c r="O200" i="7" s="1"/>
  <c r="G199" i="7"/>
  <c r="E199" i="7"/>
  <c r="Z195" i="7"/>
  <c r="S195" i="7"/>
  <c r="I195" i="7"/>
  <c r="Z193" i="7"/>
  <c r="S193" i="7"/>
  <c r="I193" i="7"/>
  <c r="Z188" i="7"/>
  <c r="S188" i="7"/>
  <c r="K188" i="7"/>
  <c r="K189" i="7" s="1"/>
  <c r="K190" i="7" s="1"/>
  <c r="K191" i="7" s="1"/>
  <c r="K192" i="7" s="1"/>
  <c r="I188" i="7"/>
  <c r="Z187" i="7"/>
  <c r="S187" i="7"/>
  <c r="I187" i="7"/>
  <c r="M187" i="7" s="1"/>
  <c r="O187" i="7" s="1"/>
  <c r="G186" i="7"/>
  <c r="E186" i="7"/>
  <c r="Z182" i="7"/>
  <c r="S182" i="7"/>
  <c r="I182" i="7"/>
  <c r="Z181" i="7"/>
  <c r="S181" i="7"/>
  <c r="I181" i="7"/>
  <c r="Z176" i="7"/>
  <c r="S176" i="7"/>
  <c r="K176" i="7"/>
  <c r="K177" i="7" s="1"/>
  <c r="K178" i="7" s="1"/>
  <c r="K179" i="7" s="1"/>
  <c r="K180" i="7" s="1"/>
  <c r="I176" i="7"/>
  <c r="Z175" i="7"/>
  <c r="S175" i="7"/>
  <c r="I175" i="7"/>
  <c r="M175" i="7" s="1"/>
  <c r="O175" i="7" s="1"/>
  <c r="G174" i="7"/>
  <c r="E174" i="7"/>
  <c r="Z170" i="7"/>
  <c r="S170" i="7"/>
  <c r="I170" i="7"/>
  <c r="Z169" i="7"/>
  <c r="S169" i="7"/>
  <c r="I169" i="7"/>
  <c r="Z161" i="7"/>
  <c r="S161" i="7"/>
  <c r="K161" i="7"/>
  <c r="K169" i="7" s="1"/>
  <c r="K170" i="7" s="1"/>
  <c r="I161" i="7"/>
  <c r="Z160" i="7"/>
  <c r="S160" i="7"/>
  <c r="I160" i="7"/>
  <c r="M160" i="7" s="1"/>
  <c r="O160" i="7" s="1"/>
  <c r="G159" i="7"/>
  <c r="E159" i="7"/>
  <c r="Z155" i="7"/>
  <c r="S155" i="7"/>
  <c r="I155" i="7"/>
  <c r="Z154" i="7"/>
  <c r="S154" i="7"/>
  <c r="I154" i="7"/>
  <c r="Z151" i="7"/>
  <c r="S151" i="7"/>
  <c r="K151" i="7"/>
  <c r="K154" i="7" s="1"/>
  <c r="K155" i="7" s="1"/>
  <c r="K163" i="7" s="1"/>
  <c r="K164" i="7" s="1"/>
  <c r="K165" i="7" s="1"/>
  <c r="K166" i="7" s="1"/>
  <c r="K167" i="7" s="1"/>
  <c r="I151" i="7"/>
  <c r="Z150" i="7"/>
  <c r="S150" i="7"/>
  <c r="I150" i="7"/>
  <c r="M150" i="7" s="1"/>
  <c r="O150" i="7" s="1"/>
  <c r="G149" i="7"/>
  <c r="E149" i="7"/>
  <c r="Z145" i="7"/>
  <c r="S145" i="7"/>
  <c r="K145" i="7"/>
  <c r="I145" i="7"/>
  <c r="M145" i="7" s="1"/>
  <c r="O145" i="7" s="1"/>
  <c r="Z144" i="7"/>
  <c r="S144" i="7"/>
  <c r="I144" i="7"/>
  <c r="Z143" i="7"/>
  <c r="S143" i="7"/>
  <c r="K143" i="7"/>
  <c r="K144" i="7" s="1"/>
  <c r="I143" i="7"/>
  <c r="Z142" i="7"/>
  <c r="S142" i="7"/>
  <c r="I142" i="7"/>
  <c r="M142" i="7" s="1"/>
  <c r="O142" i="7" s="1"/>
  <c r="G141" i="7"/>
  <c r="E141" i="7"/>
  <c r="Z137" i="7"/>
  <c r="S137" i="7"/>
  <c r="K137" i="7"/>
  <c r="I137" i="7"/>
  <c r="M137" i="7" s="1"/>
  <c r="O137" i="7" s="1"/>
  <c r="Z136" i="7"/>
  <c r="S136" i="7"/>
  <c r="K136" i="7"/>
  <c r="I136" i="7"/>
  <c r="M136" i="7" s="1"/>
  <c r="O136" i="7" s="1"/>
  <c r="Z135" i="7"/>
  <c r="S135" i="7"/>
  <c r="K135" i="7"/>
  <c r="I135" i="7"/>
  <c r="M135" i="7" s="1"/>
  <c r="O135" i="7" s="1"/>
  <c r="Z134" i="7"/>
  <c r="S134" i="7"/>
  <c r="I134" i="7"/>
  <c r="M134" i="7" s="1"/>
  <c r="O134" i="7" s="1"/>
  <c r="G133" i="7"/>
  <c r="E133" i="7"/>
  <c r="Z129" i="7"/>
  <c r="S129" i="7"/>
  <c r="K129" i="7"/>
  <c r="I129" i="7"/>
  <c r="M129" i="7" s="1"/>
  <c r="O129" i="7" s="1"/>
  <c r="Z128" i="7"/>
  <c r="S128" i="7"/>
  <c r="K128" i="7"/>
  <c r="I128" i="7"/>
  <c r="M128" i="7" s="1"/>
  <c r="O128" i="7" s="1"/>
  <c r="Z127" i="7"/>
  <c r="S127" i="7"/>
  <c r="K127" i="7"/>
  <c r="I127" i="7"/>
  <c r="Z126" i="7"/>
  <c r="S126" i="7"/>
  <c r="I126" i="7"/>
  <c r="M126" i="7" s="1"/>
  <c r="O126" i="7" s="1"/>
  <c r="G125" i="7"/>
  <c r="E125" i="7"/>
  <c r="Z121" i="7"/>
  <c r="S121" i="7"/>
  <c r="K121" i="7"/>
  <c r="I121" i="7"/>
  <c r="M121" i="7" s="1"/>
  <c r="O121" i="7" s="1"/>
  <c r="Z120" i="7"/>
  <c r="S120" i="7"/>
  <c r="K120" i="7"/>
  <c r="I120" i="7"/>
  <c r="M120" i="7" s="1"/>
  <c r="O120" i="7" s="1"/>
  <c r="Z119" i="7"/>
  <c r="S119" i="7"/>
  <c r="K119" i="7"/>
  <c r="I119" i="7"/>
  <c r="M119" i="7" s="1"/>
  <c r="O119" i="7" s="1"/>
  <c r="Z118" i="7"/>
  <c r="S118" i="7"/>
  <c r="I118" i="7"/>
  <c r="M118" i="7" s="1"/>
  <c r="O118" i="7" s="1"/>
  <c r="G117" i="7"/>
  <c r="E117" i="7"/>
  <c r="I113" i="7"/>
  <c r="I112" i="7"/>
  <c r="Z108" i="7"/>
  <c r="S108" i="7"/>
  <c r="K108" i="7"/>
  <c r="K109" i="7" s="1"/>
  <c r="K110" i="7" s="1"/>
  <c r="I108" i="7"/>
  <c r="Z107" i="7"/>
  <c r="S107" i="7"/>
  <c r="I107" i="7"/>
  <c r="M107" i="7" s="1"/>
  <c r="O107" i="7" s="1"/>
  <c r="G106" i="7"/>
  <c r="E106" i="7"/>
  <c r="S102" i="7"/>
  <c r="I102" i="7"/>
  <c r="S101" i="7"/>
  <c r="I101" i="7"/>
  <c r="Z99" i="7"/>
  <c r="S99" i="7"/>
  <c r="K99" i="7"/>
  <c r="K101" i="7" s="1"/>
  <c r="K102" i="7" s="1"/>
  <c r="I99" i="7"/>
  <c r="Z98" i="7"/>
  <c r="S98" i="7"/>
  <c r="I98" i="7"/>
  <c r="M98" i="7" s="1"/>
  <c r="O98" i="7" s="1"/>
  <c r="G97" i="7"/>
  <c r="Z93" i="7"/>
  <c r="S93" i="7"/>
  <c r="K93" i="7"/>
  <c r="I93" i="7"/>
  <c r="M93" i="7" s="1"/>
  <c r="O93" i="7" s="1"/>
  <c r="Z92" i="7"/>
  <c r="S92" i="7"/>
  <c r="K92" i="7"/>
  <c r="I92" i="7"/>
  <c r="M92" i="7" s="1"/>
  <c r="O92" i="7" s="1"/>
  <c r="Z91" i="7"/>
  <c r="S91" i="7"/>
  <c r="K91" i="7"/>
  <c r="I91" i="7"/>
  <c r="Z90" i="7"/>
  <c r="S90" i="7"/>
  <c r="I90" i="7"/>
  <c r="M90" i="7" s="1"/>
  <c r="O90" i="7" s="1"/>
  <c r="G89" i="7"/>
  <c r="E89" i="7"/>
  <c r="Z85" i="7"/>
  <c r="S85" i="7"/>
  <c r="I85" i="7"/>
  <c r="Z84" i="7"/>
  <c r="S84" i="7"/>
  <c r="I84" i="7"/>
  <c r="Z83" i="7"/>
  <c r="S83" i="7"/>
  <c r="K83" i="7"/>
  <c r="K84" i="7" s="1"/>
  <c r="K85" i="7" s="1"/>
  <c r="I83" i="7"/>
  <c r="Z82" i="7"/>
  <c r="S82" i="7"/>
  <c r="I82" i="7"/>
  <c r="M82" i="7" s="1"/>
  <c r="O82" i="7" s="1"/>
  <c r="G81" i="7"/>
  <c r="E81" i="7"/>
  <c r="Z77" i="7"/>
  <c r="S77" i="7"/>
  <c r="I77" i="7"/>
  <c r="Z76" i="7"/>
  <c r="S76" i="7"/>
  <c r="I76" i="7"/>
  <c r="Z73" i="7"/>
  <c r="S73" i="7"/>
  <c r="K73" i="7"/>
  <c r="K76" i="7" s="1"/>
  <c r="K77" i="7" s="1"/>
  <c r="I73" i="7"/>
  <c r="Z72" i="7"/>
  <c r="S72" i="7"/>
  <c r="I72" i="7"/>
  <c r="M72" i="7" s="1"/>
  <c r="O72" i="7" s="1"/>
  <c r="G71" i="7"/>
  <c r="E71" i="7"/>
  <c r="T241" i="7" l="1"/>
  <c r="M388" i="7"/>
  <c r="O388" i="7" s="1"/>
  <c r="M398" i="7"/>
  <c r="O398" i="7" s="1"/>
  <c r="M414" i="7"/>
  <c r="O414" i="7" s="1"/>
  <c r="K391" i="7"/>
  <c r="K392" i="7" s="1"/>
  <c r="M392" i="7" s="1"/>
  <c r="O392" i="7" s="1"/>
  <c r="M399" i="7"/>
  <c r="O399" i="7" s="1"/>
  <c r="S309" i="7"/>
  <c r="M415" i="7"/>
  <c r="O415" i="7" s="1"/>
  <c r="M416" i="7"/>
  <c r="O416" i="7" s="1"/>
  <c r="M370" i="7"/>
  <c r="O370" i="7" s="1"/>
  <c r="M406" i="7"/>
  <c r="O406" i="7" s="1"/>
  <c r="M408" i="7"/>
  <c r="O408" i="7" s="1"/>
  <c r="M389" i="7"/>
  <c r="O389" i="7" s="1"/>
  <c r="M407" i="7"/>
  <c r="O407" i="7" s="1"/>
  <c r="M390" i="7"/>
  <c r="T390" i="7" s="1"/>
  <c r="S386" i="7"/>
  <c r="K373" i="7"/>
  <c r="K374" i="7" s="1"/>
  <c r="M374" i="7" s="1"/>
  <c r="M381" i="7"/>
  <c r="O381" i="7" s="1"/>
  <c r="M380" i="7"/>
  <c r="O380" i="7" s="1"/>
  <c r="M382" i="7"/>
  <c r="O382" i="7" s="1"/>
  <c r="M371" i="7"/>
  <c r="O371" i="7" s="1"/>
  <c r="M372" i="7"/>
  <c r="T372" i="7" s="1"/>
  <c r="S336" i="7"/>
  <c r="M354" i="7"/>
  <c r="O354" i="7" s="1"/>
  <c r="O352" i="7" s="1"/>
  <c r="M327" i="7"/>
  <c r="O327" i="7" s="1"/>
  <c r="M346" i="7"/>
  <c r="O346" i="7" s="1"/>
  <c r="M362" i="7"/>
  <c r="O362" i="7" s="1"/>
  <c r="K331" i="7"/>
  <c r="K332" i="7" s="1"/>
  <c r="M332" i="7" s="1"/>
  <c r="M347" i="7"/>
  <c r="O347" i="7" s="1"/>
  <c r="M363" i="7"/>
  <c r="O363" i="7" s="1"/>
  <c r="M330" i="7"/>
  <c r="O330" i="7" s="1"/>
  <c r="M348" i="7"/>
  <c r="O348" i="7" s="1"/>
  <c r="S352" i="7"/>
  <c r="S344" i="7"/>
  <c r="S325" i="7"/>
  <c r="M329" i="7"/>
  <c r="O329" i="7" s="1"/>
  <c r="M328" i="7"/>
  <c r="O328" i="7" s="1"/>
  <c r="S396" i="7"/>
  <c r="T361" i="7"/>
  <c r="S378" i="7"/>
  <c r="S404" i="7"/>
  <c r="S317" i="7"/>
  <c r="S368" i="7"/>
  <c r="S360" i="7"/>
  <c r="S412" i="7"/>
  <c r="S301" i="7"/>
  <c r="T413" i="7"/>
  <c r="T405" i="7"/>
  <c r="T407" i="7"/>
  <c r="T397" i="7"/>
  <c r="T398" i="7"/>
  <c r="T400" i="7"/>
  <c r="T387" i="7"/>
  <c r="T388" i="7"/>
  <c r="T379" i="7"/>
  <c r="T369" i="7"/>
  <c r="T364" i="7"/>
  <c r="T353" i="7"/>
  <c r="T355" i="7"/>
  <c r="T356" i="7"/>
  <c r="T345" i="7"/>
  <c r="O336" i="7"/>
  <c r="T337" i="7"/>
  <c r="T338" i="7"/>
  <c r="T339" i="7"/>
  <c r="T340" i="7"/>
  <c r="T326" i="7"/>
  <c r="O317" i="7"/>
  <c r="T318" i="7"/>
  <c r="T319" i="7"/>
  <c r="T320" i="7"/>
  <c r="T321" i="7"/>
  <c r="O309" i="7"/>
  <c r="T310" i="7"/>
  <c r="T311" i="7"/>
  <c r="T312" i="7"/>
  <c r="T313" i="7"/>
  <c r="O301" i="7"/>
  <c r="T302" i="7"/>
  <c r="T303" i="7"/>
  <c r="T304" i="7"/>
  <c r="T305" i="7"/>
  <c r="K220" i="7"/>
  <c r="K221" i="7" s="1"/>
  <c r="M221" i="7" s="1"/>
  <c r="O221" i="7" s="1"/>
  <c r="M215" i="7"/>
  <c r="O215" i="7" s="1"/>
  <c r="M235" i="7"/>
  <c r="O235" i="7" s="1"/>
  <c r="M219" i="7"/>
  <c r="O219" i="7" s="1"/>
  <c r="M236" i="7"/>
  <c r="O236" i="7" s="1"/>
  <c r="M201" i="7"/>
  <c r="O201" i="7" s="1"/>
  <c r="M227" i="7"/>
  <c r="O227" i="7" s="1"/>
  <c r="O225" i="7" s="1"/>
  <c r="M216" i="7"/>
  <c r="T216" i="7" s="1"/>
  <c r="M218" i="7"/>
  <c r="T218" i="7" s="1"/>
  <c r="M217" i="7"/>
  <c r="T217" i="7" s="1"/>
  <c r="M205" i="7"/>
  <c r="O205" i="7" s="1"/>
  <c r="K208" i="7"/>
  <c r="K209" i="7" s="1"/>
  <c r="M209" i="7" s="1"/>
  <c r="M204" i="7"/>
  <c r="O204" i="7" s="1"/>
  <c r="M207" i="7"/>
  <c r="O207" i="7" s="1"/>
  <c r="M202" i="7"/>
  <c r="O202" i="7" s="1"/>
  <c r="M206" i="7"/>
  <c r="O206" i="7" s="1"/>
  <c r="M203" i="7"/>
  <c r="O203" i="7" s="1"/>
  <c r="M188" i="7"/>
  <c r="O188" i="7" s="1"/>
  <c r="K194" i="7"/>
  <c r="M194" i="7" s="1"/>
  <c r="O194" i="7" s="1"/>
  <c r="K193" i="7"/>
  <c r="M191" i="7"/>
  <c r="O191" i="7" s="1"/>
  <c r="M168" i="7"/>
  <c r="O168" i="7" s="1"/>
  <c r="M189" i="7"/>
  <c r="O189" i="7" s="1"/>
  <c r="M192" i="7"/>
  <c r="O192" i="7" s="1"/>
  <c r="M190" i="7"/>
  <c r="O190" i="7" s="1"/>
  <c r="M153" i="7"/>
  <c r="O153" i="7" s="1"/>
  <c r="K181" i="7"/>
  <c r="K182" i="7" s="1"/>
  <c r="M182" i="7" s="1"/>
  <c r="M180" i="7"/>
  <c r="T180" i="7" s="1"/>
  <c r="M179" i="7"/>
  <c r="O179" i="7" s="1"/>
  <c r="M177" i="7"/>
  <c r="T177" i="7" s="1"/>
  <c r="M178" i="7"/>
  <c r="O178" i="7" s="1"/>
  <c r="M176" i="7"/>
  <c r="O176" i="7" s="1"/>
  <c r="M169" i="7"/>
  <c r="O169" i="7" s="1"/>
  <c r="M161" i="7"/>
  <c r="O161" i="7" s="1"/>
  <c r="M170" i="7"/>
  <c r="O170" i="7" s="1"/>
  <c r="M164" i="7"/>
  <c r="O164" i="7" s="1"/>
  <c r="M167" i="7"/>
  <c r="O167" i="7" s="1"/>
  <c r="M152" i="7"/>
  <c r="O152" i="7" s="1"/>
  <c r="M166" i="7"/>
  <c r="O166" i="7" s="1"/>
  <c r="M165" i="7"/>
  <c r="O165" i="7" s="1"/>
  <c r="K162" i="7"/>
  <c r="M162" i="7" s="1"/>
  <c r="M163" i="7"/>
  <c r="O163" i="7" s="1"/>
  <c r="M108" i="7"/>
  <c r="O108" i="7" s="1"/>
  <c r="M154" i="7"/>
  <c r="O154" i="7" s="1"/>
  <c r="M155" i="7"/>
  <c r="O155" i="7" s="1"/>
  <c r="M143" i="7"/>
  <c r="O143" i="7" s="1"/>
  <c r="M100" i="7"/>
  <c r="O100" i="7" s="1"/>
  <c r="M151" i="7"/>
  <c r="O151" i="7" s="1"/>
  <c r="M127" i="7"/>
  <c r="O127" i="7" s="1"/>
  <c r="O125" i="7" s="1"/>
  <c r="M109" i="7"/>
  <c r="O109" i="7" s="1"/>
  <c r="M144" i="7"/>
  <c r="O144" i="7" s="1"/>
  <c r="M110" i="7"/>
  <c r="K111" i="7"/>
  <c r="M83" i="7"/>
  <c r="O83" i="7" s="1"/>
  <c r="M99" i="7"/>
  <c r="O99" i="7" s="1"/>
  <c r="M102" i="7"/>
  <c r="O102" i="7" s="1"/>
  <c r="M101" i="7"/>
  <c r="O101" i="7" s="1"/>
  <c r="M91" i="7"/>
  <c r="O91" i="7" s="1"/>
  <c r="O89" i="7" s="1"/>
  <c r="M84" i="7"/>
  <c r="O84" i="7" s="1"/>
  <c r="K74" i="7"/>
  <c r="K75" i="7" s="1"/>
  <c r="M75" i="7" s="1"/>
  <c r="M85" i="7"/>
  <c r="O85" i="7" s="1"/>
  <c r="S97" i="7"/>
  <c r="K66" i="7"/>
  <c r="K67" i="7" s="1"/>
  <c r="M67" i="7" s="1"/>
  <c r="O67" i="7" s="1"/>
  <c r="S62" i="7"/>
  <c r="M64" i="7"/>
  <c r="O64" i="7" s="1"/>
  <c r="M65" i="7"/>
  <c r="O65" i="7" s="1"/>
  <c r="T63" i="7"/>
  <c r="M76" i="7"/>
  <c r="O76" i="7" s="1"/>
  <c r="M73" i="7"/>
  <c r="O73" i="7" s="1"/>
  <c r="M77" i="7"/>
  <c r="O77" i="7" s="1"/>
  <c r="S133" i="7"/>
  <c r="S71" i="7"/>
  <c r="S186" i="7"/>
  <c r="S199" i="7"/>
  <c r="S89" i="7"/>
  <c r="S159" i="7"/>
  <c r="S81" i="7"/>
  <c r="S233" i="7"/>
  <c r="S141" i="7"/>
  <c r="S213" i="7"/>
  <c r="S149" i="7"/>
  <c r="S106" i="7"/>
  <c r="S174" i="7"/>
  <c r="S225" i="7"/>
  <c r="S125" i="7"/>
  <c r="S117" i="7"/>
  <c r="T234" i="7"/>
  <c r="T237" i="7"/>
  <c r="T226" i="7"/>
  <c r="T228" i="7"/>
  <c r="T229" i="7"/>
  <c r="T214" i="7"/>
  <c r="T200" i="7"/>
  <c r="T187" i="7"/>
  <c r="T175" i="7"/>
  <c r="T160" i="7"/>
  <c r="T150" i="7"/>
  <c r="T142" i="7"/>
  <c r="T145" i="7"/>
  <c r="O133" i="7"/>
  <c r="T134" i="7"/>
  <c r="T135" i="7"/>
  <c r="T136" i="7"/>
  <c r="T137" i="7"/>
  <c r="T126" i="7"/>
  <c r="T128" i="7"/>
  <c r="T129" i="7"/>
  <c r="O117" i="7"/>
  <c r="T118" i="7"/>
  <c r="T119" i="7"/>
  <c r="T120" i="7"/>
  <c r="T121" i="7"/>
  <c r="T107" i="7"/>
  <c r="T98" i="7"/>
  <c r="T90" i="7"/>
  <c r="T92" i="7"/>
  <c r="T93" i="7"/>
  <c r="T82" i="7"/>
  <c r="T72" i="7"/>
  <c r="AL69" i="61"/>
  <c r="AL68" i="61"/>
  <c r="AL67" i="61"/>
  <c r="AL66" i="61"/>
  <c r="AL65" i="61"/>
  <c r="AL61" i="61"/>
  <c r="AJ69" i="61"/>
  <c r="AJ68" i="61"/>
  <c r="AJ67" i="61"/>
  <c r="AJ66" i="61"/>
  <c r="AJ65" i="61"/>
  <c r="AJ61" i="61"/>
  <c r="AH69" i="61"/>
  <c r="AH68" i="61"/>
  <c r="AH67" i="61"/>
  <c r="AH66" i="61"/>
  <c r="AH65" i="61"/>
  <c r="AH61" i="61"/>
  <c r="AP69" i="60"/>
  <c r="AP68" i="60"/>
  <c r="AP67" i="60"/>
  <c r="AP66" i="60"/>
  <c r="AP65" i="60"/>
  <c r="AP61" i="60"/>
  <c r="AL69" i="60"/>
  <c r="AL68" i="60"/>
  <c r="AL67" i="60"/>
  <c r="AL66" i="60"/>
  <c r="AL65" i="60"/>
  <c r="AL61" i="60"/>
  <c r="AJ69" i="60"/>
  <c r="AJ68" i="60"/>
  <c r="AJ67" i="60"/>
  <c r="AJ66" i="60"/>
  <c r="AJ65" i="60"/>
  <c r="AJ61" i="60"/>
  <c r="AH69" i="60"/>
  <c r="AH68" i="60"/>
  <c r="AH67" i="60"/>
  <c r="AH66" i="60"/>
  <c r="AH65" i="60"/>
  <c r="AH61" i="60"/>
  <c r="AF69" i="60"/>
  <c r="AF68" i="60"/>
  <c r="AF67" i="60"/>
  <c r="AF66" i="60"/>
  <c r="AF65" i="60"/>
  <c r="AF61" i="60"/>
  <c r="AB69" i="60"/>
  <c r="AB68" i="60"/>
  <c r="AB67" i="60"/>
  <c r="AB66" i="60"/>
  <c r="AB65" i="60"/>
  <c r="AB61" i="60"/>
  <c r="AL70" i="52"/>
  <c r="AL69" i="52"/>
  <c r="AL68" i="52"/>
  <c r="AL67" i="52"/>
  <c r="AL66" i="52"/>
  <c r="AL65" i="52"/>
  <c r="AL63" i="52"/>
  <c r="AJ70" i="52"/>
  <c r="AJ69" i="52"/>
  <c r="AJ68" i="52"/>
  <c r="AJ67" i="52"/>
  <c r="AJ66" i="52"/>
  <c r="AJ65" i="52"/>
  <c r="AJ63" i="52"/>
  <c r="AL67" i="18"/>
  <c r="AL66" i="18"/>
  <c r="AL65" i="18"/>
  <c r="AL63" i="18"/>
  <c r="AJ67" i="18"/>
  <c r="AJ66" i="18"/>
  <c r="AJ65" i="18"/>
  <c r="AJ63" i="18"/>
  <c r="AH67" i="18"/>
  <c r="AH66" i="18"/>
  <c r="AH65" i="18"/>
  <c r="AH63" i="18"/>
  <c r="AF67" i="18"/>
  <c r="AF66" i="18"/>
  <c r="AF65" i="18"/>
  <c r="AF63" i="18"/>
  <c r="AD67" i="18"/>
  <c r="AD66" i="18"/>
  <c r="AD65" i="18"/>
  <c r="AD63" i="18"/>
  <c r="AB67" i="18"/>
  <c r="AB66" i="18"/>
  <c r="AB65" i="18"/>
  <c r="Z67" i="18"/>
  <c r="Z66" i="18"/>
  <c r="Z65" i="18"/>
  <c r="X67" i="18"/>
  <c r="X66" i="18"/>
  <c r="X65" i="18"/>
  <c r="AD67" i="17"/>
  <c r="AD66" i="17"/>
  <c r="AD65" i="17"/>
  <c r="AD63" i="17"/>
  <c r="AB67" i="17"/>
  <c r="AB66" i="17"/>
  <c r="AB65" i="17"/>
  <c r="AB63" i="17"/>
  <c r="AR67" i="17"/>
  <c r="AR66" i="17"/>
  <c r="AR65" i="17"/>
  <c r="AP67" i="17"/>
  <c r="AP66" i="17"/>
  <c r="AP65" i="17"/>
  <c r="AN67" i="17"/>
  <c r="AN66" i="17"/>
  <c r="AN65" i="17"/>
  <c r="AL67" i="17"/>
  <c r="AL66" i="17"/>
  <c r="AL65" i="17"/>
  <c r="AJ67" i="17"/>
  <c r="AJ66" i="17"/>
  <c r="AJ65" i="17"/>
  <c r="AH67" i="17"/>
  <c r="AH66" i="17"/>
  <c r="AH65" i="17"/>
  <c r="AF67" i="17"/>
  <c r="AF66" i="17"/>
  <c r="AF65" i="17"/>
  <c r="Z67" i="17"/>
  <c r="Z66" i="17"/>
  <c r="Z65" i="17"/>
  <c r="Z63" i="17"/>
  <c r="AP69" i="16"/>
  <c r="AP68" i="16"/>
  <c r="AP67" i="16"/>
  <c r="AP66" i="16"/>
  <c r="AP65" i="16"/>
  <c r="AP63" i="16"/>
  <c r="AN69" i="16"/>
  <c r="AN68" i="16"/>
  <c r="AN67" i="16"/>
  <c r="AN66" i="16"/>
  <c r="AN65" i="16"/>
  <c r="AN63" i="16"/>
  <c r="AL69" i="16"/>
  <c r="AL68" i="16"/>
  <c r="AL67" i="16"/>
  <c r="AL66" i="16"/>
  <c r="AL65" i="16"/>
  <c r="AL63" i="16"/>
  <c r="AJ69" i="16"/>
  <c r="AJ68" i="16"/>
  <c r="AJ67" i="16"/>
  <c r="AJ66" i="16"/>
  <c r="AJ65" i="16"/>
  <c r="AJ63" i="16"/>
  <c r="AH69" i="16"/>
  <c r="AH68" i="16"/>
  <c r="AH67" i="16"/>
  <c r="AH66" i="16"/>
  <c r="AH65" i="16"/>
  <c r="AF69" i="16"/>
  <c r="AF68" i="16"/>
  <c r="AF67" i="16"/>
  <c r="AF66" i="16"/>
  <c r="AF65" i="16"/>
  <c r="AN69" i="26"/>
  <c r="AN68" i="26"/>
  <c r="AN67" i="26"/>
  <c r="AN66" i="26"/>
  <c r="AN65" i="26"/>
  <c r="AN63" i="26"/>
  <c r="AL69" i="26"/>
  <c r="AL68" i="26"/>
  <c r="AL67" i="26"/>
  <c r="AL66" i="26"/>
  <c r="AL65" i="26"/>
  <c r="AL63" i="26"/>
  <c r="AJ69" i="26"/>
  <c r="AJ68" i="26"/>
  <c r="AJ67" i="26"/>
  <c r="AJ66" i="26"/>
  <c r="AJ65" i="26"/>
  <c r="AJ63" i="26"/>
  <c r="AH69" i="26"/>
  <c r="AH68" i="26"/>
  <c r="AH67" i="26"/>
  <c r="AH66" i="26"/>
  <c r="AH65" i="26"/>
  <c r="AH63" i="26"/>
  <c r="X70" i="26"/>
  <c r="X69" i="26"/>
  <c r="X68" i="26"/>
  <c r="X67" i="26"/>
  <c r="X66" i="26"/>
  <c r="X65" i="26"/>
  <c r="AR64" i="25"/>
  <c r="AR65" i="25"/>
  <c r="AR66" i="25"/>
  <c r="AR67" i="25"/>
  <c r="AR68" i="25"/>
  <c r="AR69" i="25"/>
  <c r="AR70" i="25"/>
  <c r="AR71" i="25"/>
  <c r="AR72" i="25"/>
  <c r="AJ70" i="25"/>
  <c r="AJ69" i="25"/>
  <c r="AJ68" i="25"/>
  <c r="AJ67" i="25"/>
  <c r="AJ66" i="25"/>
  <c r="AJ65" i="25"/>
  <c r="AH70" i="25"/>
  <c r="AH69" i="25"/>
  <c r="AH68" i="25"/>
  <c r="AH67" i="25"/>
  <c r="AH66" i="25"/>
  <c r="AH65" i="25"/>
  <c r="AF70" i="25"/>
  <c r="AF69" i="25"/>
  <c r="AF68" i="25"/>
  <c r="AF67" i="25"/>
  <c r="AF66" i="25"/>
  <c r="AF65" i="25"/>
  <c r="AJ63" i="24"/>
  <c r="AJ62" i="24"/>
  <c r="AJ61" i="24"/>
  <c r="AJ60" i="24"/>
  <c r="AL61" i="20"/>
  <c r="AJ61" i="20"/>
  <c r="AH61" i="20"/>
  <c r="AF61" i="20"/>
  <c r="X61" i="20"/>
  <c r="V70" i="20"/>
  <c r="V69" i="20"/>
  <c r="V68" i="20"/>
  <c r="V67" i="20"/>
  <c r="V66" i="20"/>
  <c r="V65" i="20"/>
  <c r="V61" i="20"/>
  <c r="AR70" i="19"/>
  <c r="AR69" i="19"/>
  <c r="AR68" i="19"/>
  <c r="AR67" i="19"/>
  <c r="AR66" i="19"/>
  <c r="AR65" i="19"/>
  <c r="AR61" i="19"/>
  <c r="AN70" i="19"/>
  <c r="AN69" i="19"/>
  <c r="AN68" i="19"/>
  <c r="AN67" i="19"/>
  <c r="AN66" i="19"/>
  <c r="AN65" i="19"/>
  <c r="AN61" i="19"/>
  <c r="AL70" i="19"/>
  <c r="AL69" i="19"/>
  <c r="AL68" i="19"/>
  <c r="AL67" i="19"/>
  <c r="AL66" i="19"/>
  <c r="AL65" i="19"/>
  <c r="AL61" i="19"/>
  <c r="AJ61" i="19"/>
  <c r="AL61" i="34"/>
  <c r="AJ61" i="34"/>
  <c r="AH61" i="34"/>
  <c r="AF61" i="34"/>
  <c r="AJ61" i="33"/>
  <c r="AH61" i="33"/>
  <c r="AF61" i="33"/>
  <c r="AD61" i="33"/>
  <c r="AL61" i="32"/>
  <c r="AJ61" i="32"/>
  <c r="AH61" i="32"/>
  <c r="AF61" i="32"/>
  <c r="AF65" i="32"/>
  <c r="AF66" i="32"/>
  <c r="AW73" i="66"/>
  <c r="AU73" i="66"/>
  <c r="AS73" i="66"/>
  <c r="AQ73" i="66"/>
  <c r="AO73" i="66"/>
  <c r="AM73" i="66"/>
  <c r="AK73" i="66"/>
  <c r="AI73" i="66"/>
  <c r="AG73" i="66"/>
  <c r="AE73" i="66"/>
  <c r="AC73" i="66"/>
  <c r="AA73" i="66"/>
  <c r="Y73" i="66"/>
  <c r="W73" i="66"/>
  <c r="U73" i="66"/>
  <c r="S73" i="66"/>
  <c r="Q73" i="66"/>
  <c r="O73" i="66"/>
  <c r="M73" i="66"/>
  <c r="K73" i="66"/>
  <c r="I73" i="66"/>
  <c r="G73" i="66"/>
  <c r="E73" i="66"/>
  <c r="C73" i="66"/>
  <c r="AX72" i="66"/>
  <c r="AV72" i="66"/>
  <c r="AT72" i="66"/>
  <c r="AR72" i="66"/>
  <c r="AP72" i="66"/>
  <c r="AN72" i="66"/>
  <c r="AL72" i="66"/>
  <c r="AJ72" i="66"/>
  <c r="AH72" i="66"/>
  <c r="AF72" i="66"/>
  <c r="AD72" i="66"/>
  <c r="AB72" i="66"/>
  <c r="Z72" i="66"/>
  <c r="X72" i="66"/>
  <c r="V72" i="66"/>
  <c r="T72" i="66"/>
  <c r="R72" i="66"/>
  <c r="P72" i="66"/>
  <c r="N72" i="66"/>
  <c r="L72" i="66"/>
  <c r="J72" i="66"/>
  <c r="H72" i="66"/>
  <c r="F72" i="66"/>
  <c r="D72" i="66"/>
  <c r="AX71" i="66"/>
  <c r="AV71" i="66"/>
  <c r="AT71" i="66"/>
  <c r="AR71" i="66"/>
  <c r="AP71" i="66"/>
  <c r="AN71" i="66"/>
  <c r="AL71" i="66"/>
  <c r="AJ71" i="66"/>
  <c r="AH71" i="66"/>
  <c r="AF71" i="66"/>
  <c r="AD71" i="66"/>
  <c r="AB71" i="66"/>
  <c r="Z71" i="66"/>
  <c r="X71" i="66"/>
  <c r="V71" i="66"/>
  <c r="T71" i="66"/>
  <c r="R71" i="66"/>
  <c r="P71" i="66"/>
  <c r="N71" i="66"/>
  <c r="L71" i="66"/>
  <c r="J71" i="66"/>
  <c r="H71" i="66"/>
  <c r="F71" i="66"/>
  <c r="D71" i="66"/>
  <c r="AX70" i="66"/>
  <c r="AV70" i="66"/>
  <c r="AT70" i="66"/>
  <c r="AR70" i="66"/>
  <c r="AP70" i="66"/>
  <c r="AN70" i="66"/>
  <c r="AL70" i="66"/>
  <c r="AJ70" i="66"/>
  <c r="AH70" i="66"/>
  <c r="AF70" i="66"/>
  <c r="AD70" i="66"/>
  <c r="AB70" i="66"/>
  <c r="Z70" i="66"/>
  <c r="X70" i="66"/>
  <c r="V70" i="66"/>
  <c r="T70" i="66"/>
  <c r="R70" i="66"/>
  <c r="P70" i="66"/>
  <c r="N70" i="66"/>
  <c r="L70" i="66"/>
  <c r="J70" i="66"/>
  <c r="H70" i="66"/>
  <c r="F70" i="66"/>
  <c r="D70" i="66"/>
  <c r="AX69" i="66"/>
  <c r="AV69" i="66"/>
  <c r="AT69" i="66"/>
  <c r="AR69" i="66"/>
  <c r="AP69" i="66"/>
  <c r="AN69" i="66"/>
  <c r="AL69" i="66"/>
  <c r="AJ69" i="66"/>
  <c r="AH69" i="66"/>
  <c r="AF69" i="66"/>
  <c r="AD69" i="66"/>
  <c r="AB69" i="66"/>
  <c r="Z69" i="66"/>
  <c r="X69" i="66"/>
  <c r="V69" i="66"/>
  <c r="T69" i="66"/>
  <c r="R69" i="66"/>
  <c r="P69" i="66"/>
  <c r="N69" i="66"/>
  <c r="L69" i="66"/>
  <c r="J69" i="66"/>
  <c r="H69" i="66"/>
  <c r="F69" i="66"/>
  <c r="D69" i="66"/>
  <c r="AX68" i="66"/>
  <c r="AV68" i="66"/>
  <c r="AT68" i="66"/>
  <c r="AR68" i="66"/>
  <c r="AP68" i="66"/>
  <c r="AN68" i="66"/>
  <c r="AL68" i="66"/>
  <c r="AJ68" i="66"/>
  <c r="AH68" i="66"/>
  <c r="AF68" i="66"/>
  <c r="AD68" i="66"/>
  <c r="AB68" i="66"/>
  <c r="Z68" i="66"/>
  <c r="X68" i="66"/>
  <c r="V68" i="66"/>
  <c r="T68" i="66"/>
  <c r="R68" i="66"/>
  <c r="P68" i="66"/>
  <c r="N68" i="66"/>
  <c r="L68" i="66"/>
  <c r="J68" i="66"/>
  <c r="H68" i="66"/>
  <c r="F68" i="66"/>
  <c r="D68" i="66"/>
  <c r="AX67" i="66"/>
  <c r="AV67" i="66"/>
  <c r="AT67" i="66"/>
  <c r="AR67" i="66"/>
  <c r="AP67" i="66"/>
  <c r="AN67" i="66"/>
  <c r="AL67" i="66"/>
  <c r="AJ67" i="66"/>
  <c r="AH67" i="66"/>
  <c r="AF67" i="66"/>
  <c r="AD67" i="66"/>
  <c r="AB67" i="66"/>
  <c r="Z67" i="66"/>
  <c r="X67" i="66"/>
  <c r="V67" i="66"/>
  <c r="T67" i="66"/>
  <c r="R67" i="66"/>
  <c r="P67" i="66"/>
  <c r="N67" i="66"/>
  <c r="L67" i="66"/>
  <c r="J67" i="66"/>
  <c r="H67" i="66"/>
  <c r="F67" i="66"/>
  <c r="D67" i="66"/>
  <c r="AX66" i="66"/>
  <c r="AV66" i="66"/>
  <c r="AT66" i="66"/>
  <c r="AR66" i="66"/>
  <c r="AP66" i="66"/>
  <c r="AN66" i="66"/>
  <c r="AL66" i="66"/>
  <c r="AJ66" i="66"/>
  <c r="AH66" i="66"/>
  <c r="AF66" i="66"/>
  <c r="AD66" i="66"/>
  <c r="AB66" i="66"/>
  <c r="Z66" i="66"/>
  <c r="X66" i="66"/>
  <c r="V66" i="66"/>
  <c r="T66" i="66"/>
  <c r="R66" i="66"/>
  <c r="P66" i="66"/>
  <c r="N66" i="66"/>
  <c r="L66" i="66"/>
  <c r="J66" i="66"/>
  <c r="H66" i="66"/>
  <c r="F66" i="66"/>
  <c r="D66" i="66"/>
  <c r="AX65" i="66"/>
  <c r="AV65" i="66"/>
  <c r="AT65" i="66"/>
  <c r="AR65" i="66"/>
  <c r="AP65" i="66"/>
  <c r="AN65" i="66"/>
  <c r="AL65" i="66"/>
  <c r="AJ65" i="66"/>
  <c r="AH65" i="66"/>
  <c r="AF65" i="66"/>
  <c r="AD65" i="66"/>
  <c r="AB65" i="66"/>
  <c r="Z65" i="66"/>
  <c r="X65" i="66"/>
  <c r="V65" i="66"/>
  <c r="T65" i="66"/>
  <c r="R65" i="66"/>
  <c r="P65" i="66"/>
  <c r="N65" i="66"/>
  <c r="L65" i="66"/>
  <c r="J65" i="66"/>
  <c r="H65" i="66"/>
  <c r="F65" i="66"/>
  <c r="D65" i="66"/>
  <c r="AX64" i="66"/>
  <c r="AV64" i="66"/>
  <c r="AT64" i="66"/>
  <c r="AR64" i="66"/>
  <c r="AP64" i="66"/>
  <c r="AN64" i="66"/>
  <c r="AL64" i="66"/>
  <c r="AJ64" i="66"/>
  <c r="AH64" i="66"/>
  <c r="AF64" i="66"/>
  <c r="AD64" i="66"/>
  <c r="AB64" i="66"/>
  <c r="Z64" i="66"/>
  <c r="X64" i="66"/>
  <c r="V64" i="66"/>
  <c r="T64" i="66"/>
  <c r="R64" i="66"/>
  <c r="P64" i="66"/>
  <c r="N64" i="66"/>
  <c r="L64" i="66"/>
  <c r="J64" i="66"/>
  <c r="H64" i="66"/>
  <c r="F64" i="66"/>
  <c r="D64" i="66"/>
  <c r="AX63" i="66"/>
  <c r="AV63" i="66"/>
  <c r="AT63" i="66"/>
  <c r="AR63" i="66"/>
  <c r="AP63" i="66"/>
  <c r="AN63" i="66"/>
  <c r="AL63" i="66"/>
  <c r="AJ63" i="66"/>
  <c r="AH63" i="66"/>
  <c r="AF63" i="66"/>
  <c r="AD63" i="66"/>
  <c r="AB63" i="66"/>
  <c r="Z63" i="66"/>
  <c r="X63" i="66"/>
  <c r="V63" i="66"/>
  <c r="T63" i="66"/>
  <c r="R63" i="66"/>
  <c r="P63" i="66"/>
  <c r="N63" i="66"/>
  <c r="L63" i="66"/>
  <c r="J63" i="66"/>
  <c r="H63" i="66"/>
  <c r="F63" i="66"/>
  <c r="D63" i="66"/>
  <c r="AX62" i="66"/>
  <c r="AV62" i="66"/>
  <c r="AT62" i="66"/>
  <c r="AR62" i="66"/>
  <c r="AP62" i="66"/>
  <c r="AN62" i="66"/>
  <c r="AL62" i="66"/>
  <c r="AJ62" i="66"/>
  <c r="AH62" i="66"/>
  <c r="AF62" i="66"/>
  <c r="AD62" i="66"/>
  <c r="AB62" i="66"/>
  <c r="Z62" i="66"/>
  <c r="X62" i="66"/>
  <c r="V62" i="66"/>
  <c r="T62" i="66"/>
  <c r="R62" i="66"/>
  <c r="P62" i="66"/>
  <c r="N62" i="66"/>
  <c r="L62" i="66"/>
  <c r="J62" i="66"/>
  <c r="H62" i="66"/>
  <c r="F62" i="66"/>
  <c r="D62" i="66"/>
  <c r="AX61" i="66"/>
  <c r="AV61" i="66"/>
  <c r="AT61" i="66"/>
  <c r="AR61" i="66"/>
  <c r="AP61" i="66"/>
  <c r="AN61" i="66"/>
  <c r="AL61" i="66"/>
  <c r="AJ61" i="66"/>
  <c r="AH61" i="66"/>
  <c r="AF61" i="66"/>
  <c r="AD61" i="66"/>
  <c r="AB61" i="66"/>
  <c r="Z61" i="66"/>
  <c r="X61" i="66"/>
  <c r="V61" i="66"/>
  <c r="T61" i="66"/>
  <c r="R61" i="66"/>
  <c r="P61" i="66"/>
  <c r="N61" i="66"/>
  <c r="L61" i="66"/>
  <c r="J61" i="66"/>
  <c r="H61" i="66"/>
  <c r="F61" i="66"/>
  <c r="D61" i="66"/>
  <c r="AX60" i="66"/>
  <c r="AV60" i="66"/>
  <c r="AT60" i="66"/>
  <c r="AR60" i="66"/>
  <c r="AP60" i="66"/>
  <c r="AN60" i="66"/>
  <c r="AL60" i="66"/>
  <c r="AJ60" i="66"/>
  <c r="AH60" i="66"/>
  <c r="AF60" i="66"/>
  <c r="AD60" i="66"/>
  <c r="AB60" i="66"/>
  <c r="Z60" i="66"/>
  <c r="X60" i="66"/>
  <c r="V60" i="66"/>
  <c r="T60" i="66"/>
  <c r="R60" i="66"/>
  <c r="P60" i="66"/>
  <c r="N60" i="66"/>
  <c r="L60" i="66"/>
  <c r="J60" i="66"/>
  <c r="H60" i="66"/>
  <c r="F60" i="66"/>
  <c r="D60" i="66"/>
  <c r="AX59" i="66"/>
  <c r="AV59" i="66"/>
  <c r="AT59" i="66"/>
  <c r="AR59" i="66"/>
  <c r="AP59" i="66"/>
  <c r="AN59" i="66"/>
  <c r="AL59" i="66"/>
  <c r="AJ59" i="66"/>
  <c r="AH59" i="66"/>
  <c r="AF59" i="66"/>
  <c r="AD59" i="66"/>
  <c r="AB59" i="66"/>
  <c r="Z59" i="66"/>
  <c r="X59" i="66"/>
  <c r="V59" i="66"/>
  <c r="T59" i="66"/>
  <c r="R59" i="66"/>
  <c r="P59" i="66"/>
  <c r="N59" i="66"/>
  <c r="L59" i="66"/>
  <c r="J59" i="66"/>
  <c r="H59" i="66"/>
  <c r="F59" i="66"/>
  <c r="D59" i="66"/>
  <c r="AX58" i="66"/>
  <c r="AV58" i="66"/>
  <c r="AT58" i="66"/>
  <c r="AR58" i="66"/>
  <c r="AP58" i="66"/>
  <c r="AN58" i="66"/>
  <c r="AL58" i="66"/>
  <c r="AJ58" i="66"/>
  <c r="AH58" i="66"/>
  <c r="AF58" i="66"/>
  <c r="AD58" i="66"/>
  <c r="AB58" i="66"/>
  <c r="Z58" i="66"/>
  <c r="X58" i="66"/>
  <c r="V58" i="66"/>
  <c r="T58" i="66"/>
  <c r="R58" i="66"/>
  <c r="P58" i="66"/>
  <c r="N58" i="66"/>
  <c r="L58" i="66"/>
  <c r="J58" i="66"/>
  <c r="H58" i="66"/>
  <c r="F58" i="66"/>
  <c r="D58" i="66"/>
  <c r="AX57" i="66"/>
  <c r="AV57" i="66"/>
  <c r="AT57" i="66"/>
  <c r="AR57" i="66"/>
  <c r="AP57" i="66"/>
  <c r="AN57" i="66"/>
  <c r="AL57" i="66"/>
  <c r="AJ57" i="66"/>
  <c r="AH57" i="66"/>
  <c r="AF57" i="66"/>
  <c r="AD57" i="66"/>
  <c r="AB57" i="66"/>
  <c r="Z57" i="66"/>
  <c r="X57" i="66"/>
  <c r="V57" i="66"/>
  <c r="T57" i="66"/>
  <c r="R57" i="66"/>
  <c r="P57" i="66"/>
  <c r="N57" i="66"/>
  <c r="L57" i="66"/>
  <c r="J57" i="66"/>
  <c r="H57" i="66"/>
  <c r="F57" i="66"/>
  <c r="D57" i="66"/>
  <c r="BC40" i="66"/>
  <c r="BB39" i="66"/>
  <c r="BB41" i="66" s="1"/>
  <c r="BB20" i="66" s="1"/>
  <c r="BC38" i="66"/>
  <c r="AU38" i="66"/>
  <c r="AS38" i="66"/>
  <c r="AQ38" i="66"/>
  <c r="AO38" i="66"/>
  <c r="AM38" i="66"/>
  <c r="AK38" i="66"/>
  <c r="AI38" i="66"/>
  <c r="AG38" i="66"/>
  <c r="AE38" i="66"/>
  <c r="AC38" i="66"/>
  <c r="AA38" i="66"/>
  <c r="Y38" i="66"/>
  <c r="W38" i="66"/>
  <c r="U38" i="66"/>
  <c r="S38" i="66"/>
  <c r="Q38" i="66"/>
  <c r="O38" i="66"/>
  <c r="M38" i="66"/>
  <c r="K38" i="66"/>
  <c r="G38" i="66"/>
  <c r="E38" i="66"/>
  <c r="C38" i="66"/>
  <c r="BC37" i="66"/>
  <c r="AU37" i="66"/>
  <c r="AS37" i="66"/>
  <c r="AQ37" i="66"/>
  <c r="AO37" i="66"/>
  <c r="AM37" i="66"/>
  <c r="AK37" i="66"/>
  <c r="AI37" i="66"/>
  <c r="AG37" i="66"/>
  <c r="AE37" i="66"/>
  <c r="AC37" i="66"/>
  <c r="AA37" i="66"/>
  <c r="Y37" i="66"/>
  <c r="W37" i="66"/>
  <c r="U37" i="66"/>
  <c r="S37" i="66"/>
  <c r="Q37" i="66"/>
  <c r="O37" i="66"/>
  <c r="M37" i="66"/>
  <c r="K37" i="66"/>
  <c r="G37" i="66"/>
  <c r="E37" i="66"/>
  <c r="C37" i="66"/>
  <c r="BC36" i="66"/>
  <c r="AU36" i="66"/>
  <c r="AS36" i="66"/>
  <c r="AQ36" i="66"/>
  <c r="AO36" i="66"/>
  <c r="AM36" i="66"/>
  <c r="AK36" i="66"/>
  <c r="AI36" i="66"/>
  <c r="AG36" i="66"/>
  <c r="AE36" i="66"/>
  <c r="AC36" i="66"/>
  <c r="AA36" i="66"/>
  <c r="Y36" i="66"/>
  <c r="W36" i="66"/>
  <c r="U36" i="66"/>
  <c r="S36" i="66"/>
  <c r="Q36" i="66"/>
  <c r="O36" i="66"/>
  <c r="M36" i="66"/>
  <c r="K36" i="66"/>
  <c r="G36" i="66"/>
  <c r="E36" i="66"/>
  <c r="C36" i="66"/>
  <c r="BC35" i="66"/>
  <c r="AU35" i="66"/>
  <c r="AS35" i="66"/>
  <c r="AQ35" i="66"/>
  <c r="AO35" i="66"/>
  <c r="AM35" i="66"/>
  <c r="AK35" i="66"/>
  <c r="AI35" i="66"/>
  <c r="AG35" i="66"/>
  <c r="AE35" i="66"/>
  <c r="AC35" i="66"/>
  <c r="AA35" i="66"/>
  <c r="Y35" i="66"/>
  <c r="W35" i="66"/>
  <c r="U35" i="66"/>
  <c r="S35" i="66"/>
  <c r="Q35" i="66"/>
  <c r="O35" i="66"/>
  <c r="M35" i="66"/>
  <c r="K35" i="66"/>
  <c r="G35" i="66"/>
  <c r="E35" i="66"/>
  <c r="C35" i="66"/>
  <c r="BC34" i="66"/>
  <c r="AU34" i="66"/>
  <c r="AS34" i="66"/>
  <c r="AQ34" i="66"/>
  <c r="AO34" i="66"/>
  <c r="AM34" i="66"/>
  <c r="AK34" i="66"/>
  <c r="AI34" i="66"/>
  <c r="AG34" i="66"/>
  <c r="AE34" i="66"/>
  <c r="AC34" i="66"/>
  <c r="AA34" i="66"/>
  <c r="Y34" i="66"/>
  <c r="W34" i="66"/>
  <c r="U34" i="66"/>
  <c r="S34" i="66"/>
  <c r="Q34" i="66"/>
  <c r="O34" i="66"/>
  <c r="M34" i="66"/>
  <c r="K34" i="66"/>
  <c r="G34" i="66"/>
  <c r="E34" i="66"/>
  <c r="C34" i="66"/>
  <c r="BC33" i="66"/>
  <c r="AW33" i="66"/>
  <c r="AU33" i="66"/>
  <c r="AS33" i="66"/>
  <c r="AQ33" i="66"/>
  <c r="AO33" i="66"/>
  <c r="AM33" i="66"/>
  <c r="AK33" i="66"/>
  <c r="AI33" i="66"/>
  <c r="AG33" i="66"/>
  <c r="AE33" i="66"/>
  <c r="AC33" i="66"/>
  <c r="AA33" i="66"/>
  <c r="Y33" i="66"/>
  <c r="W33" i="66"/>
  <c r="U33" i="66"/>
  <c r="S33" i="66"/>
  <c r="Q33" i="66"/>
  <c r="O33" i="66"/>
  <c r="M33" i="66"/>
  <c r="K33" i="66"/>
  <c r="I33" i="66"/>
  <c r="G33" i="66"/>
  <c r="E33" i="66"/>
  <c r="C33" i="66"/>
  <c r="BC32" i="66"/>
  <c r="AU32" i="66"/>
  <c r="AS32" i="66"/>
  <c r="AQ32" i="66"/>
  <c r="AO32" i="66"/>
  <c r="AM32" i="66"/>
  <c r="AK32" i="66"/>
  <c r="AI32" i="66"/>
  <c r="AG32" i="66"/>
  <c r="AE32" i="66"/>
  <c r="AC32" i="66"/>
  <c r="AA32" i="66"/>
  <c r="Y32" i="66"/>
  <c r="W32" i="66"/>
  <c r="U32" i="66"/>
  <c r="S32" i="66"/>
  <c r="Q32" i="66"/>
  <c r="O32" i="66"/>
  <c r="M32" i="66"/>
  <c r="K32" i="66"/>
  <c r="G32" i="66"/>
  <c r="E32" i="66"/>
  <c r="C32" i="66"/>
  <c r="BC31" i="66"/>
  <c r="AU31" i="66"/>
  <c r="AS31" i="66"/>
  <c r="AQ31" i="66"/>
  <c r="AO31" i="66"/>
  <c r="AM31" i="66"/>
  <c r="AK31" i="66"/>
  <c r="AI31" i="66"/>
  <c r="AG31" i="66"/>
  <c r="AE31" i="66"/>
  <c r="AC31" i="66"/>
  <c r="AA31" i="66"/>
  <c r="Y31" i="66"/>
  <c r="W31" i="66"/>
  <c r="U31" i="66"/>
  <c r="S31" i="66"/>
  <c r="Q31" i="66"/>
  <c r="O31" i="66"/>
  <c r="M31" i="66"/>
  <c r="K31" i="66"/>
  <c r="G31" i="66"/>
  <c r="E31" i="66"/>
  <c r="C31" i="66"/>
  <c r="BC30" i="66"/>
  <c r="AW30" i="66"/>
  <c r="AU30" i="66"/>
  <c r="AS30" i="66"/>
  <c r="AQ30" i="66"/>
  <c r="AO30" i="66"/>
  <c r="AM30" i="66"/>
  <c r="AK30" i="66"/>
  <c r="AI30" i="66"/>
  <c r="AG30" i="66"/>
  <c r="AE30" i="66"/>
  <c r="AC30" i="66"/>
  <c r="AA30" i="66"/>
  <c r="Y30" i="66"/>
  <c r="W30" i="66"/>
  <c r="U30" i="66"/>
  <c r="S30" i="66"/>
  <c r="Q30" i="66"/>
  <c r="O30" i="66"/>
  <c r="M30" i="66"/>
  <c r="K30" i="66"/>
  <c r="I30" i="66"/>
  <c r="G30" i="66"/>
  <c r="E30" i="66"/>
  <c r="C30" i="66"/>
  <c r="BC29" i="66"/>
  <c r="AW29" i="66"/>
  <c r="AU29" i="66"/>
  <c r="AS29" i="66"/>
  <c r="AQ29" i="66"/>
  <c r="AO29" i="66"/>
  <c r="AM29" i="66"/>
  <c r="AK29" i="66"/>
  <c r="AI29" i="66"/>
  <c r="AG29" i="66"/>
  <c r="AE29" i="66"/>
  <c r="AC29" i="66"/>
  <c r="AA29" i="66"/>
  <c r="Y29" i="66"/>
  <c r="W29" i="66"/>
  <c r="U29" i="66"/>
  <c r="S29" i="66"/>
  <c r="Q29" i="66"/>
  <c r="O29" i="66"/>
  <c r="M29" i="66"/>
  <c r="K29" i="66"/>
  <c r="I29" i="66"/>
  <c r="G29" i="66"/>
  <c r="E29" i="66"/>
  <c r="C29" i="66"/>
  <c r="BC28" i="66"/>
  <c r="AW28" i="66"/>
  <c r="AU28" i="66"/>
  <c r="AS28" i="66"/>
  <c r="AQ28" i="66"/>
  <c r="AO28" i="66"/>
  <c r="AM28" i="66"/>
  <c r="AK28" i="66"/>
  <c r="AI28" i="66"/>
  <c r="AG28" i="66"/>
  <c r="AE28" i="66"/>
  <c r="AC28" i="66"/>
  <c r="AA28" i="66"/>
  <c r="Y28" i="66"/>
  <c r="W28" i="66"/>
  <c r="U28" i="66"/>
  <c r="S28" i="66"/>
  <c r="Q28" i="66"/>
  <c r="O28" i="66"/>
  <c r="M28" i="66"/>
  <c r="K28" i="66"/>
  <c r="I28" i="66"/>
  <c r="G28" i="66"/>
  <c r="E28" i="66"/>
  <c r="C28" i="66"/>
  <c r="BC27" i="66"/>
  <c r="AW27" i="66"/>
  <c r="AU27" i="66"/>
  <c r="AS27" i="66"/>
  <c r="AQ27" i="66"/>
  <c r="AO27" i="66"/>
  <c r="AM27" i="66"/>
  <c r="AK27" i="66"/>
  <c r="AI27" i="66"/>
  <c r="AG27" i="66"/>
  <c r="AE27" i="66"/>
  <c r="AC27" i="66"/>
  <c r="AA27" i="66"/>
  <c r="Y27" i="66"/>
  <c r="W27" i="66"/>
  <c r="U27" i="66"/>
  <c r="S27" i="66"/>
  <c r="Q27" i="66"/>
  <c r="O27" i="66"/>
  <c r="M27" i="66"/>
  <c r="K27" i="66"/>
  <c r="I27" i="66"/>
  <c r="G27" i="66"/>
  <c r="E27" i="66"/>
  <c r="C27" i="66"/>
  <c r="BC26" i="66"/>
  <c r="AW26" i="66"/>
  <c r="AU26" i="66"/>
  <c r="AS26" i="66"/>
  <c r="AQ26" i="66"/>
  <c r="AO26" i="66"/>
  <c r="AM26" i="66"/>
  <c r="AK26" i="66"/>
  <c r="AI26" i="66"/>
  <c r="AG26" i="66"/>
  <c r="AE26" i="66"/>
  <c r="AC26" i="66"/>
  <c r="AA26" i="66"/>
  <c r="Y26" i="66"/>
  <c r="W26" i="66"/>
  <c r="U26" i="66"/>
  <c r="S26" i="66"/>
  <c r="Q26" i="66"/>
  <c r="O26" i="66"/>
  <c r="M26" i="66"/>
  <c r="K26" i="66"/>
  <c r="I26" i="66"/>
  <c r="G26" i="66"/>
  <c r="E26" i="66"/>
  <c r="C26" i="66"/>
  <c r="BC25" i="66"/>
  <c r="AW25" i="66"/>
  <c r="AU25" i="66"/>
  <c r="AS25" i="66"/>
  <c r="AQ25" i="66"/>
  <c r="AO25" i="66"/>
  <c r="AM25" i="66"/>
  <c r="AK25" i="66"/>
  <c r="AI25" i="66"/>
  <c r="AG25" i="66"/>
  <c r="AE25" i="66"/>
  <c r="AC25" i="66"/>
  <c r="AA25" i="66"/>
  <c r="Y25" i="66"/>
  <c r="W25" i="66"/>
  <c r="U25" i="66"/>
  <c r="S25" i="66"/>
  <c r="Q25" i="66"/>
  <c r="O25" i="66"/>
  <c r="M25" i="66"/>
  <c r="K25" i="66"/>
  <c r="I25" i="66"/>
  <c r="G25" i="66"/>
  <c r="E25" i="66"/>
  <c r="C25" i="66"/>
  <c r="BC24" i="66"/>
  <c r="AW24" i="66"/>
  <c r="AU24" i="66"/>
  <c r="AS24" i="66"/>
  <c r="AQ24" i="66"/>
  <c r="AO24" i="66"/>
  <c r="AM24" i="66"/>
  <c r="AK24" i="66"/>
  <c r="AI24" i="66"/>
  <c r="AG24" i="66"/>
  <c r="AE24" i="66"/>
  <c r="AC24" i="66"/>
  <c r="AA24" i="66"/>
  <c r="Y24" i="66"/>
  <c r="W24" i="66"/>
  <c r="U24" i="66"/>
  <c r="S24" i="66"/>
  <c r="Q24" i="66"/>
  <c r="O24" i="66"/>
  <c r="M24" i="66"/>
  <c r="K24" i="66"/>
  <c r="I24" i="66"/>
  <c r="G24" i="66"/>
  <c r="E24" i="66"/>
  <c r="C24" i="66"/>
  <c r="BC23" i="66"/>
  <c r="BC39" i="66" s="1"/>
  <c r="BC41" i="66" s="1"/>
  <c r="BC20" i="66" s="1"/>
  <c r="AW23" i="66"/>
  <c r="AU23" i="66"/>
  <c r="AS23" i="66"/>
  <c r="AQ23" i="66"/>
  <c r="AO23" i="66"/>
  <c r="AM23" i="66"/>
  <c r="AM39" i="66" s="1"/>
  <c r="AK23" i="66"/>
  <c r="AI23" i="66"/>
  <c r="AG23" i="66"/>
  <c r="AE23" i="66"/>
  <c r="AC23" i="66"/>
  <c r="AA23" i="66"/>
  <c r="Y23" i="66"/>
  <c r="W23" i="66"/>
  <c r="W39" i="66" s="1"/>
  <c r="U23" i="66"/>
  <c r="S23" i="66"/>
  <c r="Q23" i="66"/>
  <c r="O23" i="66"/>
  <c r="M23" i="66"/>
  <c r="K23" i="66"/>
  <c r="I23" i="66"/>
  <c r="G23" i="66"/>
  <c r="G39" i="66" s="1"/>
  <c r="E23" i="66"/>
  <c r="C23" i="66"/>
  <c r="BA18" i="66"/>
  <c r="AX15" i="66"/>
  <c r="AV15" i="66"/>
  <c r="AU41" i="66" s="1"/>
  <c r="AT15" i="66"/>
  <c r="AS41" i="66" s="1"/>
  <c r="AR15" i="66"/>
  <c r="AQ41" i="66" s="1"/>
  <c r="AP15" i="66"/>
  <c r="AO41" i="66" s="1"/>
  <c r="AN15" i="66"/>
  <c r="AM41" i="66" s="1"/>
  <c r="AL15" i="66"/>
  <c r="AK41" i="66" s="1"/>
  <c r="AJ15" i="66"/>
  <c r="AI41" i="66" s="1"/>
  <c r="AH15" i="66"/>
  <c r="AG41" i="66" s="1"/>
  <c r="AF15" i="66"/>
  <c r="AE41" i="66" s="1"/>
  <c r="AD15" i="66"/>
  <c r="AC41" i="66" s="1"/>
  <c r="AB15" i="66"/>
  <c r="AA41" i="66" s="1"/>
  <c r="Z15" i="66"/>
  <c r="Y41" i="66" s="1"/>
  <c r="X15" i="66"/>
  <c r="W41" i="66" s="1"/>
  <c r="V15" i="66"/>
  <c r="U41" i="66" s="1"/>
  <c r="T15" i="66"/>
  <c r="S41" i="66" s="1"/>
  <c r="R15" i="66"/>
  <c r="Q41" i="66" s="1"/>
  <c r="P15" i="66"/>
  <c r="O41" i="66" s="1"/>
  <c r="N15" i="66"/>
  <c r="M41" i="66" s="1"/>
  <c r="L15" i="66"/>
  <c r="K41" i="66" s="1"/>
  <c r="J15" i="66"/>
  <c r="H15" i="66"/>
  <c r="G41" i="66" s="1"/>
  <c r="F15" i="66"/>
  <c r="E41" i="66" s="1"/>
  <c r="D15" i="66"/>
  <c r="D14" i="66"/>
  <c r="AX13" i="66"/>
  <c r="AV13" i="66"/>
  <c r="AT13" i="66"/>
  <c r="AR13" i="66"/>
  <c r="AP13" i="66"/>
  <c r="AN13" i="66"/>
  <c r="AL13" i="66"/>
  <c r="AJ13" i="66"/>
  <c r="AH13" i="66"/>
  <c r="AF13" i="66"/>
  <c r="AD13" i="66"/>
  <c r="AB13" i="66"/>
  <c r="Z13" i="66"/>
  <c r="X13" i="66"/>
  <c r="V13" i="66"/>
  <c r="T13" i="66"/>
  <c r="R13" i="66"/>
  <c r="P13" i="66"/>
  <c r="N13" i="66"/>
  <c r="L13" i="66"/>
  <c r="J13" i="66"/>
  <c r="H13" i="66"/>
  <c r="F13" i="66"/>
  <c r="D13" i="66"/>
  <c r="AX12" i="66"/>
  <c r="AW12" i="66"/>
  <c r="AV12" i="66"/>
  <c r="AU12" i="66"/>
  <c r="AT12" i="66"/>
  <c r="AS12" i="66"/>
  <c r="AR12" i="66"/>
  <c r="AQ12" i="66"/>
  <c r="AP12" i="66"/>
  <c r="AO12" i="66"/>
  <c r="AN12" i="66"/>
  <c r="AM12" i="66"/>
  <c r="AL12" i="66"/>
  <c r="AK12" i="66"/>
  <c r="AJ12" i="66"/>
  <c r="AI12" i="66"/>
  <c r="AH12" i="66"/>
  <c r="AG12" i="66"/>
  <c r="AF12" i="66"/>
  <c r="AE12" i="66"/>
  <c r="AD12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Q12" i="66"/>
  <c r="P12" i="66"/>
  <c r="O12" i="66"/>
  <c r="N12" i="66"/>
  <c r="M12" i="66"/>
  <c r="L12" i="66"/>
  <c r="K12" i="66"/>
  <c r="J12" i="66"/>
  <c r="I12" i="66"/>
  <c r="H12" i="66"/>
  <c r="G12" i="66"/>
  <c r="F12" i="66"/>
  <c r="E12" i="66"/>
  <c r="D12" i="66"/>
  <c r="C12" i="66"/>
  <c r="AW73" i="64"/>
  <c r="AU73" i="64"/>
  <c r="AS73" i="64"/>
  <c r="AQ73" i="64"/>
  <c r="AO73" i="64"/>
  <c r="AM73" i="64"/>
  <c r="AK73" i="64"/>
  <c r="AI73" i="64"/>
  <c r="AG73" i="64"/>
  <c r="AE73" i="64"/>
  <c r="AC73" i="64"/>
  <c r="AA73" i="64"/>
  <c r="Y73" i="64"/>
  <c r="W73" i="64"/>
  <c r="U73" i="64"/>
  <c r="S73" i="64"/>
  <c r="Q73" i="64"/>
  <c r="O73" i="64"/>
  <c r="M73" i="64"/>
  <c r="K73" i="64"/>
  <c r="I73" i="64"/>
  <c r="G73" i="64"/>
  <c r="E73" i="64"/>
  <c r="C73" i="64"/>
  <c r="AX72" i="64"/>
  <c r="AV72" i="64"/>
  <c r="AT72" i="64"/>
  <c r="AR72" i="64"/>
  <c r="AP72" i="64"/>
  <c r="AN72" i="64"/>
  <c r="AL72" i="64"/>
  <c r="AJ72" i="64"/>
  <c r="AH72" i="64"/>
  <c r="AF72" i="64"/>
  <c r="AD72" i="64"/>
  <c r="AB72" i="64"/>
  <c r="Z72" i="64"/>
  <c r="X72" i="64"/>
  <c r="V72" i="64"/>
  <c r="T72" i="64"/>
  <c r="R72" i="64"/>
  <c r="P72" i="64"/>
  <c r="N72" i="64"/>
  <c r="L72" i="64"/>
  <c r="J72" i="64"/>
  <c r="H72" i="64"/>
  <c r="F72" i="64"/>
  <c r="D72" i="64"/>
  <c r="AX71" i="64"/>
  <c r="AV71" i="64"/>
  <c r="AT71" i="64"/>
  <c r="AR71" i="64"/>
  <c r="AP71" i="64"/>
  <c r="AN71" i="64"/>
  <c r="AL71" i="64"/>
  <c r="AJ71" i="64"/>
  <c r="AH71" i="64"/>
  <c r="AF71" i="64"/>
  <c r="AD71" i="64"/>
  <c r="AB71" i="64"/>
  <c r="Z71" i="64"/>
  <c r="X71" i="64"/>
  <c r="V71" i="64"/>
  <c r="T71" i="64"/>
  <c r="R71" i="64"/>
  <c r="P71" i="64"/>
  <c r="N71" i="64"/>
  <c r="L71" i="64"/>
  <c r="J71" i="64"/>
  <c r="H71" i="64"/>
  <c r="F71" i="64"/>
  <c r="D71" i="64"/>
  <c r="AX70" i="64"/>
  <c r="AV70" i="64"/>
  <c r="AT70" i="64"/>
  <c r="AR70" i="64"/>
  <c r="AP70" i="64"/>
  <c r="AN70" i="64"/>
  <c r="AL70" i="64"/>
  <c r="AJ70" i="64"/>
  <c r="AH70" i="64"/>
  <c r="AF70" i="64"/>
  <c r="AD70" i="64"/>
  <c r="AB70" i="64"/>
  <c r="Z70" i="64"/>
  <c r="X70" i="64"/>
  <c r="V70" i="64"/>
  <c r="T70" i="64"/>
  <c r="R70" i="64"/>
  <c r="P70" i="64"/>
  <c r="N70" i="64"/>
  <c r="L70" i="64"/>
  <c r="J70" i="64"/>
  <c r="H70" i="64"/>
  <c r="F70" i="64"/>
  <c r="D70" i="64"/>
  <c r="AX69" i="64"/>
  <c r="AV69" i="64"/>
  <c r="AT69" i="64"/>
  <c r="AR69" i="64"/>
  <c r="AP69" i="64"/>
  <c r="AN69" i="64"/>
  <c r="AL69" i="64"/>
  <c r="AJ69" i="64"/>
  <c r="AH69" i="64"/>
  <c r="AF69" i="64"/>
  <c r="AD69" i="64"/>
  <c r="AB69" i="64"/>
  <c r="Z69" i="64"/>
  <c r="X69" i="64"/>
  <c r="V69" i="64"/>
  <c r="T69" i="64"/>
  <c r="R69" i="64"/>
  <c r="P69" i="64"/>
  <c r="N69" i="64"/>
  <c r="L69" i="64"/>
  <c r="J69" i="64"/>
  <c r="H69" i="64"/>
  <c r="F69" i="64"/>
  <c r="D69" i="64"/>
  <c r="AX68" i="64"/>
  <c r="AV68" i="64"/>
  <c r="AT68" i="64"/>
  <c r="AR68" i="64"/>
  <c r="AP68" i="64"/>
  <c r="AN68" i="64"/>
  <c r="AL68" i="64"/>
  <c r="AJ68" i="64"/>
  <c r="AH68" i="64"/>
  <c r="AF68" i="64"/>
  <c r="AD68" i="64"/>
  <c r="AB68" i="64"/>
  <c r="Z68" i="64"/>
  <c r="X68" i="64"/>
  <c r="V68" i="64"/>
  <c r="T68" i="64"/>
  <c r="R68" i="64"/>
  <c r="P68" i="64"/>
  <c r="N68" i="64"/>
  <c r="L68" i="64"/>
  <c r="J68" i="64"/>
  <c r="H68" i="64"/>
  <c r="F68" i="64"/>
  <c r="D68" i="64"/>
  <c r="AX67" i="64"/>
  <c r="AV67" i="64"/>
  <c r="AT67" i="64"/>
  <c r="AR67" i="64"/>
  <c r="AP67" i="64"/>
  <c r="AN67" i="64"/>
  <c r="AL67" i="64"/>
  <c r="AJ67" i="64"/>
  <c r="AH67" i="64"/>
  <c r="AF67" i="64"/>
  <c r="AD67" i="64"/>
  <c r="AB67" i="64"/>
  <c r="Z67" i="64"/>
  <c r="X67" i="64"/>
  <c r="V67" i="64"/>
  <c r="T67" i="64"/>
  <c r="R67" i="64"/>
  <c r="P67" i="64"/>
  <c r="N67" i="64"/>
  <c r="L67" i="64"/>
  <c r="J67" i="64"/>
  <c r="H67" i="64"/>
  <c r="F67" i="64"/>
  <c r="D67" i="64"/>
  <c r="AX66" i="64"/>
  <c r="AV66" i="64"/>
  <c r="AT66" i="64"/>
  <c r="AR66" i="64"/>
  <c r="AP66" i="64"/>
  <c r="AN66" i="64"/>
  <c r="AL66" i="64"/>
  <c r="AJ66" i="64"/>
  <c r="AH66" i="64"/>
  <c r="AF66" i="64"/>
  <c r="AD66" i="64"/>
  <c r="AB66" i="64"/>
  <c r="Z66" i="64"/>
  <c r="X66" i="64"/>
  <c r="V66" i="64"/>
  <c r="T66" i="64"/>
  <c r="R66" i="64"/>
  <c r="P66" i="64"/>
  <c r="N66" i="64"/>
  <c r="L66" i="64"/>
  <c r="J66" i="64"/>
  <c r="H66" i="64"/>
  <c r="F66" i="64"/>
  <c r="D66" i="64"/>
  <c r="AX65" i="64"/>
  <c r="AV65" i="64"/>
  <c r="AT65" i="64"/>
  <c r="AR65" i="64"/>
  <c r="AP65" i="64"/>
  <c r="AN65" i="64"/>
  <c r="AL65" i="64"/>
  <c r="AJ65" i="64"/>
  <c r="AH65" i="64"/>
  <c r="AF65" i="64"/>
  <c r="AD65" i="64"/>
  <c r="AB65" i="64"/>
  <c r="Z65" i="64"/>
  <c r="X65" i="64"/>
  <c r="V65" i="64"/>
  <c r="T65" i="64"/>
  <c r="R65" i="64"/>
  <c r="P65" i="64"/>
  <c r="N65" i="64"/>
  <c r="L65" i="64"/>
  <c r="J65" i="64"/>
  <c r="H65" i="64"/>
  <c r="F65" i="64"/>
  <c r="D65" i="64"/>
  <c r="AX64" i="64"/>
  <c r="AV64" i="64"/>
  <c r="AT64" i="64"/>
  <c r="AR64" i="64"/>
  <c r="AP64" i="64"/>
  <c r="AN64" i="64"/>
  <c r="AL64" i="64"/>
  <c r="AJ64" i="64"/>
  <c r="AH64" i="64"/>
  <c r="AF64" i="64"/>
  <c r="AD64" i="64"/>
  <c r="AB64" i="64"/>
  <c r="Z64" i="64"/>
  <c r="X64" i="64"/>
  <c r="V64" i="64"/>
  <c r="T64" i="64"/>
  <c r="R64" i="64"/>
  <c r="P64" i="64"/>
  <c r="N64" i="64"/>
  <c r="L64" i="64"/>
  <c r="J64" i="64"/>
  <c r="H64" i="64"/>
  <c r="F64" i="64"/>
  <c r="D64" i="64"/>
  <c r="AX63" i="64"/>
  <c r="AV63" i="64"/>
  <c r="AT63" i="64"/>
  <c r="AR63" i="64"/>
  <c r="AP63" i="64"/>
  <c r="AN63" i="64"/>
  <c r="AL63" i="64"/>
  <c r="AJ63" i="64"/>
  <c r="AH63" i="64"/>
  <c r="AF63" i="64"/>
  <c r="AD63" i="64"/>
  <c r="AB63" i="64"/>
  <c r="Z63" i="64"/>
  <c r="X63" i="64"/>
  <c r="V63" i="64"/>
  <c r="T63" i="64"/>
  <c r="R63" i="64"/>
  <c r="P63" i="64"/>
  <c r="N63" i="64"/>
  <c r="L63" i="64"/>
  <c r="J63" i="64"/>
  <c r="H63" i="64"/>
  <c r="F63" i="64"/>
  <c r="D63" i="64"/>
  <c r="AX62" i="64"/>
  <c r="AV62" i="64"/>
  <c r="AT62" i="64"/>
  <c r="AR62" i="64"/>
  <c r="AP62" i="64"/>
  <c r="AN62" i="64"/>
  <c r="AL62" i="64"/>
  <c r="AJ62" i="64"/>
  <c r="AH62" i="64"/>
  <c r="AF62" i="64"/>
  <c r="AD62" i="64"/>
  <c r="AB62" i="64"/>
  <c r="Z62" i="64"/>
  <c r="X62" i="64"/>
  <c r="V62" i="64"/>
  <c r="T62" i="64"/>
  <c r="R62" i="64"/>
  <c r="P62" i="64"/>
  <c r="N62" i="64"/>
  <c r="L62" i="64"/>
  <c r="J62" i="64"/>
  <c r="H62" i="64"/>
  <c r="F62" i="64"/>
  <c r="D62" i="64"/>
  <c r="AX61" i="64"/>
  <c r="AV61" i="64"/>
  <c r="AT61" i="64"/>
  <c r="AR61" i="64"/>
  <c r="AP61" i="64"/>
  <c r="AN61" i="64"/>
  <c r="AL61" i="64"/>
  <c r="AJ61" i="64"/>
  <c r="AH61" i="64"/>
  <c r="AF61" i="64"/>
  <c r="AD61" i="64"/>
  <c r="AB61" i="64"/>
  <c r="Z61" i="64"/>
  <c r="X61" i="64"/>
  <c r="V61" i="64"/>
  <c r="T61" i="64"/>
  <c r="R61" i="64"/>
  <c r="P61" i="64"/>
  <c r="N61" i="64"/>
  <c r="L61" i="64"/>
  <c r="J61" i="64"/>
  <c r="H61" i="64"/>
  <c r="F61" i="64"/>
  <c r="D61" i="64"/>
  <c r="AX60" i="64"/>
  <c r="AV60" i="64"/>
  <c r="AT60" i="64"/>
  <c r="AR60" i="64"/>
  <c r="AP60" i="64"/>
  <c r="AN60" i="64"/>
  <c r="AL60" i="64"/>
  <c r="AJ60" i="64"/>
  <c r="AH60" i="64"/>
  <c r="AF60" i="64"/>
  <c r="AD60" i="64"/>
  <c r="AB60" i="64"/>
  <c r="Z60" i="64"/>
  <c r="X60" i="64"/>
  <c r="V60" i="64"/>
  <c r="T60" i="64"/>
  <c r="R60" i="64"/>
  <c r="P60" i="64"/>
  <c r="N60" i="64"/>
  <c r="L60" i="64"/>
  <c r="J60" i="64"/>
  <c r="H60" i="64"/>
  <c r="F60" i="64"/>
  <c r="D60" i="64"/>
  <c r="AX59" i="64"/>
  <c r="AV59" i="64"/>
  <c r="AT59" i="64"/>
  <c r="AR59" i="64"/>
  <c r="AP59" i="64"/>
  <c r="AN59" i="64"/>
  <c r="AL59" i="64"/>
  <c r="AJ59" i="64"/>
  <c r="AH59" i="64"/>
  <c r="AF59" i="64"/>
  <c r="AD59" i="64"/>
  <c r="AB59" i="64"/>
  <c r="Z59" i="64"/>
  <c r="X59" i="64"/>
  <c r="V59" i="64"/>
  <c r="T59" i="64"/>
  <c r="R59" i="64"/>
  <c r="P59" i="64"/>
  <c r="N59" i="64"/>
  <c r="L59" i="64"/>
  <c r="J59" i="64"/>
  <c r="H59" i="64"/>
  <c r="F59" i="64"/>
  <c r="D59" i="64"/>
  <c r="AX58" i="64"/>
  <c r="AV58" i="64"/>
  <c r="AT58" i="64"/>
  <c r="AR58" i="64"/>
  <c r="AP58" i="64"/>
  <c r="AN58" i="64"/>
  <c r="AL58" i="64"/>
  <c r="AJ58" i="64"/>
  <c r="AH58" i="64"/>
  <c r="AF58" i="64"/>
  <c r="AD58" i="64"/>
  <c r="AB58" i="64"/>
  <c r="Z58" i="64"/>
  <c r="X58" i="64"/>
  <c r="V58" i="64"/>
  <c r="T58" i="64"/>
  <c r="R58" i="64"/>
  <c r="P58" i="64"/>
  <c r="N58" i="64"/>
  <c r="L58" i="64"/>
  <c r="J58" i="64"/>
  <c r="H58" i="64"/>
  <c r="F58" i="64"/>
  <c r="D58" i="64"/>
  <c r="AX57" i="64"/>
  <c r="AV57" i="64"/>
  <c r="AT57" i="64"/>
  <c r="AR57" i="64"/>
  <c r="AP57" i="64"/>
  <c r="AN57" i="64"/>
  <c r="AL57" i="64"/>
  <c r="AJ57" i="64"/>
  <c r="AH57" i="64"/>
  <c r="AF57" i="64"/>
  <c r="AD57" i="64"/>
  <c r="AB57" i="64"/>
  <c r="Z57" i="64"/>
  <c r="X57" i="64"/>
  <c r="V57" i="64"/>
  <c r="T57" i="64"/>
  <c r="R57" i="64"/>
  <c r="P57" i="64"/>
  <c r="N57" i="64"/>
  <c r="L57" i="64"/>
  <c r="J57" i="64"/>
  <c r="H57" i="64"/>
  <c r="F57" i="64"/>
  <c r="D57" i="64"/>
  <c r="BC40" i="64"/>
  <c r="BB39" i="64"/>
  <c r="BB41" i="64" s="1"/>
  <c r="BB20" i="64" s="1"/>
  <c r="BC38" i="64"/>
  <c r="AW38" i="64"/>
  <c r="AU38" i="64"/>
  <c r="AS38" i="64"/>
  <c r="AQ38" i="64"/>
  <c r="AO38" i="64"/>
  <c r="AI38" i="64"/>
  <c r="AG38" i="64"/>
  <c r="AE38" i="64"/>
  <c r="AC38" i="64"/>
  <c r="AA38" i="64"/>
  <c r="Y38" i="64"/>
  <c r="W38" i="64"/>
  <c r="U38" i="64"/>
  <c r="S38" i="64"/>
  <c r="Q38" i="64"/>
  <c r="O38" i="64"/>
  <c r="M38" i="64"/>
  <c r="K38" i="64"/>
  <c r="I38" i="64"/>
  <c r="G38" i="64"/>
  <c r="E38" i="64"/>
  <c r="C38" i="64"/>
  <c r="BC37" i="64"/>
  <c r="AW37" i="64"/>
  <c r="AU37" i="64"/>
  <c r="AS37" i="64"/>
  <c r="AQ37" i="64"/>
  <c r="AO37" i="64"/>
  <c r="AI37" i="64"/>
  <c r="AG37" i="64"/>
  <c r="AE37" i="64"/>
  <c r="AC37" i="64"/>
  <c r="AA37" i="64"/>
  <c r="Y37" i="64"/>
  <c r="W37" i="64"/>
  <c r="U37" i="64"/>
  <c r="S37" i="64"/>
  <c r="Q37" i="64"/>
  <c r="O37" i="64"/>
  <c r="M37" i="64"/>
  <c r="K37" i="64"/>
  <c r="I37" i="64"/>
  <c r="G37" i="64"/>
  <c r="E37" i="64"/>
  <c r="C37" i="64"/>
  <c r="BC36" i="64"/>
  <c r="AW36" i="64"/>
  <c r="AU36" i="64"/>
  <c r="AS36" i="64"/>
  <c r="AQ36" i="64"/>
  <c r="AO36" i="64"/>
  <c r="AI36" i="64"/>
  <c r="AG36" i="64"/>
  <c r="AE36" i="64"/>
  <c r="AC36" i="64"/>
  <c r="AA36" i="64"/>
  <c r="Y36" i="64"/>
  <c r="W36" i="64"/>
  <c r="U36" i="64"/>
  <c r="S36" i="64"/>
  <c r="Q36" i="64"/>
  <c r="O36" i="64"/>
  <c r="M36" i="64"/>
  <c r="K36" i="64"/>
  <c r="I36" i="64"/>
  <c r="G36" i="64"/>
  <c r="E36" i="64"/>
  <c r="C36" i="64"/>
  <c r="BC35" i="64"/>
  <c r="AW35" i="64"/>
  <c r="AU35" i="64"/>
  <c r="AS35" i="64"/>
  <c r="AQ35" i="64"/>
  <c r="AO35" i="64"/>
  <c r="AI35" i="64"/>
  <c r="AG35" i="64"/>
  <c r="AE35" i="64"/>
  <c r="AC35" i="64"/>
  <c r="AA35" i="64"/>
  <c r="Y35" i="64"/>
  <c r="W35" i="64"/>
  <c r="U35" i="64"/>
  <c r="S35" i="64"/>
  <c r="Q35" i="64"/>
  <c r="O35" i="64"/>
  <c r="M35" i="64"/>
  <c r="K35" i="64"/>
  <c r="I35" i="64"/>
  <c r="G35" i="64"/>
  <c r="E35" i="64"/>
  <c r="C35" i="64"/>
  <c r="BC34" i="64"/>
  <c r="AW34" i="64"/>
  <c r="AU34" i="64"/>
  <c r="AS34" i="64"/>
  <c r="AQ34" i="64"/>
  <c r="AO34" i="64"/>
  <c r="AM34" i="64"/>
  <c r="AK34" i="64"/>
  <c r="AI34" i="64"/>
  <c r="AG34" i="64"/>
  <c r="AE34" i="64"/>
  <c r="AC34" i="64"/>
  <c r="AA34" i="64"/>
  <c r="Y34" i="64"/>
  <c r="W34" i="64"/>
  <c r="U34" i="64"/>
  <c r="S34" i="64"/>
  <c r="Q34" i="64"/>
  <c r="O34" i="64"/>
  <c r="M34" i="64"/>
  <c r="K34" i="64"/>
  <c r="I34" i="64"/>
  <c r="G34" i="64"/>
  <c r="E34" i="64"/>
  <c r="C34" i="64"/>
  <c r="BC33" i="64"/>
  <c r="AW33" i="64"/>
  <c r="AU33" i="64"/>
  <c r="AS33" i="64"/>
  <c r="AQ33" i="64"/>
  <c r="AO33" i="64"/>
  <c r="AM33" i="64"/>
  <c r="AK33" i="64"/>
  <c r="AI33" i="64"/>
  <c r="AG33" i="64"/>
  <c r="AE33" i="64"/>
  <c r="AC33" i="64"/>
  <c r="AA33" i="64"/>
  <c r="Y33" i="64"/>
  <c r="W33" i="64"/>
  <c r="U33" i="64"/>
  <c r="S33" i="64"/>
  <c r="Q33" i="64"/>
  <c r="O33" i="64"/>
  <c r="M33" i="64"/>
  <c r="K33" i="64"/>
  <c r="I33" i="64"/>
  <c r="G33" i="64"/>
  <c r="E33" i="64"/>
  <c r="C33" i="64"/>
  <c r="BC32" i="64"/>
  <c r="AW32" i="64"/>
  <c r="AU32" i="64"/>
  <c r="AS32" i="64"/>
  <c r="AQ32" i="64"/>
  <c r="AO32" i="64"/>
  <c r="AI32" i="64"/>
  <c r="AG32" i="64"/>
  <c r="AE32" i="64"/>
  <c r="AC32" i="64"/>
  <c r="AA32" i="64"/>
  <c r="Y32" i="64"/>
  <c r="W32" i="64"/>
  <c r="U32" i="64"/>
  <c r="S32" i="64"/>
  <c r="Q32" i="64"/>
  <c r="O32" i="64"/>
  <c r="M32" i="64"/>
  <c r="K32" i="64"/>
  <c r="I32" i="64"/>
  <c r="G32" i="64"/>
  <c r="E32" i="64"/>
  <c r="C32" i="64"/>
  <c r="BC31" i="64"/>
  <c r="AW31" i="64"/>
  <c r="AU31" i="64"/>
  <c r="AS31" i="64"/>
  <c r="AQ31" i="64"/>
  <c r="AO31" i="64"/>
  <c r="AI31" i="64"/>
  <c r="AG31" i="64"/>
  <c r="AE31" i="64"/>
  <c r="AC31" i="64"/>
  <c r="AA31" i="64"/>
  <c r="Y31" i="64"/>
  <c r="W31" i="64"/>
  <c r="U31" i="64"/>
  <c r="S31" i="64"/>
  <c r="Q31" i="64"/>
  <c r="O31" i="64"/>
  <c r="M31" i="64"/>
  <c r="K31" i="64"/>
  <c r="I31" i="64"/>
  <c r="G31" i="64"/>
  <c r="E31" i="64"/>
  <c r="C31" i="64"/>
  <c r="BC30" i="64"/>
  <c r="AW30" i="64"/>
  <c r="AU30" i="64"/>
  <c r="AS30" i="64"/>
  <c r="AQ30" i="64"/>
  <c r="AO30" i="64"/>
  <c r="AM30" i="64"/>
  <c r="AK30" i="64"/>
  <c r="AI30" i="64"/>
  <c r="AG30" i="64"/>
  <c r="AE30" i="64"/>
  <c r="AC30" i="64"/>
  <c r="AA30" i="64"/>
  <c r="Y30" i="64"/>
  <c r="W30" i="64"/>
  <c r="U30" i="64"/>
  <c r="S30" i="64"/>
  <c r="Q30" i="64"/>
  <c r="O30" i="64"/>
  <c r="M30" i="64"/>
  <c r="K30" i="64"/>
  <c r="I30" i="64"/>
  <c r="G30" i="64"/>
  <c r="E30" i="64"/>
  <c r="C30" i="64"/>
  <c r="BC29" i="64"/>
  <c r="AW29" i="64"/>
  <c r="AU29" i="64"/>
  <c r="AS29" i="64"/>
  <c r="AQ29" i="64"/>
  <c r="AO29" i="64"/>
  <c r="AM29" i="64"/>
  <c r="AK29" i="64"/>
  <c r="AI29" i="64"/>
  <c r="AG29" i="64"/>
  <c r="AE29" i="64"/>
  <c r="AC29" i="64"/>
  <c r="AA29" i="64"/>
  <c r="Y29" i="64"/>
  <c r="W29" i="64"/>
  <c r="U29" i="64"/>
  <c r="S29" i="64"/>
  <c r="Q29" i="64"/>
  <c r="O29" i="64"/>
  <c r="M29" i="64"/>
  <c r="K29" i="64"/>
  <c r="I29" i="64"/>
  <c r="G29" i="64"/>
  <c r="E29" i="64"/>
  <c r="C29" i="64"/>
  <c r="BC28" i="64"/>
  <c r="AW28" i="64"/>
  <c r="AU28" i="64"/>
  <c r="AS28" i="64"/>
  <c r="AQ28" i="64"/>
  <c r="AO28" i="64"/>
  <c r="AM28" i="64"/>
  <c r="AK28" i="64"/>
  <c r="AI28" i="64"/>
  <c r="AG28" i="64"/>
  <c r="AE28" i="64"/>
  <c r="AC28" i="64"/>
  <c r="AA28" i="64"/>
  <c r="Y28" i="64"/>
  <c r="W28" i="64"/>
  <c r="U28" i="64"/>
  <c r="S28" i="64"/>
  <c r="Q28" i="64"/>
  <c r="O28" i="64"/>
  <c r="M28" i="64"/>
  <c r="K28" i="64"/>
  <c r="I28" i="64"/>
  <c r="G28" i="64"/>
  <c r="E28" i="64"/>
  <c r="C28" i="64"/>
  <c r="BC27" i="64"/>
  <c r="AW27" i="64"/>
  <c r="AU27" i="64"/>
  <c r="AS27" i="64"/>
  <c r="AQ27" i="64"/>
  <c r="AO27" i="64"/>
  <c r="AM27" i="64"/>
  <c r="AK27" i="64"/>
  <c r="AI27" i="64"/>
  <c r="AG27" i="64"/>
  <c r="AE27" i="64"/>
  <c r="AC27" i="64"/>
  <c r="AA27" i="64"/>
  <c r="Y27" i="64"/>
  <c r="W27" i="64"/>
  <c r="U27" i="64"/>
  <c r="S27" i="64"/>
  <c r="Q27" i="64"/>
  <c r="O27" i="64"/>
  <c r="M27" i="64"/>
  <c r="K27" i="64"/>
  <c r="I27" i="64"/>
  <c r="G27" i="64"/>
  <c r="E27" i="64"/>
  <c r="C27" i="64"/>
  <c r="BC26" i="64"/>
  <c r="AW26" i="64"/>
  <c r="AU26" i="64"/>
  <c r="AS26" i="64"/>
  <c r="AQ26" i="64"/>
  <c r="AO26" i="64"/>
  <c r="AI26" i="64"/>
  <c r="AG26" i="64"/>
  <c r="AE26" i="64"/>
  <c r="AC26" i="64"/>
  <c r="AA26" i="64"/>
  <c r="Y26" i="64"/>
  <c r="W26" i="64"/>
  <c r="U26" i="64"/>
  <c r="S26" i="64"/>
  <c r="Q26" i="64"/>
  <c r="O26" i="64"/>
  <c r="M26" i="64"/>
  <c r="K26" i="64"/>
  <c r="I26" i="64"/>
  <c r="G26" i="64"/>
  <c r="E26" i="64"/>
  <c r="C26" i="64"/>
  <c r="BC25" i="64"/>
  <c r="AW25" i="64"/>
  <c r="AU25" i="64"/>
  <c r="AS25" i="64"/>
  <c r="AQ25" i="64"/>
  <c r="AO25" i="64"/>
  <c r="AI25" i="64"/>
  <c r="AG25" i="64"/>
  <c r="AE25" i="64"/>
  <c r="AC25" i="64"/>
  <c r="AA25" i="64"/>
  <c r="Y25" i="64"/>
  <c r="W25" i="64"/>
  <c r="U25" i="64"/>
  <c r="S25" i="64"/>
  <c r="Q25" i="64"/>
  <c r="O25" i="64"/>
  <c r="M25" i="64"/>
  <c r="K25" i="64"/>
  <c r="I25" i="64"/>
  <c r="G25" i="64"/>
  <c r="E25" i="64"/>
  <c r="C25" i="64"/>
  <c r="BC24" i="64"/>
  <c r="AW24" i="64"/>
  <c r="AU24" i="64"/>
  <c r="AS24" i="64"/>
  <c r="AQ24" i="64"/>
  <c r="AO24" i="64"/>
  <c r="AM24" i="64"/>
  <c r="AK24" i="64"/>
  <c r="AI24" i="64"/>
  <c r="AG24" i="64"/>
  <c r="AE24" i="64"/>
  <c r="AC24" i="64"/>
  <c r="AA24" i="64"/>
  <c r="Y24" i="64"/>
  <c r="W24" i="64"/>
  <c r="U24" i="64"/>
  <c r="S24" i="64"/>
  <c r="Q24" i="64"/>
  <c r="O24" i="64"/>
  <c r="M24" i="64"/>
  <c r="K24" i="64"/>
  <c r="I24" i="64"/>
  <c r="G24" i="64"/>
  <c r="E24" i="64"/>
  <c r="C24" i="64"/>
  <c r="BC23" i="64"/>
  <c r="AW23" i="64"/>
  <c r="AU23" i="64"/>
  <c r="AS23" i="64"/>
  <c r="AS39" i="64" s="1"/>
  <c r="AQ23" i="64"/>
  <c r="AO23" i="64"/>
  <c r="AM23" i="64"/>
  <c r="AK23" i="64"/>
  <c r="AI23" i="64"/>
  <c r="AG23" i="64"/>
  <c r="AE23" i="64"/>
  <c r="AC23" i="64"/>
  <c r="AC39" i="64" s="1"/>
  <c r="AA23" i="64"/>
  <c r="Y23" i="64"/>
  <c r="W23" i="64"/>
  <c r="U23" i="64"/>
  <c r="S23" i="64"/>
  <c r="Q23" i="64"/>
  <c r="O23" i="64"/>
  <c r="M23" i="64"/>
  <c r="M39" i="64" s="1"/>
  <c r="K23" i="64"/>
  <c r="I23" i="64"/>
  <c r="G23" i="64"/>
  <c r="E23" i="64"/>
  <c r="C23" i="64"/>
  <c r="BA18" i="64"/>
  <c r="AX15" i="64"/>
  <c r="AW41" i="64" s="1"/>
  <c r="AV15" i="64"/>
  <c r="AU41" i="64" s="1"/>
  <c r="AT15" i="64"/>
  <c r="AS41" i="64" s="1"/>
  <c r="AR15" i="64"/>
  <c r="AQ41" i="64" s="1"/>
  <c r="AP15" i="64"/>
  <c r="AO41" i="64" s="1"/>
  <c r="AN15" i="64"/>
  <c r="AL15" i="64"/>
  <c r="AJ15" i="64"/>
  <c r="AI41" i="64" s="1"/>
  <c r="AH15" i="64"/>
  <c r="AG41" i="64" s="1"/>
  <c r="AF15" i="64"/>
  <c r="AE41" i="64" s="1"/>
  <c r="AD15" i="64"/>
  <c r="AC41" i="64" s="1"/>
  <c r="AB15" i="64"/>
  <c r="AA41" i="64" s="1"/>
  <c r="Z15" i="64"/>
  <c r="Y41" i="64" s="1"/>
  <c r="X15" i="64"/>
  <c r="W41" i="64" s="1"/>
  <c r="V15" i="64"/>
  <c r="U41" i="64" s="1"/>
  <c r="T15" i="64"/>
  <c r="S41" i="64" s="1"/>
  <c r="R15" i="64"/>
  <c r="Q41" i="64" s="1"/>
  <c r="P15" i="64"/>
  <c r="O41" i="64" s="1"/>
  <c r="N15" i="64"/>
  <c r="M41" i="64" s="1"/>
  <c r="L15" i="64"/>
  <c r="K41" i="64" s="1"/>
  <c r="J15" i="64"/>
  <c r="I41" i="64" s="1"/>
  <c r="H15" i="64"/>
  <c r="G41" i="64" s="1"/>
  <c r="F15" i="64"/>
  <c r="E41" i="64" s="1"/>
  <c r="D15" i="64"/>
  <c r="D14" i="64"/>
  <c r="AX13" i="64"/>
  <c r="AV13" i="64"/>
  <c r="AT13" i="64"/>
  <c r="AR13" i="64"/>
  <c r="AP13" i="64"/>
  <c r="AN13" i="64"/>
  <c r="AL13" i="64"/>
  <c r="AJ13" i="64"/>
  <c r="AH13" i="64"/>
  <c r="AF13" i="64"/>
  <c r="AD13" i="64"/>
  <c r="AB13" i="64"/>
  <c r="Z13" i="64"/>
  <c r="X13" i="64"/>
  <c r="V13" i="64"/>
  <c r="T13" i="64"/>
  <c r="R13" i="64"/>
  <c r="P13" i="64"/>
  <c r="N13" i="64"/>
  <c r="L13" i="64"/>
  <c r="J13" i="64"/>
  <c r="H13" i="64"/>
  <c r="F13" i="64"/>
  <c r="D13" i="64"/>
  <c r="AX12" i="64"/>
  <c r="AW12" i="64"/>
  <c r="AV12" i="64"/>
  <c r="AU12" i="64"/>
  <c r="AT12" i="64"/>
  <c r="AS12" i="64"/>
  <c r="AR12" i="64"/>
  <c r="AQ12" i="64"/>
  <c r="AP12" i="64"/>
  <c r="AO12" i="64"/>
  <c r="AN12" i="64"/>
  <c r="AM12" i="64"/>
  <c r="AL12" i="64"/>
  <c r="AK12" i="64"/>
  <c r="AJ12" i="64"/>
  <c r="AI12" i="64"/>
  <c r="AH12" i="64"/>
  <c r="AG12" i="64"/>
  <c r="AF12" i="64"/>
  <c r="AE12" i="64"/>
  <c r="AD12" i="64"/>
  <c r="AC12" i="64"/>
  <c r="AB12" i="64"/>
  <c r="AA12" i="64"/>
  <c r="Z12" i="64"/>
  <c r="Y12" i="64"/>
  <c r="X12" i="64"/>
  <c r="W12" i="64"/>
  <c r="V12" i="64"/>
  <c r="U12" i="64"/>
  <c r="T12" i="64"/>
  <c r="S12" i="64"/>
  <c r="R12" i="64"/>
  <c r="Q12" i="64"/>
  <c r="P12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C12" i="64"/>
  <c r="AW73" i="63"/>
  <c r="AU73" i="63"/>
  <c r="AS73" i="63"/>
  <c r="AQ73" i="63"/>
  <c r="AO73" i="63"/>
  <c r="AM73" i="63"/>
  <c r="AK73" i="63"/>
  <c r="AI73" i="63"/>
  <c r="AG73" i="63"/>
  <c r="AE73" i="63"/>
  <c r="AC73" i="63"/>
  <c r="AA73" i="63"/>
  <c r="Y73" i="63"/>
  <c r="W73" i="63"/>
  <c r="U73" i="63"/>
  <c r="S73" i="63"/>
  <c r="Q73" i="63"/>
  <c r="O73" i="63"/>
  <c r="M73" i="63"/>
  <c r="K73" i="63"/>
  <c r="I73" i="63"/>
  <c r="G73" i="63"/>
  <c r="E73" i="63"/>
  <c r="C73" i="63"/>
  <c r="AX72" i="63"/>
  <c r="AV72" i="63"/>
  <c r="AT72" i="63"/>
  <c r="AR72" i="63"/>
  <c r="AP72" i="63"/>
  <c r="AN72" i="63"/>
  <c r="AL72" i="63"/>
  <c r="AJ72" i="63"/>
  <c r="AH72" i="63"/>
  <c r="AF72" i="63"/>
  <c r="AD72" i="63"/>
  <c r="AB72" i="63"/>
  <c r="Z72" i="63"/>
  <c r="X72" i="63"/>
  <c r="V72" i="63"/>
  <c r="T72" i="63"/>
  <c r="R72" i="63"/>
  <c r="P72" i="63"/>
  <c r="N72" i="63"/>
  <c r="L72" i="63"/>
  <c r="J72" i="63"/>
  <c r="H72" i="63"/>
  <c r="F72" i="63"/>
  <c r="D72" i="63"/>
  <c r="AX71" i="63"/>
  <c r="AV71" i="63"/>
  <c r="AT71" i="63"/>
  <c r="AR71" i="63"/>
  <c r="AP71" i="63"/>
  <c r="AN71" i="63"/>
  <c r="AL71" i="63"/>
  <c r="AJ71" i="63"/>
  <c r="AH71" i="63"/>
  <c r="AF71" i="63"/>
  <c r="AD71" i="63"/>
  <c r="AB71" i="63"/>
  <c r="Z71" i="63"/>
  <c r="X71" i="63"/>
  <c r="V71" i="63"/>
  <c r="T71" i="63"/>
  <c r="R71" i="63"/>
  <c r="P71" i="63"/>
  <c r="N71" i="63"/>
  <c r="L71" i="63"/>
  <c r="J71" i="63"/>
  <c r="H71" i="63"/>
  <c r="F71" i="63"/>
  <c r="D71" i="63"/>
  <c r="AX70" i="63"/>
  <c r="AV70" i="63"/>
  <c r="AT70" i="63"/>
  <c r="AR70" i="63"/>
  <c r="AP70" i="63"/>
  <c r="AN70" i="63"/>
  <c r="AL70" i="63"/>
  <c r="AJ70" i="63"/>
  <c r="AH70" i="63"/>
  <c r="AF70" i="63"/>
  <c r="AD70" i="63"/>
  <c r="AB70" i="63"/>
  <c r="Z70" i="63"/>
  <c r="X70" i="63"/>
  <c r="V70" i="63"/>
  <c r="T70" i="63"/>
  <c r="R70" i="63"/>
  <c r="P70" i="63"/>
  <c r="N70" i="63"/>
  <c r="L70" i="63"/>
  <c r="J70" i="63"/>
  <c r="H70" i="63"/>
  <c r="F70" i="63"/>
  <c r="D70" i="63"/>
  <c r="AX69" i="63"/>
  <c r="AV69" i="63"/>
  <c r="AT69" i="63"/>
  <c r="AR69" i="63"/>
  <c r="AP69" i="63"/>
  <c r="AN69" i="63"/>
  <c r="AL69" i="63"/>
  <c r="AJ69" i="63"/>
  <c r="AH69" i="63"/>
  <c r="AF69" i="63"/>
  <c r="AD69" i="63"/>
  <c r="AB69" i="63"/>
  <c r="Z69" i="63"/>
  <c r="X69" i="63"/>
  <c r="V69" i="63"/>
  <c r="T69" i="63"/>
  <c r="R69" i="63"/>
  <c r="P69" i="63"/>
  <c r="N69" i="63"/>
  <c r="L69" i="63"/>
  <c r="J69" i="63"/>
  <c r="H69" i="63"/>
  <c r="F69" i="63"/>
  <c r="D69" i="63"/>
  <c r="AX68" i="63"/>
  <c r="AV68" i="63"/>
  <c r="AT68" i="63"/>
  <c r="AR68" i="63"/>
  <c r="AP68" i="63"/>
  <c r="AN68" i="63"/>
  <c r="AL68" i="63"/>
  <c r="AJ68" i="63"/>
  <c r="AH68" i="63"/>
  <c r="AF68" i="63"/>
  <c r="AD68" i="63"/>
  <c r="AB68" i="63"/>
  <c r="Z68" i="63"/>
  <c r="X68" i="63"/>
  <c r="V68" i="63"/>
  <c r="T68" i="63"/>
  <c r="R68" i="63"/>
  <c r="P68" i="63"/>
  <c r="N68" i="63"/>
  <c r="L68" i="63"/>
  <c r="J68" i="63"/>
  <c r="H68" i="63"/>
  <c r="F68" i="63"/>
  <c r="D68" i="63"/>
  <c r="AX67" i="63"/>
  <c r="AV67" i="63"/>
  <c r="AT67" i="63"/>
  <c r="AR67" i="63"/>
  <c r="AP67" i="63"/>
  <c r="AN67" i="63"/>
  <c r="AL67" i="63"/>
  <c r="AJ67" i="63"/>
  <c r="AH67" i="63"/>
  <c r="AF67" i="63"/>
  <c r="AD67" i="63"/>
  <c r="AB67" i="63"/>
  <c r="Z67" i="63"/>
  <c r="X67" i="63"/>
  <c r="V67" i="63"/>
  <c r="T67" i="63"/>
  <c r="R67" i="63"/>
  <c r="P67" i="63"/>
  <c r="N67" i="63"/>
  <c r="L67" i="63"/>
  <c r="J67" i="63"/>
  <c r="H67" i="63"/>
  <c r="F67" i="63"/>
  <c r="D67" i="63"/>
  <c r="AX66" i="63"/>
  <c r="AV66" i="63"/>
  <c r="AT66" i="63"/>
  <c r="AR66" i="63"/>
  <c r="AP66" i="63"/>
  <c r="AN66" i="63"/>
  <c r="AL66" i="63"/>
  <c r="AJ66" i="63"/>
  <c r="AH66" i="63"/>
  <c r="AF66" i="63"/>
  <c r="AD66" i="63"/>
  <c r="AB66" i="63"/>
  <c r="Z66" i="63"/>
  <c r="X66" i="63"/>
  <c r="V66" i="63"/>
  <c r="T66" i="63"/>
  <c r="R66" i="63"/>
  <c r="P66" i="63"/>
  <c r="N66" i="63"/>
  <c r="L66" i="63"/>
  <c r="J66" i="63"/>
  <c r="H66" i="63"/>
  <c r="F66" i="63"/>
  <c r="D66" i="63"/>
  <c r="AX65" i="63"/>
  <c r="AV65" i="63"/>
  <c r="AT65" i="63"/>
  <c r="AR65" i="63"/>
  <c r="AP65" i="63"/>
  <c r="AN65" i="63"/>
  <c r="AL65" i="63"/>
  <c r="AJ65" i="63"/>
  <c r="AH65" i="63"/>
  <c r="AF65" i="63"/>
  <c r="AD65" i="63"/>
  <c r="AB65" i="63"/>
  <c r="Z65" i="63"/>
  <c r="X65" i="63"/>
  <c r="V65" i="63"/>
  <c r="T65" i="63"/>
  <c r="R65" i="63"/>
  <c r="P65" i="63"/>
  <c r="N65" i="63"/>
  <c r="L65" i="63"/>
  <c r="J65" i="63"/>
  <c r="H65" i="63"/>
  <c r="F65" i="63"/>
  <c r="D65" i="63"/>
  <c r="AX64" i="63"/>
  <c r="AV64" i="63"/>
  <c r="AT64" i="63"/>
  <c r="AR64" i="63"/>
  <c r="AP64" i="63"/>
  <c r="AN64" i="63"/>
  <c r="AL64" i="63"/>
  <c r="AJ64" i="63"/>
  <c r="AH64" i="63"/>
  <c r="AF64" i="63"/>
  <c r="AD64" i="63"/>
  <c r="AB64" i="63"/>
  <c r="Z64" i="63"/>
  <c r="X64" i="63"/>
  <c r="V64" i="63"/>
  <c r="T64" i="63"/>
  <c r="R64" i="63"/>
  <c r="P64" i="63"/>
  <c r="N64" i="63"/>
  <c r="L64" i="63"/>
  <c r="J64" i="63"/>
  <c r="H64" i="63"/>
  <c r="F64" i="63"/>
  <c r="D64" i="63"/>
  <c r="AX63" i="63"/>
  <c r="AV63" i="63"/>
  <c r="AT63" i="63"/>
  <c r="AR63" i="63"/>
  <c r="AP63" i="63"/>
  <c r="AN63" i="63"/>
  <c r="AL63" i="63"/>
  <c r="AJ63" i="63"/>
  <c r="AH63" i="63"/>
  <c r="AF63" i="63"/>
  <c r="AD63" i="63"/>
  <c r="AB63" i="63"/>
  <c r="Z63" i="63"/>
  <c r="X63" i="63"/>
  <c r="V63" i="63"/>
  <c r="T63" i="63"/>
  <c r="R63" i="63"/>
  <c r="P63" i="63"/>
  <c r="N63" i="63"/>
  <c r="L63" i="63"/>
  <c r="J63" i="63"/>
  <c r="H63" i="63"/>
  <c r="F63" i="63"/>
  <c r="D63" i="63"/>
  <c r="AX62" i="63"/>
  <c r="AV62" i="63"/>
  <c r="AT62" i="63"/>
  <c r="AR62" i="63"/>
  <c r="AP62" i="63"/>
  <c r="AN62" i="63"/>
  <c r="AL62" i="63"/>
  <c r="AJ62" i="63"/>
  <c r="AH62" i="63"/>
  <c r="AF62" i="63"/>
  <c r="AD62" i="63"/>
  <c r="AB62" i="63"/>
  <c r="Z62" i="63"/>
  <c r="X62" i="63"/>
  <c r="V62" i="63"/>
  <c r="T62" i="63"/>
  <c r="R62" i="63"/>
  <c r="P62" i="63"/>
  <c r="N62" i="63"/>
  <c r="L62" i="63"/>
  <c r="J62" i="63"/>
  <c r="H62" i="63"/>
  <c r="F62" i="63"/>
  <c r="D62" i="63"/>
  <c r="AX61" i="63"/>
  <c r="AV61" i="63"/>
  <c r="AT61" i="63"/>
  <c r="AR61" i="63"/>
  <c r="AP61" i="63"/>
  <c r="AN61" i="63"/>
  <c r="AL61" i="63"/>
  <c r="AJ61" i="63"/>
  <c r="AH61" i="63"/>
  <c r="AF61" i="63"/>
  <c r="AD61" i="63"/>
  <c r="AB61" i="63"/>
  <c r="Z61" i="63"/>
  <c r="X61" i="63"/>
  <c r="V61" i="63"/>
  <c r="T61" i="63"/>
  <c r="R61" i="63"/>
  <c r="P61" i="63"/>
  <c r="N61" i="63"/>
  <c r="L61" i="63"/>
  <c r="J61" i="63"/>
  <c r="H61" i="63"/>
  <c r="F61" i="63"/>
  <c r="D61" i="63"/>
  <c r="AX60" i="63"/>
  <c r="AV60" i="63"/>
  <c r="AT60" i="63"/>
  <c r="AR60" i="63"/>
  <c r="AP60" i="63"/>
  <c r="AN60" i="63"/>
  <c r="AL60" i="63"/>
  <c r="AJ60" i="63"/>
  <c r="AH60" i="63"/>
  <c r="AF60" i="63"/>
  <c r="AD60" i="63"/>
  <c r="AB60" i="63"/>
  <c r="Z60" i="63"/>
  <c r="X60" i="63"/>
  <c r="V60" i="63"/>
  <c r="T60" i="63"/>
  <c r="R60" i="63"/>
  <c r="P60" i="63"/>
  <c r="N60" i="63"/>
  <c r="L60" i="63"/>
  <c r="J60" i="63"/>
  <c r="H60" i="63"/>
  <c r="F60" i="63"/>
  <c r="D60" i="63"/>
  <c r="AX59" i="63"/>
  <c r="AV59" i="63"/>
  <c r="AT59" i="63"/>
  <c r="AR59" i="63"/>
  <c r="AP59" i="63"/>
  <c r="AN59" i="63"/>
  <c r="AL59" i="63"/>
  <c r="AJ59" i="63"/>
  <c r="AH59" i="63"/>
  <c r="AF59" i="63"/>
  <c r="AD59" i="63"/>
  <c r="AB59" i="63"/>
  <c r="Z59" i="63"/>
  <c r="X59" i="63"/>
  <c r="V59" i="63"/>
  <c r="T59" i="63"/>
  <c r="R59" i="63"/>
  <c r="P59" i="63"/>
  <c r="N59" i="63"/>
  <c r="L59" i="63"/>
  <c r="J59" i="63"/>
  <c r="H59" i="63"/>
  <c r="F59" i="63"/>
  <c r="D59" i="63"/>
  <c r="AX58" i="63"/>
  <c r="AV58" i="63"/>
  <c r="AT58" i="63"/>
  <c r="AR58" i="63"/>
  <c r="AP58" i="63"/>
  <c r="AN58" i="63"/>
  <c r="AL58" i="63"/>
  <c r="AJ58" i="63"/>
  <c r="AH58" i="63"/>
  <c r="AF58" i="63"/>
  <c r="AD58" i="63"/>
  <c r="AB58" i="63"/>
  <c r="Z58" i="63"/>
  <c r="X58" i="63"/>
  <c r="V58" i="63"/>
  <c r="T58" i="63"/>
  <c r="R58" i="63"/>
  <c r="P58" i="63"/>
  <c r="N58" i="63"/>
  <c r="L58" i="63"/>
  <c r="J58" i="63"/>
  <c r="H58" i="63"/>
  <c r="F58" i="63"/>
  <c r="D58" i="63"/>
  <c r="AX57" i="63"/>
  <c r="AV57" i="63"/>
  <c r="AT57" i="63"/>
  <c r="AR57" i="63"/>
  <c r="AP57" i="63"/>
  <c r="AN57" i="63"/>
  <c r="AL57" i="63"/>
  <c r="AJ57" i="63"/>
  <c r="AH57" i="63"/>
  <c r="AF57" i="63"/>
  <c r="AD57" i="63"/>
  <c r="AB57" i="63"/>
  <c r="Z57" i="63"/>
  <c r="X57" i="63"/>
  <c r="V57" i="63"/>
  <c r="T57" i="63"/>
  <c r="R57" i="63"/>
  <c r="P57" i="63"/>
  <c r="N57" i="63"/>
  <c r="L57" i="63"/>
  <c r="J57" i="63"/>
  <c r="H57" i="63"/>
  <c r="F57" i="63"/>
  <c r="D57" i="63"/>
  <c r="BC40" i="63"/>
  <c r="BB39" i="63"/>
  <c r="BB41" i="63" s="1"/>
  <c r="BB20" i="63" s="1"/>
  <c r="BC38" i="63"/>
  <c r="AW38" i="63"/>
  <c r="AU38" i="63"/>
  <c r="AS38" i="63"/>
  <c r="AQ38" i="63"/>
  <c r="AO38" i="63"/>
  <c r="AI38" i="63"/>
  <c r="AG38" i="63"/>
  <c r="AE38" i="63"/>
  <c r="AC38" i="63"/>
  <c r="AA38" i="63"/>
  <c r="Y38" i="63"/>
  <c r="W38" i="63"/>
  <c r="U38" i="63"/>
  <c r="S38" i="63"/>
  <c r="Q38" i="63"/>
  <c r="O38" i="63"/>
  <c r="M38" i="63"/>
  <c r="K38" i="63"/>
  <c r="I38" i="63"/>
  <c r="G38" i="63"/>
  <c r="E38" i="63"/>
  <c r="C38" i="63"/>
  <c r="BC37" i="63"/>
  <c r="AW37" i="63"/>
  <c r="AU37" i="63"/>
  <c r="AS37" i="63"/>
  <c r="AQ37" i="63"/>
  <c r="AO37" i="63"/>
  <c r="AI37" i="63"/>
  <c r="AG37" i="63"/>
  <c r="AE37" i="63"/>
  <c r="AC37" i="63"/>
  <c r="AA37" i="63"/>
  <c r="Y37" i="63"/>
  <c r="W37" i="63"/>
  <c r="U37" i="63"/>
  <c r="S37" i="63"/>
  <c r="Q37" i="63"/>
  <c r="O37" i="63"/>
  <c r="M37" i="63"/>
  <c r="K37" i="63"/>
  <c r="I37" i="63"/>
  <c r="G37" i="63"/>
  <c r="E37" i="63"/>
  <c r="C37" i="63"/>
  <c r="BC36" i="63"/>
  <c r="AW36" i="63"/>
  <c r="AU36" i="63"/>
  <c r="AS36" i="63"/>
  <c r="AQ36" i="63"/>
  <c r="AO36" i="63"/>
  <c r="AI36" i="63"/>
  <c r="AG36" i="63"/>
  <c r="AE36" i="63"/>
  <c r="AC36" i="63"/>
  <c r="AA36" i="63"/>
  <c r="Y36" i="63"/>
  <c r="W36" i="63"/>
  <c r="U36" i="63"/>
  <c r="S36" i="63"/>
  <c r="Q36" i="63"/>
  <c r="O36" i="63"/>
  <c r="M36" i="63"/>
  <c r="K36" i="63"/>
  <c r="I36" i="63"/>
  <c r="G36" i="63"/>
  <c r="E36" i="63"/>
  <c r="C36" i="63"/>
  <c r="BC35" i="63"/>
  <c r="AW35" i="63"/>
  <c r="AU35" i="63"/>
  <c r="AS35" i="63"/>
  <c r="AQ35" i="63"/>
  <c r="AO35" i="63"/>
  <c r="AI35" i="63"/>
  <c r="AG35" i="63"/>
  <c r="AE35" i="63"/>
  <c r="AC35" i="63"/>
  <c r="AA35" i="63"/>
  <c r="Y35" i="63"/>
  <c r="W35" i="63"/>
  <c r="U35" i="63"/>
  <c r="S35" i="63"/>
  <c r="Q35" i="63"/>
  <c r="O35" i="63"/>
  <c r="M35" i="63"/>
  <c r="K35" i="63"/>
  <c r="I35" i="63"/>
  <c r="G35" i="63"/>
  <c r="E35" i="63"/>
  <c r="C35" i="63"/>
  <c r="BC34" i="63"/>
  <c r="AW34" i="63"/>
  <c r="AU34" i="63"/>
  <c r="AS34" i="63"/>
  <c r="AQ34" i="63"/>
  <c r="AO34" i="63"/>
  <c r="AM34" i="63"/>
  <c r="AK34" i="63"/>
  <c r="AI34" i="63"/>
  <c r="AG34" i="63"/>
  <c r="AE34" i="63"/>
  <c r="AC34" i="63"/>
  <c r="AA34" i="63"/>
  <c r="Y34" i="63"/>
  <c r="W34" i="63"/>
  <c r="U34" i="63"/>
  <c r="S34" i="63"/>
  <c r="Q34" i="63"/>
  <c r="O34" i="63"/>
  <c r="M34" i="63"/>
  <c r="K34" i="63"/>
  <c r="I34" i="63"/>
  <c r="G34" i="63"/>
  <c r="E34" i="63"/>
  <c r="C34" i="63"/>
  <c r="BC33" i="63"/>
  <c r="AW33" i="63"/>
  <c r="AU33" i="63"/>
  <c r="AS33" i="63"/>
  <c r="AQ33" i="63"/>
  <c r="AO33" i="63"/>
  <c r="AM33" i="63"/>
  <c r="AK33" i="63"/>
  <c r="AI33" i="63"/>
  <c r="AG33" i="63"/>
  <c r="AE33" i="63"/>
  <c r="AC33" i="63"/>
  <c r="AA33" i="63"/>
  <c r="Y33" i="63"/>
  <c r="W33" i="63"/>
  <c r="U33" i="63"/>
  <c r="S33" i="63"/>
  <c r="Q33" i="63"/>
  <c r="O33" i="63"/>
  <c r="M33" i="63"/>
  <c r="K33" i="63"/>
  <c r="I33" i="63"/>
  <c r="G33" i="63"/>
  <c r="E33" i="63"/>
  <c r="C33" i="63"/>
  <c r="BC32" i="63"/>
  <c r="AW32" i="63"/>
  <c r="AU32" i="63"/>
  <c r="AS32" i="63"/>
  <c r="AQ32" i="63"/>
  <c r="AO32" i="63"/>
  <c r="AI32" i="63"/>
  <c r="AG32" i="63"/>
  <c r="AE32" i="63"/>
  <c r="AC32" i="63"/>
  <c r="AA32" i="63"/>
  <c r="Y32" i="63"/>
  <c r="W32" i="63"/>
  <c r="U32" i="63"/>
  <c r="S32" i="63"/>
  <c r="Q32" i="63"/>
  <c r="O32" i="63"/>
  <c r="M32" i="63"/>
  <c r="K32" i="63"/>
  <c r="I32" i="63"/>
  <c r="G32" i="63"/>
  <c r="E32" i="63"/>
  <c r="C32" i="63"/>
  <c r="BC31" i="63"/>
  <c r="AW31" i="63"/>
  <c r="AU31" i="63"/>
  <c r="AS31" i="63"/>
  <c r="AQ31" i="63"/>
  <c r="AO31" i="63"/>
  <c r="AI31" i="63"/>
  <c r="AG31" i="63"/>
  <c r="AE31" i="63"/>
  <c r="AC31" i="63"/>
  <c r="AA31" i="63"/>
  <c r="Y31" i="63"/>
  <c r="W31" i="63"/>
  <c r="U31" i="63"/>
  <c r="S31" i="63"/>
  <c r="Q31" i="63"/>
  <c r="O31" i="63"/>
  <c r="M31" i="63"/>
  <c r="K31" i="63"/>
  <c r="I31" i="63"/>
  <c r="G31" i="63"/>
  <c r="E31" i="63"/>
  <c r="C31" i="63"/>
  <c r="BC30" i="63"/>
  <c r="AW30" i="63"/>
  <c r="AU30" i="63"/>
  <c r="AS30" i="63"/>
  <c r="AQ30" i="63"/>
  <c r="AO30" i="63"/>
  <c r="AM30" i="63"/>
  <c r="AK30" i="63"/>
  <c r="AI30" i="63"/>
  <c r="AG30" i="63"/>
  <c r="AE30" i="63"/>
  <c r="AC30" i="63"/>
  <c r="AA30" i="63"/>
  <c r="Y30" i="63"/>
  <c r="W30" i="63"/>
  <c r="U30" i="63"/>
  <c r="S30" i="63"/>
  <c r="Q30" i="63"/>
  <c r="O30" i="63"/>
  <c r="M30" i="63"/>
  <c r="K30" i="63"/>
  <c r="I30" i="63"/>
  <c r="G30" i="63"/>
  <c r="E30" i="63"/>
  <c r="C30" i="63"/>
  <c r="BC29" i="63"/>
  <c r="AW29" i="63"/>
  <c r="AU29" i="63"/>
  <c r="AS29" i="63"/>
  <c r="AQ29" i="63"/>
  <c r="AO29" i="63"/>
  <c r="AM29" i="63"/>
  <c r="AK29" i="63"/>
  <c r="AI29" i="63"/>
  <c r="AG29" i="63"/>
  <c r="AE29" i="63"/>
  <c r="AC29" i="63"/>
  <c r="AA29" i="63"/>
  <c r="Y29" i="63"/>
  <c r="W29" i="63"/>
  <c r="U29" i="63"/>
  <c r="S29" i="63"/>
  <c r="Q29" i="63"/>
  <c r="O29" i="63"/>
  <c r="M29" i="63"/>
  <c r="K29" i="63"/>
  <c r="I29" i="63"/>
  <c r="G29" i="63"/>
  <c r="E29" i="63"/>
  <c r="C29" i="63"/>
  <c r="BC28" i="63"/>
  <c r="AW28" i="63"/>
  <c r="AU28" i="63"/>
  <c r="AS28" i="63"/>
  <c r="AQ28" i="63"/>
  <c r="AO28" i="63"/>
  <c r="AM28" i="63"/>
  <c r="AK28" i="63"/>
  <c r="AI28" i="63"/>
  <c r="AG28" i="63"/>
  <c r="AE28" i="63"/>
  <c r="AC28" i="63"/>
  <c r="AA28" i="63"/>
  <c r="Y28" i="63"/>
  <c r="W28" i="63"/>
  <c r="U28" i="63"/>
  <c r="S28" i="63"/>
  <c r="Q28" i="63"/>
  <c r="O28" i="63"/>
  <c r="M28" i="63"/>
  <c r="K28" i="63"/>
  <c r="I28" i="63"/>
  <c r="G28" i="63"/>
  <c r="E28" i="63"/>
  <c r="C28" i="63"/>
  <c r="BC27" i="63"/>
  <c r="AW27" i="63"/>
  <c r="AU27" i="63"/>
  <c r="AS27" i="63"/>
  <c r="AQ27" i="63"/>
  <c r="AO27" i="63"/>
  <c r="AM27" i="63"/>
  <c r="AK27" i="63"/>
  <c r="AI27" i="63"/>
  <c r="AG27" i="63"/>
  <c r="AE27" i="63"/>
  <c r="AC27" i="63"/>
  <c r="AA27" i="63"/>
  <c r="Y27" i="63"/>
  <c r="W27" i="63"/>
  <c r="U27" i="63"/>
  <c r="S27" i="63"/>
  <c r="Q27" i="63"/>
  <c r="O27" i="63"/>
  <c r="M27" i="63"/>
  <c r="K27" i="63"/>
  <c r="I27" i="63"/>
  <c r="G27" i="63"/>
  <c r="E27" i="63"/>
  <c r="C27" i="63"/>
  <c r="BC26" i="63"/>
  <c r="AW26" i="63"/>
  <c r="AU26" i="63"/>
  <c r="AS26" i="63"/>
  <c r="AQ26" i="63"/>
  <c r="AO26" i="63"/>
  <c r="AM26" i="63"/>
  <c r="AK26" i="63"/>
  <c r="AI26" i="63"/>
  <c r="AG26" i="63"/>
  <c r="AE26" i="63"/>
  <c r="AC26" i="63"/>
  <c r="AA26" i="63"/>
  <c r="Y26" i="63"/>
  <c r="W26" i="63"/>
  <c r="U26" i="63"/>
  <c r="S26" i="63"/>
  <c r="Q26" i="63"/>
  <c r="O26" i="63"/>
  <c r="M26" i="63"/>
  <c r="K26" i="63"/>
  <c r="I26" i="63"/>
  <c r="G26" i="63"/>
  <c r="E26" i="63"/>
  <c r="C26" i="63"/>
  <c r="BC25" i="63"/>
  <c r="AW25" i="63"/>
  <c r="AU25" i="63"/>
  <c r="AS25" i="63"/>
  <c r="AQ25" i="63"/>
  <c r="AO25" i="63"/>
  <c r="AM25" i="63"/>
  <c r="AK25" i="63"/>
  <c r="AI25" i="63"/>
  <c r="AG25" i="63"/>
  <c r="AE25" i="63"/>
  <c r="AC25" i="63"/>
  <c r="AA25" i="63"/>
  <c r="Y25" i="63"/>
  <c r="W25" i="63"/>
  <c r="U25" i="63"/>
  <c r="S25" i="63"/>
  <c r="Q25" i="63"/>
  <c r="O25" i="63"/>
  <c r="M25" i="63"/>
  <c r="K25" i="63"/>
  <c r="I25" i="63"/>
  <c r="G25" i="63"/>
  <c r="E25" i="63"/>
  <c r="C25" i="63"/>
  <c r="BC24" i="63"/>
  <c r="AW24" i="63"/>
  <c r="AU24" i="63"/>
  <c r="AS24" i="63"/>
  <c r="AQ24" i="63"/>
  <c r="AO24" i="63"/>
  <c r="AM24" i="63"/>
  <c r="AK24" i="63"/>
  <c r="AI24" i="63"/>
  <c r="AG24" i="63"/>
  <c r="AE24" i="63"/>
  <c r="AC24" i="63"/>
  <c r="AA24" i="63"/>
  <c r="Y24" i="63"/>
  <c r="W24" i="63"/>
  <c r="U24" i="63"/>
  <c r="S24" i="63"/>
  <c r="Q24" i="63"/>
  <c r="O24" i="63"/>
  <c r="M24" i="63"/>
  <c r="K24" i="63"/>
  <c r="I24" i="63"/>
  <c r="G24" i="63"/>
  <c r="E24" i="63"/>
  <c r="C24" i="63"/>
  <c r="BC23" i="63"/>
  <c r="BC39" i="63" s="1"/>
  <c r="BC41" i="63" s="1"/>
  <c r="BC20" i="63" s="1"/>
  <c r="AW23" i="63"/>
  <c r="AU23" i="63"/>
  <c r="AS23" i="63"/>
  <c r="AQ23" i="63"/>
  <c r="AO23" i="63"/>
  <c r="AO39" i="63" s="1"/>
  <c r="AM23" i="63"/>
  <c r="AK23" i="63"/>
  <c r="AI23" i="63"/>
  <c r="AG23" i="63"/>
  <c r="AE23" i="63"/>
  <c r="AC23" i="63"/>
  <c r="AA23" i="63"/>
  <c r="Y23" i="63"/>
  <c r="Y39" i="63" s="1"/>
  <c r="W23" i="63"/>
  <c r="U23" i="63"/>
  <c r="S23" i="63"/>
  <c r="Q23" i="63"/>
  <c r="O23" i="63"/>
  <c r="M23" i="63"/>
  <c r="K23" i="63"/>
  <c r="I23" i="63"/>
  <c r="I39" i="63" s="1"/>
  <c r="G23" i="63"/>
  <c r="E23" i="63"/>
  <c r="C23" i="63"/>
  <c r="BA18" i="63"/>
  <c r="AX15" i="63"/>
  <c r="AW41" i="63" s="1"/>
  <c r="AV15" i="63"/>
  <c r="AU41" i="63" s="1"/>
  <c r="AT15" i="63"/>
  <c r="AS41" i="63" s="1"/>
  <c r="AR15" i="63"/>
  <c r="AQ41" i="63" s="1"/>
  <c r="AP15" i="63"/>
  <c r="AO41" i="63" s="1"/>
  <c r="AN15" i="63"/>
  <c r="AL15" i="63"/>
  <c r="AJ15" i="63"/>
  <c r="AI41" i="63" s="1"/>
  <c r="AH15" i="63"/>
  <c r="AG41" i="63" s="1"/>
  <c r="AF15" i="63"/>
  <c r="AE41" i="63" s="1"/>
  <c r="AD15" i="63"/>
  <c r="AC41" i="63" s="1"/>
  <c r="AB15" i="63"/>
  <c r="AA41" i="63" s="1"/>
  <c r="Z15" i="63"/>
  <c r="Y41" i="63" s="1"/>
  <c r="X15" i="63"/>
  <c r="W41" i="63" s="1"/>
  <c r="V15" i="63"/>
  <c r="U41" i="63" s="1"/>
  <c r="T15" i="63"/>
  <c r="S41" i="63" s="1"/>
  <c r="R15" i="63"/>
  <c r="Q41" i="63" s="1"/>
  <c r="P15" i="63"/>
  <c r="N15" i="63"/>
  <c r="M41" i="63" s="1"/>
  <c r="L15" i="63"/>
  <c r="K41" i="63" s="1"/>
  <c r="J15" i="63"/>
  <c r="I41" i="63" s="1"/>
  <c r="H15" i="63"/>
  <c r="G41" i="63" s="1"/>
  <c r="F15" i="63"/>
  <c r="E41" i="63" s="1"/>
  <c r="D15" i="63"/>
  <c r="C41" i="63" s="1"/>
  <c r="D14" i="63"/>
  <c r="AX13" i="63"/>
  <c r="AV13" i="63"/>
  <c r="AT13" i="63"/>
  <c r="AR13" i="63"/>
  <c r="AP13" i="63"/>
  <c r="AN13" i="63"/>
  <c r="AL13" i="63"/>
  <c r="AJ13" i="63"/>
  <c r="AH13" i="63"/>
  <c r="AF13" i="63"/>
  <c r="AD13" i="63"/>
  <c r="AB13" i="63"/>
  <c r="Z13" i="63"/>
  <c r="X13" i="63"/>
  <c r="V13" i="63"/>
  <c r="T13" i="63"/>
  <c r="R13" i="63"/>
  <c r="P13" i="63"/>
  <c r="N13" i="63"/>
  <c r="L13" i="63"/>
  <c r="J13" i="63"/>
  <c r="H13" i="63"/>
  <c r="F13" i="63"/>
  <c r="D13" i="63"/>
  <c r="AX12" i="63"/>
  <c r="AW12" i="63"/>
  <c r="AV12" i="63"/>
  <c r="AU12" i="63"/>
  <c r="AT12" i="63"/>
  <c r="AS12" i="63"/>
  <c r="AR12" i="63"/>
  <c r="AQ12" i="63"/>
  <c r="AP12" i="63"/>
  <c r="AO12" i="63"/>
  <c r="AN12" i="63"/>
  <c r="AM12" i="63"/>
  <c r="AL12" i="63"/>
  <c r="AK12" i="63"/>
  <c r="AJ12" i="63"/>
  <c r="AI12" i="63"/>
  <c r="AH12" i="63"/>
  <c r="AG12" i="63"/>
  <c r="AF12" i="63"/>
  <c r="AE12" i="63"/>
  <c r="AD12" i="63"/>
  <c r="AC12" i="63"/>
  <c r="AB12" i="63"/>
  <c r="AA12" i="63"/>
  <c r="Z12" i="63"/>
  <c r="Y12" i="63"/>
  <c r="X12" i="63"/>
  <c r="W12" i="63"/>
  <c r="V12" i="63"/>
  <c r="U12" i="63"/>
  <c r="T12" i="63"/>
  <c r="S12" i="63"/>
  <c r="R12" i="63"/>
  <c r="Q12" i="63"/>
  <c r="P12" i="63"/>
  <c r="O12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AW73" i="61"/>
  <c r="AU73" i="61"/>
  <c r="AS73" i="61"/>
  <c r="AQ73" i="61"/>
  <c r="AO73" i="61"/>
  <c r="AM73" i="61"/>
  <c r="AE73" i="61"/>
  <c r="AC73" i="61"/>
  <c r="AA73" i="61"/>
  <c r="Y73" i="61"/>
  <c r="W73" i="61"/>
  <c r="U73" i="61"/>
  <c r="S73" i="61"/>
  <c r="Q73" i="61"/>
  <c r="O73" i="61"/>
  <c r="M73" i="61"/>
  <c r="K73" i="61"/>
  <c r="I73" i="61"/>
  <c r="G73" i="61"/>
  <c r="E73" i="61"/>
  <c r="C73" i="61"/>
  <c r="AX72" i="61"/>
  <c r="AV72" i="61"/>
  <c r="AT72" i="61"/>
  <c r="AR72" i="61"/>
  <c r="AP72" i="61"/>
  <c r="AN72" i="61"/>
  <c r="AL72" i="61"/>
  <c r="AJ72" i="61"/>
  <c r="AH72" i="61"/>
  <c r="AF72" i="61"/>
  <c r="AD72" i="61"/>
  <c r="AB72" i="61"/>
  <c r="Z72" i="61"/>
  <c r="X72" i="61"/>
  <c r="V72" i="61"/>
  <c r="T72" i="61"/>
  <c r="R72" i="61"/>
  <c r="P72" i="61"/>
  <c r="N72" i="61"/>
  <c r="L72" i="61"/>
  <c r="J72" i="61"/>
  <c r="H72" i="61"/>
  <c r="F72" i="61"/>
  <c r="D72" i="61"/>
  <c r="AX71" i="61"/>
  <c r="AV71" i="61"/>
  <c r="AT71" i="61"/>
  <c r="AR71" i="61"/>
  <c r="AP71" i="61"/>
  <c r="AN71" i="61"/>
  <c r="AL71" i="61"/>
  <c r="AJ71" i="61"/>
  <c r="AH71" i="61"/>
  <c r="AF71" i="61"/>
  <c r="AD71" i="61"/>
  <c r="AB71" i="61"/>
  <c r="Z71" i="61"/>
  <c r="X71" i="61"/>
  <c r="V71" i="61"/>
  <c r="T71" i="61"/>
  <c r="R71" i="61"/>
  <c r="P71" i="61"/>
  <c r="N71" i="61"/>
  <c r="L71" i="61"/>
  <c r="J71" i="61"/>
  <c r="H71" i="61"/>
  <c r="F71" i="61"/>
  <c r="D71" i="61"/>
  <c r="AX70" i="61"/>
  <c r="AV70" i="61"/>
  <c r="AT70" i="61"/>
  <c r="AR70" i="61"/>
  <c r="AP70" i="61"/>
  <c r="AN70" i="61"/>
  <c r="AF70" i="61"/>
  <c r="AD70" i="61"/>
  <c r="AB70" i="61"/>
  <c r="Z70" i="61"/>
  <c r="X70" i="61"/>
  <c r="V70" i="61"/>
  <c r="T70" i="61"/>
  <c r="R70" i="61"/>
  <c r="P70" i="61"/>
  <c r="N70" i="61"/>
  <c r="L70" i="61"/>
  <c r="J70" i="61"/>
  <c r="H70" i="61"/>
  <c r="F70" i="61"/>
  <c r="D70" i="61"/>
  <c r="AX69" i="61"/>
  <c r="AV69" i="61"/>
  <c r="AT69" i="61"/>
  <c r="AR69" i="61"/>
  <c r="AP69" i="61"/>
  <c r="AN69" i="61"/>
  <c r="AF69" i="61"/>
  <c r="AD69" i="61"/>
  <c r="AB69" i="61"/>
  <c r="Z69" i="61"/>
  <c r="X69" i="61"/>
  <c r="V69" i="61"/>
  <c r="T69" i="61"/>
  <c r="R69" i="61"/>
  <c r="P69" i="61"/>
  <c r="N69" i="61"/>
  <c r="L69" i="61"/>
  <c r="J69" i="61"/>
  <c r="H69" i="61"/>
  <c r="F69" i="61"/>
  <c r="D69" i="61"/>
  <c r="AX68" i="61"/>
  <c r="AV68" i="61"/>
  <c r="AT68" i="61"/>
  <c r="AR68" i="61"/>
  <c r="AP68" i="61"/>
  <c r="AN68" i="61"/>
  <c r="AF68" i="61"/>
  <c r="AD68" i="61"/>
  <c r="AB68" i="61"/>
  <c r="Z68" i="61"/>
  <c r="X68" i="61"/>
  <c r="V68" i="61"/>
  <c r="T68" i="61"/>
  <c r="R68" i="61"/>
  <c r="P68" i="61"/>
  <c r="N68" i="61"/>
  <c r="L68" i="61"/>
  <c r="J68" i="61"/>
  <c r="H68" i="61"/>
  <c r="F68" i="61"/>
  <c r="D68" i="61"/>
  <c r="AX67" i="61"/>
  <c r="AV67" i="61"/>
  <c r="AT67" i="61"/>
  <c r="AR67" i="61"/>
  <c r="AP67" i="61"/>
  <c r="AN67" i="61"/>
  <c r="AF67" i="61"/>
  <c r="AD67" i="61"/>
  <c r="AB67" i="61"/>
  <c r="Z67" i="61"/>
  <c r="X67" i="61"/>
  <c r="V67" i="61"/>
  <c r="T67" i="61"/>
  <c r="R67" i="61"/>
  <c r="P67" i="61"/>
  <c r="N67" i="61"/>
  <c r="L67" i="61"/>
  <c r="J67" i="61"/>
  <c r="H67" i="61"/>
  <c r="F67" i="61"/>
  <c r="D67" i="61"/>
  <c r="AX66" i="61"/>
  <c r="AV66" i="61"/>
  <c r="AT66" i="61"/>
  <c r="AR66" i="61"/>
  <c r="AP66" i="61"/>
  <c r="AN66" i="61"/>
  <c r="AF66" i="61"/>
  <c r="AD66" i="61"/>
  <c r="AB66" i="61"/>
  <c r="Z66" i="61"/>
  <c r="X66" i="61"/>
  <c r="V66" i="61"/>
  <c r="T66" i="61"/>
  <c r="R66" i="61"/>
  <c r="P66" i="61"/>
  <c r="N66" i="61"/>
  <c r="L66" i="61"/>
  <c r="J66" i="61"/>
  <c r="H66" i="61"/>
  <c r="F66" i="61"/>
  <c r="D66" i="61"/>
  <c r="AX65" i="61"/>
  <c r="AV65" i="61"/>
  <c r="AT65" i="61"/>
  <c r="AR65" i="61"/>
  <c r="AP65" i="61"/>
  <c r="AN65" i="61"/>
  <c r="AF65" i="61"/>
  <c r="AD65" i="61"/>
  <c r="AB65" i="61"/>
  <c r="Z65" i="61"/>
  <c r="X65" i="61"/>
  <c r="V65" i="61"/>
  <c r="T65" i="61"/>
  <c r="R65" i="61"/>
  <c r="P65" i="61"/>
  <c r="N65" i="61"/>
  <c r="L65" i="61"/>
  <c r="J65" i="61"/>
  <c r="H65" i="61"/>
  <c r="F65" i="61"/>
  <c r="D65" i="61"/>
  <c r="AX64" i="61"/>
  <c r="AV64" i="61"/>
  <c r="AT64" i="61"/>
  <c r="AR64" i="61"/>
  <c r="AP64" i="61"/>
  <c r="AN64" i="61"/>
  <c r="AF64" i="61"/>
  <c r="AD64" i="61"/>
  <c r="AB64" i="61"/>
  <c r="Z64" i="61"/>
  <c r="X64" i="61"/>
  <c r="V64" i="61"/>
  <c r="T64" i="61"/>
  <c r="R64" i="61"/>
  <c r="P64" i="61"/>
  <c r="N64" i="61"/>
  <c r="L64" i="61"/>
  <c r="J64" i="61"/>
  <c r="H64" i="61"/>
  <c r="F64" i="61"/>
  <c r="D64" i="61"/>
  <c r="AX63" i="61"/>
  <c r="AV63" i="61"/>
  <c r="AT63" i="61"/>
  <c r="AR63" i="61"/>
  <c r="AP63" i="61"/>
  <c r="AN63" i="61"/>
  <c r="AF63" i="61"/>
  <c r="AD63" i="61"/>
  <c r="AB63" i="61"/>
  <c r="Z63" i="61"/>
  <c r="X63" i="61"/>
  <c r="V63" i="61"/>
  <c r="T63" i="61"/>
  <c r="R63" i="61"/>
  <c r="P63" i="61"/>
  <c r="N63" i="61"/>
  <c r="L63" i="61"/>
  <c r="J63" i="61"/>
  <c r="H63" i="61"/>
  <c r="F63" i="61"/>
  <c r="D63" i="61"/>
  <c r="AX62" i="61"/>
  <c r="AV62" i="61"/>
  <c r="AT62" i="61"/>
  <c r="AR62" i="61"/>
  <c r="AP62" i="61"/>
  <c r="AN62" i="61"/>
  <c r="AF62" i="61"/>
  <c r="AD62" i="61"/>
  <c r="AB62" i="61"/>
  <c r="Z62" i="61"/>
  <c r="X62" i="61"/>
  <c r="V62" i="61"/>
  <c r="T62" i="61"/>
  <c r="R62" i="61"/>
  <c r="P62" i="61"/>
  <c r="N62" i="61"/>
  <c r="L62" i="61"/>
  <c r="J62" i="61"/>
  <c r="H62" i="61"/>
  <c r="F62" i="61"/>
  <c r="D62" i="61"/>
  <c r="AX61" i="61"/>
  <c r="AV61" i="61"/>
  <c r="AT61" i="61"/>
  <c r="AR61" i="61"/>
  <c r="AP61" i="61"/>
  <c r="AN61" i="61"/>
  <c r="AF61" i="61"/>
  <c r="AD61" i="61"/>
  <c r="AB61" i="61"/>
  <c r="Z61" i="61"/>
  <c r="X61" i="61"/>
  <c r="V61" i="61"/>
  <c r="T61" i="61"/>
  <c r="R61" i="61"/>
  <c r="P61" i="61"/>
  <c r="N61" i="61"/>
  <c r="L61" i="61"/>
  <c r="J61" i="61"/>
  <c r="H61" i="61"/>
  <c r="F61" i="61"/>
  <c r="D61" i="61"/>
  <c r="AX60" i="61"/>
  <c r="AV60" i="61"/>
  <c r="AT60" i="61"/>
  <c r="AR60" i="61"/>
  <c r="AP60" i="61"/>
  <c r="AN60" i="61"/>
  <c r="AF60" i="61"/>
  <c r="AD60" i="61"/>
  <c r="AB60" i="61"/>
  <c r="Z60" i="61"/>
  <c r="X60" i="61"/>
  <c r="V60" i="61"/>
  <c r="T60" i="61"/>
  <c r="R60" i="61"/>
  <c r="P60" i="61"/>
  <c r="N60" i="61"/>
  <c r="L60" i="61"/>
  <c r="J60" i="61"/>
  <c r="H60" i="61"/>
  <c r="F60" i="61"/>
  <c r="D60" i="61"/>
  <c r="AX59" i="61"/>
  <c r="AV59" i="61"/>
  <c r="AT59" i="61"/>
  <c r="AR59" i="61"/>
  <c r="AP59" i="61"/>
  <c r="AN59" i="61"/>
  <c r="AL59" i="61"/>
  <c r="AJ59" i="61"/>
  <c r="AH59" i="61"/>
  <c r="AF59" i="61"/>
  <c r="AD59" i="61"/>
  <c r="AB59" i="61"/>
  <c r="Z59" i="61"/>
  <c r="X59" i="61"/>
  <c r="V59" i="61"/>
  <c r="T59" i="61"/>
  <c r="R59" i="61"/>
  <c r="P59" i="61"/>
  <c r="N59" i="61"/>
  <c r="L59" i="61"/>
  <c r="J59" i="61"/>
  <c r="H59" i="61"/>
  <c r="F59" i="61"/>
  <c r="D59" i="61"/>
  <c r="AX58" i="61"/>
  <c r="AV58" i="61"/>
  <c r="AT58" i="61"/>
  <c r="AR58" i="61"/>
  <c r="AP58" i="61"/>
  <c r="AN58" i="61"/>
  <c r="AL58" i="61"/>
  <c r="AJ58" i="61"/>
  <c r="AH58" i="61"/>
  <c r="AF58" i="61"/>
  <c r="AD58" i="61"/>
  <c r="AB58" i="61"/>
  <c r="Z58" i="61"/>
  <c r="X58" i="61"/>
  <c r="V58" i="61"/>
  <c r="T58" i="61"/>
  <c r="R58" i="61"/>
  <c r="P58" i="61"/>
  <c r="N58" i="61"/>
  <c r="L58" i="61"/>
  <c r="J58" i="61"/>
  <c r="H58" i="61"/>
  <c r="F58" i="61"/>
  <c r="D58" i="61"/>
  <c r="AX57" i="61"/>
  <c r="AV57" i="61"/>
  <c r="AT57" i="61"/>
  <c r="AR57" i="61"/>
  <c r="AP57" i="61"/>
  <c r="AN57" i="61"/>
  <c r="AL57" i="61"/>
  <c r="AJ57" i="61"/>
  <c r="AH57" i="61"/>
  <c r="AF57" i="61"/>
  <c r="AD57" i="61"/>
  <c r="AB57" i="61"/>
  <c r="Z57" i="61"/>
  <c r="X57" i="61"/>
  <c r="V57" i="61"/>
  <c r="T57" i="61"/>
  <c r="R57" i="61"/>
  <c r="P57" i="61"/>
  <c r="N57" i="61"/>
  <c r="L57" i="61"/>
  <c r="J57" i="61"/>
  <c r="H57" i="61"/>
  <c r="F57" i="61"/>
  <c r="D57" i="61"/>
  <c r="BC40" i="61"/>
  <c r="BB39" i="61"/>
  <c r="BB41" i="61" s="1"/>
  <c r="BB20" i="61" s="1"/>
  <c r="BC38" i="61"/>
  <c r="AW38" i="61"/>
  <c r="AU38" i="61"/>
  <c r="AS38" i="61"/>
  <c r="AQ38" i="61"/>
  <c r="AO38" i="61"/>
  <c r="AM38" i="61"/>
  <c r="AK38" i="61"/>
  <c r="AI38" i="61"/>
  <c r="AG38" i="61"/>
  <c r="AE38" i="61"/>
  <c r="AC38" i="61"/>
  <c r="AA38" i="61"/>
  <c r="Y38" i="61"/>
  <c r="W38" i="61"/>
  <c r="U38" i="61"/>
  <c r="S38" i="61"/>
  <c r="Q38" i="61"/>
  <c r="O38" i="61"/>
  <c r="M38" i="61"/>
  <c r="K38" i="61"/>
  <c r="I38" i="61"/>
  <c r="G38" i="61"/>
  <c r="E38" i="61"/>
  <c r="C38" i="61"/>
  <c r="BC37" i="61"/>
  <c r="AW37" i="61"/>
  <c r="AU37" i="61"/>
  <c r="AS37" i="61"/>
  <c r="AQ37" i="61"/>
  <c r="AO37" i="61"/>
  <c r="AM37" i="61"/>
  <c r="AK37" i="61"/>
  <c r="AI37" i="61"/>
  <c r="AG37" i="61"/>
  <c r="AE37" i="61"/>
  <c r="AC37" i="61"/>
  <c r="AA37" i="61"/>
  <c r="Y37" i="61"/>
  <c r="W37" i="61"/>
  <c r="U37" i="61"/>
  <c r="S37" i="61"/>
  <c r="Q37" i="61"/>
  <c r="O37" i="61"/>
  <c r="M37" i="61"/>
  <c r="K37" i="61"/>
  <c r="I37" i="61"/>
  <c r="G37" i="61"/>
  <c r="E37" i="61"/>
  <c r="C37" i="61"/>
  <c r="BC36" i="61"/>
  <c r="AW36" i="61"/>
  <c r="AU36" i="61"/>
  <c r="AS36" i="61"/>
  <c r="AQ36" i="61"/>
  <c r="AO36" i="61"/>
  <c r="AM36" i="61"/>
  <c r="AK36" i="61"/>
  <c r="AI36" i="61"/>
  <c r="AG36" i="61"/>
  <c r="AE36" i="61"/>
  <c r="AC36" i="61"/>
  <c r="AA36" i="61"/>
  <c r="Y36" i="61"/>
  <c r="W36" i="61"/>
  <c r="U36" i="61"/>
  <c r="S36" i="61"/>
  <c r="Q36" i="61"/>
  <c r="O36" i="61"/>
  <c r="M36" i="61"/>
  <c r="K36" i="61"/>
  <c r="I36" i="61"/>
  <c r="G36" i="61"/>
  <c r="E36" i="61"/>
  <c r="C36" i="61"/>
  <c r="BC35" i="61"/>
  <c r="AW35" i="61"/>
  <c r="AU35" i="61"/>
  <c r="AS35" i="61"/>
  <c r="AQ35" i="61"/>
  <c r="AO35" i="61"/>
  <c r="AM35" i="61"/>
  <c r="AK35" i="61"/>
  <c r="AI35" i="61"/>
  <c r="AG35" i="61"/>
  <c r="AE35" i="61"/>
  <c r="AC35" i="61"/>
  <c r="AA35" i="61"/>
  <c r="Y35" i="61"/>
  <c r="W35" i="61"/>
  <c r="U35" i="61"/>
  <c r="S35" i="61"/>
  <c r="Q35" i="61"/>
  <c r="O35" i="61"/>
  <c r="M35" i="61"/>
  <c r="K35" i="61"/>
  <c r="I35" i="61"/>
  <c r="G35" i="61"/>
  <c r="E35" i="61"/>
  <c r="C35" i="61"/>
  <c r="BC34" i="61"/>
  <c r="AW34" i="61"/>
  <c r="AU34" i="61"/>
  <c r="AS34" i="61"/>
  <c r="AQ34" i="61"/>
  <c r="AO34" i="61"/>
  <c r="AM34" i="61"/>
  <c r="AK34" i="61"/>
  <c r="AI34" i="61"/>
  <c r="AG34" i="61"/>
  <c r="AE34" i="61"/>
  <c r="AC34" i="61"/>
  <c r="AA34" i="61"/>
  <c r="Y34" i="61"/>
  <c r="W34" i="61"/>
  <c r="U34" i="61"/>
  <c r="S34" i="61"/>
  <c r="Q34" i="61"/>
  <c r="O34" i="61"/>
  <c r="M34" i="61"/>
  <c r="K34" i="61"/>
  <c r="I34" i="61"/>
  <c r="G34" i="61"/>
  <c r="E34" i="61"/>
  <c r="C34" i="61"/>
  <c r="BC33" i="61"/>
  <c r="AW33" i="61"/>
  <c r="AU33" i="61"/>
  <c r="AS33" i="61"/>
  <c r="AQ33" i="61"/>
  <c r="AO33" i="61"/>
  <c r="AM33" i="61"/>
  <c r="AK33" i="61"/>
  <c r="AI33" i="61"/>
  <c r="AG33" i="61"/>
  <c r="AE33" i="61"/>
  <c r="AC33" i="61"/>
  <c r="AA33" i="61"/>
  <c r="Y33" i="61"/>
  <c r="W33" i="61"/>
  <c r="U33" i="61"/>
  <c r="S33" i="61"/>
  <c r="Q33" i="61"/>
  <c r="O33" i="61"/>
  <c r="M33" i="61"/>
  <c r="K33" i="61"/>
  <c r="I33" i="61"/>
  <c r="G33" i="61"/>
  <c r="E33" i="61"/>
  <c r="C33" i="61"/>
  <c r="BC32" i="61"/>
  <c r="AW32" i="61"/>
  <c r="AU32" i="61"/>
  <c r="AS32" i="61"/>
  <c r="AQ32" i="61"/>
  <c r="AO32" i="61"/>
  <c r="AM32" i="61"/>
  <c r="AE32" i="61"/>
  <c r="AC32" i="61"/>
  <c r="AA32" i="61"/>
  <c r="Y32" i="61"/>
  <c r="W32" i="61"/>
  <c r="U32" i="61"/>
  <c r="S32" i="61"/>
  <c r="Q32" i="61"/>
  <c r="O32" i="61"/>
  <c r="M32" i="61"/>
  <c r="K32" i="61"/>
  <c r="I32" i="61"/>
  <c r="G32" i="61"/>
  <c r="E32" i="61"/>
  <c r="C32" i="61"/>
  <c r="BC31" i="61"/>
  <c r="AW31" i="61"/>
  <c r="AU31" i="61"/>
  <c r="AS31" i="61"/>
  <c r="AQ31" i="61"/>
  <c r="AO31" i="61"/>
  <c r="AM31" i="61"/>
  <c r="AE31" i="61"/>
  <c r="AC31" i="61"/>
  <c r="AA31" i="61"/>
  <c r="Y31" i="61"/>
  <c r="W31" i="61"/>
  <c r="U31" i="61"/>
  <c r="S31" i="61"/>
  <c r="Q31" i="61"/>
  <c r="O31" i="61"/>
  <c r="M31" i="61"/>
  <c r="K31" i="61"/>
  <c r="I31" i="61"/>
  <c r="G31" i="61"/>
  <c r="E31" i="61"/>
  <c r="C31" i="61"/>
  <c r="BC30" i="61"/>
  <c r="AW30" i="61"/>
  <c r="AU30" i="61"/>
  <c r="AS30" i="61"/>
  <c r="AQ30" i="61"/>
  <c r="AO30" i="61"/>
  <c r="AM30" i="61"/>
  <c r="AK30" i="61"/>
  <c r="AI30" i="61"/>
  <c r="AG30" i="61"/>
  <c r="AE30" i="61"/>
  <c r="AC30" i="61"/>
  <c r="AA30" i="61"/>
  <c r="Y30" i="61"/>
  <c r="W30" i="61"/>
  <c r="U30" i="61"/>
  <c r="S30" i="61"/>
  <c r="Q30" i="61"/>
  <c r="O30" i="61"/>
  <c r="M30" i="61"/>
  <c r="K30" i="61"/>
  <c r="I30" i="61"/>
  <c r="G30" i="61"/>
  <c r="E30" i="61"/>
  <c r="C30" i="61"/>
  <c r="BC29" i="61"/>
  <c r="AW29" i="61"/>
  <c r="AU29" i="61"/>
  <c r="AS29" i="61"/>
  <c r="AQ29" i="61"/>
  <c r="AO29" i="61"/>
  <c r="AM29" i="61"/>
  <c r="AK29" i="61"/>
  <c r="AI29" i="61"/>
  <c r="AG29" i="61"/>
  <c r="AE29" i="61"/>
  <c r="AC29" i="61"/>
  <c r="AA29" i="61"/>
  <c r="Y29" i="61"/>
  <c r="W29" i="61"/>
  <c r="U29" i="61"/>
  <c r="S29" i="61"/>
  <c r="Q29" i="61"/>
  <c r="O29" i="61"/>
  <c r="M29" i="61"/>
  <c r="K29" i="61"/>
  <c r="I29" i="61"/>
  <c r="G29" i="61"/>
  <c r="E29" i="61"/>
  <c r="C29" i="61"/>
  <c r="BC28" i="61"/>
  <c r="AW28" i="61"/>
  <c r="AU28" i="61"/>
  <c r="AS28" i="61"/>
  <c r="AQ28" i="61"/>
  <c r="AO28" i="61"/>
  <c r="AM28" i="61"/>
  <c r="AK28" i="61"/>
  <c r="AI28" i="61"/>
  <c r="AG28" i="61"/>
  <c r="AE28" i="61"/>
  <c r="AC28" i="61"/>
  <c r="AA28" i="61"/>
  <c r="Y28" i="61"/>
  <c r="W28" i="61"/>
  <c r="U28" i="61"/>
  <c r="S28" i="61"/>
  <c r="Q28" i="61"/>
  <c r="O28" i="61"/>
  <c r="M28" i="61"/>
  <c r="K28" i="61"/>
  <c r="I28" i="61"/>
  <c r="G28" i="61"/>
  <c r="E28" i="61"/>
  <c r="C28" i="61"/>
  <c r="BC27" i="61"/>
  <c r="AW27" i="61"/>
  <c r="AU27" i="61"/>
  <c r="AS27" i="61"/>
  <c r="AQ27" i="61"/>
  <c r="AO27" i="61"/>
  <c r="AM27" i="61"/>
  <c r="AK27" i="61"/>
  <c r="AI27" i="61"/>
  <c r="AG27" i="61"/>
  <c r="AE27" i="61"/>
  <c r="AC27" i="61"/>
  <c r="AA27" i="61"/>
  <c r="Y27" i="61"/>
  <c r="W27" i="61"/>
  <c r="U27" i="61"/>
  <c r="S27" i="61"/>
  <c r="Q27" i="61"/>
  <c r="O27" i="61"/>
  <c r="M27" i="61"/>
  <c r="K27" i="61"/>
  <c r="I27" i="61"/>
  <c r="G27" i="61"/>
  <c r="E27" i="61"/>
  <c r="C27" i="61"/>
  <c r="BC26" i="61"/>
  <c r="AW26" i="61"/>
  <c r="AU26" i="61"/>
  <c r="AS26" i="61"/>
  <c r="AQ26" i="61"/>
  <c r="AO26" i="61"/>
  <c r="AM26" i="61"/>
  <c r="AK26" i="61"/>
  <c r="AI26" i="61"/>
  <c r="AG26" i="61"/>
  <c r="AE26" i="61"/>
  <c r="AC26" i="61"/>
  <c r="AA26" i="61"/>
  <c r="Y26" i="61"/>
  <c r="W26" i="61"/>
  <c r="U26" i="61"/>
  <c r="S26" i="61"/>
  <c r="Q26" i="61"/>
  <c r="O26" i="61"/>
  <c r="M26" i="61"/>
  <c r="K26" i="61"/>
  <c r="I26" i="61"/>
  <c r="G26" i="61"/>
  <c r="E26" i="61"/>
  <c r="C26" i="61"/>
  <c r="BC25" i="61"/>
  <c r="AW25" i="61"/>
  <c r="AU25" i="61"/>
  <c r="AS25" i="61"/>
  <c r="AQ25" i="61"/>
  <c r="AO25" i="61"/>
  <c r="AM25" i="61"/>
  <c r="AK25" i="61"/>
  <c r="AI25" i="61"/>
  <c r="AG25" i="61"/>
  <c r="AE25" i="61"/>
  <c r="AC25" i="61"/>
  <c r="AA25" i="61"/>
  <c r="Y25" i="61"/>
  <c r="W25" i="61"/>
  <c r="U25" i="61"/>
  <c r="S25" i="61"/>
  <c r="Q25" i="61"/>
  <c r="O25" i="61"/>
  <c r="M25" i="61"/>
  <c r="K25" i="61"/>
  <c r="I25" i="61"/>
  <c r="G25" i="61"/>
  <c r="E25" i="61"/>
  <c r="C25" i="61"/>
  <c r="BC24" i="61"/>
  <c r="AW24" i="61"/>
  <c r="AU24" i="61"/>
  <c r="AS24" i="61"/>
  <c r="AQ24" i="61"/>
  <c r="AO24" i="61"/>
  <c r="AM24" i="61"/>
  <c r="AK24" i="61"/>
  <c r="AI24" i="61"/>
  <c r="AG24" i="61"/>
  <c r="AE24" i="61"/>
  <c r="AC24" i="61"/>
  <c r="AA24" i="61"/>
  <c r="Y24" i="61"/>
  <c r="W24" i="61"/>
  <c r="U24" i="61"/>
  <c r="S24" i="61"/>
  <c r="Q24" i="61"/>
  <c r="O24" i="61"/>
  <c r="M24" i="61"/>
  <c r="K24" i="61"/>
  <c r="I24" i="61"/>
  <c r="G24" i="61"/>
  <c r="E24" i="61"/>
  <c r="C24" i="61"/>
  <c r="BC23" i="61"/>
  <c r="BC39" i="61" s="1"/>
  <c r="BC41" i="61" s="1"/>
  <c r="BC20" i="61" s="1"/>
  <c r="AW23" i="61"/>
  <c r="AU23" i="61"/>
  <c r="AS23" i="61"/>
  <c r="AQ23" i="61"/>
  <c r="AO23" i="61"/>
  <c r="AO39" i="61" s="1"/>
  <c r="AM23" i="61"/>
  <c r="AK23" i="61"/>
  <c r="AI23" i="61"/>
  <c r="AG23" i="61"/>
  <c r="AE23" i="61"/>
  <c r="AC23" i="61"/>
  <c r="AA23" i="61"/>
  <c r="Y23" i="61"/>
  <c r="Y39" i="61" s="1"/>
  <c r="W23" i="61"/>
  <c r="U23" i="61"/>
  <c r="S23" i="61"/>
  <c r="Q23" i="61"/>
  <c r="O23" i="61"/>
  <c r="M23" i="61"/>
  <c r="K23" i="61"/>
  <c r="I23" i="61"/>
  <c r="I39" i="61" s="1"/>
  <c r="G23" i="61"/>
  <c r="E23" i="61"/>
  <c r="C23" i="61"/>
  <c r="BA18" i="61"/>
  <c r="AX15" i="61"/>
  <c r="AW41" i="61" s="1"/>
  <c r="AV15" i="61"/>
  <c r="AU41" i="61" s="1"/>
  <c r="AT15" i="61"/>
  <c r="AS41" i="61" s="1"/>
  <c r="AR15" i="61"/>
  <c r="AQ41" i="61" s="1"/>
  <c r="AP15" i="61"/>
  <c r="AO41" i="61" s="1"/>
  <c r="AN15" i="61"/>
  <c r="AM41" i="61" s="1"/>
  <c r="AL15" i="61"/>
  <c r="AJ15" i="61"/>
  <c r="AH15" i="61"/>
  <c r="AF15" i="61"/>
  <c r="AE41" i="61" s="1"/>
  <c r="AD15" i="61"/>
  <c r="AC41" i="61" s="1"/>
  <c r="AB15" i="61"/>
  <c r="AA41" i="61" s="1"/>
  <c r="Z15" i="61"/>
  <c r="Y41" i="61" s="1"/>
  <c r="X15" i="61"/>
  <c r="W41" i="61" s="1"/>
  <c r="V15" i="61"/>
  <c r="U41" i="61" s="1"/>
  <c r="T15" i="61"/>
  <c r="S41" i="61" s="1"/>
  <c r="R15" i="61"/>
  <c r="Q41" i="61" s="1"/>
  <c r="P15" i="61"/>
  <c r="O41" i="61" s="1"/>
  <c r="N15" i="61"/>
  <c r="M41" i="61" s="1"/>
  <c r="L15" i="61"/>
  <c r="K41" i="61" s="1"/>
  <c r="J15" i="61"/>
  <c r="I41" i="61" s="1"/>
  <c r="H15" i="61"/>
  <c r="G41" i="61" s="1"/>
  <c r="F15" i="61"/>
  <c r="E41" i="61" s="1"/>
  <c r="D15" i="61"/>
  <c r="D14" i="61"/>
  <c r="AX13" i="61"/>
  <c r="AV13" i="61"/>
  <c r="AT13" i="61"/>
  <c r="AR13" i="61"/>
  <c r="AP13" i="61"/>
  <c r="AN13" i="61"/>
  <c r="AL13" i="61"/>
  <c r="AJ13" i="61"/>
  <c r="AH13" i="61"/>
  <c r="AF13" i="61"/>
  <c r="AD13" i="61"/>
  <c r="AB13" i="61"/>
  <c r="Z13" i="61"/>
  <c r="X13" i="61"/>
  <c r="V13" i="61"/>
  <c r="T13" i="61"/>
  <c r="R13" i="61"/>
  <c r="P13" i="61"/>
  <c r="N13" i="61"/>
  <c r="L13" i="61"/>
  <c r="J13" i="61"/>
  <c r="H13" i="61"/>
  <c r="F13" i="61"/>
  <c r="D13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AI12" i="61"/>
  <c r="AH12" i="61"/>
  <c r="AG12" i="61"/>
  <c r="AF12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AW73" i="60"/>
  <c r="AU73" i="60"/>
  <c r="AS73" i="60"/>
  <c r="AQ73" i="60"/>
  <c r="AM73" i="60"/>
  <c r="AC73" i="60"/>
  <c r="W73" i="60"/>
  <c r="U73" i="60"/>
  <c r="S73" i="60"/>
  <c r="Q73" i="60"/>
  <c r="O73" i="60"/>
  <c r="M73" i="60"/>
  <c r="K73" i="60"/>
  <c r="I73" i="60"/>
  <c r="G73" i="60"/>
  <c r="E73" i="60"/>
  <c r="C73" i="60"/>
  <c r="AX72" i="60"/>
  <c r="AV72" i="60"/>
  <c r="AT72" i="60"/>
  <c r="AR72" i="60"/>
  <c r="AP72" i="60"/>
  <c r="AN72" i="60"/>
  <c r="AL72" i="60"/>
  <c r="AJ72" i="60"/>
  <c r="AH72" i="60"/>
  <c r="AF72" i="60"/>
  <c r="AD72" i="60"/>
  <c r="AB72" i="60"/>
  <c r="Z72" i="60"/>
  <c r="X72" i="60"/>
  <c r="V72" i="60"/>
  <c r="T72" i="60"/>
  <c r="R72" i="60"/>
  <c r="P72" i="60"/>
  <c r="N72" i="60"/>
  <c r="L72" i="60"/>
  <c r="J72" i="60"/>
  <c r="H72" i="60"/>
  <c r="F72" i="60"/>
  <c r="D72" i="60"/>
  <c r="AX71" i="60"/>
  <c r="AV71" i="60"/>
  <c r="AT71" i="60"/>
  <c r="AR71" i="60"/>
  <c r="AP71" i="60"/>
  <c r="AN71" i="60"/>
  <c r="AL71" i="60"/>
  <c r="AJ71" i="60"/>
  <c r="AH71" i="60"/>
  <c r="AF71" i="60"/>
  <c r="AD71" i="60"/>
  <c r="AB71" i="60"/>
  <c r="Z71" i="60"/>
  <c r="X71" i="60"/>
  <c r="V71" i="60"/>
  <c r="T71" i="60"/>
  <c r="R71" i="60"/>
  <c r="P71" i="60"/>
  <c r="N71" i="60"/>
  <c r="L71" i="60"/>
  <c r="J71" i="60"/>
  <c r="H71" i="60"/>
  <c r="F71" i="60"/>
  <c r="D71" i="60"/>
  <c r="AX70" i="60"/>
  <c r="AV70" i="60"/>
  <c r="AT70" i="60"/>
  <c r="AR70" i="60"/>
  <c r="AN70" i="60"/>
  <c r="AD70" i="60"/>
  <c r="X70" i="60"/>
  <c r="V70" i="60"/>
  <c r="T70" i="60"/>
  <c r="R70" i="60"/>
  <c r="P70" i="60"/>
  <c r="N70" i="60"/>
  <c r="L70" i="60"/>
  <c r="J70" i="60"/>
  <c r="H70" i="60"/>
  <c r="F70" i="60"/>
  <c r="D70" i="60"/>
  <c r="AX69" i="60"/>
  <c r="AV69" i="60"/>
  <c r="AT69" i="60"/>
  <c r="AR69" i="60"/>
  <c r="AN69" i="60"/>
  <c r="AD69" i="60"/>
  <c r="Z69" i="60"/>
  <c r="X69" i="60"/>
  <c r="V69" i="60"/>
  <c r="T69" i="60"/>
  <c r="R69" i="60"/>
  <c r="P69" i="60"/>
  <c r="N69" i="60"/>
  <c r="L69" i="60"/>
  <c r="J69" i="60"/>
  <c r="H69" i="60"/>
  <c r="F69" i="60"/>
  <c r="D69" i="60"/>
  <c r="AX68" i="60"/>
  <c r="AV68" i="60"/>
  <c r="AT68" i="60"/>
  <c r="AR68" i="60"/>
  <c r="AN68" i="60"/>
  <c r="AD68" i="60"/>
  <c r="Z68" i="60"/>
  <c r="X68" i="60"/>
  <c r="V68" i="60"/>
  <c r="T68" i="60"/>
  <c r="R68" i="60"/>
  <c r="P68" i="60"/>
  <c r="N68" i="60"/>
  <c r="L68" i="60"/>
  <c r="J68" i="60"/>
  <c r="H68" i="60"/>
  <c r="F68" i="60"/>
  <c r="D68" i="60"/>
  <c r="AX67" i="60"/>
  <c r="AV67" i="60"/>
  <c r="AT67" i="60"/>
  <c r="AR67" i="60"/>
  <c r="AN67" i="60"/>
  <c r="AD67" i="60"/>
  <c r="Z67" i="60"/>
  <c r="X67" i="60"/>
  <c r="V67" i="60"/>
  <c r="T67" i="60"/>
  <c r="R67" i="60"/>
  <c r="P67" i="60"/>
  <c r="N67" i="60"/>
  <c r="L67" i="60"/>
  <c r="J67" i="60"/>
  <c r="H67" i="60"/>
  <c r="F67" i="60"/>
  <c r="D67" i="60"/>
  <c r="AX66" i="60"/>
  <c r="AV66" i="60"/>
  <c r="AT66" i="60"/>
  <c r="AR66" i="60"/>
  <c r="AN66" i="60"/>
  <c r="AD66" i="60"/>
  <c r="Z66" i="60"/>
  <c r="X66" i="60"/>
  <c r="V66" i="60"/>
  <c r="T66" i="60"/>
  <c r="R66" i="60"/>
  <c r="P66" i="60"/>
  <c r="N66" i="60"/>
  <c r="L66" i="60"/>
  <c r="J66" i="60"/>
  <c r="H66" i="60"/>
  <c r="F66" i="60"/>
  <c r="D66" i="60"/>
  <c r="AX65" i="60"/>
  <c r="AV65" i="60"/>
  <c r="AT65" i="60"/>
  <c r="AR65" i="60"/>
  <c r="AN65" i="60"/>
  <c r="AD65" i="60"/>
  <c r="Z65" i="60"/>
  <c r="X65" i="60"/>
  <c r="V65" i="60"/>
  <c r="T65" i="60"/>
  <c r="R65" i="60"/>
  <c r="P65" i="60"/>
  <c r="N65" i="60"/>
  <c r="L65" i="60"/>
  <c r="J65" i="60"/>
  <c r="H65" i="60"/>
  <c r="F65" i="60"/>
  <c r="D65" i="60"/>
  <c r="AX64" i="60"/>
  <c r="AV64" i="60"/>
  <c r="AT64" i="60"/>
  <c r="AR64" i="60"/>
  <c r="AN64" i="60"/>
  <c r="AD64" i="60"/>
  <c r="X64" i="60"/>
  <c r="V64" i="60"/>
  <c r="T64" i="60"/>
  <c r="R64" i="60"/>
  <c r="P64" i="60"/>
  <c r="N64" i="60"/>
  <c r="L64" i="60"/>
  <c r="J64" i="60"/>
  <c r="H64" i="60"/>
  <c r="F64" i="60"/>
  <c r="D64" i="60"/>
  <c r="AX63" i="60"/>
  <c r="AV63" i="60"/>
  <c r="AT63" i="60"/>
  <c r="AR63" i="60"/>
  <c r="AN63" i="60"/>
  <c r="AD63" i="60"/>
  <c r="X63" i="60"/>
  <c r="V63" i="60"/>
  <c r="T63" i="60"/>
  <c r="R63" i="60"/>
  <c r="P63" i="60"/>
  <c r="N63" i="60"/>
  <c r="L63" i="60"/>
  <c r="J63" i="60"/>
  <c r="H63" i="60"/>
  <c r="F63" i="60"/>
  <c r="D63" i="60"/>
  <c r="AX62" i="60"/>
  <c r="AV62" i="60"/>
  <c r="AT62" i="60"/>
  <c r="AR62" i="60"/>
  <c r="AN62" i="60"/>
  <c r="AD62" i="60"/>
  <c r="X62" i="60"/>
  <c r="V62" i="60"/>
  <c r="T62" i="60"/>
  <c r="R62" i="60"/>
  <c r="P62" i="60"/>
  <c r="N62" i="60"/>
  <c r="L62" i="60"/>
  <c r="J62" i="60"/>
  <c r="H62" i="60"/>
  <c r="F62" i="60"/>
  <c r="D62" i="60"/>
  <c r="AX61" i="60"/>
  <c r="AV61" i="60"/>
  <c r="AT61" i="60"/>
  <c r="AR61" i="60"/>
  <c r="AN61" i="60"/>
  <c r="AD61" i="60"/>
  <c r="Z61" i="60"/>
  <c r="X61" i="60"/>
  <c r="V61" i="60"/>
  <c r="T61" i="60"/>
  <c r="R61" i="60"/>
  <c r="P61" i="60"/>
  <c r="N61" i="60"/>
  <c r="L61" i="60"/>
  <c r="J61" i="60"/>
  <c r="H61" i="60"/>
  <c r="F61" i="60"/>
  <c r="D61" i="60"/>
  <c r="AX60" i="60"/>
  <c r="AV60" i="60"/>
  <c r="AT60" i="60"/>
  <c r="AR60" i="60"/>
  <c r="AN60" i="60"/>
  <c r="AD60" i="60"/>
  <c r="X60" i="60"/>
  <c r="V60" i="60"/>
  <c r="T60" i="60"/>
  <c r="R60" i="60"/>
  <c r="P60" i="60"/>
  <c r="N60" i="60"/>
  <c r="L60" i="60"/>
  <c r="J60" i="60"/>
  <c r="H60" i="60"/>
  <c r="F60" i="60"/>
  <c r="D60" i="60"/>
  <c r="AX59" i="60"/>
  <c r="AV59" i="60"/>
  <c r="AT59" i="60"/>
  <c r="AR59" i="60"/>
  <c r="AP59" i="60"/>
  <c r="AN59" i="60"/>
  <c r="AL59" i="60"/>
  <c r="AJ59" i="60"/>
  <c r="AH59" i="60"/>
  <c r="AF59" i="60"/>
  <c r="AD59" i="60"/>
  <c r="AB59" i="60"/>
  <c r="Z59" i="60"/>
  <c r="X59" i="60"/>
  <c r="V59" i="60"/>
  <c r="T59" i="60"/>
  <c r="R59" i="60"/>
  <c r="P59" i="60"/>
  <c r="N59" i="60"/>
  <c r="L59" i="60"/>
  <c r="J59" i="60"/>
  <c r="H59" i="60"/>
  <c r="F59" i="60"/>
  <c r="D59" i="60"/>
  <c r="AX58" i="60"/>
  <c r="AV58" i="60"/>
  <c r="AT58" i="60"/>
  <c r="AR58" i="60"/>
  <c r="AP58" i="60"/>
  <c r="AN58" i="60"/>
  <c r="AL58" i="60"/>
  <c r="AJ58" i="60"/>
  <c r="AH58" i="60"/>
  <c r="AF58" i="60"/>
  <c r="AD58" i="60"/>
  <c r="AB58" i="60"/>
  <c r="Z58" i="60"/>
  <c r="X58" i="60"/>
  <c r="V58" i="60"/>
  <c r="T58" i="60"/>
  <c r="R58" i="60"/>
  <c r="P58" i="60"/>
  <c r="N58" i="60"/>
  <c r="L58" i="60"/>
  <c r="J58" i="60"/>
  <c r="H58" i="60"/>
  <c r="F58" i="60"/>
  <c r="D58" i="60"/>
  <c r="AX57" i="60"/>
  <c r="AV57" i="60"/>
  <c r="AT57" i="60"/>
  <c r="AR57" i="60"/>
  <c r="AP57" i="60"/>
  <c r="AN57" i="60"/>
  <c r="AL57" i="60"/>
  <c r="AJ57" i="60"/>
  <c r="AH57" i="60"/>
  <c r="AF57" i="60"/>
  <c r="AD57" i="60"/>
  <c r="AB57" i="60"/>
  <c r="Z57" i="60"/>
  <c r="X57" i="60"/>
  <c r="V57" i="60"/>
  <c r="T57" i="60"/>
  <c r="R57" i="60"/>
  <c r="P57" i="60"/>
  <c r="N57" i="60"/>
  <c r="L57" i="60"/>
  <c r="J57" i="60"/>
  <c r="H57" i="60"/>
  <c r="F57" i="60"/>
  <c r="D57" i="60"/>
  <c r="BC40" i="60"/>
  <c r="BB39" i="60"/>
  <c r="BB41" i="60" s="1"/>
  <c r="BB20" i="60" s="1"/>
  <c r="BC38" i="60"/>
  <c r="AW38" i="60"/>
  <c r="AU38" i="60"/>
  <c r="AS38" i="60"/>
  <c r="AQ38" i="60"/>
  <c r="AO38" i="60"/>
  <c r="AM38" i="60"/>
  <c r="AK38" i="60"/>
  <c r="AI38" i="60"/>
  <c r="AG38" i="60"/>
  <c r="AE38" i="60"/>
  <c r="AC38" i="60"/>
  <c r="AA38" i="60"/>
  <c r="Y38" i="60"/>
  <c r="W38" i="60"/>
  <c r="U38" i="60"/>
  <c r="S38" i="60"/>
  <c r="Q38" i="60"/>
  <c r="O38" i="60"/>
  <c r="K38" i="60"/>
  <c r="I38" i="60"/>
  <c r="G38" i="60"/>
  <c r="E38" i="60"/>
  <c r="C38" i="60"/>
  <c r="BC37" i="60"/>
  <c r="AW37" i="60"/>
  <c r="AU37" i="60"/>
  <c r="AS37" i="60"/>
  <c r="AQ37" i="60"/>
  <c r="AO37" i="60"/>
  <c r="AM37" i="60"/>
  <c r="AK37" i="60"/>
  <c r="AI37" i="60"/>
  <c r="AG37" i="60"/>
  <c r="AE37" i="60"/>
  <c r="AC37" i="60"/>
  <c r="AA37" i="60"/>
  <c r="Y37" i="60"/>
  <c r="W37" i="60"/>
  <c r="U37" i="60"/>
  <c r="S37" i="60"/>
  <c r="Q37" i="60"/>
  <c r="O37" i="60"/>
  <c r="K37" i="60"/>
  <c r="I37" i="60"/>
  <c r="G37" i="60"/>
  <c r="E37" i="60"/>
  <c r="C37" i="60"/>
  <c r="BC36" i="60"/>
  <c r="AW36" i="60"/>
  <c r="AU36" i="60"/>
  <c r="AS36" i="60"/>
  <c r="AQ36" i="60"/>
  <c r="AO36" i="60"/>
  <c r="AM36" i="60"/>
  <c r="AK36" i="60"/>
  <c r="AI36" i="60"/>
  <c r="AG36" i="60"/>
  <c r="AE36" i="60"/>
  <c r="AC36" i="60"/>
  <c r="AA36" i="60"/>
  <c r="Y36" i="60"/>
  <c r="W36" i="60"/>
  <c r="U36" i="60"/>
  <c r="S36" i="60"/>
  <c r="Q36" i="60"/>
  <c r="O36" i="60"/>
  <c r="M36" i="60"/>
  <c r="K36" i="60"/>
  <c r="I36" i="60"/>
  <c r="G36" i="60"/>
  <c r="E36" i="60"/>
  <c r="C36" i="60"/>
  <c r="BC35" i="60"/>
  <c r="AW35" i="60"/>
  <c r="AU35" i="60"/>
  <c r="AS35" i="60"/>
  <c r="AQ35" i="60"/>
  <c r="AO35" i="60"/>
  <c r="AM35" i="60"/>
  <c r="AK35" i="60"/>
  <c r="AI35" i="60"/>
  <c r="AG35" i="60"/>
  <c r="AE35" i="60"/>
  <c r="AC35" i="60"/>
  <c r="W35" i="60"/>
  <c r="U35" i="60"/>
  <c r="S35" i="60"/>
  <c r="Q35" i="60"/>
  <c r="O35" i="60"/>
  <c r="K35" i="60"/>
  <c r="I35" i="60"/>
  <c r="G35" i="60"/>
  <c r="E35" i="60"/>
  <c r="C35" i="60"/>
  <c r="BC34" i="60"/>
  <c r="AW34" i="60"/>
  <c r="AU34" i="60"/>
  <c r="AS34" i="60"/>
  <c r="AQ34" i="60"/>
  <c r="AO34" i="60"/>
  <c r="AM34" i="60"/>
  <c r="AK34" i="60"/>
  <c r="AI34" i="60"/>
  <c r="AG34" i="60"/>
  <c r="AE34" i="60"/>
  <c r="AC34" i="60"/>
  <c r="W34" i="60"/>
  <c r="U34" i="60"/>
  <c r="S34" i="60"/>
  <c r="Q34" i="60"/>
  <c r="O34" i="60"/>
  <c r="K34" i="60"/>
  <c r="I34" i="60"/>
  <c r="G34" i="60"/>
  <c r="E34" i="60"/>
  <c r="C34" i="60"/>
  <c r="BC33" i="60"/>
  <c r="AW33" i="60"/>
  <c r="AU33" i="60"/>
  <c r="AS33" i="60"/>
  <c r="AQ33" i="60"/>
  <c r="AO33" i="60"/>
  <c r="AM33" i="60"/>
  <c r="AK33" i="60"/>
  <c r="AI33" i="60"/>
  <c r="AG33" i="60"/>
  <c r="AE33" i="60"/>
  <c r="AC33" i="60"/>
  <c r="AA33" i="60"/>
  <c r="Y33" i="60"/>
  <c r="W33" i="60"/>
  <c r="U33" i="60"/>
  <c r="S33" i="60"/>
  <c r="Q33" i="60"/>
  <c r="O33" i="60"/>
  <c r="M33" i="60"/>
  <c r="K33" i="60"/>
  <c r="I33" i="60"/>
  <c r="G33" i="60"/>
  <c r="E33" i="60"/>
  <c r="C33" i="60"/>
  <c r="BC32" i="60"/>
  <c r="AW32" i="60"/>
  <c r="AU32" i="60"/>
  <c r="AS32" i="60"/>
  <c r="AQ32" i="60"/>
  <c r="AC32" i="60"/>
  <c r="W32" i="60"/>
  <c r="U32" i="60"/>
  <c r="S32" i="60"/>
  <c r="Q32" i="60"/>
  <c r="O32" i="60"/>
  <c r="K32" i="60"/>
  <c r="I32" i="60"/>
  <c r="G32" i="60"/>
  <c r="E32" i="60"/>
  <c r="C32" i="60"/>
  <c r="BC31" i="60"/>
  <c r="AW31" i="60"/>
  <c r="AU31" i="60"/>
  <c r="AS31" i="60"/>
  <c r="AQ31" i="60"/>
  <c r="AC31" i="60"/>
  <c r="W31" i="60"/>
  <c r="U31" i="60"/>
  <c r="S31" i="60"/>
  <c r="Q31" i="60"/>
  <c r="O31" i="60"/>
  <c r="K31" i="60"/>
  <c r="I31" i="60"/>
  <c r="G31" i="60"/>
  <c r="E31" i="60"/>
  <c r="C31" i="60"/>
  <c r="BC30" i="60"/>
  <c r="AW30" i="60"/>
  <c r="AU30" i="60"/>
  <c r="AS30" i="60"/>
  <c r="AQ30" i="60"/>
  <c r="AO30" i="60"/>
  <c r="AM30" i="60"/>
  <c r="AK30" i="60"/>
  <c r="AI30" i="60"/>
  <c r="AG30" i="60"/>
  <c r="AE30" i="60"/>
  <c r="AC30" i="60"/>
  <c r="AA30" i="60"/>
  <c r="Y30" i="60"/>
  <c r="W30" i="60"/>
  <c r="U30" i="60"/>
  <c r="S30" i="60"/>
  <c r="Q30" i="60"/>
  <c r="O30" i="60"/>
  <c r="M30" i="60"/>
  <c r="K30" i="60"/>
  <c r="I30" i="60"/>
  <c r="G30" i="60"/>
  <c r="E30" i="60"/>
  <c r="C30" i="60"/>
  <c r="BC29" i="60"/>
  <c r="AW29" i="60"/>
  <c r="AU29" i="60"/>
  <c r="AS29" i="60"/>
  <c r="AQ29" i="60"/>
  <c r="AO29" i="60"/>
  <c r="AM29" i="60"/>
  <c r="AK29" i="60"/>
  <c r="AI29" i="60"/>
  <c r="AG29" i="60"/>
  <c r="AE29" i="60"/>
  <c r="AC29" i="60"/>
  <c r="AA29" i="60"/>
  <c r="Y29" i="60"/>
  <c r="W29" i="60"/>
  <c r="U29" i="60"/>
  <c r="S29" i="60"/>
  <c r="Q29" i="60"/>
  <c r="O29" i="60"/>
  <c r="M29" i="60"/>
  <c r="K29" i="60"/>
  <c r="I29" i="60"/>
  <c r="G29" i="60"/>
  <c r="E29" i="60"/>
  <c r="C29" i="60"/>
  <c r="BC28" i="60"/>
  <c r="AW28" i="60"/>
  <c r="AU28" i="60"/>
  <c r="AS28" i="60"/>
  <c r="AQ28" i="60"/>
  <c r="AO28" i="60"/>
  <c r="AM28" i="60"/>
  <c r="AK28" i="60"/>
  <c r="AI28" i="60"/>
  <c r="AG28" i="60"/>
  <c r="AE28" i="60"/>
  <c r="AC28" i="60"/>
  <c r="AA28" i="60"/>
  <c r="Y28" i="60"/>
  <c r="W28" i="60"/>
  <c r="U28" i="60"/>
  <c r="S28" i="60"/>
  <c r="Q28" i="60"/>
  <c r="O28" i="60"/>
  <c r="M28" i="60"/>
  <c r="K28" i="60"/>
  <c r="I28" i="60"/>
  <c r="G28" i="60"/>
  <c r="E28" i="60"/>
  <c r="C28" i="60"/>
  <c r="BC27" i="60"/>
  <c r="AW27" i="60"/>
  <c r="AU27" i="60"/>
  <c r="AS27" i="60"/>
  <c r="AQ27" i="60"/>
  <c r="AO27" i="60"/>
  <c r="AM27" i="60"/>
  <c r="AK27" i="60"/>
  <c r="AI27" i="60"/>
  <c r="AG27" i="60"/>
  <c r="AE27" i="60"/>
  <c r="AC27" i="60"/>
  <c r="AA27" i="60"/>
  <c r="Y27" i="60"/>
  <c r="W27" i="60"/>
  <c r="U27" i="60"/>
  <c r="S27" i="60"/>
  <c r="Q27" i="60"/>
  <c r="O27" i="60"/>
  <c r="M27" i="60"/>
  <c r="K27" i="60"/>
  <c r="I27" i="60"/>
  <c r="G27" i="60"/>
  <c r="E27" i="60"/>
  <c r="C27" i="60"/>
  <c r="BC26" i="60"/>
  <c r="AW26" i="60"/>
  <c r="AU26" i="60"/>
  <c r="AS26" i="60"/>
  <c r="AQ26" i="60"/>
  <c r="AO26" i="60"/>
  <c r="AM26" i="60"/>
  <c r="AK26" i="60"/>
  <c r="AI26" i="60"/>
  <c r="AG26" i="60"/>
  <c r="AE26" i="60"/>
  <c r="AC26" i="60"/>
  <c r="AA26" i="60"/>
  <c r="Y26" i="60"/>
  <c r="W26" i="60"/>
  <c r="U26" i="60"/>
  <c r="S26" i="60"/>
  <c r="Q26" i="60"/>
  <c r="O26" i="60"/>
  <c r="M26" i="60"/>
  <c r="K26" i="60"/>
  <c r="I26" i="60"/>
  <c r="G26" i="60"/>
  <c r="E26" i="60"/>
  <c r="C26" i="60"/>
  <c r="BC25" i="60"/>
  <c r="AW25" i="60"/>
  <c r="AU25" i="60"/>
  <c r="AS25" i="60"/>
  <c r="AQ25" i="60"/>
  <c r="AO25" i="60"/>
  <c r="AM25" i="60"/>
  <c r="AK25" i="60"/>
  <c r="AI25" i="60"/>
  <c r="AG25" i="60"/>
  <c r="AE25" i="60"/>
  <c r="AC25" i="60"/>
  <c r="AA25" i="60"/>
  <c r="Y25" i="60"/>
  <c r="W25" i="60"/>
  <c r="U25" i="60"/>
  <c r="S25" i="60"/>
  <c r="Q25" i="60"/>
  <c r="O25" i="60"/>
  <c r="M25" i="60"/>
  <c r="K25" i="60"/>
  <c r="I25" i="60"/>
  <c r="G25" i="60"/>
  <c r="E25" i="60"/>
  <c r="C25" i="60"/>
  <c r="BC24" i="60"/>
  <c r="AW24" i="60"/>
  <c r="AU24" i="60"/>
  <c r="AS24" i="60"/>
  <c r="AQ24" i="60"/>
  <c r="AO24" i="60"/>
  <c r="AM24" i="60"/>
  <c r="AK24" i="60"/>
  <c r="AI24" i="60"/>
  <c r="AG24" i="60"/>
  <c r="AE24" i="60"/>
  <c r="AC24" i="60"/>
  <c r="AA24" i="60"/>
  <c r="Y24" i="60"/>
  <c r="W24" i="60"/>
  <c r="U24" i="60"/>
  <c r="S24" i="60"/>
  <c r="Q24" i="60"/>
  <c r="O24" i="60"/>
  <c r="M24" i="60"/>
  <c r="K24" i="60"/>
  <c r="I24" i="60"/>
  <c r="G24" i="60"/>
  <c r="E24" i="60"/>
  <c r="C24" i="60"/>
  <c r="BC23" i="60"/>
  <c r="AW23" i="60"/>
  <c r="AU23" i="60"/>
  <c r="AS23" i="60"/>
  <c r="AQ23" i="60"/>
  <c r="AO23" i="60"/>
  <c r="AM23" i="60"/>
  <c r="AK23" i="60"/>
  <c r="AI23" i="60"/>
  <c r="AG23" i="60"/>
  <c r="AE23" i="60"/>
  <c r="AC23" i="60"/>
  <c r="AA23" i="60"/>
  <c r="Y23" i="60"/>
  <c r="W23" i="60"/>
  <c r="U23" i="60"/>
  <c r="S23" i="60"/>
  <c r="S39" i="60" s="1"/>
  <c r="Q23" i="60"/>
  <c r="O23" i="60"/>
  <c r="M23" i="60"/>
  <c r="K23" i="60"/>
  <c r="I23" i="60"/>
  <c r="G23" i="60"/>
  <c r="E23" i="60"/>
  <c r="C23" i="60"/>
  <c r="C39" i="60" s="1"/>
  <c r="BA18" i="60"/>
  <c r="AX15" i="60"/>
  <c r="AW41" i="60" s="1"/>
  <c r="AV15" i="60"/>
  <c r="AU41" i="60" s="1"/>
  <c r="AT15" i="60"/>
  <c r="AS41" i="60" s="1"/>
  <c r="AR15" i="60"/>
  <c r="AQ41" i="60" s="1"/>
  <c r="AP15" i="60"/>
  <c r="AN15" i="60"/>
  <c r="AL15" i="60"/>
  <c r="AJ15" i="60"/>
  <c r="AH15" i="60"/>
  <c r="AF15" i="60"/>
  <c r="AD15" i="60"/>
  <c r="AC41" i="60" s="1"/>
  <c r="AB15" i="60"/>
  <c r="Z15" i="60"/>
  <c r="X15" i="60"/>
  <c r="W41" i="60" s="1"/>
  <c r="V15" i="60"/>
  <c r="U41" i="60" s="1"/>
  <c r="T15" i="60"/>
  <c r="S41" i="60" s="1"/>
  <c r="R15" i="60"/>
  <c r="Q41" i="60" s="1"/>
  <c r="P15" i="60"/>
  <c r="O41" i="60" s="1"/>
  <c r="N15" i="60"/>
  <c r="L15" i="60"/>
  <c r="K41" i="60" s="1"/>
  <c r="J15" i="60"/>
  <c r="I41" i="60" s="1"/>
  <c r="H15" i="60"/>
  <c r="G41" i="60" s="1"/>
  <c r="F15" i="60"/>
  <c r="E41" i="60" s="1"/>
  <c r="D15" i="60"/>
  <c r="D14" i="60"/>
  <c r="AX13" i="60"/>
  <c r="AV13" i="60"/>
  <c r="AT13" i="60"/>
  <c r="AR13" i="60"/>
  <c r="AP13" i="60"/>
  <c r="AN13" i="60"/>
  <c r="AL13" i="60"/>
  <c r="AJ13" i="60"/>
  <c r="AH13" i="60"/>
  <c r="AF13" i="60"/>
  <c r="AD13" i="60"/>
  <c r="AB13" i="60"/>
  <c r="Z13" i="60"/>
  <c r="X13" i="60"/>
  <c r="V13" i="60"/>
  <c r="T13" i="60"/>
  <c r="R13" i="60"/>
  <c r="P13" i="60"/>
  <c r="N13" i="60"/>
  <c r="L13" i="60"/>
  <c r="J13" i="60"/>
  <c r="H13" i="60"/>
  <c r="F13" i="60"/>
  <c r="D13" i="60"/>
  <c r="AX12" i="60"/>
  <c r="AW12" i="60"/>
  <c r="AV12" i="60"/>
  <c r="AU12" i="60"/>
  <c r="AT12" i="60"/>
  <c r="AS12" i="60"/>
  <c r="AR12" i="60"/>
  <c r="AQ12" i="60"/>
  <c r="AP12" i="60"/>
  <c r="AO12" i="60"/>
  <c r="AN12" i="60"/>
  <c r="AM12" i="60"/>
  <c r="AL12" i="60"/>
  <c r="AK12" i="60"/>
  <c r="AJ12" i="60"/>
  <c r="AI12" i="60"/>
  <c r="AH12" i="60"/>
  <c r="AG12" i="60"/>
  <c r="AF12" i="60"/>
  <c r="AE12" i="60"/>
  <c r="AD12" i="60"/>
  <c r="AC12" i="60"/>
  <c r="AB12" i="60"/>
  <c r="AA12" i="60"/>
  <c r="Z12" i="60"/>
  <c r="Y12" i="60"/>
  <c r="X12" i="60"/>
  <c r="W12" i="60"/>
  <c r="V12" i="60"/>
  <c r="U12" i="60"/>
  <c r="T12" i="60"/>
  <c r="S12" i="60"/>
  <c r="R12" i="60"/>
  <c r="Q12" i="60"/>
  <c r="P12" i="60"/>
  <c r="O12" i="60"/>
  <c r="N12" i="60"/>
  <c r="M12" i="60"/>
  <c r="L12" i="60"/>
  <c r="K12" i="60"/>
  <c r="J12" i="60"/>
  <c r="I12" i="60"/>
  <c r="H12" i="60"/>
  <c r="G12" i="60"/>
  <c r="F12" i="60"/>
  <c r="E12" i="60"/>
  <c r="D12" i="60"/>
  <c r="C12" i="60"/>
  <c r="AW73" i="59"/>
  <c r="AU73" i="59"/>
  <c r="AS73" i="59"/>
  <c r="AQ73" i="59"/>
  <c r="AO73" i="59"/>
  <c r="AM73" i="59"/>
  <c r="AK73" i="59"/>
  <c r="AI73" i="59"/>
  <c r="AG73" i="59"/>
  <c r="AE73" i="59"/>
  <c r="AC73" i="59"/>
  <c r="AA73" i="59"/>
  <c r="Y73" i="59"/>
  <c r="W73" i="59"/>
  <c r="U73" i="59"/>
  <c r="S73" i="59"/>
  <c r="Q73" i="59"/>
  <c r="O73" i="59"/>
  <c r="M73" i="59"/>
  <c r="K73" i="59"/>
  <c r="I73" i="59"/>
  <c r="G73" i="59"/>
  <c r="E73" i="59"/>
  <c r="C73" i="59"/>
  <c r="AX72" i="59"/>
  <c r="AV72" i="59"/>
  <c r="AT72" i="59"/>
  <c r="AR72" i="59"/>
  <c r="AP72" i="59"/>
  <c r="AN72" i="59"/>
  <c r="AL72" i="59"/>
  <c r="AJ72" i="59"/>
  <c r="AH72" i="59"/>
  <c r="AF72" i="59"/>
  <c r="AD72" i="59"/>
  <c r="AB72" i="59"/>
  <c r="Z72" i="59"/>
  <c r="X72" i="59"/>
  <c r="V72" i="59"/>
  <c r="T72" i="59"/>
  <c r="R72" i="59"/>
  <c r="P72" i="59"/>
  <c r="N72" i="59"/>
  <c r="L72" i="59"/>
  <c r="J72" i="59"/>
  <c r="H72" i="59"/>
  <c r="F72" i="59"/>
  <c r="D72" i="59"/>
  <c r="AX71" i="59"/>
  <c r="AV71" i="59"/>
  <c r="AT71" i="59"/>
  <c r="AR71" i="59"/>
  <c r="AP71" i="59"/>
  <c r="AN71" i="59"/>
  <c r="AL71" i="59"/>
  <c r="AJ71" i="59"/>
  <c r="AH71" i="59"/>
  <c r="AF71" i="59"/>
  <c r="AD71" i="59"/>
  <c r="AB71" i="59"/>
  <c r="Z71" i="59"/>
  <c r="X71" i="59"/>
  <c r="V71" i="59"/>
  <c r="T71" i="59"/>
  <c r="R71" i="59"/>
  <c r="P71" i="59"/>
  <c r="N71" i="59"/>
  <c r="L71" i="59"/>
  <c r="J71" i="59"/>
  <c r="H71" i="59"/>
  <c r="F71" i="59"/>
  <c r="D71" i="59"/>
  <c r="AX70" i="59"/>
  <c r="AV70" i="59"/>
  <c r="AT70" i="59"/>
  <c r="AR70" i="59"/>
  <c r="AP70" i="59"/>
  <c r="AN70" i="59"/>
  <c r="AL70" i="59"/>
  <c r="AJ70" i="59"/>
  <c r="AH70" i="59"/>
  <c r="AF70" i="59"/>
  <c r="AD70" i="59"/>
  <c r="AB70" i="59"/>
  <c r="Z70" i="59"/>
  <c r="X70" i="59"/>
  <c r="V70" i="59"/>
  <c r="T70" i="59"/>
  <c r="R70" i="59"/>
  <c r="P70" i="59"/>
  <c r="N70" i="59"/>
  <c r="L70" i="59"/>
  <c r="J70" i="59"/>
  <c r="H70" i="59"/>
  <c r="F70" i="59"/>
  <c r="D70" i="59"/>
  <c r="AX69" i="59"/>
  <c r="AV69" i="59"/>
  <c r="AT69" i="59"/>
  <c r="AR69" i="59"/>
  <c r="AP69" i="59"/>
  <c r="AN69" i="59"/>
  <c r="AL69" i="59"/>
  <c r="AJ69" i="59"/>
  <c r="AH69" i="59"/>
  <c r="AF69" i="59"/>
  <c r="AD69" i="59"/>
  <c r="AB69" i="59"/>
  <c r="Z69" i="59"/>
  <c r="X69" i="59"/>
  <c r="V69" i="59"/>
  <c r="T69" i="59"/>
  <c r="R69" i="59"/>
  <c r="P69" i="59"/>
  <c r="N69" i="59"/>
  <c r="L69" i="59"/>
  <c r="J69" i="59"/>
  <c r="H69" i="59"/>
  <c r="F69" i="59"/>
  <c r="D69" i="59"/>
  <c r="AX68" i="59"/>
  <c r="AV68" i="59"/>
  <c r="AT68" i="59"/>
  <c r="AR68" i="59"/>
  <c r="AP68" i="59"/>
  <c r="AN68" i="59"/>
  <c r="AL68" i="59"/>
  <c r="AJ68" i="59"/>
  <c r="AH68" i="59"/>
  <c r="AF68" i="59"/>
  <c r="AD68" i="59"/>
  <c r="AB68" i="59"/>
  <c r="Z68" i="59"/>
  <c r="X68" i="59"/>
  <c r="V68" i="59"/>
  <c r="T68" i="59"/>
  <c r="R68" i="59"/>
  <c r="P68" i="59"/>
  <c r="N68" i="59"/>
  <c r="L68" i="59"/>
  <c r="J68" i="59"/>
  <c r="H68" i="59"/>
  <c r="F68" i="59"/>
  <c r="D68" i="59"/>
  <c r="AX67" i="59"/>
  <c r="AV67" i="59"/>
  <c r="AT67" i="59"/>
  <c r="AR67" i="59"/>
  <c r="AP67" i="59"/>
  <c r="AN67" i="59"/>
  <c r="AL67" i="59"/>
  <c r="AJ67" i="59"/>
  <c r="AH67" i="59"/>
  <c r="AF67" i="59"/>
  <c r="AD67" i="59"/>
  <c r="AB67" i="59"/>
  <c r="Z67" i="59"/>
  <c r="X67" i="59"/>
  <c r="V67" i="59"/>
  <c r="T67" i="59"/>
  <c r="R67" i="59"/>
  <c r="P67" i="59"/>
  <c r="N67" i="59"/>
  <c r="L67" i="59"/>
  <c r="J67" i="59"/>
  <c r="H67" i="59"/>
  <c r="F67" i="59"/>
  <c r="D67" i="59"/>
  <c r="AX66" i="59"/>
  <c r="AV66" i="59"/>
  <c r="AT66" i="59"/>
  <c r="AR66" i="59"/>
  <c r="AP66" i="59"/>
  <c r="AN66" i="59"/>
  <c r="AL66" i="59"/>
  <c r="AJ66" i="59"/>
  <c r="AH66" i="59"/>
  <c r="AF66" i="59"/>
  <c r="AD66" i="59"/>
  <c r="AB66" i="59"/>
  <c r="Z66" i="59"/>
  <c r="X66" i="59"/>
  <c r="V66" i="59"/>
  <c r="T66" i="59"/>
  <c r="R66" i="59"/>
  <c r="P66" i="59"/>
  <c r="N66" i="59"/>
  <c r="L66" i="59"/>
  <c r="J66" i="59"/>
  <c r="H66" i="59"/>
  <c r="F66" i="59"/>
  <c r="D66" i="59"/>
  <c r="AX65" i="59"/>
  <c r="AV65" i="59"/>
  <c r="AT65" i="59"/>
  <c r="AR65" i="59"/>
  <c r="AP65" i="59"/>
  <c r="AN65" i="59"/>
  <c r="AL65" i="59"/>
  <c r="AJ65" i="59"/>
  <c r="AH65" i="59"/>
  <c r="AF65" i="59"/>
  <c r="AD65" i="59"/>
  <c r="AB65" i="59"/>
  <c r="Z65" i="59"/>
  <c r="X65" i="59"/>
  <c r="V65" i="59"/>
  <c r="T65" i="59"/>
  <c r="R65" i="59"/>
  <c r="P65" i="59"/>
  <c r="N65" i="59"/>
  <c r="L65" i="59"/>
  <c r="J65" i="59"/>
  <c r="H65" i="59"/>
  <c r="F65" i="59"/>
  <c r="D65" i="59"/>
  <c r="AX64" i="59"/>
  <c r="AV64" i="59"/>
  <c r="AT64" i="59"/>
  <c r="AR64" i="59"/>
  <c r="AP64" i="59"/>
  <c r="AN64" i="59"/>
  <c r="AL64" i="59"/>
  <c r="AJ64" i="59"/>
  <c r="AH64" i="59"/>
  <c r="AF64" i="59"/>
  <c r="AD64" i="59"/>
  <c r="AB64" i="59"/>
  <c r="Z64" i="59"/>
  <c r="X64" i="59"/>
  <c r="V64" i="59"/>
  <c r="T64" i="59"/>
  <c r="R64" i="59"/>
  <c r="P64" i="59"/>
  <c r="N64" i="59"/>
  <c r="L64" i="59"/>
  <c r="J64" i="59"/>
  <c r="H64" i="59"/>
  <c r="F64" i="59"/>
  <c r="D64" i="59"/>
  <c r="AX63" i="59"/>
  <c r="AV63" i="59"/>
  <c r="AT63" i="59"/>
  <c r="AR63" i="59"/>
  <c r="AP63" i="59"/>
  <c r="AN63" i="59"/>
  <c r="AL63" i="59"/>
  <c r="AJ63" i="59"/>
  <c r="AH63" i="59"/>
  <c r="AF63" i="59"/>
  <c r="AD63" i="59"/>
  <c r="AB63" i="59"/>
  <c r="Z63" i="59"/>
  <c r="X63" i="59"/>
  <c r="V63" i="59"/>
  <c r="T63" i="59"/>
  <c r="R63" i="59"/>
  <c r="P63" i="59"/>
  <c r="N63" i="59"/>
  <c r="L63" i="59"/>
  <c r="J63" i="59"/>
  <c r="H63" i="59"/>
  <c r="F63" i="59"/>
  <c r="D63" i="59"/>
  <c r="AX62" i="59"/>
  <c r="AV62" i="59"/>
  <c r="AT62" i="59"/>
  <c r="AR62" i="59"/>
  <c r="AP62" i="59"/>
  <c r="AN62" i="59"/>
  <c r="AL62" i="59"/>
  <c r="AJ62" i="59"/>
  <c r="AH62" i="59"/>
  <c r="AF62" i="59"/>
  <c r="AD62" i="59"/>
  <c r="AB62" i="59"/>
  <c r="Z62" i="59"/>
  <c r="X62" i="59"/>
  <c r="V62" i="59"/>
  <c r="T62" i="59"/>
  <c r="R62" i="59"/>
  <c r="P62" i="59"/>
  <c r="N62" i="59"/>
  <c r="L62" i="59"/>
  <c r="J62" i="59"/>
  <c r="H62" i="59"/>
  <c r="F62" i="59"/>
  <c r="D62" i="59"/>
  <c r="AX61" i="59"/>
  <c r="AV61" i="59"/>
  <c r="AT61" i="59"/>
  <c r="AR61" i="59"/>
  <c r="AP61" i="59"/>
  <c r="AN61" i="59"/>
  <c r="AL61" i="59"/>
  <c r="AJ61" i="59"/>
  <c r="AH61" i="59"/>
  <c r="AF61" i="59"/>
  <c r="AD61" i="59"/>
  <c r="AB61" i="59"/>
  <c r="Z61" i="59"/>
  <c r="X61" i="59"/>
  <c r="V61" i="59"/>
  <c r="T61" i="59"/>
  <c r="R61" i="59"/>
  <c r="P61" i="59"/>
  <c r="N61" i="59"/>
  <c r="L61" i="59"/>
  <c r="J61" i="59"/>
  <c r="H61" i="59"/>
  <c r="F61" i="59"/>
  <c r="D61" i="59"/>
  <c r="AX60" i="59"/>
  <c r="AV60" i="59"/>
  <c r="AT60" i="59"/>
  <c r="AR60" i="59"/>
  <c r="AP60" i="59"/>
  <c r="AN60" i="59"/>
  <c r="AL60" i="59"/>
  <c r="AJ60" i="59"/>
  <c r="AH60" i="59"/>
  <c r="AF60" i="59"/>
  <c r="AD60" i="59"/>
  <c r="AB60" i="59"/>
  <c r="Z60" i="59"/>
  <c r="X60" i="59"/>
  <c r="V60" i="59"/>
  <c r="T60" i="59"/>
  <c r="R60" i="59"/>
  <c r="P60" i="59"/>
  <c r="N60" i="59"/>
  <c r="L60" i="59"/>
  <c r="J60" i="59"/>
  <c r="H60" i="59"/>
  <c r="F60" i="59"/>
  <c r="D60" i="59"/>
  <c r="AX59" i="59"/>
  <c r="AV59" i="59"/>
  <c r="AT59" i="59"/>
  <c r="AR59" i="59"/>
  <c r="AP59" i="59"/>
  <c r="AN59" i="59"/>
  <c r="AL59" i="59"/>
  <c r="AJ59" i="59"/>
  <c r="AH59" i="59"/>
  <c r="AF59" i="59"/>
  <c r="AD59" i="59"/>
  <c r="AB59" i="59"/>
  <c r="Z59" i="59"/>
  <c r="X59" i="59"/>
  <c r="V59" i="59"/>
  <c r="T59" i="59"/>
  <c r="R59" i="59"/>
  <c r="P59" i="59"/>
  <c r="N59" i="59"/>
  <c r="L59" i="59"/>
  <c r="J59" i="59"/>
  <c r="H59" i="59"/>
  <c r="F59" i="59"/>
  <c r="D59" i="59"/>
  <c r="AX58" i="59"/>
  <c r="AV58" i="59"/>
  <c r="AT58" i="59"/>
  <c r="AR58" i="59"/>
  <c r="AP58" i="59"/>
  <c r="AN58" i="59"/>
  <c r="AL58" i="59"/>
  <c r="AJ58" i="59"/>
  <c r="AH58" i="59"/>
  <c r="AF58" i="59"/>
  <c r="AD58" i="59"/>
  <c r="AB58" i="59"/>
  <c r="Z58" i="59"/>
  <c r="X58" i="59"/>
  <c r="V58" i="59"/>
  <c r="T58" i="59"/>
  <c r="R58" i="59"/>
  <c r="P58" i="59"/>
  <c r="N58" i="59"/>
  <c r="L58" i="59"/>
  <c r="J58" i="59"/>
  <c r="H58" i="59"/>
  <c r="F58" i="59"/>
  <c r="D58" i="59"/>
  <c r="AX57" i="59"/>
  <c r="AV57" i="59"/>
  <c r="AT57" i="59"/>
  <c r="AR57" i="59"/>
  <c r="AP57" i="59"/>
  <c r="AN57" i="59"/>
  <c r="AL57" i="59"/>
  <c r="AJ57" i="59"/>
  <c r="AH57" i="59"/>
  <c r="AF57" i="59"/>
  <c r="AD57" i="59"/>
  <c r="AB57" i="59"/>
  <c r="Z57" i="59"/>
  <c r="X57" i="59"/>
  <c r="V57" i="59"/>
  <c r="T57" i="59"/>
  <c r="R57" i="59"/>
  <c r="P57" i="59"/>
  <c r="N57" i="59"/>
  <c r="L57" i="59"/>
  <c r="J57" i="59"/>
  <c r="H57" i="59"/>
  <c r="F57" i="59"/>
  <c r="D57" i="59"/>
  <c r="BC40" i="59"/>
  <c r="BB39" i="59"/>
  <c r="BB41" i="59" s="1"/>
  <c r="BB20" i="59" s="1"/>
  <c r="BC38" i="59"/>
  <c r="AW38" i="59"/>
  <c r="AU38" i="59"/>
  <c r="AS38" i="59"/>
  <c r="AQ38" i="59"/>
  <c r="AO38" i="59"/>
  <c r="AM38" i="59"/>
  <c r="AK38" i="59"/>
  <c r="AI38" i="59"/>
  <c r="AG38" i="59"/>
  <c r="AE38" i="59"/>
  <c r="AC38" i="59"/>
  <c r="AA38" i="59"/>
  <c r="Y38" i="59"/>
  <c r="W38" i="59"/>
  <c r="U38" i="59"/>
  <c r="S38" i="59"/>
  <c r="Q38" i="59"/>
  <c r="O38" i="59"/>
  <c r="M38" i="59"/>
  <c r="K38" i="59"/>
  <c r="I38" i="59"/>
  <c r="G38" i="59"/>
  <c r="E38" i="59"/>
  <c r="C38" i="59"/>
  <c r="BC37" i="59"/>
  <c r="AW37" i="59"/>
  <c r="AU37" i="59"/>
  <c r="AS37" i="59"/>
  <c r="AQ37" i="59"/>
  <c r="AO37" i="59"/>
  <c r="AM37" i="59"/>
  <c r="AK37" i="59"/>
  <c r="AI37" i="59"/>
  <c r="AG37" i="59"/>
  <c r="AE37" i="59"/>
  <c r="AC37" i="59"/>
  <c r="AA37" i="59"/>
  <c r="Y37" i="59"/>
  <c r="W37" i="59"/>
  <c r="U37" i="59"/>
  <c r="S37" i="59"/>
  <c r="Q37" i="59"/>
  <c r="O37" i="59"/>
  <c r="M37" i="59"/>
  <c r="K37" i="59"/>
  <c r="I37" i="59"/>
  <c r="G37" i="59"/>
  <c r="E37" i="59"/>
  <c r="C37" i="59"/>
  <c r="BC36" i="59"/>
  <c r="AW36" i="59"/>
  <c r="AU36" i="59"/>
  <c r="AS36" i="59"/>
  <c r="AQ36" i="59"/>
  <c r="AO36" i="59"/>
  <c r="AM36" i="59"/>
  <c r="AK36" i="59"/>
  <c r="AI36" i="59"/>
  <c r="AG36" i="59"/>
  <c r="AE36" i="59"/>
  <c r="AC36" i="59"/>
  <c r="AA36" i="59"/>
  <c r="Y36" i="59"/>
  <c r="W36" i="59"/>
  <c r="U36" i="59"/>
  <c r="S36" i="59"/>
  <c r="Q36" i="59"/>
  <c r="O36" i="59"/>
  <c r="M36" i="59"/>
  <c r="K36" i="59"/>
  <c r="I36" i="59"/>
  <c r="G36" i="59"/>
  <c r="E36" i="59"/>
  <c r="C36" i="59"/>
  <c r="BC35" i="59"/>
  <c r="AW35" i="59"/>
  <c r="AU35" i="59"/>
  <c r="AS35" i="59"/>
  <c r="AO35" i="59"/>
  <c r="AE35" i="59"/>
  <c r="AC35" i="59"/>
  <c r="AA35" i="59"/>
  <c r="Y35" i="59"/>
  <c r="W35" i="59"/>
  <c r="U35" i="59"/>
  <c r="S35" i="59"/>
  <c r="Q35" i="59"/>
  <c r="O35" i="59"/>
  <c r="M35" i="59"/>
  <c r="K35" i="59"/>
  <c r="I35" i="59"/>
  <c r="G35" i="59"/>
  <c r="E35" i="59"/>
  <c r="C35" i="59"/>
  <c r="BC34" i="59"/>
  <c r="AW34" i="59"/>
  <c r="AU34" i="59"/>
  <c r="AS34" i="59"/>
  <c r="AO34" i="59"/>
  <c r="AE34" i="59"/>
  <c r="AC34" i="59"/>
  <c r="AA34" i="59"/>
  <c r="Y34" i="59"/>
  <c r="W34" i="59"/>
  <c r="U34" i="59"/>
  <c r="S34" i="59"/>
  <c r="Q34" i="59"/>
  <c r="O34" i="59"/>
  <c r="M34" i="59"/>
  <c r="K34" i="59"/>
  <c r="I34" i="59"/>
  <c r="G34" i="59"/>
  <c r="E34" i="59"/>
  <c r="C34" i="59"/>
  <c r="BC33" i="59"/>
  <c r="AW33" i="59"/>
  <c r="AU33" i="59"/>
  <c r="AS33" i="59"/>
  <c r="AQ33" i="59"/>
  <c r="AO33" i="59"/>
  <c r="AM33" i="59"/>
  <c r="AK33" i="59"/>
  <c r="AI33" i="59"/>
  <c r="AG33" i="59"/>
  <c r="AE33" i="59"/>
  <c r="AC33" i="59"/>
  <c r="AA33" i="59"/>
  <c r="Y33" i="59"/>
  <c r="W33" i="59"/>
  <c r="U33" i="59"/>
  <c r="S33" i="59"/>
  <c r="Q33" i="59"/>
  <c r="O33" i="59"/>
  <c r="M33" i="59"/>
  <c r="K33" i="59"/>
  <c r="I33" i="59"/>
  <c r="G33" i="59"/>
  <c r="E33" i="59"/>
  <c r="C33" i="59"/>
  <c r="BC32" i="59"/>
  <c r="AW32" i="59"/>
  <c r="AU32" i="59"/>
  <c r="AS32" i="59"/>
  <c r="AO32" i="59"/>
  <c r="AE32" i="59"/>
  <c r="AC32" i="59"/>
  <c r="AA32" i="59"/>
  <c r="Y32" i="59"/>
  <c r="W32" i="59"/>
  <c r="U32" i="59"/>
  <c r="S32" i="59"/>
  <c r="Q32" i="59"/>
  <c r="O32" i="59"/>
  <c r="M32" i="59"/>
  <c r="K32" i="59"/>
  <c r="I32" i="59"/>
  <c r="G32" i="59"/>
  <c r="E32" i="59"/>
  <c r="C32" i="59"/>
  <c r="BC31" i="59"/>
  <c r="AW31" i="59"/>
  <c r="AU31" i="59"/>
  <c r="AS31" i="59"/>
  <c r="AO31" i="59"/>
  <c r="AE31" i="59"/>
  <c r="AC31" i="59"/>
  <c r="AA31" i="59"/>
  <c r="Y31" i="59"/>
  <c r="W31" i="59"/>
  <c r="U31" i="59"/>
  <c r="S31" i="59"/>
  <c r="Q31" i="59"/>
  <c r="O31" i="59"/>
  <c r="M31" i="59"/>
  <c r="K31" i="59"/>
  <c r="I31" i="59"/>
  <c r="G31" i="59"/>
  <c r="E31" i="59"/>
  <c r="C31" i="59"/>
  <c r="BC30" i="59"/>
  <c r="AW30" i="59"/>
  <c r="AU30" i="59"/>
  <c r="AS30" i="59"/>
  <c r="AQ30" i="59"/>
  <c r="AO30" i="59"/>
  <c r="AM30" i="59"/>
  <c r="AK30" i="59"/>
  <c r="AI30" i="59"/>
  <c r="AG30" i="59"/>
  <c r="AE30" i="59"/>
  <c r="AC30" i="59"/>
  <c r="AA30" i="59"/>
  <c r="Y30" i="59"/>
  <c r="W30" i="59"/>
  <c r="U30" i="59"/>
  <c r="S30" i="59"/>
  <c r="Q30" i="59"/>
  <c r="O30" i="59"/>
  <c r="M30" i="59"/>
  <c r="K30" i="59"/>
  <c r="I30" i="59"/>
  <c r="G30" i="59"/>
  <c r="E30" i="59"/>
  <c r="C30" i="59"/>
  <c r="BC29" i="59"/>
  <c r="AW29" i="59"/>
  <c r="AU29" i="59"/>
  <c r="AS29" i="59"/>
  <c r="AQ29" i="59"/>
  <c r="AO29" i="59"/>
  <c r="AM29" i="59"/>
  <c r="AK29" i="59"/>
  <c r="AI29" i="59"/>
  <c r="AG29" i="59"/>
  <c r="AE29" i="59"/>
  <c r="AC29" i="59"/>
  <c r="AA29" i="59"/>
  <c r="Y29" i="59"/>
  <c r="W29" i="59"/>
  <c r="U29" i="59"/>
  <c r="S29" i="59"/>
  <c r="Q29" i="59"/>
  <c r="O29" i="59"/>
  <c r="M29" i="59"/>
  <c r="K29" i="59"/>
  <c r="I29" i="59"/>
  <c r="G29" i="59"/>
  <c r="E29" i="59"/>
  <c r="C29" i="59"/>
  <c r="BC28" i="59"/>
  <c r="AW28" i="59"/>
  <c r="AU28" i="59"/>
  <c r="AS28" i="59"/>
  <c r="AQ28" i="59"/>
  <c r="AO28" i="59"/>
  <c r="AM28" i="59"/>
  <c r="AK28" i="59"/>
  <c r="AI28" i="59"/>
  <c r="AG28" i="59"/>
  <c r="AE28" i="59"/>
  <c r="AC28" i="59"/>
  <c r="AA28" i="59"/>
  <c r="Y28" i="59"/>
  <c r="W28" i="59"/>
  <c r="U28" i="59"/>
  <c r="S28" i="59"/>
  <c r="Q28" i="59"/>
  <c r="O28" i="59"/>
  <c r="M28" i="59"/>
  <c r="K28" i="59"/>
  <c r="I28" i="59"/>
  <c r="G28" i="59"/>
  <c r="E28" i="59"/>
  <c r="C28" i="59"/>
  <c r="BC27" i="59"/>
  <c r="AW27" i="59"/>
  <c r="AU27" i="59"/>
  <c r="AS27" i="59"/>
  <c r="AQ27" i="59"/>
  <c r="AO27" i="59"/>
  <c r="AM27" i="59"/>
  <c r="AK27" i="59"/>
  <c r="AI27" i="59"/>
  <c r="AG27" i="59"/>
  <c r="AE27" i="59"/>
  <c r="AC27" i="59"/>
  <c r="AA27" i="59"/>
  <c r="Y27" i="59"/>
  <c r="W27" i="59"/>
  <c r="U27" i="59"/>
  <c r="S27" i="59"/>
  <c r="Q27" i="59"/>
  <c r="O27" i="59"/>
  <c r="M27" i="59"/>
  <c r="K27" i="59"/>
  <c r="I27" i="59"/>
  <c r="G27" i="59"/>
  <c r="E27" i="59"/>
  <c r="C27" i="59"/>
  <c r="BC26" i="59"/>
  <c r="AW26" i="59"/>
  <c r="AU26" i="59"/>
  <c r="AS26" i="59"/>
  <c r="AO26" i="59"/>
  <c r="AE26" i="59"/>
  <c r="AC26" i="59"/>
  <c r="AA26" i="59"/>
  <c r="Y26" i="59"/>
  <c r="W26" i="59"/>
  <c r="U26" i="59"/>
  <c r="S26" i="59"/>
  <c r="Q26" i="59"/>
  <c r="O26" i="59"/>
  <c r="M26" i="59"/>
  <c r="K26" i="59"/>
  <c r="I26" i="59"/>
  <c r="G26" i="59"/>
  <c r="E26" i="59"/>
  <c r="C26" i="59"/>
  <c r="BC25" i="59"/>
  <c r="AW25" i="59"/>
  <c r="AU25" i="59"/>
  <c r="AS25" i="59"/>
  <c r="AQ25" i="59"/>
  <c r="AO25" i="59"/>
  <c r="AM25" i="59"/>
  <c r="AK25" i="59"/>
  <c r="AI25" i="59"/>
  <c r="AG25" i="59"/>
  <c r="AE25" i="59"/>
  <c r="AC25" i="59"/>
  <c r="AA25" i="59"/>
  <c r="Y25" i="59"/>
  <c r="W25" i="59"/>
  <c r="U25" i="59"/>
  <c r="S25" i="59"/>
  <c r="Q25" i="59"/>
  <c r="O25" i="59"/>
  <c r="M25" i="59"/>
  <c r="K25" i="59"/>
  <c r="I25" i="59"/>
  <c r="G25" i="59"/>
  <c r="E25" i="59"/>
  <c r="C25" i="59"/>
  <c r="BC24" i="59"/>
  <c r="AW24" i="59"/>
  <c r="AU24" i="59"/>
  <c r="AS24" i="59"/>
  <c r="AQ24" i="59"/>
  <c r="AO24" i="59"/>
  <c r="AM24" i="59"/>
  <c r="AK24" i="59"/>
  <c r="AI24" i="59"/>
  <c r="AG24" i="59"/>
  <c r="AE24" i="59"/>
  <c r="AC24" i="59"/>
  <c r="AA24" i="59"/>
  <c r="Y24" i="59"/>
  <c r="W24" i="59"/>
  <c r="U24" i="59"/>
  <c r="S24" i="59"/>
  <c r="Q24" i="59"/>
  <c r="O24" i="59"/>
  <c r="M24" i="59"/>
  <c r="K24" i="59"/>
  <c r="I24" i="59"/>
  <c r="G24" i="59"/>
  <c r="E24" i="59"/>
  <c r="C24" i="59"/>
  <c r="BC23" i="59"/>
  <c r="BC39" i="59" s="1"/>
  <c r="BC41" i="59" s="1"/>
  <c r="BC20" i="59" s="1"/>
  <c r="AW23" i="59"/>
  <c r="AU23" i="59"/>
  <c r="AS23" i="59"/>
  <c r="AQ23" i="59"/>
  <c r="AO23" i="59"/>
  <c r="AO39" i="59" s="1"/>
  <c r="AM23" i="59"/>
  <c r="AK23" i="59"/>
  <c r="AI23" i="59"/>
  <c r="AG23" i="59"/>
  <c r="AE23" i="59"/>
  <c r="AC23" i="59"/>
  <c r="AA23" i="59"/>
  <c r="Y23" i="59"/>
  <c r="Y39" i="59" s="1"/>
  <c r="W23" i="59"/>
  <c r="U23" i="59"/>
  <c r="S23" i="59"/>
  <c r="Q23" i="59"/>
  <c r="O23" i="59"/>
  <c r="M23" i="59"/>
  <c r="K23" i="59"/>
  <c r="I23" i="59"/>
  <c r="I39" i="59" s="1"/>
  <c r="G23" i="59"/>
  <c r="E23" i="59"/>
  <c r="C23" i="59"/>
  <c r="BA18" i="59"/>
  <c r="AX15" i="59"/>
  <c r="AW41" i="59" s="1"/>
  <c r="AV15" i="59"/>
  <c r="AU41" i="59" s="1"/>
  <c r="AT15" i="59"/>
  <c r="AS41" i="59" s="1"/>
  <c r="AR15" i="59"/>
  <c r="AP15" i="59"/>
  <c r="AO41" i="59" s="1"/>
  <c r="AN15" i="59"/>
  <c r="AL15" i="59"/>
  <c r="AJ15" i="59"/>
  <c r="AH15" i="59"/>
  <c r="AF15" i="59"/>
  <c r="AE41" i="59" s="1"/>
  <c r="AD15" i="59"/>
  <c r="AC41" i="59" s="1"/>
  <c r="AB15" i="59"/>
  <c r="AA41" i="59" s="1"/>
  <c r="Z15" i="59"/>
  <c r="Y41" i="59" s="1"/>
  <c r="X15" i="59"/>
  <c r="W41" i="59" s="1"/>
  <c r="V15" i="59"/>
  <c r="U41" i="59" s="1"/>
  <c r="T15" i="59"/>
  <c r="S41" i="59" s="1"/>
  <c r="R15" i="59"/>
  <c r="Q41" i="59" s="1"/>
  <c r="P15" i="59"/>
  <c r="O41" i="59" s="1"/>
  <c r="N15" i="59"/>
  <c r="M41" i="59" s="1"/>
  <c r="L15" i="59"/>
  <c r="K41" i="59" s="1"/>
  <c r="J15" i="59"/>
  <c r="I41" i="59" s="1"/>
  <c r="H15" i="59"/>
  <c r="G41" i="59" s="1"/>
  <c r="F15" i="59"/>
  <c r="E41" i="59" s="1"/>
  <c r="D15" i="59"/>
  <c r="C41" i="59" s="1"/>
  <c r="D14" i="59"/>
  <c r="AX13" i="59"/>
  <c r="AV13" i="59"/>
  <c r="AT13" i="59"/>
  <c r="AR13" i="59"/>
  <c r="AP13" i="59"/>
  <c r="AN13" i="59"/>
  <c r="AL13" i="59"/>
  <c r="AJ13" i="59"/>
  <c r="AH13" i="59"/>
  <c r="AF13" i="59"/>
  <c r="AD13" i="59"/>
  <c r="AB13" i="59"/>
  <c r="Z13" i="59"/>
  <c r="X13" i="59"/>
  <c r="V13" i="59"/>
  <c r="T13" i="59"/>
  <c r="R13" i="59"/>
  <c r="P13" i="59"/>
  <c r="N13" i="59"/>
  <c r="L13" i="59"/>
  <c r="J13" i="59"/>
  <c r="H13" i="59"/>
  <c r="F13" i="59"/>
  <c r="D13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J12" i="59"/>
  <c r="AI12" i="59"/>
  <c r="AH12" i="59"/>
  <c r="AG12" i="59"/>
  <c r="AF12" i="59"/>
  <c r="AE12" i="59"/>
  <c r="AD12" i="59"/>
  <c r="AC12" i="59"/>
  <c r="AB12" i="59"/>
  <c r="AA12" i="59"/>
  <c r="Z12" i="59"/>
  <c r="Y12" i="59"/>
  <c r="X12" i="59"/>
  <c r="W12" i="59"/>
  <c r="V12" i="59"/>
  <c r="U12" i="59"/>
  <c r="T12" i="59"/>
  <c r="S12" i="59"/>
  <c r="R12" i="59"/>
  <c r="Q12" i="59"/>
  <c r="P12" i="59"/>
  <c r="O12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AW73" i="55"/>
  <c r="AU73" i="55"/>
  <c r="AS73" i="55"/>
  <c r="AQ73" i="55"/>
  <c r="AO73" i="55"/>
  <c r="AM73" i="55"/>
  <c r="AK73" i="55"/>
  <c r="AI73" i="55"/>
  <c r="AG73" i="55"/>
  <c r="AE73" i="55"/>
  <c r="AC73" i="55"/>
  <c r="AA73" i="55"/>
  <c r="Y73" i="55"/>
  <c r="W73" i="55"/>
  <c r="U73" i="55"/>
  <c r="S73" i="55"/>
  <c r="Q73" i="55"/>
  <c r="O73" i="55"/>
  <c r="M73" i="55"/>
  <c r="K73" i="55"/>
  <c r="I73" i="55"/>
  <c r="G73" i="55"/>
  <c r="E73" i="55"/>
  <c r="C73" i="55"/>
  <c r="AX72" i="55"/>
  <c r="AV72" i="55"/>
  <c r="AT72" i="55"/>
  <c r="AR72" i="55"/>
  <c r="AP72" i="55"/>
  <c r="AN72" i="55"/>
  <c r="AL72" i="55"/>
  <c r="AJ72" i="55"/>
  <c r="AH72" i="55"/>
  <c r="AF72" i="55"/>
  <c r="AD72" i="55"/>
  <c r="AB72" i="55"/>
  <c r="Z72" i="55"/>
  <c r="X72" i="55"/>
  <c r="V72" i="55"/>
  <c r="T72" i="55"/>
  <c r="R72" i="55"/>
  <c r="P72" i="55"/>
  <c r="N72" i="55"/>
  <c r="L72" i="55"/>
  <c r="J72" i="55"/>
  <c r="H72" i="55"/>
  <c r="F72" i="55"/>
  <c r="D72" i="55"/>
  <c r="AX71" i="55"/>
  <c r="AV71" i="55"/>
  <c r="AT71" i="55"/>
  <c r="AR71" i="55"/>
  <c r="AP71" i="55"/>
  <c r="AN71" i="55"/>
  <c r="AL71" i="55"/>
  <c r="AJ71" i="55"/>
  <c r="AH71" i="55"/>
  <c r="AF71" i="55"/>
  <c r="AD71" i="55"/>
  <c r="AB71" i="55"/>
  <c r="Z71" i="55"/>
  <c r="X71" i="55"/>
  <c r="V71" i="55"/>
  <c r="T71" i="55"/>
  <c r="R71" i="55"/>
  <c r="P71" i="55"/>
  <c r="N71" i="55"/>
  <c r="L71" i="55"/>
  <c r="J71" i="55"/>
  <c r="H71" i="55"/>
  <c r="F71" i="55"/>
  <c r="D71" i="55"/>
  <c r="AX70" i="55"/>
  <c r="AV70" i="55"/>
  <c r="AT70" i="55"/>
  <c r="AR70" i="55"/>
  <c r="AP70" i="55"/>
  <c r="AN70" i="55"/>
  <c r="AL70" i="55"/>
  <c r="AJ70" i="55"/>
  <c r="AH70" i="55"/>
  <c r="AF70" i="55"/>
  <c r="AD70" i="55"/>
  <c r="AB70" i="55"/>
  <c r="Z70" i="55"/>
  <c r="X70" i="55"/>
  <c r="V70" i="55"/>
  <c r="T70" i="55"/>
  <c r="R70" i="55"/>
  <c r="P70" i="55"/>
  <c r="N70" i="55"/>
  <c r="L70" i="55"/>
  <c r="J70" i="55"/>
  <c r="H70" i="55"/>
  <c r="F70" i="55"/>
  <c r="D70" i="55"/>
  <c r="AX69" i="55"/>
  <c r="AV69" i="55"/>
  <c r="AT69" i="55"/>
  <c r="AR69" i="55"/>
  <c r="AP69" i="55"/>
  <c r="AN69" i="55"/>
  <c r="AL69" i="55"/>
  <c r="AJ69" i="55"/>
  <c r="AH69" i="55"/>
  <c r="AF69" i="55"/>
  <c r="AD69" i="55"/>
  <c r="AB69" i="55"/>
  <c r="Z69" i="55"/>
  <c r="X69" i="55"/>
  <c r="V69" i="55"/>
  <c r="T69" i="55"/>
  <c r="R69" i="55"/>
  <c r="P69" i="55"/>
  <c r="N69" i="55"/>
  <c r="L69" i="55"/>
  <c r="J69" i="55"/>
  <c r="H69" i="55"/>
  <c r="F69" i="55"/>
  <c r="D69" i="55"/>
  <c r="AX68" i="55"/>
  <c r="AV68" i="55"/>
  <c r="AT68" i="55"/>
  <c r="AR68" i="55"/>
  <c r="AP68" i="55"/>
  <c r="AN68" i="55"/>
  <c r="AL68" i="55"/>
  <c r="AJ68" i="55"/>
  <c r="AH68" i="55"/>
  <c r="AF68" i="55"/>
  <c r="AD68" i="55"/>
  <c r="AB68" i="55"/>
  <c r="Z68" i="55"/>
  <c r="X68" i="55"/>
  <c r="V68" i="55"/>
  <c r="T68" i="55"/>
  <c r="R68" i="55"/>
  <c r="P68" i="55"/>
  <c r="N68" i="55"/>
  <c r="L68" i="55"/>
  <c r="J68" i="55"/>
  <c r="H68" i="55"/>
  <c r="F68" i="55"/>
  <c r="D68" i="55"/>
  <c r="AX67" i="55"/>
  <c r="AV67" i="55"/>
  <c r="AT67" i="55"/>
  <c r="AR67" i="55"/>
  <c r="AP67" i="55"/>
  <c r="AN67" i="55"/>
  <c r="AL67" i="55"/>
  <c r="AJ67" i="55"/>
  <c r="AH67" i="55"/>
  <c r="AF67" i="55"/>
  <c r="AD67" i="55"/>
  <c r="AB67" i="55"/>
  <c r="Z67" i="55"/>
  <c r="X67" i="55"/>
  <c r="V67" i="55"/>
  <c r="T67" i="55"/>
  <c r="R67" i="55"/>
  <c r="P67" i="55"/>
  <c r="N67" i="55"/>
  <c r="L67" i="55"/>
  <c r="J67" i="55"/>
  <c r="H67" i="55"/>
  <c r="F67" i="55"/>
  <c r="D67" i="55"/>
  <c r="AX66" i="55"/>
  <c r="AV66" i="55"/>
  <c r="AT66" i="55"/>
  <c r="AR66" i="55"/>
  <c r="AP66" i="55"/>
  <c r="AN66" i="55"/>
  <c r="AL66" i="55"/>
  <c r="AJ66" i="55"/>
  <c r="AH66" i="55"/>
  <c r="AF66" i="55"/>
  <c r="AD66" i="55"/>
  <c r="AB66" i="55"/>
  <c r="Z66" i="55"/>
  <c r="X66" i="55"/>
  <c r="V66" i="55"/>
  <c r="T66" i="55"/>
  <c r="R66" i="55"/>
  <c r="P66" i="55"/>
  <c r="N66" i="55"/>
  <c r="L66" i="55"/>
  <c r="J66" i="55"/>
  <c r="H66" i="55"/>
  <c r="F66" i="55"/>
  <c r="D66" i="55"/>
  <c r="AX65" i="55"/>
  <c r="AV65" i="55"/>
  <c r="AT65" i="55"/>
  <c r="AR65" i="55"/>
  <c r="AP65" i="55"/>
  <c r="AN65" i="55"/>
  <c r="AL65" i="55"/>
  <c r="AJ65" i="55"/>
  <c r="AH65" i="55"/>
  <c r="AF65" i="55"/>
  <c r="AD65" i="55"/>
  <c r="AB65" i="55"/>
  <c r="Z65" i="55"/>
  <c r="X65" i="55"/>
  <c r="V65" i="55"/>
  <c r="T65" i="55"/>
  <c r="R65" i="55"/>
  <c r="P65" i="55"/>
  <c r="N65" i="55"/>
  <c r="L65" i="55"/>
  <c r="J65" i="55"/>
  <c r="H65" i="55"/>
  <c r="F65" i="55"/>
  <c r="D65" i="55"/>
  <c r="AX64" i="55"/>
  <c r="AV64" i="55"/>
  <c r="AT64" i="55"/>
  <c r="AR64" i="55"/>
  <c r="AP64" i="55"/>
  <c r="AN64" i="55"/>
  <c r="AL64" i="55"/>
  <c r="AJ64" i="55"/>
  <c r="AH64" i="55"/>
  <c r="AF64" i="55"/>
  <c r="AD64" i="55"/>
  <c r="AB64" i="55"/>
  <c r="Z64" i="55"/>
  <c r="X64" i="55"/>
  <c r="V64" i="55"/>
  <c r="T64" i="55"/>
  <c r="R64" i="55"/>
  <c r="P64" i="55"/>
  <c r="N64" i="55"/>
  <c r="L64" i="55"/>
  <c r="J64" i="55"/>
  <c r="H64" i="55"/>
  <c r="F64" i="55"/>
  <c r="D64" i="55"/>
  <c r="AX63" i="55"/>
  <c r="AV63" i="55"/>
  <c r="AT63" i="55"/>
  <c r="AR63" i="55"/>
  <c r="AP63" i="55"/>
  <c r="AN63" i="55"/>
  <c r="AL63" i="55"/>
  <c r="AJ63" i="55"/>
  <c r="AH63" i="55"/>
  <c r="AF63" i="55"/>
  <c r="AD63" i="55"/>
  <c r="AB63" i="55"/>
  <c r="Z63" i="55"/>
  <c r="X63" i="55"/>
  <c r="V63" i="55"/>
  <c r="T63" i="55"/>
  <c r="R63" i="55"/>
  <c r="P63" i="55"/>
  <c r="N63" i="55"/>
  <c r="L63" i="55"/>
  <c r="J63" i="55"/>
  <c r="H63" i="55"/>
  <c r="F63" i="55"/>
  <c r="D63" i="55"/>
  <c r="AX62" i="55"/>
  <c r="AV62" i="55"/>
  <c r="AT62" i="55"/>
  <c r="AR62" i="55"/>
  <c r="AP62" i="55"/>
  <c r="AN62" i="55"/>
  <c r="AL62" i="55"/>
  <c r="AJ62" i="55"/>
  <c r="AH62" i="55"/>
  <c r="AF62" i="55"/>
  <c r="AD62" i="55"/>
  <c r="AB62" i="55"/>
  <c r="Z62" i="55"/>
  <c r="X62" i="55"/>
  <c r="V62" i="55"/>
  <c r="T62" i="55"/>
  <c r="R62" i="55"/>
  <c r="P62" i="55"/>
  <c r="N62" i="55"/>
  <c r="L62" i="55"/>
  <c r="J62" i="55"/>
  <c r="H62" i="55"/>
  <c r="F62" i="55"/>
  <c r="D62" i="55"/>
  <c r="AX61" i="55"/>
  <c r="AV61" i="55"/>
  <c r="AT61" i="55"/>
  <c r="AR61" i="55"/>
  <c r="AP61" i="55"/>
  <c r="AN61" i="55"/>
  <c r="AL61" i="55"/>
  <c r="AJ61" i="55"/>
  <c r="AH61" i="55"/>
  <c r="AF61" i="55"/>
  <c r="AD61" i="55"/>
  <c r="AB61" i="55"/>
  <c r="Z61" i="55"/>
  <c r="X61" i="55"/>
  <c r="V61" i="55"/>
  <c r="T61" i="55"/>
  <c r="R61" i="55"/>
  <c r="P61" i="55"/>
  <c r="N61" i="55"/>
  <c r="L61" i="55"/>
  <c r="J61" i="55"/>
  <c r="H61" i="55"/>
  <c r="F61" i="55"/>
  <c r="D61" i="55"/>
  <c r="AX60" i="55"/>
  <c r="AV60" i="55"/>
  <c r="AT60" i="55"/>
  <c r="AR60" i="55"/>
  <c r="AP60" i="55"/>
  <c r="AN60" i="55"/>
  <c r="AL60" i="55"/>
  <c r="AJ60" i="55"/>
  <c r="AH60" i="55"/>
  <c r="AF60" i="55"/>
  <c r="AD60" i="55"/>
  <c r="AB60" i="55"/>
  <c r="Z60" i="55"/>
  <c r="X60" i="55"/>
  <c r="V60" i="55"/>
  <c r="T60" i="55"/>
  <c r="R60" i="55"/>
  <c r="P60" i="55"/>
  <c r="N60" i="55"/>
  <c r="L60" i="55"/>
  <c r="J60" i="55"/>
  <c r="H60" i="55"/>
  <c r="F60" i="55"/>
  <c r="D60" i="55"/>
  <c r="AX59" i="55"/>
  <c r="AV59" i="55"/>
  <c r="AT59" i="55"/>
  <c r="AR59" i="55"/>
  <c r="AP59" i="55"/>
  <c r="AN59" i="55"/>
  <c r="AL59" i="55"/>
  <c r="AJ59" i="55"/>
  <c r="AH59" i="55"/>
  <c r="AF59" i="55"/>
  <c r="AD59" i="55"/>
  <c r="AB59" i="55"/>
  <c r="Z59" i="55"/>
  <c r="X59" i="55"/>
  <c r="V59" i="55"/>
  <c r="T59" i="55"/>
  <c r="R59" i="55"/>
  <c r="P59" i="55"/>
  <c r="N59" i="55"/>
  <c r="L59" i="55"/>
  <c r="J59" i="55"/>
  <c r="H59" i="55"/>
  <c r="F59" i="55"/>
  <c r="D59" i="55"/>
  <c r="AX58" i="55"/>
  <c r="AV58" i="55"/>
  <c r="AT58" i="55"/>
  <c r="AR58" i="55"/>
  <c r="AP58" i="55"/>
  <c r="AN58" i="55"/>
  <c r="AL58" i="55"/>
  <c r="AJ58" i="55"/>
  <c r="AH58" i="55"/>
  <c r="AF58" i="55"/>
  <c r="AD58" i="55"/>
  <c r="AB58" i="55"/>
  <c r="Z58" i="55"/>
  <c r="X58" i="55"/>
  <c r="V58" i="55"/>
  <c r="T58" i="55"/>
  <c r="R58" i="55"/>
  <c r="P58" i="55"/>
  <c r="N58" i="55"/>
  <c r="L58" i="55"/>
  <c r="J58" i="55"/>
  <c r="H58" i="55"/>
  <c r="F58" i="55"/>
  <c r="D58" i="55"/>
  <c r="AX57" i="55"/>
  <c r="AV57" i="55"/>
  <c r="AT57" i="55"/>
  <c r="AR57" i="55"/>
  <c r="AP57" i="55"/>
  <c r="AN57" i="55"/>
  <c r="AL57" i="55"/>
  <c r="AJ57" i="55"/>
  <c r="AH57" i="55"/>
  <c r="AF57" i="55"/>
  <c r="AD57" i="55"/>
  <c r="AB57" i="55"/>
  <c r="Z57" i="55"/>
  <c r="X57" i="55"/>
  <c r="V57" i="55"/>
  <c r="T57" i="55"/>
  <c r="R57" i="55"/>
  <c r="P57" i="55"/>
  <c r="N57" i="55"/>
  <c r="L57" i="55"/>
  <c r="J57" i="55"/>
  <c r="H57" i="55"/>
  <c r="F57" i="55"/>
  <c r="D57" i="55"/>
  <c r="BC40" i="55"/>
  <c r="BB39" i="55"/>
  <c r="BB41" i="55" s="1"/>
  <c r="BC38" i="55"/>
  <c r="AW38" i="55"/>
  <c r="AU38" i="55"/>
  <c r="AS38" i="55"/>
  <c r="AQ38" i="55"/>
  <c r="AO38" i="55"/>
  <c r="AM38" i="55"/>
  <c r="AK38" i="55"/>
  <c r="AC38" i="55"/>
  <c r="AA38" i="55"/>
  <c r="Y38" i="55"/>
  <c r="W38" i="55"/>
  <c r="U38" i="55"/>
  <c r="S38" i="55"/>
  <c r="Q38" i="55"/>
  <c r="O38" i="55"/>
  <c r="M38" i="55"/>
  <c r="K38" i="55"/>
  <c r="I38" i="55"/>
  <c r="G38" i="55"/>
  <c r="E38" i="55"/>
  <c r="C38" i="55"/>
  <c r="BC37" i="55"/>
  <c r="AW37" i="55"/>
  <c r="AU37" i="55"/>
  <c r="AS37" i="55"/>
  <c r="AQ37" i="55"/>
  <c r="AO37" i="55"/>
  <c r="AM37" i="55"/>
  <c r="AK37" i="55"/>
  <c r="AC37" i="55"/>
  <c r="AA37" i="55"/>
  <c r="Y37" i="55"/>
  <c r="W37" i="55"/>
  <c r="U37" i="55"/>
  <c r="S37" i="55"/>
  <c r="Q37" i="55"/>
  <c r="O37" i="55"/>
  <c r="M37" i="55"/>
  <c r="K37" i="55"/>
  <c r="I37" i="55"/>
  <c r="G37" i="55"/>
  <c r="E37" i="55"/>
  <c r="C37" i="55"/>
  <c r="BC36" i="55"/>
  <c r="AW36" i="55"/>
  <c r="AU36" i="55"/>
  <c r="AS36" i="55"/>
  <c r="AQ36" i="55"/>
  <c r="AO36" i="55"/>
  <c r="AM36" i="55"/>
  <c r="AK36" i="55"/>
  <c r="AC36" i="55"/>
  <c r="AA36" i="55"/>
  <c r="Y36" i="55"/>
  <c r="W36" i="55"/>
  <c r="U36" i="55"/>
  <c r="S36" i="55"/>
  <c r="Q36" i="55"/>
  <c r="O36" i="55"/>
  <c r="M36" i="55"/>
  <c r="K36" i="55"/>
  <c r="I36" i="55"/>
  <c r="G36" i="55"/>
  <c r="E36" i="55"/>
  <c r="C36" i="55"/>
  <c r="BC35" i="55"/>
  <c r="AW35" i="55"/>
  <c r="AU35" i="55"/>
  <c r="AS35" i="55"/>
  <c r="AQ35" i="55"/>
  <c r="AO35" i="55"/>
  <c r="AM35" i="55"/>
  <c r="AK35" i="55"/>
  <c r="AC35" i="55"/>
  <c r="AA35" i="55"/>
  <c r="Y35" i="55"/>
  <c r="W35" i="55"/>
  <c r="U35" i="55"/>
  <c r="S35" i="55"/>
  <c r="Q35" i="55"/>
  <c r="O35" i="55"/>
  <c r="M35" i="55"/>
  <c r="K35" i="55"/>
  <c r="I35" i="55"/>
  <c r="G35" i="55"/>
  <c r="E35" i="55"/>
  <c r="C35" i="55"/>
  <c r="BC34" i="55"/>
  <c r="AW34" i="55"/>
  <c r="AU34" i="55"/>
  <c r="AS34" i="55"/>
  <c r="AQ34" i="55"/>
  <c r="AO34" i="55"/>
  <c r="AM34" i="55"/>
  <c r="AK34" i="55"/>
  <c r="AC34" i="55"/>
  <c r="AA34" i="55"/>
  <c r="Y34" i="55"/>
  <c r="W34" i="55"/>
  <c r="U34" i="55"/>
  <c r="S34" i="55"/>
  <c r="Q34" i="55"/>
  <c r="O34" i="55"/>
  <c r="M34" i="55"/>
  <c r="K34" i="55"/>
  <c r="I34" i="55"/>
  <c r="G34" i="55"/>
  <c r="E34" i="55"/>
  <c r="C34" i="55"/>
  <c r="BC33" i="55"/>
  <c r="AW33" i="55"/>
  <c r="AU33" i="55"/>
  <c r="AS33" i="55"/>
  <c r="AQ33" i="55"/>
  <c r="AO33" i="55"/>
  <c r="AM33" i="55"/>
  <c r="AK33" i="55"/>
  <c r="AI33" i="55"/>
  <c r="AG33" i="55"/>
  <c r="AE33" i="55"/>
  <c r="AC33" i="55"/>
  <c r="AA33" i="55"/>
  <c r="Y33" i="55"/>
  <c r="W33" i="55"/>
  <c r="U33" i="55"/>
  <c r="S33" i="55"/>
  <c r="Q33" i="55"/>
  <c r="O33" i="55"/>
  <c r="M33" i="55"/>
  <c r="K33" i="55"/>
  <c r="I33" i="55"/>
  <c r="G33" i="55"/>
  <c r="E33" i="55"/>
  <c r="C33" i="55"/>
  <c r="BC32" i="55"/>
  <c r="AW32" i="55"/>
  <c r="AU32" i="55"/>
  <c r="AS32" i="55"/>
  <c r="AQ32" i="55"/>
  <c r="AO32" i="55"/>
  <c r="AM32" i="55"/>
  <c r="AK32" i="55"/>
  <c r="AC32" i="55"/>
  <c r="AA32" i="55"/>
  <c r="Y32" i="55"/>
  <c r="W32" i="55"/>
  <c r="U32" i="55"/>
  <c r="S32" i="55"/>
  <c r="Q32" i="55"/>
  <c r="O32" i="55"/>
  <c r="M32" i="55"/>
  <c r="K32" i="55"/>
  <c r="I32" i="55"/>
  <c r="G32" i="55"/>
  <c r="E32" i="55"/>
  <c r="C32" i="55"/>
  <c r="BC31" i="55"/>
  <c r="AW31" i="55"/>
  <c r="AU31" i="55"/>
  <c r="AS31" i="55"/>
  <c r="AQ31" i="55"/>
  <c r="AO31" i="55"/>
  <c r="AM31" i="55"/>
  <c r="AK31" i="55"/>
  <c r="AC31" i="55"/>
  <c r="AA31" i="55"/>
  <c r="Y31" i="55"/>
  <c r="W31" i="55"/>
  <c r="U31" i="55"/>
  <c r="S31" i="55"/>
  <c r="Q31" i="55"/>
  <c r="O31" i="55"/>
  <c r="M31" i="55"/>
  <c r="K31" i="55"/>
  <c r="I31" i="55"/>
  <c r="G31" i="55"/>
  <c r="E31" i="55"/>
  <c r="C31" i="55"/>
  <c r="BC30" i="55"/>
  <c r="AW30" i="55"/>
  <c r="AU30" i="55"/>
  <c r="AS30" i="55"/>
  <c r="AQ30" i="55"/>
  <c r="AO30" i="55"/>
  <c r="AM30" i="55"/>
  <c r="AK30" i="55"/>
  <c r="AI30" i="55"/>
  <c r="AG30" i="55"/>
  <c r="AE30" i="55"/>
  <c r="AC30" i="55"/>
  <c r="AA30" i="55"/>
  <c r="Y30" i="55"/>
  <c r="W30" i="55"/>
  <c r="U30" i="55"/>
  <c r="S30" i="55"/>
  <c r="Q30" i="55"/>
  <c r="O30" i="55"/>
  <c r="M30" i="55"/>
  <c r="K30" i="55"/>
  <c r="I30" i="55"/>
  <c r="G30" i="55"/>
  <c r="E30" i="55"/>
  <c r="C30" i="55"/>
  <c r="BC29" i="55"/>
  <c r="AW29" i="55"/>
  <c r="AU29" i="55"/>
  <c r="AS29" i="55"/>
  <c r="AQ29" i="55"/>
  <c r="AO29" i="55"/>
  <c r="AM29" i="55"/>
  <c r="AK29" i="55"/>
  <c r="AC29" i="55"/>
  <c r="AA29" i="55"/>
  <c r="Y29" i="55"/>
  <c r="W29" i="55"/>
  <c r="U29" i="55"/>
  <c r="S29" i="55"/>
  <c r="Q29" i="55"/>
  <c r="O29" i="55"/>
  <c r="M29" i="55"/>
  <c r="K29" i="55"/>
  <c r="I29" i="55"/>
  <c r="G29" i="55"/>
  <c r="E29" i="55"/>
  <c r="C29" i="55"/>
  <c r="BC28" i="55"/>
  <c r="AW28" i="55"/>
  <c r="AU28" i="55"/>
  <c r="AS28" i="55"/>
  <c r="AQ28" i="55"/>
  <c r="AO28" i="55"/>
  <c r="AM28" i="55"/>
  <c r="AK28" i="55"/>
  <c r="AC28" i="55"/>
  <c r="AA28" i="55"/>
  <c r="Y28" i="55"/>
  <c r="W28" i="55"/>
  <c r="U28" i="55"/>
  <c r="S28" i="55"/>
  <c r="Q28" i="55"/>
  <c r="O28" i="55"/>
  <c r="M28" i="55"/>
  <c r="K28" i="55"/>
  <c r="I28" i="55"/>
  <c r="G28" i="55"/>
  <c r="E28" i="55"/>
  <c r="C28" i="55"/>
  <c r="BC27" i="55"/>
  <c r="AW27" i="55"/>
  <c r="AU27" i="55"/>
  <c r="AS27" i="55"/>
  <c r="AQ27" i="55"/>
  <c r="AO27" i="55"/>
  <c r="AM27" i="55"/>
  <c r="AK27" i="55"/>
  <c r="AI27" i="55"/>
  <c r="AG27" i="55"/>
  <c r="AE27" i="55"/>
  <c r="AC27" i="55"/>
  <c r="AA27" i="55"/>
  <c r="Y27" i="55"/>
  <c r="W27" i="55"/>
  <c r="U27" i="55"/>
  <c r="S27" i="55"/>
  <c r="Q27" i="55"/>
  <c r="O27" i="55"/>
  <c r="M27" i="55"/>
  <c r="K27" i="55"/>
  <c r="I27" i="55"/>
  <c r="G27" i="55"/>
  <c r="E27" i="55"/>
  <c r="C27" i="55"/>
  <c r="BC26" i="55"/>
  <c r="AW26" i="55"/>
  <c r="AU26" i="55"/>
  <c r="AS26" i="55"/>
  <c r="AQ26" i="55"/>
  <c r="AO26" i="55"/>
  <c r="AM26" i="55"/>
  <c r="AK26" i="55"/>
  <c r="AI26" i="55"/>
  <c r="AG26" i="55"/>
  <c r="AE26" i="55"/>
  <c r="AC26" i="55"/>
  <c r="AA26" i="55"/>
  <c r="Y26" i="55"/>
  <c r="W26" i="55"/>
  <c r="U26" i="55"/>
  <c r="S26" i="55"/>
  <c r="Q26" i="55"/>
  <c r="O26" i="55"/>
  <c r="M26" i="55"/>
  <c r="K26" i="55"/>
  <c r="I26" i="55"/>
  <c r="G26" i="55"/>
  <c r="E26" i="55"/>
  <c r="C26" i="55"/>
  <c r="BC25" i="55"/>
  <c r="AW25" i="55"/>
  <c r="AU25" i="55"/>
  <c r="AS25" i="55"/>
  <c r="AQ25" i="55"/>
  <c r="AO25" i="55"/>
  <c r="AM25" i="55"/>
  <c r="AK25" i="55"/>
  <c r="AI25" i="55"/>
  <c r="AG25" i="55"/>
  <c r="AE25" i="55"/>
  <c r="AC25" i="55"/>
  <c r="AA25" i="55"/>
  <c r="Y25" i="55"/>
  <c r="W25" i="55"/>
  <c r="U25" i="55"/>
  <c r="S25" i="55"/>
  <c r="Q25" i="55"/>
  <c r="O25" i="55"/>
  <c r="M25" i="55"/>
  <c r="K25" i="55"/>
  <c r="I25" i="55"/>
  <c r="G25" i="55"/>
  <c r="E25" i="55"/>
  <c r="C25" i="55"/>
  <c r="BC24" i="55"/>
  <c r="AW24" i="55"/>
  <c r="AU24" i="55"/>
  <c r="AS24" i="55"/>
  <c r="AQ24" i="55"/>
  <c r="AO24" i="55"/>
  <c r="AM24" i="55"/>
  <c r="AK24" i="55"/>
  <c r="AI24" i="55"/>
  <c r="AG24" i="55"/>
  <c r="AE24" i="55"/>
  <c r="AC24" i="55"/>
  <c r="AA24" i="55"/>
  <c r="Y24" i="55"/>
  <c r="W24" i="55"/>
  <c r="U24" i="55"/>
  <c r="S24" i="55"/>
  <c r="Q24" i="55"/>
  <c r="O24" i="55"/>
  <c r="M24" i="55"/>
  <c r="K24" i="55"/>
  <c r="I24" i="55"/>
  <c r="G24" i="55"/>
  <c r="E24" i="55"/>
  <c r="C24" i="55"/>
  <c r="BC23" i="55"/>
  <c r="BC39" i="55" s="1"/>
  <c r="BC41" i="55" s="1"/>
  <c r="BC20" i="55" s="1"/>
  <c r="AW23" i="55"/>
  <c r="AU23" i="55"/>
  <c r="AS23" i="55"/>
  <c r="AQ23" i="55"/>
  <c r="AO23" i="55"/>
  <c r="AO39" i="55" s="1"/>
  <c r="AM23" i="55"/>
  <c r="AK23" i="55"/>
  <c r="AI23" i="55"/>
  <c r="AG23" i="55"/>
  <c r="AE23" i="55"/>
  <c r="AC23" i="55"/>
  <c r="AA23" i="55"/>
  <c r="Y23" i="55"/>
  <c r="Y39" i="55" s="1"/>
  <c r="W23" i="55"/>
  <c r="U23" i="55"/>
  <c r="S23" i="55"/>
  <c r="Q23" i="55"/>
  <c r="O23" i="55"/>
  <c r="M23" i="55"/>
  <c r="K23" i="55"/>
  <c r="I23" i="55"/>
  <c r="I39" i="55" s="1"/>
  <c r="G23" i="55"/>
  <c r="E23" i="55"/>
  <c r="C23" i="55"/>
  <c r="BB20" i="55"/>
  <c r="BA18" i="55"/>
  <c r="AX15" i="55"/>
  <c r="AW41" i="55" s="1"/>
  <c r="AV15" i="55"/>
  <c r="AU41" i="55" s="1"/>
  <c r="AT15" i="55"/>
  <c r="AS41" i="55" s="1"/>
  <c r="AR15" i="55"/>
  <c r="AQ41" i="55" s="1"/>
  <c r="AP15" i="55"/>
  <c r="AO41" i="55" s="1"/>
  <c r="AN15" i="55"/>
  <c r="AM41" i="55" s="1"/>
  <c r="AL15" i="55"/>
  <c r="AK41" i="55" s="1"/>
  <c r="AJ15" i="55"/>
  <c r="AH15" i="55"/>
  <c r="AF15" i="55"/>
  <c r="AD15" i="55"/>
  <c r="AC41" i="55" s="1"/>
  <c r="AB15" i="55"/>
  <c r="AA41" i="55" s="1"/>
  <c r="Z15" i="55"/>
  <c r="Y41" i="55" s="1"/>
  <c r="X15" i="55"/>
  <c r="W41" i="55" s="1"/>
  <c r="V15" i="55"/>
  <c r="U41" i="55" s="1"/>
  <c r="T15" i="55"/>
  <c r="S41" i="55" s="1"/>
  <c r="R15" i="55"/>
  <c r="Q41" i="55" s="1"/>
  <c r="P15" i="55"/>
  <c r="O41" i="55" s="1"/>
  <c r="N15" i="55"/>
  <c r="M41" i="55" s="1"/>
  <c r="L15" i="55"/>
  <c r="K41" i="55" s="1"/>
  <c r="J15" i="55"/>
  <c r="I41" i="55" s="1"/>
  <c r="H15" i="55"/>
  <c r="G41" i="55" s="1"/>
  <c r="F15" i="55"/>
  <c r="E41" i="55" s="1"/>
  <c r="D15" i="55"/>
  <c r="D14" i="55"/>
  <c r="AX13" i="55"/>
  <c r="AV13" i="55"/>
  <c r="AT13" i="55"/>
  <c r="AR13" i="55"/>
  <c r="AP13" i="55"/>
  <c r="AN13" i="55"/>
  <c r="AL13" i="55"/>
  <c r="AJ13" i="55"/>
  <c r="AH13" i="55"/>
  <c r="AF13" i="55"/>
  <c r="AD13" i="55"/>
  <c r="AB13" i="55"/>
  <c r="Z13" i="55"/>
  <c r="X13" i="55"/>
  <c r="V13" i="55"/>
  <c r="T13" i="55"/>
  <c r="R13" i="55"/>
  <c r="P13" i="55"/>
  <c r="N13" i="55"/>
  <c r="L13" i="55"/>
  <c r="J13" i="55"/>
  <c r="H13" i="55"/>
  <c r="F13" i="55"/>
  <c r="D13" i="55"/>
  <c r="AX12" i="55"/>
  <c r="AW12" i="55"/>
  <c r="AV12" i="55"/>
  <c r="AU12" i="55"/>
  <c r="AT12" i="55"/>
  <c r="AS12" i="55"/>
  <c r="AR12" i="55"/>
  <c r="AQ12" i="55"/>
  <c r="AP12" i="55"/>
  <c r="AO12" i="55"/>
  <c r="AN12" i="55"/>
  <c r="AM12" i="55"/>
  <c r="AL12" i="55"/>
  <c r="AK12" i="55"/>
  <c r="AJ12" i="55"/>
  <c r="AI12" i="55"/>
  <c r="AH12" i="55"/>
  <c r="AG12" i="55"/>
  <c r="AF12" i="55"/>
  <c r="AE12" i="55"/>
  <c r="AD12" i="55"/>
  <c r="AC12" i="55"/>
  <c r="AB12" i="55"/>
  <c r="AA12" i="55"/>
  <c r="Z12" i="55"/>
  <c r="Y12" i="55"/>
  <c r="X12" i="55"/>
  <c r="W12" i="55"/>
  <c r="V12" i="55"/>
  <c r="U12" i="55"/>
  <c r="T12" i="55"/>
  <c r="S12" i="55"/>
  <c r="R12" i="55"/>
  <c r="Q12" i="55"/>
  <c r="P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C12" i="55"/>
  <c r="AW73" i="54"/>
  <c r="AU73" i="54"/>
  <c r="AS73" i="54"/>
  <c r="AQ73" i="54"/>
  <c r="AO73" i="54"/>
  <c r="AM73" i="54"/>
  <c r="AK73" i="54"/>
  <c r="AI73" i="54"/>
  <c r="AG73" i="54"/>
  <c r="AE73" i="54"/>
  <c r="AC73" i="54"/>
  <c r="AA73" i="54"/>
  <c r="Y73" i="54"/>
  <c r="W73" i="54"/>
  <c r="U73" i="54"/>
  <c r="S73" i="54"/>
  <c r="Q73" i="54"/>
  <c r="O73" i="54"/>
  <c r="M73" i="54"/>
  <c r="K73" i="54"/>
  <c r="I73" i="54"/>
  <c r="G73" i="54"/>
  <c r="E73" i="54"/>
  <c r="C73" i="54"/>
  <c r="AX72" i="54"/>
  <c r="AV72" i="54"/>
  <c r="AT72" i="54"/>
  <c r="AR72" i="54"/>
  <c r="AP72" i="54"/>
  <c r="AN72" i="54"/>
  <c r="AL72" i="54"/>
  <c r="AJ72" i="54"/>
  <c r="AH72" i="54"/>
  <c r="AF72" i="54"/>
  <c r="AD72" i="54"/>
  <c r="AB72" i="54"/>
  <c r="Z72" i="54"/>
  <c r="X72" i="54"/>
  <c r="V72" i="54"/>
  <c r="T72" i="54"/>
  <c r="R72" i="54"/>
  <c r="P72" i="54"/>
  <c r="N72" i="54"/>
  <c r="L72" i="54"/>
  <c r="J72" i="54"/>
  <c r="H72" i="54"/>
  <c r="F72" i="54"/>
  <c r="D72" i="54"/>
  <c r="AX71" i="54"/>
  <c r="AV71" i="54"/>
  <c r="AT71" i="54"/>
  <c r="AR71" i="54"/>
  <c r="AP71" i="54"/>
  <c r="AN71" i="54"/>
  <c r="AL71" i="54"/>
  <c r="AJ71" i="54"/>
  <c r="AH71" i="54"/>
  <c r="AF71" i="54"/>
  <c r="AD71" i="54"/>
  <c r="AB71" i="54"/>
  <c r="Z71" i="54"/>
  <c r="X71" i="54"/>
  <c r="V71" i="54"/>
  <c r="T71" i="54"/>
  <c r="R71" i="54"/>
  <c r="P71" i="54"/>
  <c r="N71" i="54"/>
  <c r="L71" i="54"/>
  <c r="J71" i="54"/>
  <c r="H71" i="54"/>
  <c r="F71" i="54"/>
  <c r="D71" i="54"/>
  <c r="AX70" i="54"/>
  <c r="AV70" i="54"/>
  <c r="AT70" i="54"/>
  <c r="AR70" i="54"/>
  <c r="AP70" i="54"/>
  <c r="AN70" i="54"/>
  <c r="AL70" i="54"/>
  <c r="AJ70" i="54"/>
  <c r="AH70" i="54"/>
  <c r="AF70" i="54"/>
  <c r="AD70" i="54"/>
  <c r="AB70" i="54"/>
  <c r="Z70" i="54"/>
  <c r="X70" i="54"/>
  <c r="V70" i="54"/>
  <c r="T70" i="54"/>
  <c r="R70" i="54"/>
  <c r="P70" i="54"/>
  <c r="N70" i="54"/>
  <c r="L70" i="54"/>
  <c r="J70" i="54"/>
  <c r="H70" i="54"/>
  <c r="F70" i="54"/>
  <c r="D70" i="54"/>
  <c r="AX69" i="54"/>
  <c r="AV69" i="54"/>
  <c r="AT69" i="54"/>
  <c r="AR69" i="54"/>
  <c r="AP69" i="54"/>
  <c r="AN69" i="54"/>
  <c r="AL69" i="54"/>
  <c r="AJ69" i="54"/>
  <c r="AH69" i="54"/>
  <c r="AF69" i="54"/>
  <c r="AD69" i="54"/>
  <c r="AB69" i="54"/>
  <c r="Z69" i="54"/>
  <c r="X69" i="54"/>
  <c r="V69" i="54"/>
  <c r="T69" i="54"/>
  <c r="R69" i="54"/>
  <c r="P69" i="54"/>
  <c r="N69" i="54"/>
  <c r="L69" i="54"/>
  <c r="J69" i="54"/>
  <c r="H69" i="54"/>
  <c r="F69" i="54"/>
  <c r="D69" i="54"/>
  <c r="AX68" i="54"/>
  <c r="AV68" i="54"/>
  <c r="AT68" i="54"/>
  <c r="AR68" i="54"/>
  <c r="AP68" i="54"/>
  <c r="AN68" i="54"/>
  <c r="AL68" i="54"/>
  <c r="AJ68" i="54"/>
  <c r="AH68" i="54"/>
  <c r="AF68" i="54"/>
  <c r="AD68" i="54"/>
  <c r="AB68" i="54"/>
  <c r="Z68" i="54"/>
  <c r="X68" i="54"/>
  <c r="V68" i="54"/>
  <c r="T68" i="54"/>
  <c r="R68" i="54"/>
  <c r="P68" i="54"/>
  <c r="N68" i="54"/>
  <c r="L68" i="54"/>
  <c r="J68" i="54"/>
  <c r="H68" i="54"/>
  <c r="F68" i="54"/>
  <c r="D68" i="54"/>
  <c r="AX67" i="54"/>
  <c r="AV67" i="54"/>
  <c r="AT67" i="54"/>
  <c r="AR67" i="54"/>
  <c r="AP67" i="54"/>
  <c r="AN67" i="54"/>
  <c r="AL67" i="54"/>
  <c r="AJ67" i="54"/>
  <c r="AH67" i="54"/>
  <c r="AF67" i="54"/>
  <c r="AD67" i="54"/>
  <c r="AB67" i="54"/>
  <c r="Z67" i="54"/>
  <c r="X67" i="54"/>
  <c r="V67" i="54"/>
  <c r="T67" i="54"/>
  <c r="R67" i="54"/>
  <c r="P67" i="54"/>
  <c r="N67" i="54"/>
  <c r="L67" i="54"/>
  <c r="J67" i="54"/>
  <c r="H67" i="54"/>
  <c r="F67" i="54"/>
  <c r="D67" i="54"/>
  <c r="AX66" i="54"/>
  <c r="AV66" i="54"/>
  <c r="AT66" i="54"/>
  <c r="AR66" i="54"/>
  <c r="AP66" i="54"/>
  <c r="AN66" i="54"/>
  <c r="AL66" i="54"/>
  <c r="AJ66" i="54"/>
  <c r="AH66" i="54"/>
  <c r="AF66" i="54"/>
  <c r="AD66" i="54"/>
  <c r="AB66" i="54"/>
  <c r="Z66" i="54"/>
  <c r="X66" i="54"/>
  <c r="V66" i="54"/>
  <c r="T66" i="54"/>
  <c r="R66" i="54"/>
  <c r="P66" i="54"/>
  <c r="N66" i="54"/>
  <c r="L66" i="54"/>
  <c r="J66" i="54"/>
  <c r="H66" i="54"/>
  <c r="F66" i="54"/>
  <c r="D66" i="54"/>
  <c r="AX65" i="54"/>
  <c r="AV65" i="54"/>
  <c r="AT65" i="54"/>
  <c r="AR65" i="54"/>
  <c r="AP65" i="54"/>
  <c r="AN65" i="54"/>
  <c r="AL65" i="54"/>
  <c r="AJ65" i="54"/>
  <c r="AH65" i="54"/>
  <c r="AF65" i="54"/>
  <c r="AD65" i="54"/>
  <c r="AB65" i="54"/>
  <c r="Z65" i="54"/>
  <c r="X65" i="54"/>
  <c r="V65" i="54"/>
  <c r="T65" i="54"/>
  <c r="R65" i="54"/>
  <c r="P65" i="54"/>
  <c r="N65" i="54"/>
  <c r="L65" i="54"/>
  <c r="J65" i="54"/>
  <c r="H65" i="54"/>
  <c r="F65" i="54"/>
  <c r="D65" i="54"/>
  <c r="AX64" i="54"/>
  <c r="AV64" i="54"/>
  <c r="AT64" i="54"/>
  <c r="AR64" i="54"/>
  <c r="AP64" i="54"/>
  <c r="AN64" i="54"/>
  <c r="AL64" i="54"/>
  <c r="AJ64" i="54"/>
  <c r="AH64" i="54"/>
  <c r="AF64" i="54"/>
  <c r="AD64" i="54"/>
  <c r="AB64" i="54"/>
  <c r="Z64" i="54"/>
  <c r="X64" i="54"/>
  <c r="V64" i="54"/>
  <c r="T64" i="54"/>
  <c r="R64" i="54"/>
  <c r="P64" i="54"/>
  <c r="N64" i="54"/>
  <c r="L64" i="54"/>
  <c r="J64" i="54"/>
  <c r="H64" i="54"/>
  <c r="F64" i="54"/>
  <c r="D64" i="54"/>
  <c r="AX63" i="54"/>
  <c r="AV63" i="54"/>
  <c r="AT63" i="54"/>
  <c r="AR63" i="54"/>
  <c r="AP63" i="54"/>
  <c r="AN63" i="54"/>
  <c r="AL63" i="54"/>
  <c r="AJ63" i="54"/>
  <c r="AH63" i="54"/>
  <c r="AF63" i="54"/>
  <c r="AD63" i="54"/>
  <c r="AB63" i="54"/>
  <c r="Z63" i="54"/>
  <c r="X63" i="54"/>
  <c r="V63" i="54"/>
  <c r="T63" i="54"/>
  <c r="R63" i="54"/>
  <c r="P63" i="54"/>
  <c r="N63" i="54"/>
  <c r="L63" i="54"/>
  <c r="J63" i="54"/>
  <c r="H63" i="54"/>
  <c r="F63" i="54"/>
  <c r="D63" i="54"/>
  <c r="AX62" i="54"/>
  <c r="AV62" i="54"/>
  <c r="AT62" i="54"/>
  <c r="AR62" i="54"/>
  <c r="AP62" i="54"/>
  <c r="AN62" i="54"/>
  <c r="AL62" i="54"/>
  <c r="AJ62" i="54"/>
  <c r="AH62" i="54"/>
  <c r="AF62" i="54"/>
  <c r="AD62" i="54"/>
  <c r="AB62" i="54"/>
  <c r="Z62" i="54"/>
  <c r="X62" i="54"/>
  <c r="V62" i="54"/>
  <c r="T62" i="54"/>
  <c r="R62" i="54"/>
  <c r="P62" i="54"/>
  <c r="N62" i="54"/>
  <c r="L62" i="54"/>
  <c r="J62" i="54"/>
  <c r="H62" i="54"/>
  <c r="F62" i="54"/>
  <c r="D62" i="54"/>
  <c r="AX61" i="54"/>
  <c r="AV61" i="54"/>
  <c r="AT61" i="54"/>
  <c r="AR61" i="54"/>
  <c r="AP61" i="54"/>
  <c r="AN61" i="54"/>
  <c r="AL61" i="54"/>
  <c r="AJ61" i="54"/>
  <c r="AH61" i="54"/>
  <c r="AF61" i="54"/>
  <c r="AD61" i="54"/>
  <c r="AB61" i="54"/>
  <c r="Z61" i="54"/>
  <c r="X61" i="54"/>
  <c r="V61" i="54"/>
  <c r="T61" i="54"/>
  <c r="R61" i="54"/>
  <c r="P61" i="54"/>
  <c r="N61" i="54"/>
  <c r="L61" i="54"/>
  <c r="J61" i="54"/>
  <c r="H61" i="54"/>
  <c r="F61" i="54"/>
  <c r="D61" i="54"/>
  <c r="AX60" i="54"/>
  <c r="AV60" i="54"/>
  <c r="AT60" i="54"/>
  <c r="AR60" i="54"/>
  <c r="AP60" i="54"/>
  <c r="AN60" i="54"/>
  <c r="AL60" i="54"/>
  <c r="AJ60" i="54"/>
  <c r="AH60" i="54"/>
  <c r="AF60" i="54"/>
  <c r="AD60" i="54"/>
  <c r="AB60" i="54"/>
  <c r="Z60" i="54"/>
  <c r="X60" i="54"/>
  <c r="V60" i="54"/>
  <c r="T60" i="54"/>
  <c r="R60" i="54"/>
  <c r="P60" i="54"/>
  <c r="N60" i="54"/>
  <c r="L60" i="54"/>
  <c r="J60" i="54"/>
  <c r="H60" i="54"/>
  <c r="F60" i="54"/>
  <c r="D60" i="54"/>
  <c r="AX59" i="54"/>
  <c r="AV59" i="54"/>
  <c r="AT59" i="54"/>
  <c r="AR59" i="54"/>
  <c r="AP59" i="54"/>
  <c r="AN59" i="54"/>
  <c r="AL59" i="54"/>
  <c r="AJ59" i="54"/>
  <c r="AH59" i="54"/>
  <c r="AF59" i="54"/>
  <c r="AD59" i="54"/>
  <c r="AB59" i="54"/>
  <c r="Z59" i="54"/>
  <c r="X59" i="54"/>
  <c r="V59" i="54"/>
  <c r="T59" i="54"/>
  <c r="R59" i="54"/>
  <c r="P59" i="54"/>
  <c r="N59" i="54"/>
  <c r="L59" i="54"/>
  <c r="J59" i="54"/>
  <c r="H59" i="54"/>
  <c r="F59" i="54"/>
  <c r="D59" i="54"/>
  <c r="AX58" i="54"/>
  <c r="AV58" i="54"/>
  <c r="AT58" i="54"/>
  <c r="AR58" i="54"/>
  <c r="AP58" i="54"/>
  <c r="AN58" i="54"/>
  <c r="AL58" i="54"/>
  <c r="AJ58" i="54"/>
  <c r="AH58" i="54"/>
  <c r="AF58" i="54"/>
  <c r="AD58" i="54"/>
  <c r="AB58" i="54"/>
  <c r="Z58" i="54"/>
  <c r="X58" i="54"/>
  <c r="V58" i="54"/>
  <c r="T58" i="54"/>
  <c r="R58" i="54"/>
  <c r="P58" i="54"/>
  <c r="N58" i="54"/>
  <c r="L58" i="54"/>
  <c r="J58" i="54"/>
  <c r="H58" i="54"/>
  <c r="F58" i="54"/>
  <c r="D58" i="54"/>
  <c r="AX57" i="54"/>
  <c r="AV57" i="54"/>
  <c r="AT57" i="54"/>
  <c r="AR57" i="54"/>
  <c r="AP57" i="54"/>
  <c r="AN57" i="54"/>
  <c r="AL57" i="54"/>
  <c r="AJ57" i="54"/>
  <c r="AH57" i="54"/>
  <c r="AF57" i="54"/>
  <c r="AD57" i="54"/>
  <c r="AB57" i="54"/>
  <c r="Z57" i="54"/>
  <c r="X57" i="54"/>
  <c r="V57" i="54"/>
  <c r="T57" i="54"/>
  <c r="R57" i="54"/>
  <c r="P57" i="54"/>
  <c r="N57" i="54"/>
  <c r="L57" i="54"/>
  <c r="J57" i="54"/>
  <c r="H57" i="54"/>
  <c r="F57" i="54"/>
  <c r="D57" i="54"/>
  <c r="BC40" i="54"/>
  <c r="BB39" i="54"/>
  <c r="BB41" i="54" s="1"/>
  <c r="BB20" i="54" s="1"/>
  <c r="BC38" i="54"/>
  <c r="AW38" i="54"/>
  <c r="AU38" i="54"/>
  <c r="AS38" i="54"/>
  <c r="AQ38" i="54"/>
  <c r="AO38" i="54"/>
  <c r="AM38" i="54"/>
  <c r="AK38" i="54"/>
  <c r="AI38" i="54"/>
  <c r="AG38" i="54"/>
  <c r="AE38" i="54"/>
  <c r="AC38" i="54"/>
  <c r="AA38" i="54"/>
  <c r="Y38" i="54"/>
  <c r="W38" i="54"/>
  <c r="U38" i="54"/>
  <c r="S38" i="54"/>
  <c r="Q38" i="54"/>
  <c r="O38" i="54"/>
  <c r="M38" i="54"/>
  <c r="K38" i="54"/>
  <c r="I38" i="54"/>
  <c r="G38" i="54"/>
  <c r="E38" i="54"/>
  <c r="C38" i="54"/>
  <c r="BC37" i="54"/>
  <c r="AW37" i="54"/>
  <c r="AU37" i="54"/>
  <c r="AS37" i="54"/>
  <c r="AQ37" i="54"/>
  <c r="AO37" i="54"/>
  <c r="AM37" i="54"/>
  <c r="AK37" i="54"/>
  <c r="AI37" i="54"/>
  <c r="AG37" i="54"/>
  <c r="AE37" i="54"/>
  <c r="AC37" i="54"/>
  <c r="AA37" i="54"/>
  <c r="Y37" i="54"/>
  <c r="W37" i="54"/>
  <c r="U37" i="54"/>
  <c r="S37" i="54"/>
  <c r="Q37" i="54"/>
  <c r="O37" i="54"/>
  <c r="M37" i="54"/>
  <c r="K37" i="54"/>
  <c r="I37" i="54"/>
  <c r="G37" i="54"/>
  <c r="E37" i="54"/>
  <c r="C37" i="54"/>
  <c r="BC36" i="54"/>
  <c r="AW36" i="54"/>
  <c r="AU36" i="54"/>
  <c r="AS36" i="54"/>
  <c r="AQ36" i="54"/>
  <c r="AO36" i="54"/>
  <c r="AM36" i="54"/>
  <c r="AK36" i="54"/>
  <c r="AI36" i="54"/>
  <c r="AG36" i="54"/>
  <c r="AE36" i="54"/>
  <c r="AC36" i="54"/>
  <c r="AA36" i="54"/>
  <c r="Y36" i="54"/>
  <c r="W36" i="54"/>
  <c r="U36" i="54"/>
  <c r="S36" i="54"/>
  <c r="Q36" i="54"/>
  <c r="M36" i="54"/>
  <c r="K36" i="54"/>
  <c r="I36" i="54"/>
  <c r="G36" i="54"/>
  <c r="E36" i="54"/>
  <c r="C36" i="54"/>
  <c r="BC35" i="54"/>
  <c r="AW35" i="54"/>
  <c r="AU35" i="54"/>
  <c r="AS35" i="54"/>
  <c r="AQ35" i="54"/>
  <c r="AO35" i="54"/>
  <c r="AM35" i="54"/>
  <c r="AK35" i="54"/>
  <c r="AI35" i="54"/>
  <c r="AG35" i="54"/>
  <c r="AE35" i="54"/>
  <c r="AC35" i="54"/>
  <c r="AA35" i="54"/>
  <c r="Y35" i="54"/>
  <c r="W35" i="54"/>
  <c r="U35" i="54"/>
  <c r="S35" i="54"/>
  <c r="Q35" i="54"/>
  <c r="M35" i="54"/>
  <c r="K35" i="54"/>
  <c r="I35" i="54"/>
  <c r="G35" i="54"/>
  <c r="E35" i="54"/>
  <c r="C35" i="54"/>
  <c r="BC34" i="54"/>
  <c r="AW34" i="54"/>
  <c r="AU34" i="54"/>
  <c r="AS34" i="54"/>
  <c r="AQ34" i="54"/>
  <c r="AO34" i="54"/>
  <c r="AM34" i="54"/>
  <c r="AK34" i="54"/>
  <c r="AI34" i="54"/>
  <c r="AG34" i="54"/>
  <c r="AE34" i="54"/>
  <c r="AC34" i="54"/>
  <c r="AA34" i="54"/>
  <c r="Y34" i="54"/>
  <c r="W34" i="54"/>
  <c r="U34" i="54"/>
  <c r="S34" i="54"/>
  <c r="Q34" i="54"/>
  <c r="M34" i="54"/>
  <c r="K34" i="54"/>
  <c r="I34" i="54"/>
  <c r="G34" i="54"/>
  <c r="E34" i="54"/>
  <c r="C34" i="54"/>
  <c r="BC33" i="54"/>
  <c r="AW33" i="54"/>
  <c r="AU33" i="54"/>
  <c r="AS33" i="54"/>
  <c r="AQ33" i="54"/>
  <c r="AO33" i="54"/>
  <c r="AM33" i="54"/>
  <c r="AK33" i="54"/>
  <c r="AI33" i="54"/>
  <c r="AG33" i="54"/>
  <c r="AE33" i="54"/>
  <c r="AC33" i="54"/>
  <c r="AA33" i="54"/>
  <c r="Y33" i="54"/>
  <c r="W33" i="54"/>
  <c r="U33" i="54"/>
  <c r="S33" i="54"/>
  <c r="Q33" i="54"/>
  <c r="O33" i="54"/>
  <c r="M33" i="54"/>
  <c r="K33" i="54"/>
  <c r="I33" i="54"/>
  <c r="G33" i="54"/>
  <c r="E33" i="54"/>
  <c r="C33" i="54"/>
  <c r="BC32" i="54"/>
  <c r="AW32" i="54"/>
  <c r="AU32" i="54"/>
  <c r="AS32" i="54"/>
  <c r="AQ32" i="54"/>
  <c r="AO32" i="54"/>
  <c r="AM32" i="54"/>
  <c r="AK32" i="54"/>
  <c r="AI32" i="54"/>
  <c r="AG32" i="54"/>
  <c r="AE32" i="54"/>
  <c r="AC32" i="54"/>
  <c r="AA32" i="54"/>
  <c r="Y32" i="54"/>
  <c r="W32" i="54"/>
  <c r="U32" i="54"/>
  <c r="S32" i="54"/>
  <c r="Q32" i="54"/>
  <c r="M32" i="54"/>
  <c r="K32" i="54"/>
  <c r="I32" i="54"/>
  <c r="G32" i="54"/>
  <c r="E32" i="54"/>
  <c r="C32" i="54"/>
  <c r="BC31" i="54"/>
  <c r="AW31" i="54"/>
  <c r="AU31" i="54"/>
  <c r="AS31" i="54"/>
  <c r="AQ31" i="54"/>
  <c r="AO31" i="54"/>
  <c r="AM31" i="54"/>
  <c r="AK31" i="54"/>
  <c r="AI31" i="54"/>
  <c r="AG31" i="54"/>
  <c r="AE31" i="54"/>
  <c r="AC31" i="54"/>
  <c r="AA31" i="54"/>
  <c r="Y31" i="54"/>
  <c r="W31" i="54"/>
  <c r="U31" i="54"/>
  <c r="S31" i="54"/>
  <c r="Q31" i="54"/>
  <c r="M31" i="54"/>
  <c r="K31" i="54"/>
  <c r="I31" i="54"/>
  <c r="G31" i="54"/>
  <c r="E31" i="54"/>
  <c r="C31" i="54"/>
  <c r="BC30" i="54"/>
  <c r="AW30" i="54"/>
  <c r="AU30" i="54"/>
  <c r="AS30" i="54"/>
  <c r="AQ30" i="54"/>
  <c r="AO30" i="54"/>
  <c r="AM30" i="54"/>
  <c r="AK30" i="54"/>
  <c r="AI30" i="54"/>
  <c r="AG30" i="54"/>
  <c r="AE30" i="54"/>
  <c r="AC30" i="54"/>
  <c r="AA30" i="54"/>
  <c r="Y30" i="54"/>
  <c r="W30" i="54"/>
  <c r="U30" i="54"/>
  <c r="S30" i="54"/>
  <c r="Q30" i="54"/>
  <c r="O30" i="54"/>
  <c r="M30" i="54"/>
  <c r="K30" i="54"/>
  <c r="I30" i="54"/>
  <c r="G30" i="54"/>
  <c r="E30" i="54"/>
  <c r="C30" i="54"/>
  <c r="BC29" i="54"/>
  <c r="AW29" i="54"/>
  <c r="AU29" i="54"/>
  <c r="AS29" i="54"/>
  <c r="AQ29" i="54"/>
  <c r="AO29" i="54"/>
  <c r="AM29" i="54"/>
  <c r="AK29" i="54"/>
  <c r="AI29" i="54"/>
  <c r="AG29" i="54"/>
  <c r="AE29" i="54"/>
  <c r="AC29" i="54"/>
  <c r="AA29" i="54"/>
  <c r="Y29" i="54"/>
  <c r="W29" i="54"/>
  <c r="U29" i="54"/>
  <c r="S29" i="54"/>
  <c r="Q29" i="54"/>
  <c r="O29" i="54"/>
  <c r="M29" i="54"/>
  <c r="K29" i="54"/>
  <c r="I29" i="54"/>
  <c r="G29" i="54"/>
  <c r="E29" i="54"/>
  <c r="C29" i="54"/>
  <c r="BC28" i="54"/>
  <c r="AW28" i="54"/>
  <c r="AU28" i="54"/>
  <c r="AS28" i="54"/>
  <c r="AQ28" i="54"/>
  <c r="AO28" i="54"/>
  <c r="AM28" i="54"/>
  <c r="AK28" i="54"/>
  <c r="AI28" i="54"/>
  <c r="AG28" i="54"/>
  <c r="AE28" i="54"/>
  <c r="AC28" i="54"/>
  <c r="AA28" i="54"/>
  <c r="Y28" i="54"/>
  <c r="W28" i="54"/>
  <c r="U28" i="54"/>
  <c r="S28" i="54"/>
  <c r="Q28" i="54"/>
  <c r="O28" i="54"/>
  <c r="M28" i="54"/>
  <c r="K28" i="54"/>
  <c r="I28" i="54"/>
  <c r="G28" i="54"/>
  <c r="E28" i="54"/>
  <c r="C28" i="54"/>
  <c r="BC27" i="54"/>
  <c r="AW27" i="54"/>
  <c r="AU27" i="54"/>
  <c r="AS27" i="54"/>
  <c r="AQ27" i="54"/>
  <c r="AO27" i="54"/>
  <c r="AM27" i="54"/>
  <c r="AK27" i="54"/>
  <c r="AI27" i="54"/>
  <c r="AG27" i="54"/>
  <c r="AE27" i="54"/>
  <c r="AC27" i="54"/>
  <c r="AA27" i="54"/>
  <c r="Y27" i="54"/>
  <c r="W27" i="54"/>
  <c r="U27" i="54"/>
  <c r="S27" i="54"/>
  <c r="Q27" i="54"/>
  <c r="O27" i="54"/>
  <c r="M27" i="54"/>
  <c r="K27" i="54"/>
  <c r="I27" i="54"/>
  <c r="G27" i="54"/>
  <c r="E27" i="54"/>
  <c r="C27" i="54"/>
  <c r="BC26" i="54"/>
  <c r="AW26" i="54"/>
  <c r="AU26" i="54"/>
  <c r="AS26" i="54"/>
  <c r="AQ26" i="54"/>
  <c r="AO26" i="54"/>
  <c r="AM26" i="54"/>
  <c r="AK26" i="54"/>
  <c r="AI26" i="54"/>
  <c r="AG26" i="54"/>
  <c r="AE26" i="54"/>
  <c r="AC26" i="54"/>
  <c r="AA26" i="54"/>
  <c r="Y26" i="54"/>
  <c r="W26" i="54"/>
  <c r="U26" i="54"/>
  <c r="S26" i="54"/>
  <c r="Q26" i="54"/>
  <c r="O26" i="54"/>
  <c r="M26" i="54"/>
  <c r="K26" i="54"/>
  <c r="I26" i="54"/>
  <c r="G26" i="54"/>
  <c r="E26" i="54"/>
  <c r="C26" i="54"/>
  <c r="BC25" i="54"/>
  <c r="AW25" i="54"/>
  <c r="AU25" i="54"/>
  <c r="AS25" i="54"/>
  <c r="AQ25" i="54"/>
  <c r="AO25" i="54"/>
  <c r="AM25" i="54"/>
  <c r="AK25" i="54"/>
  <c r="AI25" i="54"/>
  <c r="AG25" i="54"/>
  <c r="AE25" i="54"/>
  <c r="AC25" i="54"/>
  <c r="AA25" i="54"/>
  <c r="Y25" i="54"/>
  <c r="W25" i="54"/>
  <c r="U25" i="54"/>
  <c r="S25" i="54"/>
  <c r="Q25" i="54"/>
  <c r="O25" i="54"/>
  <c r="M25" i="54"/>
  <c r="K25" i="54"/>
  <c r="I25" i="54"/>
  <c r="G25" i="54"/>
  <c r="E25" i="54"/>
  <c r="C25" i="54"/>
  <c r="BC24" i="54"/>
  <c r="AW24" i="54"/>
  <c r="AU24" i="54"/>
  <c r="AS24" i="54"/>
  <c r="AQ24" i="54"/>
  <c r="AO24" i="54"/>
  <c r="AM24" i="54"/>
  <c r="AK24" i="54"/>
  <c r="AI24" i="54"/>
  <c r="AG24" i="54"/>
  <c r="AE24" i="54"/>
  <c r="AC24" i="54"/>
  <c r="AA24" i="54"/>
  <c r="Y24" i="54"/>
  <c r="W24" i="54"/>
  <c r="U24" i="54"/>
  <c r="S24" i="54"/>
  <c r="Q24" i="54"/>
  <c r="O24" i="54"/>
  <c r="M24" i="54"/>
  <c r="K24" i="54"/>
  <c r="I24" i="54"/>
  <c r="G24" i="54"/>
  <c r="E24" i="54"/>
  <c r="C24" i="54"/>
  <c r="BC23" i="54"/>
  <c r="BC39" i="54" s="1"/>
  <c r="BC41" i="54" s="1"/>
  <c r="BC20" i="54" s="1"/>
  <c r="AW23" i="54"/>
  <c r="AU23" i="54"/>
  <c r="AU39" i="54" s="1"/>
  <c r="AS23" i="54"/>
  <c r="AS39" i="54" s="1"/>
  <c r="AQ23" i="54"/>
  <c r="AQ39" i="54" s="1"/>
  <c r="AO23" i="54"/>
  <c r="AO39" i="54" s="1"/>
  <c r="AM23" i="54"/>
  <c r="AM39" i="54" s="1"/>
  <c r="AK23" i="54"/>
  <c r="AK39" i="54" s="1"/>
  <c r="AI23" i="54"/>
  <c r="AI39" i="54" s="1"/>
  <c r="AG23" i="54"/>
  <c r="AG39" i="54" s="1"/>
  <c r="AE23" i="54"/>
  <c r="AE39" i="54" s="1"/>
  <c r="AC23" i="54"/>
  <c r="AC39" i="54" s="1"/>
  <c r="AA23" i="54"/>
  <c r="AA39" i="54" s="1"/>
  <c r="Y23" i="54"/>
  <c r="Y39" i="54" s="1"/>
  <c r="W23" i="54"/>
  <c r="W39" i="54" s="1"/>
  <c r="U23" i="54"/>
  <c r="U39" i="54" s="1"/>
  <c r="S23" i="54"/>
  <c r="S39" i="54" s="1"/>
  <c r="Q23" i="54"/>
  <c r="Q39" i="54" s="1"/>
  <c r="O23" i="54"/>
  <c r="M23" i="54"/>
  <c r="M39" i="54" s="1"/>
  <c r="K23" i="54"/>
  <c r="K39" i="54" s="1"/>
  <c r="I23" i="54"/>
  <c r="I39" i="54" s="1"/>
  <c r="G23" i="54"/>
  <c r="G39" i="54" s="1"/>
  <c r="E23" i="54"/>
  <c r="E39" i="54" s="1"/>
  <c r="C23" i="54"/>
  <c r="C39" i="54" s="1"/>
  <c r="BA18" i="54"/>
  <c r="AX15" i="54"/>
  <c r="AW41" i="54" s="1"/>
  <c r="AV15" i="54"/>
  <c r="AU41" i="54" s="1"/>
  <c r="AT15" i="54"/>
  <c r="AS41" i="54" s="1"/>
  <c r="AR15" i="54"/>
  <c r="AQ41" i="54" s="1"/>
  <c r="AP15" i="54"/>
  <c r="AO41" i="54" s="1"/>
  <c r="AN15" i="54"/>
  <c r="AM41" i="54" s="1"/>
  <c r="AL15" i="54"/>
  <c r="AK41" i="54" s="1"/>
  <c r="AJ15" i="54"/>
  <c r="AI41" i="54" s="1"/>
  <c r="AH15" i="54"/>
  <c r="AG41" i="54" s="1"/>
  <c r="AF15" i="54"/>
  <c r="AE41" i="54" s="1"/>
  <c r="AD15" i="54"/>
  <c r="AC41" i="54" s="1"/>
  <c r="AB15" i="54"/>
  <c r="AA41" i="54" s="1"/>
  <c r="Z15" i="54"/>
  <c r="Y41" i="54" s="1"/>
  <c r="X15" i="54"/>
  <c r="W41" i="54" s="1"/>
  <c r="V15" i="54"/>
  <c r="U41" i="54" s="1"/>
  <c r="T15" i="54"/>
  <c r="S41" i="54" s="1"/>
  <c r="R15" i="54"/>
  <c r="Q41" i="54" s="1"/>
  <c r="P15" i="54"/>
  <c r="N15" i="54"/>
  <c r="M41" i="54" s="1"/>
  <c r="L15" i="54"/>
  <c r="K41" i="54" s="1"/>
  <c r="J15" i="54"/>
  <c r="I41" i="54" s="1"/>
  <c r="H15" i="54"/>
  <c r="G41" i="54" s="1"/>
  <c r="F15" i="54"/>
  <c r="E41" i="54" s="1"/>
  <c r="D15" i="54"/>
  <c r="D14" i="54"/>
  <c r="AX13" i="54"/>
  <c r="AV13" i="54"/>
  <c r="AT13" i="54"/>
  <c r="AR13" i="54"/>
  <c r="AP13" i="54"/>
  <c r="AN13" i="54"/>
  <c r="AL13" i="54"/>
  <c r="AJ13" i="54"/>
  <c r="AH13" i="54"/>
  <c r="AF13" i="54"/>
  <c r="AD13" i="54"/>
  <c r="AB13" i="54"/>
  <c r="Z13" i="54"/>
  <c r="X13" i="54"/>
  <c r="V13" i="54"/>
  <c r="T13" i="54"/>
  <c r="R13" i="54"/>
  <c r="P13" i="54"/>
  <c r="N13" i="54"/>
  <c r="L13" i="54"/>
  <c r="J13" i="54"/>
  <c r="H13" i="54"/>
  <c r="F13" i="54"/>
  <c r="D13" i="54"/>
  <c r="AX12" i="54"/>
  <c r="AW12" i="54"/>
  <c r="AV12" i="54"/>
  <c r="AU12" i="54"/>
  <c r="AT12" i="54"/>
  <c r="AS12" i="54"/>
  <c r="AR12" i="54"/>
  <c r="AQ12" i="54"/>
  <c r="AP12" i="54"/>
  <c r="AO12" i="54"/>
  <c r="AN12" i="54"/>
  <c r="AM12" i="54"/>
  <c r="AL12" i="54"/>
  <c r="AK12" i="54"/>
  <c r="AJ12" i="54"/>
  <c r="AI12" i="54"/>
  <c r="AH12" i="54"/>
  <c r="AG12" i="54"/>
  <c r="AF12" i="54"/>
  <c r="AE12" i="54"/>
  <c r="AD12" i="54"/>
  <c r="AC12" i="54"/>
  <c r="AB12" i="54"/>
  <c r="AA12" i="54"/>
  <c r="Z12" i="54"/>
  <c r="Y12" i="54"/>
  <c r="X12" i="54"/>
  <c r="W12" i="54"/>
  <c r="V12" i="54"/>
  <c r="U12" i="54"/>
  <c r="T12" i="54"/>
  <c r="S12" i="54"/>
  <c r="R12" i="54"/>
  <c r="Q12" i="54"/>
  <c r="P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C12" i="54"/>
  <c r="AW73" i="53"/>
  <c r="AU73" i="53"/>
  <c r="AS73" i="53"/>
  <c r="AQ73" i="53"/>
  <c r="AO73" i="53"/>
  <c r="AM73" i="53"/>
  <c r="AK73" i="53"/>
  <c r="AI73" i="53"/>
  <c r="AG73" i="53"/>
  <c r="AE73" i="53"/>
  <c r="AC73" i="53"/>
  <c r="AA73" i="53"/>
  <c r="Y73" i="53"/>
  <c r="W73" i="53"/>
  <c r="U73" i="53"/>
  <c r="S73" i="53"/>
  <c r="Q73" i="53"/>
  <c r="O73" i="53"/>
  <c r="M73" i="53"/>
  <c r="K73" i="53"/>
  <c r="I73" i="53"/>
  <c r="G73" i="53"/>
  <c r="E73" i="53"/>
  <c r="C73" i="53"/>
  <c r="AX72" i="53"/>
  <c r="AV72" i="53"/>
  <c r="AT72" i="53"/>
  <c r="AR72" i="53"/>
  <c r="AP72" i="53"/>
  <c r="AN72" i="53"/>
  <c r="AL72" i="53"/>
  <c r="AJ72" i="53"/>
  <c r="AH72" i="53"/>
  <c r="AF72" i="53"/>
  <c r="AD72" i="53"/>
  <c r="AB72" i="53"/>
  <c r="Z72" i="53"/>
  <c r="X72" i="53"/>
  <c r="V72" i="53"/>
  <c r="T72" i="53"/>
  <c r="R72" i="53"/>
  <c r="P72" i="53"/>
  <c r="N72" i="53"/>
  <c r="L72" i="53"/>
  <c r="J72" i="53"/>
  <c r="H72" i="53"/>
  <c r="F72" i="53"/>
  <c r="D72" i="53"/>
  <c r="AX71" i="53"/>
  <c r="AV71" i="53"/>
  <c r="AT71" i="53"/>
  <c r="AR71" i="53"/>
  <c r="AP71" i="53"/>
  <c r="AN71" i="53"/>
  <c r="AL71" i="53"/>
  <c r="AJ71" i="53"/>
  <c r="AH71" i="53"/>
  <c r="AF71" i="53"/>
  <c r="AD71" i="53"/>
  <c r="AB71" i="53"/>
  <c r="Z71" i="53"/>
  <c r="X71" i="53"/>
  <c r="V71" i="53"/>
  <c r="T71" i="53"/>
  <c r="R71" i="53"/>
  <c r="P71" i="53"/>
  <c r="N71" i="53"/>
  <c r="L71" i="53"/>
  <c r="J71" i="53"/>
  <c r="H71" i="53"/>
  <c r="F71" i="53"/>
  <c r="D71" i="53"/>
  <c r="AX70" i="53"/>
  <c r="AV70" i="53"/>
  <c r="AT70" i="53"/>
  <c r="AR70" i="53"/>
  <c r="AP70" i="53"/>
  <c r="AN70" i="53"/>
  <c r="AL70" i="53"/>
  <c r="AJ70" i="53"/>
  <c r="AH70" i="53"/>
  <c r="AF70" i="53"/>
  <c r="AD70" i="53"/>
  <c r="AB70" i="53"/>
  <c r="Z70" i="53"/>
  <c r="X70" i="53"/>
  <c r="V70" i="53"/>
  <c r="T70" i="53"/>
  <c r="R70" i="53"/>
  <c r="P70" i="53"/>
  <c r="N70" i="53"/>
  <c r="L70" i="53"/>
  <c r="J70" i="53"/>
  <c r="H70" i="53"/>
  <c r="F70" i="53"/>
  <c r="D70" i="53"/>
  <c r="AX69" i="53"/>
  <c r="AV69" i="53"/>
  <c r="AT69" i="53"/>
  <c r="AR69" i="53"/>
  <c r="AP69" i="53"/>
  <c r="AN69" i="53"/>
  <c r="AL69" i="53"/>
  <c r="AJ69" i="53"/>
  <c r="AH69" i="53"/>
  <c r="AF69" i="53"/>
  <c r="AD69" i="53"/>
  <c r="AB69" i="53"/>
  <c r="Z69" i="53"/>
  <c r="X69" i="53"/>
  <c r="V69" i="53"/>
  <c r="T69" i="53"/>
  <c r="R69" i="53"/>
  <c r="P69" i="53"/>
  <c r="N69" i="53"/>
  <c r="L69" i="53"/>
  <c r="J69" i="53"/>
  <c r="H69" i="53"/>
  <c r="F69" i="53"/>
  <c r="D69" i="53"/>
  <c r="AX68" i="53"/>
  <c r="AV68" i="53"/>
  <c r="AT68" i="53"/>
  <c r="AR68" i="53"/>
  <c r="AP68" i="53"/>
  <c r="AN68" i="53"/>
  <c r="AL68" i="53"/>
  <c r="AJ68" i="53"/>
  <c r="AH68" i="53"/>
  <c r="AF68" i="53"/>
  <c r="AD68" i="53"/>
  <c r="AB68" i="53"/>
  <c r="Z68" i="53"/>
  <c r="X68" i="53"/>
  <c r="V68" i="53"/>
  <c r="T68" i="53"/>
  <c r="R68" i="53"/>
  <c r="P68" i="53"/>
  <c r="N68" i="53"/>
  <c r="L68" i="53"/>
  <c r="J68" i="53"/>
  <c r="H68" i="53"/>
  <c r="F68" i="53"/>
  <c r="D68" i="53"/>
  <c r="AX67" i="53"/>
  <c r="AV67" i="53"/>
  <c r="AT67" i="53"/>
  <c r="AR67" i="53"/>
  <c r="AP67" i="53"/>
  <c r="AN67" i="53"/>
  <c r="AL67" i="53"/>
  <c r="AJ67" i="53"/>
  <c r="AH67" i="53"/>
  <c r="AF67" i="53"/>
  <c r="AD67" i="53"/>
  <c r="AB67" i="53"/>
  <c r="Z67" i="53"/>
  <c r="X67" i="53"/>
  <c r="V67" i="53"/>
  <c r="T67" i="53"/>
  <c r="R67" i="53"/>
  <c r="P67" i="53"/>
  <c r="N67" i="53"/>
  <c r="L67" i="53"/>
  <c r="J67" i="53"/>
  <c r="H67" i="53"/>
  <c r="F67" i="53"/>
  <c r="D67" i="53"/>
  <c r="AX66" i="53"/>
  <c r="AV66" i="53"/>
  <c r="AT66" i="53"/>
  <c r="AR66" i="53"/>
  <c r="AP66" i="53"/>
  <c r="AN66" i="53"/>
  <c r="AL66" i="53"/>
  <c r="AJ66" i="53"/>
  <c r="AH66" i="53"/>
  <c r="AF66" i="53"/>
  <c r="AD66" i="53"/>
  <c r="AB66" i="53"/>
  <c r="Z66" i="53"/>
  <c r="X66" i="53"/>
  <c r="V66" i="53"/>
  <c r="T66" i="53"/>
  <c r="R66" i="53"/>
  <c r="P66" i="53"/>
  <c r="N66" i="53"/>
  <c r="L66" i="53"/>
  <c r="J66" i="53"/>
  <c r="H66" i="53"/>
  <c r="F66" i="53"/>
  <c r="D66" i="53"/>
  <c r="AX65" i="53"/>
  <c r="AV65" i="53"/>
  <c r="AT65" i="53"/>
  <c r="AR65" i="53"/>
  <c r="AP65" i="53"/>
  <c r="AN65" i="53"/>
  <c r="AL65" i="53"/>
  <c r="AJ65" i="53"/>
  <c r="AH65" i="53"/>
  <c r="AF65" i="53"/>
  <c r="AD65" i="53"/>
  <c r="AB65" i="53"/>
  <c r="Z65" i="53"/>
  <c r="X65" i="53"/>
  <c r="V65" i="53"/>
  <c r="T65" i="53"/>
  <c r="R65" i="53"/>
  <c r="P65" i="53"/>
  <c r="N65" i="53"/>
  <c r="L65" i="53"/>
  <c r="J65" i="53"/>
  <c r="H65" i="53"/>
  <c r="F65" i="53"/>
  <c r="D65" i="53"/>
  <c r="AX64" i="53"/>
  <c r="AV64" i="53"/>
  <c r="AT64" i="53"/>
  <c r="AR64" i="53"/>
  <c r="AP64" i="53"/>
  <c r="AN64" i="53"/>
  <c r="AL64" i="53"/>
  <c r="AJ64" i="53"/>
  <c r="AH64" i="53"/>
  <c r="AF64" i="53"/>
  <c r="AD64" i="53"/>
  <c r="AB64" i="53"/>
  <c r="Z64" i="53"/>
  <c r="X64" i="53"/>
  <c r="V64" i="53"/>
  <c r="T64" i="53"/>
  <c r="R64" i="53"/>
  <c r="P64" i="53"/>
  <c r="N64" i="53"/>
  <c r="L64" i="53"/>
  <c r="J64" i="53"/>
  <c r="H64" i="53"/>
  <c r="F64" i="53"/>
  <c r="D64" i="53"/>
  <c r="AX63" i="53"/>
  <c r="AV63" i="53"/>
  <c r="AT63" i="53"/>
  <c r="AR63" i="53"/>
  <c r="AP63" i="53"/>
  <c r="AN63" i="53"/>
  <c r="AL63" i="53"/>
  <c r="AJ63" i="53"/>
  <c r="AH63" i="53"/>
  <c r="AF63" i="53"/>
  <c r="AD63" i="53"/>
  <c r="AB63" i="53"/>
  <c r="Z63" i="53"/>
  <c r="X63" i="53"/>
  <c r="V63" i="53"/>
  <c r="T63" i="53"/>
  <c r="R63" i="53"/>
  <c r="P63" i="53"/>
  <c r="N63" i="53"/>
  <c r="L63" i="53"/>
  <c r="J63" i="53"/>
  <c r="H63" i="53"/>
  <c r="F63" i="53"/>
  <c r="D63" i="53"/>
  <c r="AX62" i="53"/>
  <c r="AV62" i="53"/>
  <c r="AT62" i="53"/>
  <c r="AR62" i="53"/>
  <c r="AP62" i="53"/>
  <c r="AN62" i="53"/>
  <c r="AL62" i="53"/>
  <c r="AJ62" i="53"/>
  <c r="AH62" i="53"/>
  <c r="AF62" i="53"/>
  <c r="AD62" i="53"/>
  <c r="AB62" i="53"/>
  <c r="Z62" i="53"/>
  <c r="X62" i="53"/>
  <c r="V62" i="53"/>
  <c r="T62" i="53"/>
  <c r="R62" i="53"/>
  <c r="P62" i="53"/>
  <c r="N62" i="53"/>
  <c r="L62" i="53"/>
  <c r="J62" i="53"/>
  <c r="H62" i="53"/>
  <c r="F62" i="53"/>
  <c r="D62" i="53"/>
  <c r="AX61" i="53"/>
  <c r="AV61" i="53"/>
  <c r="AT61" i="53"/>
  <c r="AR61" i="53"/>
  <c r="AP61" i="53"/>
  <c r="AN61" i="53"/>
  <c r="AL61" i="53"/>
  <c r="AJ61" i="53"/>
  <c r="AH61" i="53"/>
  <c r="AF61" i="53"/>
  <c r="AD61" i="53"/>
  <c r="AB61" i="53"/>
  <c r="Z61" i="53"/>
  <c r="X61" i="53"/>
  <c r="V61" i="53"/>
  <c r="T61" i="53"/>
  <c r="R61" i="53"/>
  <c r="P61" i="53"/>
  <c r="N61" i="53"/>
  <c r="L61" i="53"/>
  <c r="J61" i="53"/>
  <c r="H61" i="53"/>
  <c r="F61" i="53"/>
  <c r="D61" i="53"/>
  <c r="AX60" i="53"/>
  <c r="AV60" i="53"/>
  <c r="AT60" i="53"/>
  <c r="AR60" i="53"/>
  <c r="AP60" i="53"/>
  <c r="AN60" i="53"/>
  <c r="AL60" i="53"/>
  <c r="AJ60" i="53"/>
  <c r="AH60" i="53"/>
  <c r="AF60" i="53"/>
  <c r="AD60" i="53"/>
  <c r="AB60" i="53"/>
  <c r="Z60" i="53"/>
  <c r="X60" i="53"/>
  <c r="V60" i="53"/>
  <c r="T60" i="53"/>
  <c r="R60" i="53"/>
  <c r="P60" i="53"/>
  <c r="N60" i="53"/>
  <c r="L60" i="53"/>
  <c r="J60" i="53"/>
  <c r="H60" i="53"/>
  <c r="F60" i="53"/>
  <c r="D60" i="53"/>
  <c r="AX59" i="53"/>
  <c r="AV59" i="53"/>
  <c r="AT59" i="53"/>
  <c r="AR59" i="53"/>
  <c r="AP59" i="53"/>
  <c r="AN59" i="53"/>
  <c r="AL59" i="53"/>
  <c r="AJ59" i="53"/>
  <c r="AH59" i="53"/>
  <c r="AF59" i="53"/>
  <c r="AD59" i="53"/>
  <c r="AB59" i="53"/>
  <c r="Z59" i="53"/>
  <c r="X59" i="53"/>
  <c r="V59" i="53"/>
  <c r="T59" i="53"/>
  <c r="R59" i="53"/>
  <c r="P59" i="53"/>
  <c r="N59" i="53"/>
  <c r="L59" i="53"/>
  <c r="J59" i="53"/>
  <c r="H59" i="53"/>
  <c r="F59" i="53"/>
  <c r="D59" i="53"/>
  <c r="AX58" i="53"/>
  <c r="AV58" i="53"/>
  <c r="AT58" i="53"/>
  <c r="AR58" i="53"/>
  <c r="AP58" i="53"/>
  <c r="AN58" i="53"/>
  <c r="AL58" i="53"/>
  <c r="AJ58" i="53"/>
  <c r="AH58" i="53"/>
  <c r="AF58" i="53"/>
  <c r="AD58" i="53"/>
  <c r="AB58" i="53"/>
  <c r="Z58" i="53"/>
  <c r="X58" i="53"/>
  <c r="V58" i="53"/>
  <c r="T58" i="53"/>
  <c r="R58" i="53"/>
  <c r="P58" i="53"/>
  <c r="N58" i="53"/>
  <c r="L58" i="53"/>
  <c r="J58" i="53"/>
  <c r="H58" i="53"/>
  <c r="F58" i="53"/>
  <c r="D58" i="53"/>
  <c r="AX57" i="53"/>
  <c r="AV57" i="53"/>
  <c r="AT57" i="53"/>
  <c r="AR57" i="53"/>
  <c r="AP57" i="53"/>
  <c r="AN57" i="53"/>
  <c r="AL57" i="53"/>
  <c r="AJ57" i="53"/>
  <c r="AH57" i="53"/>
  <c r="AF57" i="53"/>
  <c r="AD57" i="53"/>
  <c r="AB57" i="53"/>
  <c r="Z57" i="53"/>
  <c r="X57" i="53"/>
  <c r="V57" i="53"/>
  <c r="T57" i="53"/>
  <c r="R57" i="53"/>
  <c r="P57" i="53"/>
  <c r="N57" i="53"/>
  <c r="L57" i="53"/>
  <c r="J57" i="53"/>
  <c r="H57" i="53"/>
  <c r="F57" i="53"/>
  <c r="D57" i="53"/>
  <c r="BC40" i="53"/>
  <c r="BB39" i="53"/>
  <c r="BB41" i="53" s="1"/>
  <c r="BB20" i="53" s="1"/>
  <c r="BC38" i="53"/>
  <c r="AW38" i="53"/>
  <c r="AU38" i="53"/>
  <c r="AS38" i="53"/>
  <c r="AQ38" i="53"/>
  <c r="AO38" i="53"/>
  <c r="AM38" i="53"/>
  <c r="AK38" i="53"/>
  <c r="AI38" i="53"/>
  <c r="AG38" i="53"/>
  <c r="AE38" i="53"/>
  <c r="AC38" i="53"/>
  <c r="AA38" i="53"/>
  <c r="Y38" i="53"/>
  <c r="W38" i="53"/>
  <c r="U38" i="53"/>
  <c r="S38" i="53"/>
  <c r="Q38" i="53"/>
  <c r="O38" i="53"/>
  <c r="M38" i="53"/>
  <c r="K38" i="53"/>
  <c r="I38" i="53"/>
  <c r="G38" i="53"/>
  <c r="E38" i="53"/>
  <c r="C38" i="53"/>
  <c r="BC37" i="53"/>
  <c r="AW37" i="53"/>
  <c r="AU37" i="53"/>
  <c r="AS37" i="53"/>
  <c r="AQ37" i="53"/>
  <c r="AO37" i="53"/>
  <c r="AM37" i="53"/>
  <c r="AK37" i="53"/>
  <c r="AI37" i="53"/>
  <c r="AG37" i="53"/>
  <c r="AE37" i="53"/>
  <c r="AC37" i="53"/>
  <c r="AA37" i="53"/>
  <c r="Y37" i="53"/>
  <c r="W37" i="53"/>
  <c r="U37" i="53"/>
  <c r="S37" i="53"/>
  <c r="Q37" i="53"/>
  <c r="O37" i="53"/>
  <c r="M37" i="53"/>
  <c r="K37" i="53"/>
  <c r="I37" i="53"/>
  <c r="G37" i="53"/>
  <c r="E37" i="53"/>
  <c r="C37" i="53"/>
  <c r="BC36" i="53"/>
  <c r="AW36" i="53"/>
  <c r="AU36" i="53"/>
  <c r="AS36" i="53"/>
  <c r="AQ36" i="53"/>
  <c r="AO36" i="53"/>
  <c r="AM36" i="53"/>
  <c r="AK36" i="53"/>
  <c r="AI36" i="53"/>
  <c r="AG36" i="53"/>
  <c r="AE36" i="53"/>
  <c r="AC36" i="53"/>
  <c r="AA36" i="53"/>
  <c r="Y36" i="53"/>
  <c r="U36" i="53"/>
  <c r="S36" i="53"/>
  <c r="Q36" i="53"/>
  <c r="O36" i="53"/>
  <c r="M36" i="53"/>
  <c r="K36" i="53"/>
  <c r="I36" i="53"/>
  <c r="G36" i="53"/>
  <c r="E36" i="53"/>
  <c r="C36" i="53"/>
  <c r="BC35" i="53"/>
  <c r="AW35" i="53"/>
  <c r="AU35" i="53"/>
  <c r="AS35" i="53"/>
  <c r="AQ35" i="53"/>
  <c r="AO35" i="53"/>
  <c r="AM35" i="53"/>
  <c r="AK35" i="53"/>
  <c r="AI35" i="53"/>
  <c r="AG35" i="53"/>
  <c r="AE35" i="53"/>
  <c r="AC35" i="53"/>
  <c r="AA35" i="53"/>
  <c r="Y35" i="53"/>
  <c r="W35" i="53"/>
  <c r="U35" i="53"/>
  <c r="S35" i="53"/>
  <c r="Q35" i="53"/>
  <c r="O35" i="53"/>
  <c r="M35" i="53"/>
  <c r="K35" i="53"/>
  <c r="I35" i="53"/>
  <c r="G35" i="53"/>
  <c r="E35" i="53"/>
  <c r="C35" i="53"/>
  <c r="BC34" i="53"/>
  <c r="AW34" i="53"/>
  <c r="AU34" i="53"/>
  <c r="AS34" i="53"/>
  <c r="AQ34" i="53"/>
  <c r="AO34" i="53"/>
  <c r="AM34" i="53"/>
  <c r="AK34" i="53"/>
  <c r="AI34" i="53"/>
  <c r="AG34" i="53"/>
  <c r="AE34" i="53"/>
  <c r="AC34" i="53"/>
  <c r="AA34" i="53"/>
  <c r="Y34" i="53"/>
  <c r="U34" i="53"/>
  <c r="S34" i="53"/>
  <c r="Q34" i="53"/>
  <c r="O34" i="53"/>
  <c r="M34" i="53"/>
  <c r="K34" i="53"/>
  <c r="I34" i="53"/>
  <c r="G34" i="53"/>
  <c r="E34" i="53"/>
  <c r="C34" i="53"/>
  <c r="BC33" i="53"/>
  <c r="AW33" i="53"/>
  <c r="AU33" i="53"/>
  <c r="AS33" i="53"/>
  <c r="AQ33" i="53"/>
  <c r="AO33" i="53"/>
  <c r="AM33" i="53"/>
  <c r="AK33" i="53"/>
  <c r="AI33" i="53"/>
  <c r="AG33" i="53"/>
  <c r="AE33" i="53"/>
  <c r="AC33" i="53"/>
  <c r="AA33" i="53"/>
  <c r="Y33" i="53"/>
  <c r="W33" i="53"/>
  <c r="U33" i="53"/>
  <c r="S33" i="53"/>
  <c r="Q33" i="53"/>
  <c r="O33" i="53"/>
  <c r="M33" i="53"/>
  <c r="K33" i="53"/>
  <c r="I33" i="53"/>
  <c r="G33" i="53"/>
  <c r="E33" i="53"/>
  <c r="C33" i="53"/>
  <c r="BC32" i="53"/>
  <c r="AW32" i="53"/>
  <c r="AU32" i="53"/>
  <c r="AS32" i="53"/>
  <c r="AQ32" i="53"/>
  <c r="AO32" i="53"/>
  <c r="AM32" i="53"/>
  <c r="AK32" i="53"/>
  <c r="AI32" i="53"/>
  <c r="AG32" i="53"/>
  <c r="AE32" i="53"/>
  <c r="AC32" i="53"/>
  <c r="AA32" i="53"/>
  <c r="Y32" i="53"/>
  <c r="U32" i="53"/>
  <c r="S32" i="53"/>
  <c r="Q32" i="53"/>
  <c r="O32" i="53"/>
  <c r="M32" i="53"/>
  <c r="K32" i="53"/>
  <c r="I32" i="53"/>
  <c r="G32" i="53"/>
  <c r="E32" i="53"/>
  <c r="C32" i="53"/>
  <c r="BC31" i="53"/>
  <c r="AW31" i="53"/>
  <c r="AU31" i="53"/>
  <c r="AS31" i="53"/>
  <c r="AQ31" i="53"/>
  <c r="AO31" i="53"/>
  <c r="AM31" i="53"/>
  <c r="AK31" i="53"/>
  <c r="AI31" i="53"/>
  <c r="AG31" i="53"/>
  <c r="AE31" i="53"/>
  <c r="AC31" i="53"/>
  <c r="AA31" i="53"/>
  <c r="Y31" i="53"/>
  <c r="U31" i="53"/>
  <c r="S31" i="53"/>
  <c r="Q31" i="53"/>
  <c r="O31" i="53"/>
  <c r="M31" i="53"/>
  <c r="K31" i="53"/>
  <c r="I31" i="53"/>
  <c r="G31" i="53"/>
  <c r="E31" i="53"/>
  <c r="C31" i="53"/>
  <c r="BC30" i="53"/>
  <c r="AW30" i="53"/>
  <c r="AU30" i="53"/>
  <c r="AS30" i="53"/>
  <c r="AQ30" i="53"/>
  <c r="AO30" i="53"/>
  <c r="AM30" i="53"/>
  <c r="AK30" i="53"/>
  <c r="AI30" i="53"/>
  <c r="AG30" i="53"/>
  <c r="AE30" i="53"/>
  <c r="AC30" i="53"/>
  <c r="AA30" i="53"/>
  <c r="Y30" i="53"/>
  <c r="W30" i="53"/>
  <c r="U30" i="53"/>
  <c r="S30" i="53"/>
  <c r="Q30" i="53"/>
  <c r="O30" i="53"/>
  <c r="M30" i="53"/>
  <c r="K30" i="53"/>
  <c r="I30" i="53"/>
  <c r="G30" i="53"/>
  <c r="E30" i="53"/>
  <c r="C30" i="53"/>
  <c r="BC29" i="53"/>
  <c r="AW29" i="53"/>
  <c r="AU29" i="53"/>
  <c r="AS29" i="53"/>
  <c r="AQ29" i="53"/>
  <c r="AO29" i="53"/>
  <c r="AM29" i="53"/>
  <c r="AK29" i="53"/>
  <c r="AI29" i="53"/>
  <c r="AG29" i="53"/>
  <c r="AE29" i="53"/>
  <c r="AC29" i="53"/>
  <c r="AA29" i="53"/>
  <c r="Y29" i="53"/>
  <c r="W29" i="53"/>
  <c r="U29" i="53"/>
  <c r="S29" i="53"/>
  <c r="Q29" i="53"/>
  <c r="O29" i="53"/>
  <c r="M29" i="53"/>
  <c r="K29" i="53"/>
  <c r="I29" i="53"/>
  <c r="G29" i="53"/>
  <c r="E29" i="53"/>
  <c r="C29" i="53"/>
  <c r="BC28" i="53"/>
  <c r="AW28" i="53"/>
  <c r="AU28" i="53"/>
  <c r="AS28" i="53"/>
  <c r="AQ28" i="53"/>
  <c r="AO28" i="53"/>
  <c r="AM28" i="53"/>
  <c r="AK28" i="53"/>
  <c r="AI28" i="53"/>
  <c r="AG28" i="53"/>
  <c r="AE28" i="53"/>
  <c r="AC28" i="53"/>
  <c r="AA28" i="53"/>
  <c r="Y28" i="53"/>
  <c r="W28" i="53"/>
  <c r="U28" i="53"/>
  <c r="S28" i="53"/>
  <c r="Q28" i="53"/>
  <c r="O28" i="53"/>
  <c r="M28" i="53"/>
  <c r="K28" i="53"/>
  <c r="I28" i="53"/>
  <c r="G28" i="53"/>
  <c r="E28" i="53"/>
  <c r="C28" i="53"/>
  <c r="BC27" i="53"/>
  <c r="AW27" i="53"/>
  <c r="AU27" i="53"/>
  <c r="AS27" i="53"/>
  <c r="AQ27" i="53"/>
  <c r="AO27" i="53"/>
  <c r="AM27" i="53"/>
  <c r="AK27" i="53"/>
  <c r="AI27" i="53"/>
  <c r="AG27" i="53"/>
  <c r="AE27" i="53"/>
  <c r="AC27" i="53"/>
  <c r="AA27" i="53"/>
  <c r="Y27" i="53"/>
  <c r="W27" i="53"/>
  <c r="U27" i="53"/>
  <c r="S27" i="53"/>
  <c r="Q27" i="53"/>
  <c r="O27" i="53"/>
  <c r="M27" i="53"/>
  <c r="K27" i="53"/>
  <c r="I27" i="53"/>
  <c r="G27" i="53"/>
  <c r="E27" i="53"/>
  <c r="C27" i="53"/>
  <c r="BC26" i="53"/>
  <c r="AW26" i="53"/>
  <c r="AU26" i="53"/>
  <c r="AS26" i="53"/>
  <c r="AQ26" i="53"/>
  <c r="AO26" i="53"/>
  <c r="AM26" i="53"/>
  <c r="AK26" i="53"/>
  <c r="AI26" i="53"/>
  <c r="AG26" i="53"/>
  <c r="AE26" i="53"/>
  <c r="AC26" i="53"/>
  <c r="AA26" i="53"/>
  <c r="Y26" i="53"/>
  <c r="W26" i="53"/>
  <c r="U26" i="53"/>
  <c r="S26" i="53"/>
  <c r="Q26" i="53"/>
  <c r="O26" i="53"/>
  <c r="M26" i="53"/>
  <c r="K26" i="53"/>
  <c r="I26" i="53"/>
  <c r="G26" i="53"/>
  <c r="E26" i="53"/>
  <c r="C26" i="53"/>
  <c r="BC25" i="53"/>
  <c r="AW25" i="53"/>
  <c r="AU25" i="53"/>
  <c r="AS25" i="53"/>
  <c r="AQ25" i="53"/>
  <c r="AO25" i="53"/>
  <c r="AM25" i="53"/>
  <c r="AK25" i="53"/>
  <c r="AI25" i="53"/>
  <c r="AG25" i="53"/>
  <c r="AE25" i="53"/>
  <c r="AC25" i="53"/>
  <c r="AA25" i="53"/>
  <c r="Y25" i="53"/>
  <c r="W25" i="53"/>
  <c r="U25" i="53"/>
  <c r="S25" i="53"/>
  <c r="Q25" i="53"/>
  <c r="O25" i="53"/>
  <c r="M25" i="53"/>
  <c r="K25" i="53"/>
  <c r="I25" i="53"/>
  <c r="G25" i="53"/>
  <c r="E25" i="53"/>
  <c r="C25" i="53"/>
  <c r="BC24" i="53"/>
  <c r="AW24" i="53"/>
  <c r="AU24" i="53"/>
  <c r="AS24" i="53"/>
  <c r="AQ24" i="53"/>
  <c r="AO24" i="53"/>
  <c r="AM24" i="53"/>
  <c r="AK24" i="53"/>
  <c r="AI24" i="53"/>
  <c r="AG24" i="53"/>
  <c r="AE24" i="53"/>
  <c r="AC24" i="53"/>
  <c r="AA24" i="53"/>
  <c r="Y24" i="53"/>
  <c r="W24" i="53"/>
  <c r="U24" i="53"/>
  <c r="S24" i="53"/>
  <c r="Q24" i="53"/>
  <c r="O24" i="53"/>
  <c r="M24" i="53"/>
  <c r="K24" i="53"/>
  <c r="I24" i="53"/>
  <c r="G24" i="53"/>
  <c r="E24" i="53"/>
  <c r="C24" i="53"/>
  <c r="BC23" i="53"/>
  <c r="AW23" i="53"/>
  <c r="AU23" i="53"/>
  <c r="AS23" i="53"/>
  <c r="AQ23" i="53"/>
  <c r="AQ39" i="53" s="1"/>
  <c r="AO23" i="53"/>
  <c r="AM23" i="53"/>
  <c r="AK23" i="53"/>
  <c r="AI23" i="53"/>
  <c r="AG23" i="53"/>
  <c r="AE23" i="53"/>
  <c r="AC23" i="53"/>
  <c r="AA23" i="53"/>
  <c r="AA39" i="53" s="1"/>
  <c r="Y23" i="53"/>
  <c r="W23" i="53"/>
  <c r="U23" i="53"/>
  <c r="S23" i="53"/>
  <c r="Q23" i="53"/>
  <c r="O23" i="53"/>
  <c r="M23" i="53"/>
  <c r="K23" i="53"/>
  <c r="K39" i="53" s="1"/>
  <c r="I23" i="53"/>
  <c r="G23" i="53"/>
  <c r="E23" i="53"/>
  <c r="C23" i="53"/>
  <c r="BA18" i="53"/>
  <c r="AX15" i="53"/>
  <c r="AW41" i="53" s="1"/>
  <c r="AV15" i="53"/>
  <c r="AU41" i="53" s="1"/>
  <c r="AT15" i="53"/>
  <c r="AS41" i="53" s="1"/>
  <c r="AR15" i="53"/>
  <c r="AQ41" i="53" s="1"/>
  <c r="AP15" i="53"/>
  <c r="AO41" i="53" s="1"/>
  <c r="AN15" i="53"/>
  <c r="AM41" i="53" s="1"/>
  <c r="AL15" i="53"/>
  <c r="AK41" i="53" s="1"/>
  <c r="AJ15" i="53"/>
  <c r="AI41" i="53" s="1"/>
  <c r="AH15" i="53"/>
  <c r="AG41" i="53" s="1"/>
  <c r="AF15" i="53"/>
  <c r="AE41" i="53" s="1"/>
  <c r="AD15" i="53"/>
  <c r="AC41" i="53" s="1"/>
  <c r="AB15" i="53"/>
  <c r="AA41" i="53" s="1"/>
  <c r="Z15" i="53"/>
  <c r="Y41" i="53" s="1"/>
  <c r="X15" i="53"/>
  <c r="V15" i="53"/>
  <c r="U41" i="53" s="1"/>
  <c r="T15" i="53"/>
  <c r="S41" i="53" s="1"/>
  <c r="R15" i="53"/>
  <c r="Q41" i="53" s="1"/>
  <c r="P15" i="53"/>
  <c r="O41" i="53" s="1"/>
  <c r="N15" i="53"/>
  <c r="M41" i="53" s="1"/>
  <c r="L15" i="53"/>
  <c r="K41" i="53" s="1"/>
  <c r="J15" i="53"/>
  <c r="I41" i="53" s="1"/>
  <c r="H15" i="53"/>
  <c r="G41" i="53" s="1"/>
  <c r="F15" i="53"/>
  <c r="E41" i="53" s="1"/>
  <c r="D15" i="53"/>
  <c r="D14" i="53"/>
  <c r="AX13" i="53"/>
  <c r="AV13" i="53"/>
  <c r="AT13" i="53"/>
  <c r="AR13" i="53"/>
  <c r="AP13" i="53"/>
  <c r="AN13" i="53"/>
  <c r="AL13" i="53"/>
  <c r="AJ13" i="53"/>
  <c r="AH13" i="53"/>
  <c r="AF13" i="53"/>
  <c r="AD13" i="53"/>
  <c r="AB13" i="53"/>
  <c r="Z13" i="53"/>
  <c r="X13" i="53"/>
  <c r="V13" i="53"/>
  <c r="T13" i="53"/>
  <c r="R13" i="53"/>
  <c r="P13" i="53"/>
  <c r="N13" i="53"/>
  <c r="L13" i="53"/>
  <c r="J13" i="53"/>
  <c r="H13" i="53"/>
  <c r="F13" i="53"/>
  <c r="D13" i="53"/>
  <c r="AX12" i="53"/>
  <c r="AW12" i="53"/>
  <c r="AV12" i="53"/>
  <c r="AU12" i="53"/>
  <c r="AT12" i="53"/>
  <c r="AS12" i="53"/>
  <c r="AR12" i="53"/>
  <c r="AQ12" i="53"/>
  <c r="AP12" i="53"/>
  <c r="AO12" i="53"/>
  <c r="AN12" i="53"/>
  <c r="AM12" i="53"/>
  <c r="AL12" i="53"/>
  <c r="AK12" i="53"/>
  <c r="AJ12" i="53"/>
  <c r="AI12" i="53"/>
  <c r="AH12" i="53"/>
  <c r="AG12" i="53"/>
  <c r="AF12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AW73" i="52"/>
  <c r="AU73" i="52"/>
  <c r="AS73" i="52"/>
  <c r="AQ73" i="52"/>
  <c r="AO73" i="52"/>
  <c r="AM73" i="52"/>
  <c r="AE73" i="52"/>
  <c r="AC73" i="52"/>
  <c r="AA73" i="52"/>
  <c r="Y73" i="52"/>
  <c r="W73" i="52"/>
  <c r="U73" i="52"/>
  <c r="S73" i="52"/>
  <c r="Q73" i="52"/>
  <c r="O73" i="52"/>
  <c r="M73" i="52"/>
  <c r="K73" i="52"/>
  <c r="I73" i="52"/>
  <c r="G73" i="52"/>
  <c r="E73" i="52"/>
  <c r="C73" i="52"/>
  <c r="AX72" i="52"/>
  <c r="AV72" i="52"/>
  <c r="AT72" i="52"/>
  <c r="AR72" i="52"/>
  <c r="AP72" i="52"/>
  <c r="AN72" i="52"/>
  <c r="AF72" i="52"/>
  <c r="AD72" i="52"/>
  <c r="AB72" i="52"/>
  <c r="Z72" i="52"/>
  <c r="X72" i="52"/>
  <c r="V72" i="52"/>
  <c r="T72" i="52"/>
  <c r="R72" i="52"/>
  <c r="P72" i="52"/>
  <c r="N72" i="52"/>
  <c r="L72" i="52"/>
  <c r="J72" i="52"/>
  <c r="H72" i="52"/>
  <c r="F72" i="52"/>
  <c r="D72" i="52"/>
  <c r="AX71" i="52"/>
  <c r="AV71" i="52"/>
  <c r="AT71" i="52"/>
  <c r="AR71" i="52"/>
  <c r="AP71" i="52"/>
  <c r="AN71" i="52"/>
  <c r="AF71" i="52"/>
  <c r="AD71" i="52"/>
  <c r="AB71" i="52"/>
  <c r="Z71" i="52"/>
  <c r="X71" i="52"/>
  <c r="V71" i="52"/>
  <c r="T71" i="52"/>
  <c r="R71" i="52"/>
  <c r="P71" i="52"/>
  <c r="N71" i="52"/>
  <c r="L71" i="52"/>
  <c r="J71" i="52"/>
  <c r="H71" i="52"/>
  <c r="F71" i="52"/>
  <c r="D71" i="52"/>
  <c r="AX70" i="52"/>
  <c r="AV70" i="52"/>
  <c r="AT70" i="52"/>
  <c r="AR70" i="52"/>
  <c r="AP70" i="52"/>
  <c r="AN70" i="52"/>
  <c r="AH70" i="52"/>
  <c r="AF70" i="52"/>
  <c r="AD70" i="52"/>
  <c r="AB70" i="52"/>
  <c r="Z70" i="52"/>
  <c r="X70" i="52"/>
  <c r="V70" i="52"/>
  <c r="T70" i="52"/>
  <c r="R70" i="52"/>
  <c r="P70" i="52"/>
  <c r="N70" i="52"/>
  <c r="L70" i="52"/>
  <c r="J70" i="52"/>
  <c r="H70" i="52"/>
  <c r="F70" i="52"/>
  <c r="D70" i="52"/>
  <c r="AX69" i="52"/>
  <c r="AV69" i="52"/>
  <c r="AT69" i="52"/>
  <c r="AR69" i="52"/>
  <c r="AP69" i="52"/>
  <c r="AN69" i="52"/>
  <c r="AH69" i="52"/>
  <c r="AF69" i="52"/>
  <c r="AD69" i="52"/>
  <c r="AB69" i="52"/>
  <c r="Z69" i="52"/>
  <c r="X69" i="52"/>
  <c r="V69" i="52"/>
  <c r="T69" i="52"/>
  <c r="R69" i="52"/>
  <c r="P69" i="52"/>
  <c r="N69" i="52"/>
  <c r="L69" i="52"/>
  <c r="J69" i="52"/>
  <c r="H69" i="52"/>
  <c r="F69" i="52"/>
  <c r="D69" i="52"/>
  <c r="AX68" i="52"/>
  <c r="AV68" i="52"/>
  <c r="AT68" i="52"/>
  <c r="AR68" i="52"/>
  <c r="AP68" i="52"/>
  <c r="AN68" i="52"/>
  <c r="AH68" i="52"/>
  <c r="AF68" i="52"/>
  <c r="AD68" i="52"/>
  <c r="AB68" i="52"/>
  <c r="Z68" i="52"/>
  <c r="X68" i="52"/>
  <c r="V68" i="52"/>
  <c r="T68" i="52"/>
  <c r="R68" i="52"/>
  <c r="P68" i="52"/>
  <c r="N68" i="52"/>
  <c r="L68" i="52"/>
  <c r="J68" i="52"/>
  <c r="H68" i="52"/>
  <c r="F68" i="52"/>
  <c r="D68" i="52"/>
  <c r="AX67" i="52"/>
  <c r="AV67" i="52"/>
  <c r="AT67" i="52"/>
  <c r="AR67" i="52"/>
  <c r="AP67" i="52"/>
  <c r="AN67" i="52"/>
  <c r="AH67" i="52"/>
  <c r="AF67" i="52"/>
  <c r="AD67" i="52"/>
  <c r="AB67" i="52"/>
  <c r="Z67" i="52"/>
  <c r="X67" i="52"/>
  <c r="V67" i="52"/>
  <c r="T67" i="52"/>
  <c r="R67" i="52"/>
  <c r="P67" i="52"/>
  <c r="N67" i="52"/>
  <c r="L67" i="52"/>
  <c r="J67" i="52"/>
  <c r="H67" i="52"/>
  <c r="F67" i="52"/>
  <c r="D67" i="52"/>
  <c r="AX66" i="52"/>
  <c r="AV66" i="52"/>
  <c r="AT66" i="52"/>
  <c r="AR66" i="52"/>
  <c r="AP66" i="52"/>
  <c r="AN66" i="52"/>
  <c r="AH66" i="52"/>
  <c r="AF66" i="52"/>
  <c r="AD66" i="52"/>
  <c r="AB66" i="52"/>
  <c r="Z66" i="52"/>
  <c r="X66" i="52"/>
  <c r="V66" i="52"/>
  <c r="T66" i="52"/>
  <c r="R66" i="52"/>
  <c r="P66" i="52"/>
  <c r="N66" i="52"/>
  <c r="L66" i="52"/>
  <c r="J66" i="52"/>
  <c r="H66" i="52"/>
  <c r="F66" i="52"/>
  <c r="D66" i="52"/>
  <c r="AX65" i="52"/>
  <c r="AV65" i="52"/>
  <c r="AT65" i="52"/>
  <c r="AR65" i="52"/>
  <c r="AP65" i="52"/>
  <c r="AN65" i="52"/>
  <c r="AH65" i="52"/>
  <c r="AF65" i="52"/>
  <c r="AD65" i="52"/>
  <c r="AB65" i="52"/>
  <c r="Z65" i="52"/>
  <c r="X65" i="52"/>
  <c r="V65" i="52"/>
  <c r="T65" i="52"/>
  <c r="R65" i="52"/>
  <c r="P65" i="52"/>
  <c r="N65" i="52"/>
  <c r="L65" i="52"/>
  <c r="J65" i="52"/>
  <c r="H65" i="52"/>
  <c r="F65" i="52"/>
  <c r="D65" i="52"/>
  <c r="AX64" i="52"/>
  <c r="AV64" i="52"/>
  <c r="AT64" i="52"/>
  <c r="AR64" i="52"/>
  <c r="AP64" i="52"/>
  <c r="AN64" i="52"/>
  <c r="AF64" i="52"/>
  <c r="AD64" i="52"/>
  <c r="AB64" i="52"/>
  <c r="Z64" i="52"/>
  <c r="X64" i="52"/>
  <c r="V64" i="52"/>
  <c r="T64" i="52"/>
  <c r="R64" i="52"/>
  <c r="P64" i="52"/>
  <c r="N64" i="52"/>
  <c r="L64" i="52"/>
  <c r="J64" i="52"/>
  <c r="H64" i="52"/>
  <c r="F64" i="52"/>
  <c r="D64" i="52"/>
  <c r="AX63" i="52"/>
  <c r="AV63" i="52"/>
  <c r="AT63" i="52"/>
  <c r="AR63" i="52"/>
  <c r="AP63" i="52"/>
  <c r="AN63" i="52"/>
  <c r="AH63" i="52"/>
  <c r="AF63" i="52"/>
  <c r="AD63" i="52"/>
  <c r="AB63" i="52"/>
  <c r="Z63" i="52"/>
  <c r="X63" i="52"/>
  <c r="V63" i="52"/>
  <c r="T63" i="52"/>
  <c r="R63" i="52"/>
  <c r="P63" i="52"/>
  <c r="N63" i="52"/>
  <c r="L63" i="52"/>
  <c r="J63" i="52"/>
  <c r="H63" i="52"/>
  <c r="F63" i="52"/>
  <c r="D63" i="52"/>
  <c r="AX62" i="52"/>
  <c r="AV62" i="52"/>
  <c r="AT62" i="52"/>
  <c r="AR62" i="52"/>
  <c r="AP62" i="52"/>
  <c r="AN62" i="52"/>
  <c r="AF62" i="52"/>
  <c r="AD62" i="52"/>
  <c r="AB62" i="52"/>
  <c r="Z62" i="52"/>
  <c r="X62" i="52"/>
  <c r="V62" i="52"/>
  <c r="T62" i="52"/>
  <c r="R62" i="52"/>
  <c r="P62" i="52"/>
  <c r="N62" i="52"/>
  <c r="L62" i="52"/>
  <c r="J62" i="52"/>
  <c r="H62" i="52"/>
  <c r="F62" i="52"/>
  <c r="D62" i="52"/>
  <c r="AX61" i="52"/>
  <c r="AV61" i="52"/>
  <c r="AT61" i="52"/>
  <c r="AR61" i="52"/>
  <c r="AP61" i="52"/>
  <c r="AN61" i="52"/>
  <c r="AL61" i="52"/>
  <c r="AJ61" i="52"/>
  <c r="AH61" i="52"/>
  <c r="AF61" i="52"/>
  <c r="AD61" i="52"/>
  <c r="AB61" i="52"/>
  <c r="Z61" i="52"/>
  <c r="X61" i="52"/>
  <c r="V61" i="52"/>
  <c r="T61" i="52"/>
  <c r="R61" i="52"/>
  <c r="P61" i="52"/>
  <c r="N61" i="52"/>
  <c r="L61" i="52"/>
  <c r="J61" i="52"/>
  <c r="H61" i="52"/>
  <c r="F61" i="52"/>
  <c r="D61" i="52"/>
  <c r="AX60" i="52"/>
  <c r="AV60" i="52"/>
  <c r="AT60" i="52"/>
  <c r="AR60" i="52"/>
  <c r="AP60" i="52"/>
  <c r="AN60" i="52"/>
  <c r="AL60" i="52"/>
  <c r="AJ60" i="52"/>
  <c r="AH60" i="52"/>
  <c r="AF60" i="52"/>
  <c r="AD60" i="52"/>
  <c r="AB60" i="52"/>
  <c r="Z60" i="52"/>
  <c r="X60" i="52"/>
  <c r="V60" i="52"/>
  <c r="T60" i="52"/>
  <c r="R60" i="52"/>
  <c r="P60" i="52"/>
  <c r="N60" i="52"/>
  <c r="L60" i="52"/>
  <c r="J60" i="52"/>
  <c r="H60" i="52"/>
  <c r="F60" i="52"/>
  <c r="D60" i="52"/>
  <c r="AX59" i="52"/>
  <c r="AV59" i="52"/>
  <c r="AT59" i="52"/>
  <c r="AR59" i="52"/>
  <c r="AP59" i="52"/>
  <c r="AN59" i="52"/>
  <c r="AL59" i="52"/>
  <c r="AJ59" i="52"/>
  <c r="AH59" i="52"/>
  <c r="AF59" i="52"/>
  <c r="AD59" i="52"/>
  <c r="AB59" i="52"/>
  <c r="Z59" i="52"/>
  <c r="X59" i="52"/>
  <c r="V59" i="52"/>
  <c r="T59" i="52"/>
  <c r="R59" i="52"/>
  <c r="P59" i="52"/>
  <c r="N59" i="52"/>
  <c r="L59" i="52"/>
  <c r="J59" i="52"/>
  <c r="H59" i="52"/>
  <c r="F59" i="52"/>
  <c r="D59" i="52"/>
  <c r="AX58" i="52"/>
  <c r="AV58" i="52"/>
  <c r="AT58" i="52"/>
  <c r="AR58" i="52"/>
  <c r="AP58" i="52"/>
  <c r="AN58" i="52"/>
  <c r="AL58" i="52"/>
  <c r="AJ58" i="52"/>
  <c r="AH58" i="52"/>
  <c r="AF58" i="52"/>
  <c r="AD58" i="52"/>
  <c r="AB58" i="52"/>
  <c r="Z58" i="52"/>
  <c r="X58" i="52"/>
  <c r="V58" i="52"/>
  <c r="T58" i="52"/>
  <c r="R58" i="52"/>
  <c r="P58" i="52"/>
  <c r="N58" i="52"/>
  <c r="L58" i="52"/>
  <c r="J58" i="52"/>
  <c r="H58" i="52"/>
  <c r="F58" i="52"/>
  <c r="D58" i="52"/>
  <c r="AX57" i="52"/>
  <c r="AV57" i="52"/>
  <c r="AT57" i="52"/>
  <c r="AR57" i="52"/>
  <c r="AP57" i="52"/>
  <c r="AN57" i="52"/>
  <c r="AL57" i="52"/>
  <c r="AJ57" i="52"/>
  <c r="AH57" i="52"/>
  <c r="AF57" i="52"/>
  <c r="AD57" i="52"/>
  <c r="AB57" i="52"/>
  <c r="Z57" i="52"/>
  <c r="X57" i="52"/>
  <c r="V57" i="52"/>
  <c r="T57" i="52"/>
  <c r="R57" i="52"/>
  <c r="P57" i="52"/>
  <c r="N57" i="52"/>
  <c r="L57" i="52"/>
  <c r="J57" i="52"/>
  <c r="H57" i="52"/>
  <c r="F57" i="52"/>
  <c r="D57" i="52"/>
  <c r="BC40" i="52"/>
  <c r="BB39" i="52"/>
  <c r="BB41" i="52" s="1"/>
  <c r="BB20" i="52" s="1"/>
  <c r="BC38" i="52"/>
  <c r="AW38" i="52"/>
  <c r="AU38" i="52"/>
  <c r="AS38" i="52"/>
  <c r="AQ38" i="52"/>
  <c r="AO38" i="52"/>
  <c r="AM38" i="52"/>
  <c r="AK38" i="52"/>
  <c r="AI38" i="52"/>
  <c r="AG38" i="52"/>
  <c r="AE38" i="52"/>
  <c r="AC38" i="52"/>
  <c r="AA38" i="52"/>
  <c r="Y38" i="52"/>
  <c r="W38" i="52"/>
  <c r="U38" i="52"/>
  <c r="S38" i="52"/>
  <c r="Q38" i="52"/>
  <c r="O38" i="52"/>
  <c r="M38" i="52"/>
  <c r="K38" i="52"/>
  <c r="I38" i="52"/>
  <c r="G38" i="52"/>
  <c r="E38" i="52"/>
  <c r="C38" i="52"/>
  <c r="BC37" i="52"/>
  <c r="AW37" i="52"/>
  <c r="AU37" i="52"/>
  <c r="AS37" i="52"/>
  <c r="AQ37" i="52"/>
  <c r="AO37" i="52"/>
  <c r="AM37" i="52"/>
  <c r="AK37" i="52"/>
  <c r="AI37" i="52"/>
  <c r="AG37" i="52"/>
  <c r="AE37" i="52"/>
  <c r="AC37" i="52"/>
  <c r="AA37" i="52"/>
  <c r="Y37" i="52"/>
  <c r="W37" i="52"/>
  <c r="U37" i="52"/>
  <c r="S37" i="52"/>
  <c r="Q37" i="52"/>
  <c r="O37" i="52"/>
  <c r="M37" i="52"/>
  <c r="K37" i="52"/>
  <c r="I37" i="52"/>
  <c r="G37" i="52"/>
  <c r="E37" i="52"/>
  <c r="C37" i="52"/>
  <c r="BC36" i="52"/>
  <c r="AW36" i="52"/>
  <c r="AU36" i="52"/>
  <c r="AS36" i="52"/>
  <c r="AQ36" i="52"/>
  <c r="AO36" i="52"/>
  <c r="AM36" i="52"/>
  <c r="AK36" i="52"/>
  <c r="AI36" i="52"/>
  <c r="AG36" i="52"/>
  <c r="AE36" i="52"/>
  <c r="AC36" i="52"/>
  <c r="AA36" i="52"/>
  <c r="Y36" i="52"/>
  <c r="W36" i="52"/>
  <c r="U36" i="52"/>
  <c r="S36" i="52"/>
  <c r="Q36" i="52"/>
  <c r="O36" i="52"/>
  <c r="M36" i="52"/>
  <c r="K36" i="52"/>
  <c r="I36" i="52"/>
  <c r="G36" i="52"/>
  <c r="E36" i="52"/>
  <c r="C36" i="52"/>
  <c r="BC35" i="52"/>
  <c r="AW35" i="52"/>
  <c r="AU35" i="52"/>
  <c r="AS35" i="52"/>
  <c r="AQ35" i="52"/>
  <c r="AO35" i="52"/>
  <c r="AM35" i="52"/>
  <c r="AK35" i="52"/>
  <c r="AI35" i="52"/>
  <c r="AG35" i="52"/>
  <c r="AE35" i="52"/>
  <c r="AC35" i="52"/>
  <c r="Y35" i="52"/>
  <c r="W35" i="52"/>
  <c r="U35" i="52"/>
  <c r="S35" i="52"/>
  <c r="Q35" i="52"/>
  <c r="O35" i="52"/>
  <c r="M35" i="52"/>
  <c r="K35" i="52"/>
  <c r="I35" i="52"/>
  <c r="G35" i="52"/>
  <c r="E35" i="52"/>
  <c r="C35" i="52"/>
  <c r="BC34" i="52"/>
  <c r="AW34" i="52"/>
  <c r="AU34" i="52"/>
  <c r="AS34" i="52"/>
  <c r="AQ34" i="52"/>
  <c r="AO34" i="52"/>
  <c r="AM34" i="52"/>
  <c r="AK34" i="52"/>
  <c r="AI34" i="52"/>
  <c r="AG34" i="52"/>
  <c r="AE34" i="52"/>
  <c r="AC34" i="52"/>
  <c r="Y34" i="52"/>
  <c r="W34" i="52"/>
  <c r="U34" i="52"/>
  <c r="S34" i="52"/>
  <c r="Q34" i="52"/>
  <c r="O34" i="52"/>
  <c r="M34" i="52"/>
  <c r="K34" i="52"/>
  <c r="I34" i="52"/>
  <c r="G34" i="52"/>
  <c r="E34" i="52"/>
  <c r="C34" i="52"/>
  <c r="BC33" i="52"/>
  <c r="AW33" i="52"/>
  <c r="AU33" i="52"/>
  <c r="AS33" i="52"/>
  <c r="AQ33" i="52"/>
  <c r="AO33" i="52"/>
  <c r="AM33" i="52"/>
  <c r="AK33" i="52"/>
  <c r="AI33" i="52"/>
  <c r="AG33" i="52"/>
  <c r="AE33" i="52"/>
  <c r="AC33" i="52"/>
  <c r="AA33" i="52"/>
  <c r="Y33" i="52"/>
  <c r="W33" i="52"/>
  <c r="U33" i="52"/>
  <c r="S33" i="52"/>
  <c r="Q33" i="52"/>
  <c r="O33" i="52"/>
  <c r="M33" i="52"/>
  <c r="K33" i="52"/>
  <c r="I33" i="52"/>
  <c r="G33" i="52"/>
  <c r="E33" i="52"/>
  <c r="C33" i="52"/>
  <c r="BC32" i="52"/>
  <c r="AW32" i="52"/>
  <c r="AU32" i="52"/>
  <c r="AS32" i="52"/>
  <c r="AQ32" i="52"/>
  <c r="AO32" i="52"/>
  <c r="AM32" i="52"/>
  <c r="AE32" i="52"/>
  <c r="Y32" i="52"/>
  <c r="W32" i="52"/>
  <c r="U32" i="52"/>
  <c r="S32" i="52"/>
  <c r="Q32" i="52"/>
  <c r="O32" i="52"/>
  <c r="M32" i="52"/>
  <c r="K32" i="52"/>
  <c r="I32" i="52"/>
  <c r="G32" i="52"/>
  <c r="E32" i="52"/>
  <c r="C32" i="52"/>
  <c r="BC31" i="52"/>
  <c r="AW31" i="52"/>
  <c r="AU31" i="52"/>
  <c r="AS31" i="52"/>
  <c r="AQ31" i="52"/>
  <c r="AO31" i="52"/>
  <c r="AM31" i="52"/>
  <c r="AE31" i="52"/>
  <c r="Y31" i="52"/>
  <c r="W31" i="52"/>
  <c r="U31" i="52"/>
  <c r="S31" i="52"/>
  <c r="Q31" i="52"/>
  <c r="O31" i="52"/>
  <c r="M31" i="52"/>
  <c r="K31" i="52"/>
  <c r="I31" i="52"/>
  <c r="G31" i="52"/>
  <c r="E31" i="52"/>
  <c r="C31" i="52"/>
  <c r="BC30" i="52"/>
  <c r="AW30" i="52"/>
  <c r="AU30" i="52"/>
  <c r="AS30" i="52"/>
  <c r="AQ30" i="52"/>
  <c r="AO30" i="52"/>
  <c r="AM30" i="52"/>
  <c r="AK30" i="52"/>
  <c r="AI30" i="52"/>
  <c r="AG30" i="52"/>
  <c r="AE30" i="52"/>
  <c r="AC30" i="52"/>
  <c r="AA30" i="52"/>
  <c r="Y30" i="52"/>
  <c r="W30" i="52"/>
  <c r="U30" i="52"/>
  <c r="S30" i="52"/>
  <c r="Q30" i="52"/>
  <c r="O30" i="52"/>
  <c r="M30" i="52"/>
  <c r="K30" i="52"/>
  <c r="I30" i="52"/>
  <c r="G30" i="52"/>
  <c r="E30" i="52"/>
  <c r="C30" i="52"/>
  <c r="BC29" i="52"/>
  <c r="AW29" i="52"/>
  <c r="AU29" i="52"/>
  <c r="AS29" i="52"/>
  <c r="AQ29" i="52"/>
  <c r="AO29" i="52"/>
  <c r="AM29" i="52"/>
  <c r="AK29" i="52"/>
  <c r="AI29" i="52"/>
  <c r="AG29" i="52"/>
  <c r="AE29" i="52"/>
  <c r="AC29" i="52"/>
  <c r="AA29" i="52"/>
  <c r="Y29" i="52"/>
  <c r="W29" i="52"/>
  <c r="U29" i="52"/>
  <c r="S29" i="52"/>
  <c r="Q29" i="52"/>
  <c r="O29" i="52"/>
  <c r="M29" i="52"/>
  <c r="K29" i="52"/>
  <c r="I29" i="52"/>
  <c r="G29" i="52"/>
  <c r="E29" i="52"/>
  <c r="C29" i="52"/>
  <c r="BC28" i="52"/>
  <c r="AW28" i="52"/>
  <c r="AU28" i="52"/>
  <c r="AS28" i="52"/>
  <c r="AQ28" i="52"/>
  <c r="AO28" i="52"/>
  <c r="AM28" i="52"/>
  <c r="AK28" i="52"/>
  <c r="AI28" i="52"/>
  <c r="AG28" i="52"/>
  <c r="AE28" i="52"/>
  <c r="AC28" i="52"/>
  <c r="AA28" i="52"/>
  <c r="Y28" i="52"/>
  <c r="W28" i="52"/>
  <c r="U28" i="52"/>
  <c r="S28" i="52"/>
  <c r="Q28" i="52"/>
  <c r="O28" i="52"/>
  <c r="M28" i="52"/>
  <c r="K28" i="52"/>
  <c r="I28" i="52"/>
  <c r="G28" i="52"/>
  <c r="E28" i="52"/>
  <c r="C28" i="52"/>
  <c r="BC27" i="52"/>
  <c r="AW27" i="52"/>
  <c r="AU27" i="52"/>
  <c r="AS27" i="52"/>
  <c r="AQ27" i="52"/>
  <c r="AO27" i="52"/>
  <c r="AM27" i="52"/>
  <c r="AK27" i="52"/>
  <c r="AI27" i="52"/>
  <c r="AG27" i="52"/>
  <c r="AE27" i="52"/>
  <c r="AC27" i="52"/>
  <c r="AA27" i="52"/>
  <c r="Y27" i="52"/>
  <c r="W27" i="52"/>
  <c r="U27" i="52"/>
  <c r="S27" i="52"/>
  <c r="Q27" i="52"/>
  <c r="O27" i="52"/>
  <c r="M27" i="52"/>
  <c r="K27" i="52"/>
  <c r="I27" i="52"/>
  <c r="G27" i="52"/>
  <c r="E27" i="52"/>
  <c r="C27" i="52"/>
  <c r="BC26" i="52"/>
  <c r="AW26" i="52"/>
  <c r="AU26" i="52"/>
  <c r="AS26" i="52"/>
  <c r="AQ26" i="52"/>
  <c r="AO26" i="52"/>
  <c r="AM26" i="52"/>
  <c r="AK26" i="52"/>
  <c r="AI26" i="52"/>
  <c r="AG26" i="52"/>
  <c r="AE26" i="52"/>
  <c r="AC26" i="52"/>
  <c r="AA26" i="52"/>
  <c r="Y26" i="52"/>
  <c r="W26" i="52"/>
  <c r="U26" i="52"/>
  <c r="S26" i="52"/>
  <c r="Q26" i="52"/>
  <c r="O26" i="52"/>
  <c r="M26" i="52"/>
  <c r="K26" i="52"/>
  <c r="I26" i="52"/>
  <c r="G26" i="52"/>
  <c r="E26" i="52"/>
  <c r="C26" i="52"/>
  <c r="BC25" i="52"/>
  <c r="AW25" i="52"/>
  <c r="AU25" i="52"/>
  <c r="AS25" i="52"/>
  <c r="AQ25" i="52"/>
  <c r="AO25" i="52"/>
  <c r="AM25" i="52"/>
  <c r="AK25" i="52"/>
  <c r="AI25" i="52"/>
  <c r="AG25" i="52"/>
  <c r="AE25" i="52"/>
  <c r="AC25" i="52"/>
  <c r="AA25" i="52"/>
  <c r="Y25" i="52"/>
  <c r="W25" i="52"/>
  <c r="U25" i="52"/>
  <c r="S25" i="52"/>
  <c r="Q25" i="52"/>
  <c r="O25" i="52"/>
  <c r="M25" i="52"/>
  <c r="K25" i="52"/>
  <c r="I25" i="52"/>
  <c r="G25" i="52"/>
  <c r="E25" i="52"/>
  <c r="C25" i="52"/>
  <c r="BC24" i="52"/>
  <c r="AW24" i="52"/>
  <c r="AU24" i="52"/>
  <c r="AS24" i="52"/>
  <c r="AQ24" i="52"/>
  <c r="AO24" i="52"/>
  <c r="AM24" i="52"/>
  <c r="AK24" i="52"/>
  <c r="AI24" i="52"/>
  <c r="AG24" i="52"/>
  <c r="AE24" i="52"/>
  <c r="AC24" i="52"/>
  <c r="AA24" i="52"/>
  <c r="Y24" i="52"/>
  <c r="W24" i="52"/>
  <c r="U24" i="52"/>
  <c r="S24" i="52"/>
  <c r="Q24" i="52"/>
  <c r="O24" i="52"/>
  <c r="M24" i="52"/>
  <c r="K24" i="52"/>
  <c r="I24" i="52"/>
  <c r="G24" i="52"/>
  <c r="E24" i="52"/>
  <c r="C24" i="52"/>
  <c r="BC23" i="52"/>
  <c r="AW23" i="52"/>
  <c r="AU23" i="52"/>
  <c r="AS23" i="52"/>
  <c r="AQ23" i="52"/>
  <c r="AO23" i="52"/>
  <c r="AM23" i="52"/>
  <c r="AK23" i="52"/>
  <c r="AI23" i="52"/>
  <c r="AG23" i="52"/>
  <c r="AE23" i="52"/>
  <c r="AC23" i="52"/>
  <c r="AA23" i="52"/>
  <c r="Y23" i="52"/>
  <c r="W23" i="52"/>
  <c r="U23" i="52"/>
  <c r="U39" i="52" s="1"/>
  <c r="S23" i="52"/>
  <c r="Q23" i="52"/>
  <c r="O23" i="52"/>
  <c r="M23" i="52"/>
  <c r="K23" i="52"/>
  <c r="I23" i="52"/>
  <c r="I39" i="52" s="1"/>
  <c r="G23" i="52"/>
  <c r="E23" i="52"/>
  <c r="E39" i="52" s="1"/>
  <c r="C23" i="52"/>
  <c r="BA18" i="52"/>
  <c r="AX15" i="52"/>
  <c r="AW41" i="52" s="1"/>
  <c r="AV15" i="52"/>
  <c r="AU41" i="52" s="1"/>
  <c r="AT15" i="52"/>
  <c r="AS41" i="52" s="1"/>
  <c r="AR15" i="52"/>
  <c r="AQ41" i="52" s="1"/>
  <c r="AP15" i="52"/>
  <c r="AO41" i="52" s="1"/>
  <c r="AN15" i="52"/>
  <c r="AM41" i="52" s="1"/>
  <c r="AL15" i="52"/>
  <c r="AJ15" i="52"/>
  <c r="AH15" i="52"/>
  <c r="AF15" i="52"/>
  <c r="AE41" i="52" s="1"/>
  <c r="AD15" i="52"/>
  <c r="AB15" i="52"/>
  <c r="Z15" i="52"/>
  <c r="Y41" i="52" s="1"/>
  <c r="X15" i="52"/>
  <c r="W41" i="52" s="1"/>
  <c r="V15" i="52"/>
  <c r="U41" i="52" s="1"/>
  <c r="T15" i="52"/>
  <c r="S41" i="52" s="1"/>
  <c r="R15" i="52"/>
  <c r="Q41" i="52" s="1"/>
  <c r="P15" i="52"/>
  <c r="O41" i="52" s="1"/>
  <c r="N15" i="52"/>
  <c r="M41" i="52" s="1"/>
  <c r="L15" i="52"/>
  <c r="K41" i="52" s="1"/>
  <c r="J15" i="52"/>
  <c r="I41" i="52" s="1"/>
  <c r="H15" i="52"/>
  <c r="G41" i="52" s="1"/>
  <c r="F15" i="52"/>
  <c r="E41" i="52" s="1"/>
  <c r="D15" i="52"/>
  <c r="C41" i="52" s="1"/>
  <c r="D14" i="52"/>
  <c r="AX13" i="52"/>
  <c r="AV13" i="52"/>
  <c r="AT13" i="52"/>
  <c r="AR13" i="52"/>
  <c r="AP13" i="52"/>
  <c r="AN13" i="52"/>
  <c r="AL13" i="52"/>
  <c r="AJ13" i="52"/>
  <c r="AH13" i="52"/>
  <c r="AF13" i="52"/>
  <c r="AD13" i="52"/>
  <c r="AB13" i="52"/>
  <c r="Z13" i="52"/>
  <c r="X13" i="52"/>
  <c r="V13" i="52"/>
  <c r="T13" i="52"/>
  <c r="R13" i="52"/>
  <c r="P13" i="52"/>
  <c r="N13" i="52"/>
  <c r="L13" i="52"/>
  <c r="J13" i="52"/>
  <c r="H13" i="52"/>
  <c r="F13" i="52"/>
  <c r="D13" i="52"/>
  <c r="AX12" i="52"/>
  <c r="AW12" i="52"/>
  <c r="AV12" i="52"/>
  <c r="AU12" i="52"/>
  <c r="AT12" i="52"/>
  <c r="AS12" i="52"/>
  <c r="AR12" i="52"/>
  <c r="AQ12" i="52"/>
  <c r="AP12" i="52"/>
  <c r="AO12" i="52"/>
  <c r="AN12" i="52"/>
  <c r="AM12" i="52"/>
  <c r="AL12" i="52"/>
  <c r="AK12" i="52"/>
  <c r="AJ12" i="52"/>
  <c r="AI12" i="52"/>
  <c r="AH12" i="52"/>
  <c r="AG12" i="52"/>
  <c r="AF12" i="52"/>
  <c r="AE12" i="52"/>
  <c r="AD12" i="52"/>
  <c r="AC12" i="52"/>
  <c r="AB12" i="52"/>
  <c r="AA12" i="52"/>
  <c r="Z12" i="52"/>
  <c r="Y12" i="52"/>
  <c r="X12" i="52"/>
  <c r="W12" i="52"/>
  <c r="V12" i="52"/>
  <c r="U12" i="52"/>
  <c r="T12" i="52"/>
  <c r="S12" i="52"/>
  <c r="R12" i="52"/>
  <c r="Q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C12" i="52"/>
  <c r="AW73" i="51"/>
  <c r="AU73" i="51"/>
  <c r="AS73" i="51"/>
  <c r="AQ73" i="51"/>
  <c r="AO73" i="51"/>
  <c r="AM73" i="51"/>
  <c r="AK73" i="51"/>
  <c r="AI73" i="51"/>
  <c r="AG73" i="51"/>
  <c r="AE73" i="51"/>
  <c r="AC73" i="51"/>
  <c r="AA73" i="51"/>
  <c r="Y73" i="51"/>
  <c r="W73" i="51"/>
  <c r="U73" i="51"/>
  <c r="S73" i="51"/>
  <c r="Q73" i="51"/>
  <c r="O73" i="51"/>
  <c r="M73" i="51"/>
  <c r="K73" i="51"/>
  <c r="I73" i="51"/>
  <c r="G73" i="51"/>
  <c r="E73" i="51"/>
  <c r="C73" i="51"/>
  <c r="AX72" i="51"/>
  <c r="AV72" i="51"/>
  <c r="AT72" i="51"/>
  <c r="AR72" i="51"/>
  <c r="AP72" i="51"/>
  <c r="AN72" i="51"/>
  <c r="AL72" i="51"/>
  <c r="AJ72" i="51"/>
  <c r="AH72" i="51"/>
  <c r="AF72" i="51"/>
  <c r="AD72" i="51"/>
  <c r="AB72" i="51"/>
  <c r="Z72" i="51"/>
  <c r="X72" i="51"/>
  <c r="V72" i="51"/>
  <c r="T72" i="51"/>
  <c r="R72" i="51"/>
  <c r="P72" i="51"/>
  <c r="N72" i="51"/>
  <c r="L72" i="51"/>
  <c r="J72" i="51"/>
  <c r="H72" i="51"/>
  <c r="F72" i="51"/>
  <c r="D72" i="51"/>
  <c r="AX71" i="51"/>
  <c r="AV71" i="51"/>
  <c r="AT71" i="51"/>
  <c r="AR71" i="51"/>
  <c r="AP71" i="51"/>
  <c r="AN71" i="51"/>
  <c r="AL71" i="51"/>
  <c r="AJ71" i="51"/>
  <c r="AH71" i="51"/>
  <c r="AF71" i="51"/>
  <c r="AD71" i="51"/>
  <c r="AB71" i="51"/>
  <c r="Z71" i="51"/>
  <c r="X71" i="51"/>
  <c r="V71" i="51"/>
  <c r="T71" i="51"/>
  <c r="R71" i="51"/>
  <c r="P71" i="51"/>
  <c r="N71" i="51"/>
  <c r="L71" i="51"/>
  <c r="J71" i="51"/>
  <c r="H71" i="51"/>
  <c r="F71" i="51"/>
  <c r="D71" i="51"/>
  <c r="AX70" i="51"/>
  <c r="AV70" i="51"/>
  <c r="AT70" i="51"/>
  <c r="AR70" i="51"/>
  <c r="AP70" i="51"/>
  <c r="AN70" i="51"/>
  <c r="AL70" i="51"/>
  <c r="AJ70" i="51"/>
  <c r="AH70" i="51"/>
  <c r="AF70" i="51"/>
  <c r="AD70" i="51"/>
  <c r="AB70" i="51"/>
  <c r="Z70" i="51"/>
  <c r="X70" i="51"/>
  <c r="V70" i="51"/>
  <c r="T70" i="51"/>
  <c r="R70" i="51"/>
  <c r="P70" i="51"/>
  <c r="N70" i="51"/>
  <c r="L70" i="51"/>
  <c r="J70" i="51"/>
  <c r="H70" i="51"/>
  <c r="F70" i="51"/>
  <c r="D70" i="51"/>
  <c r="AX69" i="51"/>
  <c r="AV69" i="51"/>
  <c r="AT69" i="51"/>
  <c r="AR69" i="51"/>
  <c r="AP69" i="51"/>
  <c r="AN69" i="51"/>
  <c r="AL69" i="51"/>
  <c r="AJ69" i="51"/>
  <c r="AH69" i="51"/>
  <c r="AF69" i="51"/>
  <c r="AD69" i="51"/>
  <c r="AB69" i="51"/>
  <c r="Z69" i="51"/>
  <c r="X69" i="51"/>
  <c r="V69" i="51"/>
  <c r="T69" i="51"/>
  <c r="R69" i="51"/>
  <c r="P69" i="51"/>
  <c r="N69" i="51"/>
  <c r="L69" i="51"/>
  <c r="J69" i="51"/>
  <c r="H69" i="51"/>
  <c r="F69" i="51"/>
  <c r="D69" i="51"/>
  <c r="AX68" i="51"/>
  <c r="AV68" i="51"/>
  <c r="AT68" i="51"/>
  <c r="AR68" i="51"/>
  <c r="AP68" i="51"/>
  <c r="AN68" i="51"/>
  <c r="AL68" i="51"/>
  <c r="AJ68" i="51"/>
  <c r="AH68" i="51"/>
  <c r="AF68" i="51"/>
  <c r="AD68" i="51"/>
  <c r="AB68" i="51"/>
  <c r="Z68" i="51"/>
  <c r="X68" i="51"/>
  <c r="V68" i="51"/>
  <c r="T68" i="51"/>
  <c r="R68" i="51"/>
  <c r="P68" i="51"/>
  <c r="N68" i="51"/>
  <c r="L68" i="51"/>
  <c r="J68" i="51"/>
  <c r="H68" i="51"/>
  <c r="F68" i="51"/>
  <c r="D68" i="51"/>
  <c r="AX67" i="51"/>
  <c r="AV67" i="51"/>
  <c r="AT67" i="51"/>
  <c r="AR67" i="51"/>
  <c r="AP67" i="51"/>
  <c r="AN67" i="51"/>
  <c r="AL67" i="51"/>
  <c r="AJ67" i="51"/>
  <c r="AH67" i="51"/>
  <c r="AF67" i="51"/>
  <c r="AD67" i="51"/>
  <c r="AB67" i="51"/>
  <c r="Z67" i="51"/>
  <c r="X67" i="51"/>
  <c r="V67" i="51"/>
  <c r="T67" i="51"/>
  <c r="R67" i="51"/>
  <c r="P67" i="51"/>
  <c r="N67" i="51"/>
  <c r="L67" i="51"/>
  <c r="J67" i="51"/>
  <c r="H67" i="51"/>
  <c r="F67" i="51"/>
  <c r="D67" i="51"/>
  <c r="AX66" i="51"/>
  <c r="AV66" i="51"/>
  <c r="AT66" i="51"/>
  <c r="AR66" i="51"/>
  <c r="AP66" i="51"/>
  <c r="AN66" i="51"/>
  <c r="AL66" i="51"/>
  <c r="AJ66" i="51"/>
  <c r="AH66" i="51"/>
  <c r="AF66" i="51"/>
  <c r="AD66" i="51"/>
  <c r="AB66" i="51"/>
  <c r="Z66" i="51"/>
  <c r="X66" i="51"/>
  <c r="V66" i="51"/>
  <c r="T66" i="51"/>
  <c r="R66" i="51"/>
  <c r="P66" i="51"/>
  <c r="N66" i="51"/>
  <c r="L66" i="51"/>
  <c r="J66" i="51"/>
  <c r="H66" i="51"/>
  <c r="F66" i="51"/>
  <c r="D66" i="51"/>
  <c r="AX65" i="51"/>
  <c r="AV65" i="51"/>
  <c r="AT65" i="51"/>
  <c r="AR65" i="51"/>
  <c r="AP65" i="51"/>
  <c r="AN65" i="51"/>
  <c r="AL65" i="51"/>
  <c r="AJ65" i="51"/>
  <c r="AH65" i="51"/>
  <c r="AF65" i="51"/>
  <c r="AD65" i="51"/>
  <c r="AB65" i="51"/>
  <c r="Z65" i="51"/>
  <c r="X65" i="51"/>
  <c r="V65" i="51"/>
  <c r="T65" i="51"/>
  <c r="R65" i="51"/>
  <c r="P65" i="51"/>
  <c r="N65" i="51"/>
  <c r="L65" i="51"/>
  <c r="J65" i="51"/>
  <c r="H65" i="51"/>
  <c r="F65" i="51"/>
  <c r="D65" i="51"/>
  <c r="AX64" i="51"/>
  <c r="AV64" i="51"/>
  <c r="AT64" i="51"/>
  <c r="AR64" i="51"/>
  <c r="AP64" i="51"/>
  <c r="AN64" i="51"/>
  <c r="AL64" i="51"/>
  <c r="AJ64" i="51"/>
  <c r="AH64" i="51"/>
  <c r="AF64" i="51"/>
  <c r="AD64" i="51"/>
  <c r="AB64" i="51"/>
  <c r="Z64" i="51"/>
  <c r="X64" i="51"/>
  <c r="V64" i="51"/>
  <c r="T64" i="51"/>
  <c r="R64" i="51"/>
  <c r="P64" i="51"/>
  <c r="N64" i="51"/>
  <c r="L64" i="51"/>
  <c r="J64" i="51"/>
  <c r="H64" i="51"/>
  <c r="F64" i="51"/>
  <c r="D64" i="51"/>
  <c r="AX63" i="51"/>
  <c r="AV63" i="51"/>
  <c r="AT63" i="51"/>
  <c r="AR63" i="51"/>
  <c r="AP63" i="51"/>
  <c r="AN63" i="51"/>
  <c r="AL63" i="51"/>
  <c r="AJ63" i="51"/>
  <c r="AH63" i="51"/>
  <c r="AF63" i="51"/>
  <c r="AD63" i="51"/>
  <c r="AB63" i="51"/>
  <c r="Z63" i="51"/>
  <c r="X63" i="51"/>
  <c r="V63" i="51"/>
  <c r="T63" i="51"/>
  <c r="R63" i="51"/>
  <c r="P63" i="51"/>
  <c r="N63" i="51"/>
  <c r="L63" i="51"/>
  <c r="J63" i="51"/>
  <c r="H63" i="51"/>
  <c r="F63" i="51"/>
  <c r="D63" i="51"/>
  <c r="AX62" i="51"/>
  <c r="AV62" i="51"/>
  <c r="AT62" i="51"/>
  <c r="AR62" i="51"/>
  <c r="AP62" i="51"/>
  <c r="AN62" i="51"/>
  <c r="AL62" i="51"/>
  <c r="AJ62" i="51"/>
  <c r="AH62" i="51"/>
  <c r="AF62" i="51"/>
  <c r="AD62" i="51"/>
  <c r="AB62" i="51"/>
  <c r="Z62" i="51"/>
  <c r="X62" i="51"/>
  <c r="V62" i="51"/>
  <c r="T62" i="51"/>
  <c r="R62" i="51"/>
  <c r="P62" i="51"/>
  <c r="N62" i="51"/>
  <c r="L62" i="51"/>
  <c r="J62" i="51"/>
  <c r="H62" i="51"/>
  <c r="F62" i="51"/>
  <c r="D62" i="51"/>
  <c r="AX61" i="51"/>
  <c r="AV61" i="51"/>
  <c r="AT61" i="51"/>
  <c r="AR61" i="51"/>
  <c r="AP61" i="51"/>
  <c r="AN61" i="51"/>
  <c r="AL61" i="51"/>
  <c r="AJ61" i="51"/>
  <c r="AH61" i="51"/>
  <c r="AF61" i="51"/>
  <c r="AD61" i="51"/>
  <c r="AB61" i="51"/>
  <c r="Z61" i="51"/>
  <c r="X61" i="51"/>
  <c r="V61" i="51"/>
  <c r="T61" i="51"/>
  <c r="R61" i="51"/>
  <c r="P61" i="51"/>
  <c r="N61" i="51"/>
  <c r="L61" i="51"/>
  <c r="J61" i="51"/>
  <c r="H61" i="51"/>
  <c r="F61" i="51"/>
  <c r="D61" i="51"/>
  <c r="AX60" i="51"/>
  <c r="AV60" i="51"/>
  <c r="AT60" i="51"/>
  <c r="AR60" i="51"/>
  <c r="AP60" i="51"/>
  <c r="AN60" i="51"/>
  <c r="AL60" i="51"/>
  <c r="AJ60" i="51"/>
  <c r="AH60" i="51"/>
  <c r="AF60" i="51"/>
  <c r="AD60" i="51"/>
  <c r="AB60" i="51"/>
  <c r="Z60" i="51"/>
  <c r="X60" i="51"/>
  <c r="V60" i="51"/>
  <c r="T60" i="51"/>
  <c r="R60" i="51"/>
  <c r="P60" i="51"/>
  <c r="N60" i="51"/>
  <c r="L60" i="51"/>
  <c r="J60" i="51"/>
  <c r="H60" i="51"/>
  <c r="F60" i="51"/>
  <c r="D60" i="51"/>
  <c r="AX59" i="51"/>
  <c r="AV59" i="51"/>
  <c r="AT59" i="51"/>
  <c r="AR59" i="51"/>
  <c r="AP59" i="51"/>
  <c r="AN59" i="51"/>
  <c r="AL59" i="51"/>
  <c r="AJ59" i="51"/>
  <c r="AH59" i="51"/>
  <c r="AF59" i="51"/>
  <c r="AD59" i="51"/>
  <c r="AB59" i="51"/>
  <c r="Z59" i="51"/>
  <c r="X59" i="51"/>
  <c r="V59" i="51"/>
  <c r="T59" i="51"/>
  <c r="R59" i="51"/>
  <c r="P59" i="51"/>
  <c r="N59" i="51"/>
  <c r="L59" i="51"/>
  <c r="J59" i="51"/>
  <c r="H59" i="51"/>
  <c r="F59" i="51"/>
  <c r="D59" i="51"/>
  <c r="AX58" i="51"/>
  <c r="AV58" i="51"/>
  <c r="AT58" i="51"/>
  <c r="AR58" i="51"/>
  <c r="AP58" i="51"/>
  <c r="AN58" i="51"/>
  <c r="AL58" i="51"/>
  <c r="AJ58" i="51"/>
  <c r="AH58" i="51"/>
  <c r="AF58" i="51"/>
  <c r="AD58" i="51"/>
  <c r="AB58" i="51"/>
  <c r="Z58" i="51"/>
  <c r="X58" i="51"/>
  <c r="V58" i="51"/>
  <c r="T58" i="51"/>
  <c r="R58" i="51"/>
  <c r="P58" i="51"/>
  <c r="N58" i="51"/>
  <c r="L58" i="51"/>
  <c r="J58" i="51"/>
  <c r="H58" i="51"/>
  <c r="F58" i="51"/>
  <c r="D58" i="51"/>
  <c r="AX57" i="51"/>
  <c r="AV57" i="51"/>
  <c r="AT57" i="51"/>
  <c r="AR57" i="51"/>
  <c r="AP57" i="51"/>
  <c r="AN57" i="51"/>
  <c r="AL57" i="51"/>
  <c r="AJ57" i="51"/>
  <c r="AH57" i="51"/>
  <c r="AF57" i="51"/>
  <c r="AD57" i="51"/>
  <c r="AB57" i="51"/>
  <c r="Z57" i="51"/>
  <c r="X57" i="51"/>
  <c r="V57" i="51"/>
  <c r="T57" i="51"/>
  <c r="R57" i="51"/>
  <c r="P57" i="51"/>
  <c r="N57" i="51"/>
  <c r="L57" i="51"/>
  <c r="J57" i="51"/>
  <c r="H57" i="51"/>
  <c r="F57" i="51"/>
  <c r="D57" i="51"/>
  <c r="BC40" i="51"/>
  <c r="BB39" i="51"/>
  <c r="BB41" i="51" s="1"/>
  <c r="BB20" i="51" s="1"/>
  <c r="BC38" i="51"/>
  <c r="AW38" i="51"/>
  <c r="AU38" i="51"/>
  <c r="AS38" i="51"/>
  <c r="AQ38" i="51"/>
  <c r="AO38" i="51"/>
  <c r="AM38" i="51"/>
  <c r="AK38" i="51"/>
  <c r="AI38" i="51"/>
  <c r="AG38" i="51"/>
  <c r="AE38" i="51"/>
  <c r="AC38" i="51"/>
  <c r="AA38" i="51"/>
  <c r="Y38" i="51"/>
  <c r="W38" i="51"/>
  <c r="U38" i="51"/>
  <c r="S38" i="51"/>
  <c r="Q38" i="51"/>
  <c r="O38" i="51"/>
  <c r="M38" i="51"/>
  <c r="K38" i="51"/>
  <c r="I38" i="51"/>
  <c r="G38" i="51"/>
  <c r="E38" i="51"/>
  <c r="C38" i="51"/>
  <c r="BC37" i="51"/>
  <c r="AW37" i="51"/>
  <c r="AU37" i="51"/>
  <c r="AS37" i="51"/>
  <c r="AQ37" i="51"/>
  <c r="AO37" i="51"/>
  <c r="AM37" i="51"/>
  <c r="AK37" i="51"/>
  <c r="AI37" i="51"/>
  <c r="AG37" i="51"/>
  <c r="AE37" i="51"/>
  <c r="AC37" i="51"/>
  <c r="AA37" i="51"/>
  <c r="Y37" i="51"/>
  <c r="U37" i="51"/>
  <c r="S37" i="51"/>
  <c r="Q37" i="51"/>
  <c r="O37" i="51"/>
  <c r="M37" i="51"/>
  <c r="K37" i="51"/>
  <c r="I37" i="51"/>
  <c r="G37" i="51"/>
  <c r="E37" i="51"/>
  <c r="C37" i="51"/>
  <c r="BC36" i="51"/>
  <c r="AW36" i="51"/>
  <c r="AU36" i="51"/>
  <c r="AS36" i="51"/>
  <c r="AQ36" i="51"/>
  <c r="AO36" i="51"/>
  <c r="AM36" i="51"/>
  <c r="AK36" i="51"/>
  <c r="AI36" i="51"/>
  <c r="AG36" i="51"/>
  <c r="AE36" i="51"/>
  <c r="AC36" i="51"/>
  <c r="AA36" i="51"/>
  <c r="Y36" i="51"/>
  <c r="U36" i="51"/>
  <c r="S36" i="51"/>
  <c r="Q36" i="51"/>
  <c r="O36" i="51"/>
  <c r="M36" i="51"/>
  <c r="K36" i="51"/>
  <c r="I36" i="51"/>
  <c r="G36" i="51"/>
  <c r="E36" i="51"/>
  <c r="C36" i="51"/>
  <c r="BC35" i="51"/>
  <c r="AW35" i="51"/>
  <c r="AU35" i="51"/>
  <c r="AS35" i="51"/>
  <c r="AQ35" i="51"/>
  <c r="AO35" i="51"/>
  <c r="AM35" i="51"/>
  <c r="AK35" i="51"/>
  <c r="AI35" i="51"/>
  <c r="AG35" i="51"/>
  <c r="AE35" i="51"/>
  <c r="AC35" i="51"/>
  <c r="AA35" i="51"/>
  <c r="Y35" i="51"/>
  <c r="U35" i="51"/>
  <c r="S35" i="51"/>
  <c r="Q35" i="51"/>
  <c r="O35" i="51"/>
  <c r="M35" i="51"/>
  <c r="K35" i="51"/>
  <c r="I35" i="51"/>
  <c r="G35" i="51"/>
  <c r="E35" i="51"/>
  <c r="C35" i="51"/>
  <c r="BC34" i="51"/>
  <c r="AW34" i="51"/>
  <c r="AU34" i="51"/>
  <c r="AS34" i="51"/>
  <c r="AQ34" i="51"/>
  <c r="AO34" i="51"/>
  <c r="AM34" i="51"/>
  <c r="AK34" i="51"/>
  <c r="AI34" i="51"/>
  <c r="AG34" i="51"/>
  <c r="AE34" i="51"/>
  <c r="AC34" i="51"/>
  <c r="AA34" i="51"/>
  <c r="Y34" i="51"/>
  <c r="U34" i="51"/>
  <c r="S34" i="51"/>
  <c r="Q34" i="51"/>
  <c r="O34" i="51"/>
  <c r="M34" i="51"/>
  <c r="K34" i="51"/>
  <c r="I34" i="51"/>
  <c r="G34" i="51"/>
  <c r="E34" i="51"/>
  <c r="C34" i="51"/>
  <c r="BC33" i="51"/>
  <c r="AW33" i="51"/>
  <c r="AU33" i="51"/>
  <c r="AS33" i="51"/>
  <c r="AQ33" i="51"/>
  <c r="AO33" i="51"/>
  <c r="AM33" i="51"/>
  <c r="AK33" i="51"/>
  <c r="AI33" i="51"/>
  <c r="AG33" i="51"/>
  <c r="AE33" i="51"/>
  <c r="AC33" i="51"/>
  <c r="AA33" i="51"/>
  <c r="Y33" i="51"/>
  <c r="W33" i="51"/>
  <c r="U33" i="51"/>
  <c r="S33" i="51"/>
  <c r="Q33" i="51"/>
  <c r="O33" i="51"/>
  <c r="M33" i="51"/>
  <c r="K33" i="51"/>
  <c r="I33" i="51"/>
  <c r="G33" i="51"/>
  <c r="E33" i="51"/>
  <c r="C33" i="51"/>
  <c r="BC32" i="51"/>
  <c r="AW32" i="51"/>
  <c r="AU32" i="51"/>
  <c r="AS32" i="51"/>
  <c r="AQ32" i="51"/>
  <c r="AO32" i="51"/>
  <c r="AM32" i="51"/>
  <c r="AI32" i="51"/>
  <c r="AG32" i="51"/>
  <c r="AE32" i="51"/>
  <c r="AC32" i="51"/>
  <c r="AA32" i="51"/>
  <c r="Y32" i="51"/>
  <c r="U32" i="51"/>
  <c r="S32" i="51"/>
  <c r="Q32" i="51"/>
  <c r="O32" i="51"/>
  <c r="M32" i="51"/>
  <c r="K32" i="51"/>
  <c r="I32" i="51"/>
  <c r="G32" i="51"/>
  <c r="E32" i="51"/>
  <c r="C32" i="51"/>
  <c r="BC31" i="51"/>
  <c r="AW31" i="51"/>
  <c r="AU31" i="51"/>
  <c r="AS31" i="51"/>
  <c r="AQ31" i="51"/>
  <c r="AO31" i="51"/>
  <c r="AM31" i="51"/>
  <c r="AI31" i="51"/>
  <c r="AG31" i="51"/>
  <c r="AE31" i="51"/>
  <c r="AC31" i="51"/>
  <c r="AA31" i="51"/>
  <c r="Y31" i="51"/>
  <c r="U31" i="51"/>
  <c r="S31" i="51"/>
  <c r="Q31" i="51"/>
  <c r="O31" i="51"/>
  <c r="M31" i="51"/>
  <c r="K31" i="51"/>
  <c r="I31" i="51"/>
  <c r="G31" i="51"/>
  <c r="E31" i="51"/>
  <c r="C31" i="51"/>
  <c r="BC30" i="51"/>
  <c r="AW30" i="51"/>
  <c r="AU30" i="51"/>
  <c r="AS30" i="51"/>
  <c r="AQ30" i="51"/>
  <c r="AO30" i="51"/>
  <c r="AM30" i="51"/>
  <c r="AK30" i="51"/>
  <c r="AI30" i="51"/>
  <c r="AG30" i="51"/>
  <c r="AE30" i="51"/>
  <c r="AC30" i="51"/>
  <c r="AA30" i="51"/>
  <c r="Y30" i="51"/>
  <c r="W30" i="51"/>
  <c r="U30" i="51"/>
  <c r="S30" i="51"/>
  <c r="Q30" i="51"/>
  <c r="O30" i="51"/>
  <c r="M30" i="51"/>
  <c r="K30" i="51"/>
  <c r="I30" i="51"/>
  <c r="G30" i="51"/>
  <c r="E30" i="51"/>
  <c r="C30" i="51"/>
  <c r="BC29" i="51"/>
  <c r="AW29" i="51"/>
  <c r="AU29" i="51"/>
  <c r="AS29" i="51"/>
  <c r="AQ29" i="51"/>
  <c r="AO29" i="51"/>
  <c r="AM29" i="51"/>
  <c r="AK29" i="51"/>
  <c r="AI29" i="51"/>
  <c r="AG29" i="51"/>
  <c r="AE29" i="51"/>
  <c r="AC29" i="51"/>
  <c r="AA29" i="51"/>
  <c r="Y29" i="51"/>
  <c r="W29" i="51"/>
  <c r="U29" i="51"/>
  <c r="S29" i="51"/>
  <c r="Q29" i="51"/>
  <c r="O29" i="51"/>
  <c r="M29" i="51"/>
  <c r="K29" i="51"/>
  <c r="I29" i="51"/>
  <c r="G29" i="51"/>
  <c r="E29" i="51"/>
  <c r="C29" i="51"/>
  <c r="BC28" i="51"/>
  <c r="AW28" i="51"/>
  <c r="AU28" i="51"/>
  <c r="AS28" i="51"/>
  <c r="AQ28" i="51"/>
  <c r="AO28" i="51"/>
  <c r="AM28" i="51"/>
  <c r="AK28" i="51"/>
  <c r="AI28" i="51"/>
  <c r="AG28" i="51"/>
  <c r="AE28" i="51"/>
  <c r="AC28" i="51"/>
  <c r="AA28" i="51"/>
  <c r="Y28" i="51"/>
  <c r="W28" i="51"/>
  <c r="U28" i="51"/>
  <c r="S28" i="51"/>
  <c r="Q28" i="51"/>
  <c r="O28" i="51"/>
  <c r="M28" i="51"/>
  <c r="K28" i="51"/>
  <c r="I28" i="51"/>
  <c r="G28" i="51"/>
  <c r="E28" i="51"/>
  <c r="C28" i="51"/>
  <c r="BC27" i="51"/>
  <c r="AW27" i="51"/>
  <c r="AU27" i="51"/>
  <c r="AS27" i="51"/>
  <c r="AQ27" i="51"/>
  <c r="AO27" i="51"/>
  <c r="AM27" i="51"/>
  <c r="AK27" i="51"/>
  <c r="AI27" i="51"/>
  <c r="AG27" i="51"/>
  <c r="AE27" i="51"/>
  <c r="AC27" i="51"/>
  <c r="AA27" i="51"/>
  <c r="Y27" i="51"/>
  <c r="W27" i="51"/>
  <c r="U27" i="51"/>
  <c r="S27" i="51"/>
  <c r="Q27" i="51"/>
  <c r="O27" i="51"/>
  <c r="M27" i="51"/>
  <c r="K27" i="51"/>
  <c r="I27" i="51"/>
  <c r="G27" i="51"/>
  <c r="E27" i="51"/>
  <c r="C27" i="51"/>
  <c r="BC26" i="51"/>
  <c r="AW26" i="51"/>
  <c r="AU26" i="51"/>
  <c r="AS26" i="51"/>
  <c r="AQ26" i="51"/>
  <c r="AO26" i="51"/>
  <c r="AM26" i="51"/>
  <c r="AK26" i="51"/>
  <c r="AI26" i="51"/>
  <c r="AG26" i="51"/>
  <c r="AE26" i="51"/>
  <c r="AC26" i="51"/>
  <c r="AA26" i="51"/>
  <c r="Y26" i="51"/>
  <c r="W26" i="51"/>
  <c r="U26" i="51"/>
  <c r="S26" i="51"/>
  <c r="Q26" i="51"/>
  <c r="O26" i="51"/>
  <c r="M26" i="51"/>
  <c r="K26" i="51"/>
  <c r="I26" i="51"/>
  <c r="G26" i="51"/>
  <c r="E26" i="51"/>
  <c r="C26" i="51"/>
  <c r="BC25" i="51"/>
  <c r="AW25" i="51"/>
  <c r="AU25" i="51"/>
  <c r="AS25" i="51"/>
  <c r="AQ25" i="51"/>
  <c r="AO25" i="51"/>
  <c r="AM25" i="51"/>
  <c r="AK25" i="51"/>
  <c r="AI25" i="51"/>
  <c r="AG25" i="51"/>
  <c r="AE25" i="51"/>
  <c r="AC25" i="51"/>
  <c r="AA25" i="51"/>
  <c r="Y25" i="51"/>
  <c r="W25" i="51"/>
  <c r="U25" i="51"/>
  <c r="S25" i="51"/>
  <c r="Q25" i="51"/>
  <c r="O25" i="51"/>
  <c r="M25" i="51"/>
  <c r="K25" i="51"/>
  <c r="I25" i="51"/>
  <c r="G25" i="51"/>
  <c r="E25" i="51"/>
  <c r="C25" i="51"/>
  <c r="BC24" i="51"/>
  <c r="AW24" i="51"/>
  <c r="AU24" i="51"/>
  <c r="AS24" i="51"/>
  <c r="AQ24" i="51"/>
  <c r="AO24" i="51"/>
  <c r="AM24" i="51"/>
  <c r="AK24" i="51"/>
  <c r="AI24" i="51"/>
  <c r="AG24" i="51"/>
  <c r="AE24" i="51"/>
  <c r="AC24" i="51"/>
  <c r="AA24" i="51"/>
  <c r="Y24" i="51"/>
  <c r="W24" i="51"/>
  <c r="U24" i="51"/>
  <c r="S24" i="51"/>
  <c r="Q24" i="51"/>
  <c r="O24" i="51"/>
  <c r="M24" i="51"/>
  <c r="K24" i="51"/>
  <c r="I24" i="51"/>
  <c r="G24" i="51"/>
  <c r="E24" i="51"/>
  <c r="C24" i="51"/>
  <c r="BC23" i="51"/>
  <c r="BC39" i="51" s="1"/>
  <c r="BC41" i="51" s="1"/>
  <c r="BC20" i="51" s="1"/>
  <c r="AW23" i="51"/>
  <c r="AU23" i="51"/>
  <c r="AU39" i="51" s="1"/>
  <c r="AS23" i="51"/>
  <c r="AQ23" i="51"/>
  <c r="AO23" i="51"/>
  <c r="AM23" i="51"/>
  <c r="AK23" i="51"/>
  <c r="AI23" i="51"/>
  <c r="AG23" i="51"/>
  <c r="AE23" i="51"/>
  <c r="AE39" i="51" s="1"/>
  <c r="AC23" i="51"/>
  <c r="AA23" i="51"/>
  <c r="Y23" i="51"/>
  <c r="W23" i="51"/>
  <c r="U23" i="51"/>
  <c r="S23" i="51"/>
  <c r="Q23" i="51"/>
  <c r="O23" i="51"/>
  <c r="O39" i="51" s="1"/>
  <c r="M23" i="51"/>
  <c r="K23" i="51"/>
  <c r="I23" i="51"/>
  <c r="G23" i="51"/>
  <c r="E23" i="51"/>
  <c r="C23" i="51"/>
  <c r="BA18" i="51"/>
  <c r="AX15" i="51"/>
  <c r="AW41" i="51" s="1"/>
  <c r="AV15" i="51"/>
  <c r="AU41" i="51" s="1"/>
  <c r="AT15" i="51"/>
  <c r="AS41" i="51" s="1"/>
  <c r="AR15" i="51"/>
  <c r="AQ41" i="51" s="1"/>
  <c r="AP15" i="51"/>
  <c r="AO41" i="51" s="1"/>
  <c r="AN15" i="51"/>
  <c r="AM41" i="51" s="1"/>
  <c r="AL15" i="51"/>
  <c r="AJ15" i="51"/>
  <c r="AI41" i="51" s="1"/>
  <c r="AH15" i="51"/>
  <c r="AG41" i="51" s="1"/>
  <c r="AF15" i="51"/>
  <c r="AE41" i="51" s="1"/>
  <c r="AD15" i="51"/>
  <c r="AC41" i="51" s="1"/>
  <c r="AB15" i="51"/>
  <c r="AA41" i="51" s="1"/>
  <c r="Z15" i="51"/>
  <c r="Y41" i="51" s="1"/>
  <c r="X15" i="51"/>
  <c r="V15" i="51"/>
  <c r="U41" i="51" s="1"/>
  <c r="T15" i="51"/>
  <c r="S41" i="51" s="1"/>
  <c r="R15" i="51"/>
  <c r="Q41" i="51" s="1"/>
  <c r="P15" i="51"/>
  <c r="O41" i="51" s="1"/>
  <c r="N15" i="51"/>
  <c r="M41" i="51" s="1"/>
  <c r="L15" i="51"/>
  <c r="K41" i="51" s="1"/>
  <c r="J15" i="51"/>
  <c r="I41" i="51" s="1"/>
  <c r="H15" i="51"/>
  <c r="G41" i="51" s="1"/>
  <c r="F15" i="51"/>
  <c r="E41" i="51" s="1"/>
  <c r="D15" i="51"/>
  <c r="D14" i="51"/>
  <c r="AX13" i="51"/>
  <c r="AV13" i="51"/>
  <c r="AT13" i="51"/>
  <c r="AR13" i="51"/>
  <c r="AP13" i="51"/>
  <c r="AN13" i="51"/>
  <c r="AL13" i="51"/>
  <c r="AJ13" i="51"/>
  <c r="AH13" i="51"/>
  <c r="AF13" i="51"/>
  <c r="AD13" i="51"/>
  <c r="AB13" i="51"/>
  <c r="Z13" i="51"/>
  <c r="X13" i="51"/>
  <c r="V13" i="51"/>
  <c r="T13" i="51"/>
  <c r="R13" i="51"/>
  <c r="P13" i="51"/>
  <c r="N13" i="51"/>
  <c r="L13" i="51"/>
  <c r="J13" i="51"/>
  <c r="H13" i="51"/>
  <c r="F13" i="51"/>
  <c r="D13" i="51"/>
  <c r="AX12" i="51"/>
  <c r="AW12" i="51"/>
  <c r="AV12" i="51"/>
  <c r="AU12" i="51"/>
  <c r="AT12" i="51"/>
  <c r="AS12" i="51"/>
  <c r="AR12" i="51"/>
  <c r="AQ12" i="51"/>
  <c r="AP12" i="51"/>
  <c r="AO12" i="51"/>
  <c r="AN12" i="51"/>
  <c r="AM12" i="51"/>
  <c r="AL12" i="51"/>
  <c r="AK12" i="51"/>
  <c r="AJ12" i="51"/>
  <c r="AI12" i="51"/>
  <c r="AH12" i="51"/>
  <c r="AG12" i="51"/>
  <c r="AF12" i="51"/>
  <c r="AE12" i="51"/>
  <c r="AD12" i="51"/>
  <c r="AC12" i="51"/>
  <c r="AB12" i="51"/>
  <c r="AA12" i="51"/>
  <c r="Z12" i="51"/>
  <c r="Y12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AW73" i="50"/>
  <c r="AU73" i="50"/>
  <c r="AS73" i="50"/>
  <c r="AQ73" i="50"/>
  <c r="AO73" i="50"/>
  <c r="AM73" i="50"/>
  <c r="AK73" i="50"/>
  <c r="AI73" i="50"/>
  <c r="AG73" i="50"/>
  <c r="AE73" i="50"/>
  <c r="AC73" i="50"/>
  <c r="AA73" i="50"/>
  <c r="Y73" i="50"/>
  <c r="W73" i="50"/>
  <c r="U73" i="50"/>
  <c r="S73" i="50"/>
  <c r="Q73" i="50"/>
  <c r="O73" i="50"/>
  <c r="M73" i="50"/>
  <c r="K73" i="50"/>
  <c r="I73" i="50"/>
  <c r="G73" i="50"/>
  <c r="E73" i="50"/>
  <c r="C73" i="50"/>
  <c r="AX72" i="50"/>
  <c r="AV72" i="50"/>
  <c r="AT72" i="50"/>
  <c r="AR72" i="50"/>
  <c r="AP72" i="50"/>
  <c r="AN72" i="50"/>
  <c r="AL72" i="50"/>
  <c r="AJ72" i="50"/>
  <c r="AH72" i="50"/>
  <c r="AF72" i="50"/>
  <c r="AD72" i="50"/>
  <c r="AB72" i="50"/>
  <c r="Z72" i="50"/>
  <c r="X72" i="50"/>
  <c r="V72" i="50"/>
  <c r="T72" i="50"/>
  <c r="R72" i="50"/>
  <c r="P72" i="50"/>
  <c r="N72" i="50"/>
  <c r="L72" i="50"/>
  <c r="J72" i="50"/>
  <c r="H72" i="50"/>
  <c r="F72" i="50"/>
  <c r="D72" i="50"/>
  <c r="AX71" i="50"/>
  <c r="AV71" i="50"/>
  <c r="AT71" i="50"/>
  <c r="AR71" i="50"/>
  <c r="AP71" i="50"/>
  <c r="AN71" i="50"/>
  <c r="AL71" i="50"/>
  <c r="AJ71" i="50"/>
  <c r="AH71" i="50"/>
  <c r="AF71" i="50"/>
  <c r="AD71" i="50"/>
  <c r="AB71" i="50"/>
  <c r="Z71" i="50"/>
  <c r="X71" i="50"/>
  <c r="V71" i="50"/>
  <c r="T71" i="50"/>
  <c r="R71" i="50"/>
  <c r="P71" i="50"/>
  <c r="N71" i="50"/>
  <c r="L71" i="50"/>
  <c r="J71" i="50"/>
  <c r="H71" i="50"/>
  <c r="F71" i="50"/>
  <c r="D71" i="50"/>
  <c r="AX70" i="50"/>
  <c r="AV70" i="50"/>
  <c r="AT70" i="50"/>
  <c r="AR70" i="50"/>
  <c r="AP70" i="50"/>
  <c r="AN70" i="50"/>
  <c r="AL70" i="50"/>
  <c r="AJ70" i="50"/>
  <c r="AH70" i="50"/>
  <c r="AF70" i="50"/>
  <c r="AD70" i="50"/>
  <c r="AB70" i="50"/>
  <c r="Z70" i="50"/>
  <c r="X70" i="50"/>
  <c r="V70" i="50"/>
  <c r="T70" i="50"/>
  <c r="R70" i="50"/>
  <c r="P70" i="50"/>
  <c r="N70" i="50"/>
  <c r="L70" i="50"/>
  <c r="J70" i="50"/>
  <c r="H70" i="50"/>
  <c r="F70" i="50"/>
  <c r="D70" i="50"/>
  <c r="AX69" i="50"/>
  <c r="AV69" i="50"/>
  <c r="AT69" i="50"/>
  <c r="AR69" i="50"/>
  <c r="AP69" i="50"/>
  <c r="AN69" i="50"/>
  <c r="AL69" i="50"/>
  <c r="AJ69" i="50"/>
  <c r="AH69" i="50"/>
  <c r="AF69" i="50"/>
  <c r="AD69" i="50"/>
  <c r="AB69" i="50"/>
  <c r="Z69" i="50"/>
  <c r="X69" i="50"/>
  <c r="V69" i="50"/>
  <c r="T69" i="50"/>
  <c r="R69" i="50"/>
  <c r="P69" i="50"/>
  <c r="N69" i="50"/>
  <c r="L69" i="50"/>
  <c r="J69" i="50"/>
  <c r="H69" i="50"/>
  <c r="F69" i="50"/>
  <c r="D69" i="50"/>
  <c r="AX68" i="50"/>
  <c r="AV68" i="50"/>
  <c r="AT68" i="50"/>
  <c r="AR68" i="50"/>
  <c r="AP68" i="50"/>
  <c r="AN68" i="50"/>
  <c r="AL68" i="50"/>
  <c r="AJ68" i="50"/>
  <c r="AH68" i="50"/>
  <c r="AF68" i="50"/>
  <c r="AD68" i="50"/>
  <c r="AB68" i="50"/>
  <c r="Z68" i="50"/>
  <c r="X68" i="50"/>
  <c r="V68" i="50"/>
  <c r="T68" i="50"/>
  <c r="R68" i="50"/>
  <c r="P68" i="50"/>
  <c r="N68" i="50"/>
  <c r="L68" i="50"/>
  <c r="J68" i="50"/>
  <c r="H68" i="50"/>
  <c r="F68" i="50"/>
  <c r="D68" i="50"/>
  <c r="AX67" i="50"/>
  <c r="AV67" i="50"/>
  <c r="AT67" i="50"/>
  <c r="AR67" i="50"/>
  <c r="AP67" i="50"/>
  <c r="AN67" i="50"/>
  <c r="AL67" i="50"/>
  <c r="AJ67" i="50"/>
  <c r="AH67" i="50"/>
  <c r="AF67" i="50"/>
  <c r="AD67" i="50"/>
  <c r="AB67" i="50"/>
  <c r="Z67" i="50"/>
  <c r="X67" i="50"/>
  <c r="V67" i="50"/>
  <c r="T67" i="50"/>
  <c r="R67" i="50"/>
  <c r="P67" i="50"/>
  <c r="N67" i="50"/>
  <c r="L67" i="50"/>
  <c r="J67" i="50"/>
  <c r="H67" i="50"/>
  <c r="F67" i="50"/>
  <c r="D67" i="50"/>
  <c r="AX66" i="50"/>
  <c r="AV66" i="50"/>
  <c r="AT66" i="50"/>
  <c r="AR66" i="50"/>
  <c r="AP66" i="50"/>
  <c r="AN66" i="50"/>
  <c r="AL66" i="50"/>
  <c r="AJ66" i="50"/>
  <c r="AH66" i="50"/>
  <c r="AF66" i="50"/>
  <c r="AD66" i="50"/>
  <c r="AB66" i="50"/>
  <c r="Z66" i="50"/>
  <c r="X66" i="50"/>
  <c r="V66" i="50"/>
  <c r="T66" i="50"/>
  <c r="R66" i="50"/>
  <c r="P66" i="50"/>
  <c r="N66" i="50"/>
  <c r="L66" i="50"/>
  <c r="J66" i="50"/>
  <c r="H66" i="50"/>
  <c r="F66" i="50"/>
  <c r="D66" i="50"/>
  <c r="AX65" i="50"/>
  <c r="AV65" i="50"/>
  <c r="AT65" i="50"/>
  <c r="AR65" i="50"/>
  <c r="AP65" i="50"/>
  <c r="AN65" i="50"/>
  <c r="AL65" i="50"/>
  <c r="AJ65" i="50"/>
  <c r="AH65" i="50"/>
  <c r="AF65" i="50"/>
  <c r="AD65" i="50"/>
  <c r="AB65" i="50"/>
  <c r="Z65" i="50"/>
  <c r="X65" i="50"/>
  <c r="V65" i="50"/>
  <c r="T65" i="50"/>
  <c r="R65" i="50"/>
  <c r="P65" i="50"/>
  <c r="N65" i="50"/>
  <c r="L65" i="50"/>
  <c r="J65" i="50"/>
  <c r="H65" i="50"/>
  <c r="F65" i="50"/>
  <c r="D65" i="50"/>
  <c r="AX64" i="50"/>
  <c r="AV64" i="50"/>
  <c r="AT64" i="50"/>
  <c r="AR64" i="50"/>
  <c r="AP64" i="50"/>
  <c r="AN64" i="50"/>
  <c r="AL64" i="50"/>
  <c r="AJ64" i="50"/>
  <c r="AH64" i="50"/>
  <c r="AF64" i="50"/>
  <c r="AD64" i="50"/>
  <c r="AB64" i="50"/>
  <c r="Z64" i="50"/>
  <c r="X64" i="50"/>
  <c r="V64" i="50"/>
  <c r="T64" i="50"/>
  <c r="R64" i="50"/>
  <c r="P64" i="50"/>
  <c r="N64" i="50"/>
  <c r="L64" i="50"/>
  <c r="J64" i="50"/>
  <c r="H64" i="50"/>
  <c r="F64" i="50"/>
  <c r="D64" i="50"/>
  <c r="AX63" i="50"/>
  <c r="AV63" i="50"/>
  <c r="AT63" i="50"/>
  <c r="AR63" i="50"/>
  <c r="AP63" i="50"/>
  <c r="AN63" i="50"/>
  <c r="AL63" i="50"/>
  <c r="AJ63" i="50"/>
  <c r="AH63" i="50"/>
  <c r="AF63" i="50"/>
  <c r="AD63" i="50"/>
  <c r="AB63" i="50"/>
  <c r="Z63" i="50"/>
  <c r="X63" i="50"/>
  <c r="V63" i="50"/>
  <c r="T63" i="50"/>
  <c r="R63" i="50"/>
  <c r="P63" i="50"/>
  <c r="N63" i="50"/>
  <c r="L63" i="50"/>
  <c r="J63" i="50"/>
  <c r="H63" i="50"/>
  <c r="F63" i="50"/>
  <c r="D63" i="50"/>
  <c r="AX62" i="50"/>
  <c r="AV62" i="50"/>
  <c r="AT62" i="50"/>
  <c r="AR62" i="50"/>
  <c r="AP62" i="50"/>
  <c r="AN62" i="50"/>
  <c r="AL62" i="50"/>
  <c r="AJ62" i="50"/>
  <c r="AH62" i="50"/>
  <c r="AF62" i="50"/>
  <c r="AD62" i="50"/>
  <c r="AB62" i="50"/>
  <c r="Z62" i="50"/>
  <c r="X62" i="50"/>
  <c r="V62" i="50"/>
  <c r="T62" i="50"/>
  <c r="R62" i="50"/>
  <c r="P62" i="50"/>
  <c r="N62" i="50"/>
  <c r="L62" i="50"/>
  <c r="J62" i="50"/>
  <c r="H62" i="50"/>
  <c r="F62" i="50"/>
  <c r="D62" i="50"/>
  <c r="AX61" i="50"/>
  <c r="AV61" i="50"/>
  <c r="AT61" i="50"/>
  <c r="AR61" i="50"/>
  <c r="AP61" i="50"/>
  <c r="AN61" i="50"/>
  <c r="AL61" i="50"/>
  <c r="AJ61" i="50"/>
  <c r="AH61" i="50"/>
  <c r="AF61" i="50"/>
  <c r="AD61" i="50"/>
  <c r="AB61" i="50"/>
  <c r="Z61" i="50"/>
  <c r="X61" i="50"/>
  <c r="V61" i="50"/>
  <c r="T61" i="50"/>
  <c r="R61" i="50"/>
  <c r="P61" i="50"/>
  <c r="N61" i="50"/>
  <c r="L61" i="50"/>
  <c r="J61" i="50"/>
  <c r="H61" i="50"/>
  <c r="F61" i="50"/>
  <c r="D61" i="50"/>
  <c r="AX60" i="50"/>
  <c r="AV60" i="50"/>
  <c r="AT60" i="50"/>
  <c r="AR60" i="50"/>
  <c r="AP60" i="50"/>
  <c r="AN60" i="50"/>
  <c r="AL60" i="50"/>
  <c r="AJ60" i="50"/>
  <c r="AH60" i="50"/>
  <c r="AF60" i="50"/>
  <c r="AD60" i="50"/>
  <c r="AB60" i="50"/>
  <c r="Z60" i="50"/>
  <c r="X60" i="50"/>
  <c r="V60" i="50"/>
  <c r="T60" i="50"/>
  <c r="R60" i="50"/>
  <c r="P60" i="50"/>
  <c r="N60" i="50"/>
  <c r="L60" i="50"/>
  <c r="J60" i="50"/>
  <c r="H60" i="50"/>
  <c r="F60" i="50"/>
  <c r="D60" i="50"/>
  <c r="AX59" i="50"/>
  <c r="AV59" i="50"/>
  <c r="AT59" i="50"/>
  <c r="AR59" i="50"/>
  <c r="AP59" i="50"/>
  <c r="AN59" i="50"/>
  <c r="AL59" i="50"/>
  <c r="AJ59" i="50"/>
  <c r="AH59" i="50"/>
  <c r="AF59" i="50"/>
  <c r="AD59" i="50"/>
  <c r="AB59" i="50"/>
  <c r="Z59" i="50"/>
  <c r="X59" i="50"/>
  <c r="V59" i="50"/>
  <c r="T59" i="50"/>
  <c r="R59" i="50"/>
  <c r="P59" i="50"/>
  <c r="N59" i="50"/>
  <c r="L59" i="50"/>
  <c r="J59" i="50"/>
  <c r="H59" i="50"/>
  <c r="F59" i="50"/>
  <c r="D59" i="50"/>
  <c r="AX58" i="50"/>
  <c r="AV58" i="50"/>
  <c r="AT58" i="50"/>
  <c r="AR58" i="50"/>
  <c r="AP58" i="50"/>
  <c r="AN58" i="50"/>
  <c r="AL58" i="50"/>
  <c r="AJ58" i="50"/>
  <c r="AH58" i="50"/>
  <c r="AF58" i="50"/>
  <c r="AD58" i="50"/>
  <c r="AB58" i="50"/>
  <c r="Z58" i="50"/>
  <c r="X58" i="50"/>
  <c r="V58" i="50"/>
  <c r="T58" i="50"/>
  <c r="R58" i="50"/>
  <c r="P58" i="50"/>
  <c r="N58" i="50"/>
  <c r="L58" i="50"/>
  <c r="J58" i="50"/>
  <c r="H58" i="50"/>
  <c r="F58" i="50"/>
  <c r="D58" i="50"/>
  <c r="AX57" i="50"/>
  <c r="AV57" i="50"/>
  <c r="AT57" i="50"/>
  <c r="AR57" i="50"/>
  <c r="AP57" i="50"/>
  <c r="AN57" i="50"/>
  <c r="AL57" i="50"/>
  <c r="AJ57" i="50"/>
  <c r="AH57" i="50"/>
  <c r="AF57" i="50"/>
  <c r="AD57" i="50"/>
  <c r="AB57" i="50"/>
  <c r="Z57" i="50"/>
  <c r="X57" i="50"/>
  <c r="V57" i="50"/>
  <c r="T57" i="50"/>
  <c r="R57" i="50"/>
  <c r="P57" i="50"/>
  <c r="N57" i="50"/>
  <c r="L57" i="50"/>
  <c r="J57" i="50"/>
  <c r="H57" i="50"/>
  <c r="F57" i="50"/>
  <c r="D57" i="50"/>
  <c r="BC40" i="50"/>
  <c r="BB39" i="50"/>
  <c r="BB41" i="50" s="1"/>
  <c r="BB20" i="50" s="1"/>
  <c r="BC38" i="50"/>
  <c r="AW38" i="50"/>
  <c r="AU38" i="50"/>
  <c r="AS38" i="50"/>
  <c r="AQ38" i="50"/>
  <c r="AO38" i="50"/>
  <c r="AM38" i="50"/>
  <c r="AK38" i="50"/>
  <c r="AI38" i="50"/>
  <c r="AG38" i="50"/>
  <c r="AE38" i="50"/>
  <c r="AC38" i="50"/>
  <c r="AA38" i="50"/>
  <c r="Y38" i="50"/>
  <c r="W38" i="50"/>
  <c r="U38" i="50"/>
  <c r="S38" i="50"/>
  <c r="Q38" i="50"/>
  <c r="O38" i="50"/>
  <c r="M38" i="50"/>
  <c r="K38" i="50"/>
  <c r="I38" i="50"/>
  <c r="G38" i="50"/>
  <c r="E38" i="50"/>
  <c r="C38" i="50"/>
  <c r="BC37" i="50"/>
  <c r="AW37" i="50"/>
  <c r="AU37" i="50"/>
  <c r="AS37" i="50"/>
  <c r="AQ37" i="50"/>
  <c r="AO37" i="50"/>
  <c r="AM37" i="50"/>
  <c r="AK37" i="50"/>
  <c r="AE37" i="50"/>
  <c r="AC37" i="50"/>
  <c r="AA37" i="50"/>
  <c r="Y37" i="50"/>
  <c r="W37" i="50"/>
  <c r="U37" i="50"/>
  <c r="S37" i="50"/>
  <c r="Q37" i="50"/>
  <c r="O37" i="50"/>
  <c r="M37" i="50"/>
  <c r="K37" i="50"/>
  <c r="I37" i="50"/>
  <c r="G37" i="50"/>
  <c r="E37" i="50"/>
  <c r="C37" i="50"/>
  <c r="BC36" i="50"/>
  <c r="AW36" i="50"/>
  <c r="AU36" i="50"/>
  <c r="AS36" i="50"/>
  <c r="AQ36" i="50"/>
  <c r="AO36" i="50"/>
  <c r="AM36" i="50"/>
  <c r="AK36" i="50"/>
  <c r="AE36" i="50"/>
  <c r="AC36" i="50"/>
  <c r="AA36" i="50"/>
  <c r="Y36" i="50"/>
  <c r="W36" i="50"/>
  <c r="U36" i="50"/>
  <c r="S36" i="50"/>
  <c r="Q36" i="50"/>
  <c r="O36" i="50"/>
  <c r="M36" i="50"/>
  <c r="K36" i="50"/>
  <c r="I36" i="50"/>
  <c r="G36" i="50"/>
  <c r="E36" i="50"/>
  <c r="C36" i="50"/>
  <c r="BC35" i="50"/>
  <c r="AW35" i="50"/>
  <c r="AU35" i="50"/>
  <c r="AS35" i="50"/>
  <c r="AQ35" i="50"/>
  <c r="AO35" i="50"/>
  <c r="AM35" i="50"/>
  <c r="AK35" i="50"/>
  <c r="AE35" i="50"/>
  <c r="AC35" i="50"/>
  <c r="AA35" i="50"/>
  <c r="Y35" i="50"/>
  <c r="W35" i="50"/>
  <c r="U35" i="50"/>
  <c r="S35" i="50"/>
  <c r="Q35" i="50"/>
  <c r="O35" i="50"/>
  <c r="M35" i="50"/>
  <c r="K35" i="50"/>
  <c r="I35" i="50"/>
  <c r="G35" i="50"/>
  <c r="E35" i="50"/>
  <c r="C35" i="50"/>
  <c r="BC34" i="50"/>
  <c r="AW34" i="50"/>
  <c r="AU34" i="50"/>
  <c r="AS34" i="50"/>
  <c r="AQ34" i="50"/>
  <c r="AO34" i="50"/>
  <c r="AM34" i="50"/>
  <c r="AK34" i="50"/>
  <c r="AE34" i="50"/>
  <c r="AC34" i="50"/>
  <c r="AA34" i="50"/>
  <c r="Y34" i="50"/>
  <c r="W34" i="50"/>
  <c r="U34" i="50"/>
  <c r="S34" i="50"/>
  <c r="Q34" i="50"/>
  <c r="O34" i="50"/>
  <c r="M34" i="50"/>
  <c r="K34" i="50"/>
  <c r="I34" i="50"/>
  <c r="G34" i="50"/>
  <c r="E34" i="50"/>
  <c r="C34" i="50"/>
  <c r="BC33" i="50"/>
  <c r="AW33" i="50"/>
  <c r="AU33" i="50"/>
  <c r="AS33" i="50"/>
  <c r="AQ33" i="50"/>
  <c r="AO33" i="50"/>
  <c r="AM33" i="50"/>
  <c r="AK33" i="50"/>
  <c r="AI33" i="50"/>
  <c r="AG33" i="50"/>
  <c r="AE33" i="50"/>
  <c r="AC33" i="50"/>
  <c r="AA33" i="50"/>
  <c r="Y33" i="50"/>
  <c r="W33" i="50"/>
  <c r="U33" i="50"/>
  <c r="S33" i="50"/>
  <c r="Q33" i="50"/>
  <c r="O33" i="50"/>
  <c r="M33" i="50"/>
  <c r="K33" i="50"/>
  <c r="I33" i="50"/>
  <c r="G33" i="50"/>
  <c r="E33" i="50"/>
  <c r="C33" i="50"/>
  <c r="BC32" i="50"/>
  <c r="AW32" i="50"/>
  <c r="AU32" i="50"/>
  <c r="AS32" i="50"/>
  <c r="AQ32" i="50"/>
  <c r="AO32" i="50"/>
  <c r="AM32" i="50"/>
  <c r="AK32" i="50"/>
  <c r="AE32" i="50"/>
  <c r="AC32" i="50"/>
  <c r="AA32" i="50"/>
  <c r="Y32" i="50"/>
  <c r="W32" i="50"/>
  <c r="U32" i="50"/>
  <c r="S32" i="50"/>
  <c r="Q32" i="50"/>
  <c r="O32" i="50"/>
  <c r="M32" i="50"/>
  <c r="K32" i="50"/>
  <c r="I32" i="50"/>
  <c r="G32" i="50"/>
  <c r="E32" i="50"/>
  <c r="C32" i="50"/>
  <c r="BC31" i="50"/>
  <c r="AW31" i="50"/>
  <c r="AU31" i="50"/>
  <c r="AS31" i="50"/>
  <c r="AQ31" i="50"/>
  <c r="AO31" i="50"/>
  <c r="AM31" i="50"/>
  <c r="AK31" i="50"/>
  <c r="AE31" i="50"/>
  <c r="AC31" i="50"/>
  <c r="AA31" i="50"/>
  <c r="Y31" i="50"/>
  <c r="W31" i="50"/>
  <c r="U31" i="50"/>
  <c r="S31" i="50"/>
  <c r="Q31" i="50"/>
  <c r="O31" i="50"/>
  <c r="M31" i="50"/>
  <c r="K31" i="50"/>
  <c r="I31" i="50"/>
  <c r="G31" i="50"/>
  <c r="E31" i="50"/>
  <c r="C31" i="50"/>
  <c r="BC30" i="50"/>
  <c r="AW30" i="50"/>
  <c r="AU30" i="50"/>
  <c r="AS30" i="50"/>
  <c r="AQ30" i="50"/>
  <c r="AO30" i="50"/>
  <c r="AM30" i="50"/>
  <c r="AK30" i="50"/>
  <c r="AI30" i="50"/>
  <c r="AG30" i="50"/>
  <c r="AE30" i="50"/>
  <c r="AC30" i="50"/>
  <c r="AA30" i="50"/>
  <c r="Y30" i="50"/>
  <c r="W30" i="50"/>
  <c r="U30" i="50"/>
  <c r="S30" i="50"/>
  <c r="Q30" i="50"/>
  <c r="O30" i="50"/>
  <c r="M30" i="50"/>
  <c r="K30" i="50"/>
  <c r="I30" i="50"/>
  <c r="G30" i="50"/>
  <c r="E30" i="50"/>
  <c r="C30" i="50"/>
  <c r="BC29" i="50"/>
  <c r="AW29" i="50"/>
  <c r="AU29" i="50"/>
  <c r="AS29" i="50"/>
  <c r="AQ29" i="50"/>
  <c r="AO29" i="50"/>
  <c r="AM29" i="50"/>
  <c r="AK29" i="50"/>
  <c r="AI29" i="50"/>
  <c r="AG29" i="50"/>
  <c r="AE29" i="50"/>
  <c r="AC29" i="50"/>
  <c r="AA29" i="50"/>
  <c r="Y29" i="50"/>
  <c r="W29" i="50"/>
  <c r="U29" i="50"/>
  <c r="S29" i="50"/>
  <c r="Q29" i="50"/>
  <c r="O29" i="50"/>
  <c r="M29" i="50"/>
  <c r="K29" i="50"/>
  <c r="I29" i="50"/>
  <c r="G29" i="50"/>
  <c r="E29" i="50"/>
  <c r="C29" i="50"/>
  <c r="BC28" i="50"/>
  <c r="AW28" i="50"/>
  <c r="AU28" i="50"/>
  <c r="AS28" i="50"/>
  <c r="AQ28" i="50"/>
  <c r="AO28" i="50"/>
  <c r="AM28" i="50"/>
  <c r="AK28" i="50"/>
  <c r="AI28" i="50"/>
  <c r="AG28" i="50"/>
  <c r="AE28" i="50"/>
  <c r="AC28" i="50"/>
  <c r="AA28" i="50"/>
  <c r="Y28" i="50"/>
  <c r="W28" i="50"/>
  <c r="U28" i="50"/>
  <c r="S28" i="50"/>
  <c r="Q28" i="50"/>
  <c r="O28" i="50"/>
  <c r="M28" i="50"/>
  <c r="K28" i="50"/>
  <c r="I28" i="50"/>
  <c r="G28" i="50"/>
  <c r="E28" i="50"/>
  <c r="C28" i="50"/>
  <c r="BC27" i="50"/>
  <c r="AW27" i="50"/>
  <c r="AU27" i="50"/>
  <c r="AS27" i="50"/>
  <c r="AQ27" i="50"/>
  <c r="AO27" i="50"/>
  <c r="AM27" i="50"/>
  <c r="AK27" i="50"/>
  <c r="AI27" i="50"/>
  <c r="AG27" i="50"/>
  <c r="AE27" i="50"/>
  <c r="AC27" i="50"/>
  <c r="AA27" i="50"/>
  <c r="Y27" i="50"/>
  <c r="W27" i="50"/>
  <c r="U27" i="50"/>
  <c r="S27" i="50"/>
  <c r="Q27" i="50"/>
  <c r="O27" i="50"/>
  <c r="M27" i="50"/>
  <c r="K27" i="50"/>
  <c r="I27" i="50"/>
  <c r="G27" i="50"/>
  <c r="E27" i="50"/>
  <c r="C27" i="50"/>
  <c r="BC26" i="50"/>
  <c r="AW26" i="50"/>
  <c r="AU26" i="50"/>
  <c r="AS26" i="50"/>
  <c r="AQ26" i="50"/>
  <c r="AO26" i="50"/>
  <c r="AM26" i="50"/>
  <c r="AK26" i="50"/>
  <c r="AE26" i="50"/>
  <c r="AC26" i="50"/>
  <c r="AA26" i="50"/>
  <c r="Y26" i="50"/>
  <c r="W26" i="50"/>
  <c r="U26" i="50"/>
  <c r="S26" i="50"/>
  <c r="Q26" i="50"/>
  <c r="O26" i="50"/>
  <c r="M26" i="50"/>
  <c r="K26" i="50"/>
  <c r="I26" i="50"/>
  <c r="G26" i="50"/>
  <c r="E26" i="50"/>
  <c r="C26" i="50"/>
  <c r="BC25" i="50"/>
  <c r="AW25" i="50"/>
  <c r="AU25" i="50"/>
  <c r="AS25" i="50"/>
  <c r="AQ25" i="50"/>
  <c r="AO25" i="50"/>
  <c r="AM25" i="50"/>
  <c r="AK25" i="50"/>
  <c r="AI25" i="50"/>
  <c r="AG25" i="50"/>
  <c r="AE25" i="50"/>
  <c r="AC25" i="50"/>
  <c r="AA25" i="50"/>
  <c r="Y25" i="50"/>
  <c r="W25" i="50"/>
  <c r="U25" i="50"/>
  <c r="S25" i="50"/>
  <c r="Q25" i="50"/>
  <c r="O25" i="50"/>
  <c r="M25" i="50"/>
  <c r="K25" i="50"/>
  <c r="I25" i="50"/>
  <c r="G25" i="50"/>
  <c r="E25" i="50"/>
  <c r="C25" i="50"/>
  <c r="BC24" i="50"/>
  <c r="AW24" i="50"/>
  <c r="AU24" i="50"/>
  <c r="AS24" i="50"/>
  <c r="AQ24" i="50"/>
  <c r="AO24" i="50"/>
  <c r="AM24" i="50"/>
  <c r="AK24" i="50"/>
  <c r="AI24" i="50"/>
  <c r="AG24" i="50"/>
  <c r="AE24" i="50"/>
  <c r="AC24" i="50"/>
  <c r="AA24" i="50"/>
  <c r="Y24" i="50"/>
  <c r="W24" i="50"/>
  <c r="U24" i="50"/>
  <c r="S24" i="50"/>
  <c r="Q24" i="50"/>
  <c r="O24" i="50"/>
  <c r="M24" i="50"/>
  <c r="K24" i="50"/>
  <c r="I24" i="50"/>
  <c r="G24" i="50"/>
  <c r="E24" i="50"/>
  <c r="C24" i="50"/>
  <c r="BC23" i="50"/>
  <c r="BC39" i="50" s="1"/>
  <c r="BC41" i="50" s="1"/>
  <c r="BC20" i="50" s="1"/>
  <c r="AW23" i="50"/>
  <c r="AU23" i="50"/>
  <c r="AS23" i="50"/>
  <c r="AQ23" i="50"/>
  <c r="AO23" i="50"/>
  <c r="AM23" i="50"/>
  <c r="AM39" i="50" s="1"/>
  <c r="AK23" i="50"/>
  <c r="AI23" i="50"/>
  <c r="AG23" i="50"/>
  <c r="AE23" i="50"/>
  <c r="AC23" i="50"/>
  <c r="AA23" i="50"/>
  <c r="Y23" i="50"/>
  <c r="W23" i="50"/>
  <c r="W39" i="50" s="1"/>
  <c r="U23" i="50"/>
  <c r="S23" i="50"/>
  <c r="Q23" i="50"/>
  <c r="O23" i="50"/>
  <c r="M23" i="50"/>
  <c r="K23" i="50"/>
  <c r="I23" i="50"/>
  <c r="G23" i="50"/>
  <c r="G39" i="50" s="1"/>
  <c r="E23" i="50"/>
  <c r="C23" i="50"/>
  <c r="BA18" i="50"/>
  <c r="AX15" i="50"/>
  <c r="AW41" i="50" s="1"/>
  <c r="AV15" i="50"/>
  <c r="AU41" i="50" s="1"/>
  <c r="AT15" i="50"/>
  <c r="AS41" i="50" s="1"/>
  <c r="AR15" i="50"/>
  <c r="AQ41" i="50" s="1"/>
  <c r="AP15" i="50"/>
  <c r="AO41" i="50" s="1"/>
  <c r="AN15" i="50"/>
  <c r="AM41" i="50" s="1"/>
  <c r="AL15" i="50"/>
  <c r="AK41" i="50" s="1"/>
  <c r="AJ15" i="50"/>
  <c r="AH15" i="50"/>
  <c r="AF15" i="50"/>
  <c r="AE41" i="50" s="1"/>
  <c r="AD15" i="50"/>
  <c r="AC41" i="50" s="1"/>
  <c r="AB15" i="50"/>
  <c r="AA41" i="50" s="1"/>
  <c r="Z15" i="50"/>
  <c r="Y41" i="50" s="1"/>
  <c r="X15" i="50"/>
  <c r="W41" i="50" s="1"/>
  <c r="V15" i="50"/>
  <c r="U41" i="50" s="1"/>
  <c r="T15" i="50"/>
  <c r="S41" i="50" s="1"/>
  <c r="R15" i="50"/>
  <c r="Q41" i="50" s="1"/>
  <c r="P15" i="50"/>
  <c r="O41" i="50" s="1"/>
  <c r="N15" i="50"/>
  <c r="M41" i="50" s="1"/>
  <c r="L15" i="50"/>
  <c r="K41" i="50" s="1"/>
  <c r="J15" i="50"/>
  <c r="I41" i="50" s="1"/>
  <c r="H15" i="50"/>
  <c r="G41" i="50" s="1"/>
  <c r="F15" i="50"/>
  <c r="E41" i="50" s="1"/>
  <c r="D15" i="50"/>
  <c r="D14" i="50"/>
  <c r="AX13" i="50"/>
  <c r="AV13" i="50"/>
  <c r="AT13" i="50"/>
  <c r="AR13" i="50"/>
  <c r="AP13" i="50"/>
  <c r="AN13" i="50"/>
  <c r="AL13" i="50"/>
  <c r="AJ13" i="50"/>
  <c r="AH13" i="50"/>
  <c r="AF13" i="50"/>
  <c r="AD13" i="50"/>
  <c r="AB13" i="50"/>
  <c r="Z13" i="50"/>
  <c r="X13" i="50"/>
  <c r="V13" i="50"/>
  <c r="T13" i="50"/>
  <c r="R13" i="50"/>
  <c r="P13" i="50"/>
  <c r="N13" i="50"/>
  <c r="L13" i="50"/>
  <c r="J13" i="50"/>
  <c r="H13" i="50"/>
  <c r="F13" i="50"/>
  <c r="D13" i="50"/>
  <c r="AX12" i="50"/>
  <c r="AW12" i="50"/>
  <c r="AV12" i="50"/>
  <c r="AU12" i="50"/>
  <c r="AT12" i="50"/>
  <c r="AS12" i="50"/>
  <c r="AR12" i="50"/>
  <c r="AQ12" i="50"/>
  <c r="AP12" i="50"/>
  <c r="AO12" i="50"/>
  <c r="AN12" i="50"/>
  <c r="AM12" i="50"/>
  <c r="AL12" i="50"/>
  <c r="AK12" i="50"/>
  <c r="AJ12" i="50"/>
  <c r="AI12" i="50"/>
  <c r="AH12" i="50"/>
  <c r="AG12" i="50"/>
  <c r="AF12" i="50"/>
  <c r="AE12" i="50"/>
  <c r="AD12" i="50"/>
  <c r="AC12" i="50"/>
  <c r="AB12" i="50"/>
  <c r="AA12" i="50"/>
  <c r="Z12" i="50"/>
  <c r="Y12" i="50"/>
  <c r="X12" i="50"/>
  <c r="W12" i="50"/>
  <c r="V12" i="50"/>
  <c r="U12" i="50"/>
  <c r="T12" i="50"/>
  <c r="S12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E12" i="50"/>
  <c r="D12" i="50"/>
  <c r="C12" i="50"/>
  <c r="AW73" i="49"/>
  <c r="AU73" i="49"/>
  <c r="AS73" i="49"/>
  <c r="AQ73" i="49"/>
  <c r="AO73" i="49"/>
  <c r="AM73" i="49"/>
  <c r="AK73" i="49"/>
  <c r="AI73" i="49"/>
  <c r="AG73" i="49"/>
  <c r="AE73" i="49"/>
  <c r="AC73" i="49"/>
  <c r="AA73" i="49"/>
  <c r="Y73" i="49"/>
  <c r="W73" i="49"/>
  <c r="U73" i="49"/>
  <c r="S73" i="49"/>
  <c r="Q73" i="49"/>
  <c r="O73" i="49"/>
  <c r="M73" i="49"/>
  <c r="K73" i="49"/>
  <c r="I73" i="49"/>
  <c r="G73" i="49"/>
  <c r="E73" i="49"/>
  <c r="C73" i="49"/>
  <c r="AX72" i="49"/>
  <c r="AV72" i="49"/>
  <c r="AT72" i="49"/>
  <c r="AR72" i="49"/>
  <c r="AP72" i="49"/>
  <c r="AN72" i="49"/>
  <c r="AL72" i="49"/>
  <c r="AJ72" i="49"/>
  <c r="AH72" i="49"/>
  <c r="AF72" i="49"/>
  <c r="AD72" i="49"/>
  <c r="AB72" i="49"/>
  <c r="Z72" i="49"/>
  <c r="X72" i="49"/>
  <c r="V72" i="49"/>
  <c r="T72" i="49"/>
  <c r="R72" i="49"/>
  <c r="P72" i="49"/>
  <c r="N72" i="49"/>
  <c r="L72" i="49"/>
  <c r="J72" i="49"/>
  <c r="H72" i="49"/>
  <c r="F72" i="49"/>
  <c r="D72" i="49"/>
  <c r="AX71" i="49"/>
  <c r="AV71" i="49"/>
  <c r="AT71" i="49"/>
  <c r="AR71" i="49"/>
  <c r="AP71" i="49"/>
  <c r="AN71" i="49"/>
  <c r="AL71" i="49"/>
  <c r="AJ71" i="49"/>
  <c r="AH71" i="49"/>
  <c r="AF71" i="49"/>
  <c r="AD71" i="49"/>
  <c r="AB71" i="49"/>
  <c r="Z71" i="49"/>
  <c r="X71" i="49"/>
  <c r="V71" i="49"/>
  <c r="T71" i="49"/>
  <c r="R71" i="49"/>
  <c r="P71" i="49"/>
  <c r="N71" i="49"/>
  <c r="L71" i="49"/>
  <c r="J71" i="49"/>
  <c r="H71" i="49"/>
  <c r="F71" i="49"/>
  <c r="D71" i="49"/>
  <c r="AX70" i="49"/>
  <c r="AV70" i="49"/>
  <c r="AT70" i="49"/>
  <c r="AR70" i="49"/>
  <c r="AP70" i="49"/>
  <c r="AN70" i="49"/>
  <c r="AL70" i="49"/>
  <c r="AJ70" i="49"/>
  <c r="AH70" i="49"/>
  <c r="AF70" i="49"/>
  <c r="AD70" i="49"/>
  <c r="AB70" i="49"/>
  <c r="Z70" i="49"/>
  <c r="X70" i="49"/>
  <c r="V70" i="49"/>
  <c r="T70" i="49"/>
  <c r="R70" i="49"/>
  <c r="P70" i="49"/>
  <c r="N70" i="49"/>
  <c r="L70" i="49"/>
  <c r="J70" i="49"/>
  <c r="H70" i="49"/>
  <c r="F70" i="49"/>
  <c r="D70" i="49"/>
  <c r="AX69" i="49"/>
  <c r="AV69" i="49"/>
  <c r="AT69" i="49"/>
  <c r="AR69" i="49"/>
  <c r="AP69" i="49"/>
  <c r="AN69" i="49"/>
  <c r="AL69" i="49"/>
  <c r="AJ69" i="49"/>
  <c r="AH69" i="49"/>
  <c r="AF69" i="49"/>
  <c r="AD69" i="49"/>
  <c r="AB69" i="49"/>
  <c r="Z69" i="49"/>
  <c r="X69" i="49"/>
  <c r="V69" i="49"/>
  <c r="T69" i="49"/>
  <c r="R69" i="49"/>
  <c r="P69" i="49"/>
  <c r="N69" i="49"/>
  <c r="L69" i="49"/>
  <c r="J69" i="49"/>
  <c r="H69" i="49"/>
  <c r="F69" i="49"/>
  <c r="D69" i="49"/>
  <c r="AX68" i="49"/>
  <c r="AV68" i="49"/>
  <c r="AT68" i="49"/>
  <c r="AR68" i="49"/>
  <c r="AP68" i="49"/>
  <c r="AN68" i="49"/>
  <c r="AL68" i="49"/>
  <c r="AJ68" i="49"/>
  <c r="AH68" i="49"/>
  <c r="AF68" i="49"/>
  <c r="AD68" i="49"/>
  <c r="AB68" i="49"/>
  <c r="Z68" i="49"/>
  <c r="X68" i="49"/>
  <c r="V68" i="49"/>
  <c r="T68" i="49"/>
  <c r="R68" i="49"/>
  <c r="P68" i="49"/>
  <c r="N68" i="49"/>
  <c r="L68" i="49"/>
  <c r="J68" i="49"/>
  <c r="H68" i="49"/>
  <c r="F68" i="49"/>
  <c r="D68" i="49"/>
  <c r="AX67" i="49"/>
  <c r="AV67" i="49"/>
  <c r="AT67" i="49"/>
  <c r="AR67" i="49"/>
  <c r="AP67" i="49"/>
  <c r="AN67" i="49"/>
  <c r="AL67" i="49"/>
  <c r="AJ67" i="49"/>
  <c r="AH67" i="49"/>
  <c r="AF67" i="49"/>
  <c r="AD67" i="49"/>
  <c r="AB67" i="49"/>
  <c r="Z67" i="49"/>
  <c r="X67" i="49"/>
  <c r="V67" i="49"/>
  <c r="T67" i="49"/>
  <c r="R67" i="49"/>
  <c r="P67" i="49"/>
  <c r="N67" i="49"/>
  <c r="L67" i="49"/>
  <c r="J67" i="49"/>
  <c r="H67" i="49"/>
  <c r="F67" i="49"/>
  <c r="D67" i="49"/>
  <c r="AX66" i="49"/>
  <c r="AV66" i="49"/>
  <c r="AT66" i="49"/>
  <c r="AR66" i="49"/>
  <c r="AP66" i="49"/>
  <c r="AN66" i="49"/>
  <c r="AL66" i="49"/>
  <c r="AJ66" i="49"/>
  <c r="AH66" i="49"/>
  <c r="AF66" i="49"/>
  <c r="AD66" i="49"/>
  <c r="AB66" i="49"/>
  <c r="Z66" i="49"/>
  <c r="X66" i="49"/>
  <c r="V66" i="49"/>
  <c r="T66" i="49"/>
  <c r="R66" i="49"/>
  <c r="P66" i="49"/>
  <c r="N66" i="49"/>
  <c r="L66" i="49"/>
  <c r="J66" i="49"/>
  <c r="H66" i="49"/>
  <c r="F66" i="49"/>
  <c r="D66" i="49"/>
  <c r="AX65" i="49"/>
  <c r="AV65" i="49"/>
  <c r="AT65" i="49"/>
  <c r="AR65" i="49"/>
  <c r="AP65" i="49"/>
  <c r="AN65" i="49"/>
  <c r="AL65" i="49"/>
  <c r="AJ65" i="49"/>
  <c r="AH65" i="49"/>
  <c r="AF65" i="49"/>
  <c r="AD65" i="49"/>
  <c r="AB65" i="49"/>
  <c r="Z65" i="49"/>
  <c r="X65" i="49"/>
  <c r="V65" i="49"/>
  <c r="T65" i="49"/>
  <c r="R65" i="49"/>
  <c r="P65" i="49"/>
  <c r="N65" i="49"/>
  <c r="L65" i="49"/>
  <c r="J65" i="49"/>
  <c r="H65" i="49"/>
  <c r="F65" i="49"/>
  <c r="D65" i="49"/>
  <c r="AX64" i="49"/>
  <c r="AV64" i="49"/>
  <c r="AT64" i="49"/>
  <c r="AR64" i="49"/>
  <c r="AP64" i="49"/>
  <c r="AN64" i="49"/>
  <c r="AL64" i="49"/>
  <c r="AJ64" i="49"/>
  <c r="AH64" i="49"/>
  <c r="AF64" i="49"/>
  <c r="AD64" i="49"/>
  <c r="AB64" i="49"/>
  <c r="Z64" i="49"/>
  <c r="X64" i="49"/>
  <c r="V64" i="49"/>
  <c r="T64" i="49"/>
  <c r="R64" i="49"/>
  <c r="P64" i="49"/>
  <c r="N64" i="49"/>
  <c r="L64" i="49"/>
  <c r="J64" i="49"/>
  <c r="H64" i="49"/>
  <c r="F64" i="49"/>
  <c r="D64" i="49"/>
  <c r="AX63" i="49"/>
  <c r="AV63" i="49"/>
  <c r="AT63" i="49"/>
  <c r="AR63" i="49"/>
  <c r="AP63" i="49"/>
  <c r="AN63" i="49"/>
  <c r="AL63" i="49"/>
  <c r="AJ63" i="49"/>
  <c r="AH63" i="49"/>
  <c r="AF63" i="49"/>
  <c r="AD63" i="49"/>
  <c r="AB63" i="49"/>
  <c r="Z63" i="49"/>
  <c r="X63" i="49"/>
  <c r="V63" i="49"/>
  <c r="T63" i="49"/>
  <c r="R63" i="49"/>
  <c r="P63" i="49"/>
  <c r="N63" i="49"/>
  <c r="L63" i="49"/>
  <c r="J63" i="49"/>
  <c r="H63" i="49"/>
  <c r="F63" i="49"/>
  <c r="D63" i="49"/>
  <c r="AX62" i="49"/>
  <c r="AV62" i="49"/>
  <c r="AT62" i="49"/>
  <c r="AR62" i="49"/>
  <c r="AP62" i="49"/>
  <c r="AN62" i="49"/>
  <c r="AL62" i="49"/>
  <c r="AJ62" i="49"/>
  <c r="AH62" i="49"/>
  <c r="AF62" i="49"/>
  <c r="AD62" i="49"/>
  <c r="AB62" i="49"/>
  <c r="Z62" i="49"/>
  <c r="X62" i="49"/>
  <c r="V62" i="49"/>
  <c r="T62" i="49"/>
  <c r="R62" i="49"/>
  <c r="P62" i="49"/>
  <c r="N62" i="49"/>
  <c r="L62" i="49"/>
  <c r="J62" i="49"/>
  <c r="H62" i="49"/>
  <c r="F62" i="49"/>
  <c r="D62" i="49"/>
  <c r="AX61" i="49"/>
  <c r="AV61" i="49"/>
  <c r="AT61" i="49"/>
  <c r="AR61" i="49"/>
  <c r="AP61" i="49"/>
  <c r="AN61" i="49"/>
  <c r="AL61" i="49"/>
  <c r="AJ61" i="49"/>
  <c r="AH61" i="49"/>
  <c r="AF61" i="49"/>
  <c r="AD61" i="49"/>
  <c r="AB61" i="49"/>
  <c r="Z61" i="49"/>
  <c r="X61" i="49"/>
  <c r="V61" i="49"/>
  <c r="T61" i="49"/>
  <c r="R61" i="49"/>
  <c r="P61" i="49"/>
  <c r="N61" i="49"/>
  <c r="L61" i="49"/>
  <c r="J61" i="49"/>
  <c r="H61" i="49"/>
  <c r="F61" i="49"/>
  <c r="D61" i="49"/>
  <c r="AX60" i="49"/>
  <c r="AV60" i="49"/>
  <c r="AT60" i="49"/>
  <c r="AR60" i="49"/>
  <c r="AP60" i="49"/>
  <c r="AN60" i="49"/>
  <c r="AL60" i="49"/>
  <c r="AJ60" i="49"/>
  <c r="AH60" i="49"/>
  <c r="AF60" i="49"/>
  <c r="AD60" i="49"/>
  <c r="AB60" i="49"/>
  <c r="Z60" i="49"/>
  <c r="X60" i="49"/>
  <c r="V60" i="49"/>
  <c r="T60" i="49"/>
  <c r="R60" i="49"/>
  <c r="P60" i="49"/>
  <c r="N60" i="49"/>
  <c r="L60" i="49"/>
  <c r="J60" i="49"/>
  <c r="H60" i="49"/>
  <c r="F60" i="49"/>
  <c r="D60" i="49"/>
  <c r="AX59" i="49"/>
  <c r="AV59" i="49"/>
  <c r="AT59" i="49"/>
  <c r="AR59" i="49"/>
  <c r="AP59" i="49"/>
  <c r="AN59" i="49"/>
  <c r="AL59" i="49"/>
  <c r="AJ59" i="49"/>
  <c r="AH59" i="49"/>
  <c r="AF59" i="49"/>
  <c r="AD59" i="49"/>
  <c r="AB59" i="49"/>
  <c r="Z59" i="49"/>
  <c r="X59" i="49"/>
  <c r="V59" i="49"/>
  <c r="T59" i="49"/>
  <c r="R59" i="49"/>
  <c r="P59" i="49"/>
  <c r="N59" i="49"/>
  <c r="L59" i="49"/>
  <c r="J59" i="49"/>
  <c r="H59" i="49"/>
  <c r="F59" i="49"/>
  <c r="D59" i="49"/>
  <c r="AX58" i="49"/>
  <c r="AV58" i="49"/>
  <c r="AT58" i="49"/>
  <c r="AR58" i="49"/>
  <c r="AP58" i="49"/>
  <c r="AN58" i="49"/>
  <c r="AL58" i="49"/>
  <c r="AJ58" i="49"/>
  <c r="AH58" i="49"/>
  <c r="AF58" i="49"/>
  <c r="AD58" i="49"/>
  <c r="AB58" i="49"/>
  <c r="Z58" i="49"/>
  <c r="X58" i="49"/>
  <c r="V58" i="49"/>
  <c r="T58" i="49"/>
  <c r="R58" i="49"/>
  <c r="P58" i="49"/>
  <c r="N58" i="49"/>
  <c r="L58" i="49"/>
  <c r="J58" i="49"/>
  <c r="H58" i="49"/>
  <c r="F58" i="49"/>
  <c r="D58" i="49"/>
  <c r="AX57" i="49"/>
  <c r="AV57" i="49"/>
  <c r="AT57" i="49"/>
  <c r="AR57" i="49"/>
  <c r="AP57" i="49"/>
  <c r="AN57" i="49"/>
  <c r="AL57" i="49"/>
  <c r="AJ57" i="49"/>
  <c r="AH57" i="49"/>
  <c r="AF57" i="49"/>
  <c r="AD57" i="49"/>
  <c r="AB57" i="49"/>
  <c r="Z57" i="49"/>
  <c r="X57" i="49"/>
  <c r="V57" i="49"/>
  <c r="T57" i="49"/>
  <c r="R57" i="49"/>
  <c r="P57" i="49"/>
  <c r="N57" i="49"/>
  <c r="L57" i="49"/>
  <c r="J57" i="49"/>
  <c r="H57" i="49"/>
  <c r="F57" i="49"/>
  <c r="D57" i="49"/>
  <c r="BC40" i="49"/>
  <c r="BB39" i="49"/>
  <c r="BB41" i="49" s="1"/>
  <c r="BB20" i="49" s="1"/>
  <c r="BC38" i="49"/>
  <c r="AW38" i="49"/>
  <c r="AU38" i="49"/>
  <c r="AS38" i="49"/>
  <c r="AQ38" i="49"/>
  <c r="AO38" i="49"/>
  <c r="AM38" i="49"/>
  <c r="AK38" i="49"/>
  <c r="AI38" i="49"/>
  <c r="AG38" i="49"/>
  <c r="AE38" i="49"/>
  <c r="AC38" i="49"/>
  <c r="AA38" i="49"/>
  <c r="Y38" i="49"/>
  <c r="W38" i="49"/>
  <c r="U38" i="49"/>
  <c r="S38" i="49"/>
  <c r="Q38" i="49"/>
  <c r="O38" i="49"/>
  <c r="M38" i="49"/>
  <c r="K38" i="49"/>
  <c r="I38" i="49"/>
  <c r="G38" i="49"/>
  <c r="E38" i="49"/>
  <c r="C38" i="49"/>
  <c r="BC37" i="49"/>
  <c r="AW37" i="49"/>
  <c r="AU37" i="49"/>
  <c r="AS37" i="49"/>
  <c r="AQ37" i="49"/>
  <c r="AO37" i="49"/>
  <c r="AM37" i="49"/>
  <c r="AK37" i="49"/>
  <c r="AI37" i="49"/>
  <c r="AG37" i="49"/>
  <c r="AE37" i="49"/>
  <c r="AC37" i="49"/>
  <c r="AA37" i="49"/>
  <c r="Y37" i="49"/>
  <c r="W37" i="49"/>
  <c r="U37" i="49"/>
  <c r="S37" i="49"/>
  <c r="Q37" i="49"/>
  <c r="O37" i="49"/>
  <c r="M37" i="49"/>
  <c r="K37" i="49"/>
  <c r="I37" i="49"/>
  <c r="G37" i="49"/>
  <c r="E37" i="49"/>
  <c r="C37" i="49"/>
  <c r="BC36" i="49"/>
  <c r="AW36" i="49"/>
  <c r="AU36" i="49"/>
  <c r="AS36" i="49"/>
  <c r="AQ36" i="49"/>
  <c r="AO36" i="49"/>
  <c r="AM36" i="49"/>
  <c r="AC36" i="49"/>
  <c r="AA36" i="49"/>
  <c r="Y36" i="49"/>
  <c r="W36" i="49"/>
  <c r="U36" i="49"/>
  <c r="S36" i="49"/>
  <c r="Q36" i="49"/>
  <c r="O36" i="49"/>
  <c r="M36" i="49"/>
  <c r="K36" i="49"/>
  <c r="I36" i="49"/>
  <c r="G36" i="49"/>
  <c r="E36" i="49"/>
  <c r="C36" i="49"/>
  <c r="BC35" i="49"/>
  <c r="AW35" i="49"/>
  <c r="AU35" i="49"/>
  <c r="AS35" i="49"/>
  <c r="AQ35" i="49"/>
  <c r="AO35" i="49"/>
  <c r="AM35" i="49"/>
  <c r="AC35" i="49"/>
  <c r="AA35" i="49"/>
  <c r="Y35" i="49"/>
  <c r="W35" i="49"/>
  <c r="U35" i="49"/>
  <c r="S35" i="49"/>
  <c r="Q35" i="49"/>
  <c r="O35" i="49"/>
  <c r="M35" i="49"/>
  <c r="K35" i="49"/>
  <c r="I35" i="49"/>
  <c r="G35" i="49"/>
  <c r="E35" i="49"/>
  <c r="C35" i="49"/>
  <c r="BC34" i="49"/>
  <c r="AW34" i="49"/>
  <c r="AU34" i="49"/>
  <c r="AS34" i="49"/>
  <c r="AQ34" i="49"/>
  <c r="AO34" i="49"/>
  <c r="AM34" i="49"/>
  <c r="AC34" i="49"/>
  <c r="AA34" i="49"/>
  <c r="Y34" i="49"/>
  <c r="W34" i="49"/>
  <c r="U34" i="49"/>
  <c r="S34" i="49"/>
  <c r="Q34" i="49"/>
  <c r="O34" i="49"/>
  <c r="M34" i="49"/>
  <c r="K34" i="49"/>
  <c r="I34" i="49"/>
  <c r="G34" i="49"/>
  <c r="E34" i="49"/>
  <c r="C34" i="49"/>
  <c r="BC33" i="49"/>
  <c r="AW33" i="49"/>
  <c r="AU33" i="49"/>
  <c r="AS33" i="49"/>
  <c r="AQ33" i="49"/>
  <c r="AO33" i="49"/>
  <c r="AM33" i="49"/>
  <c r="AK33" i="49"/>
  <c r="AI33" i="49"/>
  <c r="AG33" i="49"/>
  <c r="AE33" i="49"/>
  <c r="AC33" i="49"/>
  <c r="AA33" i="49"/>
  <c r="Y33" i="49"/>
  <c r="W33" i="49"/>
  <c r="U33" i="49"/>
  <c r="S33" i="49"/>
  <c r="Q33" i="49"/>
  <c r="O33" i="49"/>
  <c r="M33" i="49"/>
  <c r="K33" i="49"/>
  <c r="I33" i="49"/>
  <c r="G33" i="49"/>
  <c r="E33" i="49"/>
  <c r="C33" i="49"/>
  <c r="BC32" i="49"/>
  <c r="AW32" i="49"/>
  <c r="AU32" i="49"/>
  <c r="AS32" i="49"/>
  <c r="AQ32" i="49"/>
  <c r="AO32" i="49"/>
  <c r="AM32" i="49"/>
  <c r="AC32" i="49"/>
  <c r="AA32" i="49"/>
  <c r="Y32" i="49"/>
  <c r="W32" i="49"/>
  <c r="U32" i="49"/>
  <c r="S32" i="49"/>
  <c r="Q32" i="49"/>
  <c r="O32" i="49"/>
  <c r="M32" i="49"/>
  <c r="K32" i="49"/>
  <c r="I32" i="49"/>
  <c r="G32" i="49"/>
  <c r="E32" i="49"/>
  <c r="C32" i="49"/>
  <c r="BC31" i="49"/>
  <c r="AW31" i="49"/>
  <c r="AU31" i="49"/>
  <c r="AS31" i="49"/>
  <c r="AQ31" i="49"/>
  <c r="AO31" i="49"/>
  <c r="AM31" i="49"/>
  <c r="AC31" i="49"/>
  <c r="AA31" i="49"/>
  <c r="Y31" i="49"/>
  <c r="W31" i="49"/>
  <c r="U31" i="49"/>
  <c r="S31" i="49"/>
  <c r="Q31" i="49"/>
  <c r="O31" i="49"/>
  <c r="M31" i="49"/>
  <c r="K31" i="49"/>
  <c r="I31" i="49"/>
  <c r="G31" i="49"/>
  <c r="E31" i="49"/>
  <c r="C31" i="49"/>
  <c r="BC30" i="49"/>
  <c r="AW30" i="49"/>
  <c r="AU30" i="49"/>
  <c r="AS30" i="49"/>
  <c r="AQ30" i="49"/>
  <c r="AO30" i="49"/>
  <c r="AM30" i="49"/>
  <c r="AK30" i="49"/>
  <c r="AI30" i="49"/>
  <c r="AG30" i="49"/>
  <c r="AE30" i="49"/>
  <c r="AC30" i="49"/>
  <c r="AA30" i="49"/>
  <c r="Y30" i="49"/>
  <c r="W30" i="49"/>
  <c r="U30" i="49"/>
  <c r="S30" i="49"/>
  <c r="Q30" i="49"/>
  <c r="O30" i="49"/>
  <c r="M30" i="49"/>
  <c r="K30" i="49"/>
  <c r="I30" i="49"/>
  <c r="G30" i="49"/>
  <c r="E30" i="49"/>
  <c r="C30" i="49"/>
  <c r="BC29" i="49"/>
  <c r="AW29" i="49"/>
  <c r="AU29" i="49"/>
  <c r="AS29" i="49"/>
  <c r="AQ29" i="49"/>
  <c r="AO29" i="49"/>
  <c r="AM29" i="49"/>
  <c r="AK29" i="49"/>
  <c r="AI29" i="49"/>
  <c r="AG29" i="49"/>
  <c r="AE29" i="49"/>
  <c r="AC29" i="49"/>
  <c r="AA29" i="49"/>
  <c r="Y29" i="49"/>
  <c r="W29" i="49"/>
  <c r="U29" i="49"/>
  <c r="S29" i="49"/>
  <c r="Q29" i="49"/>
  <c r="O29" i="49"/>
  <c r="M29" i="49"/>
  <c r="K29" i="49"/>
  <c r="I29" i="49"/>
  <c r="G29" i="49"/>
  <c r="E29" i="49"/>
  <c r="C29" i="49"/>
  <c r="BC28" i="49"/>
  <c r="AW28" i="49"/>
  <c r="AU28" i="49"/>
  <c r="AS28" i="49"/>
  <c r="AQ28" i="49"/>
  <c r="AO28" i="49"/>
  <c r="AM28" i="49"/>
  <c r="AK28" i="49"/>
  <c r="AI28" i="49"/>
  <c r="AG28" i="49"/>
  <c r="AE28" i="49"/>
  <c r="AC28" i="49"/>
  <c r="AA28" i="49"/>
  <c r="Y28" i="49"/>
  <c r="W28" i="49"/>
  <c r="U28" i="49"/>
  <c r="S28" i="49"/>
  <c r="Q28" i="49"/>
  <c r="O28" i="49"/>
  <c r="M28" i="49"/>
  <c r="K28" i="49"/>
  <c r="I28" i="49"/>
  <c r="G28" i="49"/>
  <c r="E28" i="49"/>
  <c r="C28" i="49"/>
  <c r="BC27" i="49"/>
  <c r="AW27" i="49"/>
  <c r="AU27" i="49"/>
  <c r="AS27" i="49"/>
  <c r="AQ27" i="49"/>
  <c r="AO27" i="49"/>
  <c r="AM27" i="49"/>
  <c r="AK27" i="49"/>
  <c r="AI27" i="49"/>
  <c r="AG27" i="49"/>
  <c r="AE27" i="49"/>
  <c r="AC27" i="49"/>
  <c r="AA27" i="49"/>
  <c r="Y27" i="49"/>
  <c r="W27" i="49"/>
  <c r="U27" i="49"/>
  <c r="S27" i="49"/>
  <c r="Q27" i="49"/>
  <c r="O27" i="49"/>
  <c r="M27" i="49"/>
  <c r="K27" i="49"/>
  <c r="I27" i="49"/>
  <c r="G27" i="49"/>
  <c r="E27" i="49"/>
  <c r="C27" i="49"/>
  <c r="BC26" i="49"/>
  <c r="AW26" i="49"/>
  <c r="AU26" i="49"/>
  <c r="AS26" i="49"/>
  <c r="AQ26" i="49"/>
  <c r="AO26" i="49"/>
  <c r="AM26" i="49"/>
  <c r="AK26" i="49"/>
  <c r="AI26" i="49"/>
  <c r="AG26" i="49"/>
  <c r="AE26" i="49"/>
  <c r="AC26" i="49"/>
  <c r="AA26" i="49"/>
  <c r="Y26" i="49"/>
  <c r="W26" i="49"/>
  <c r="U26" i="49"/>
  <c r="S26" i="49"/>
  <c r="Q26" i="49"/>
  <c r="O26" i="49"/>
  <c r="M26" i="49"/>
  <c r="K26" i="49"/>
  <c r="I26" i="49"/>
  <c r="G26" i="49"/>
  <c r="E26" i="49"/>
  <c r="C26" i="49"/>
  <c r="BC25" i="49"/>
  <c r="AW25" i="49"/>
  <c r="AU25" i="49"/>
  <c r="AS25" i="49"/>
  <c r="AQ25" i="49"/>
  <c r="AO25" i="49"/>
  <c r="AM25" i="49"/>
  <c r="AK25" i="49"/>
  <c r="AI25" i="49"/>
  <c r="AG25" i="49"/>
  <c r="AE25" i="49"/>
  <c r="AC25" i="49"/>
  <c r="AA25" i="49"/>
  <c r="Y25" i="49"/>
  <c r="W25" i="49"/>
  <c r="U25" i="49"/>
  <c r="S25" i="49"/>
  <c r="Q25" i="49"/>
  <c r="O25" i="49"/>
  <c r="M25" i="49"/>
  <c r="K25" i="49"/>
  <c r="I25" i="49"/>
  <c r="G25" i="49"/>
  <c r="E25" i="49"/>
  <c r="C25" i="49"/>
  <c r="BC24" i="49"/>
  <c r="AW24" i="49"/>
  <c r="AU24" i="49"/>
  <c r="AS24" i="49"/>
  <c r="AQ24" i="49"/>
  <c r="AO24" i="49"/>
  <c r="AM24" i="49"/>
  <c r="AK24" i="49"/>
  <c r="AI24" i="49"/>
  <c r="AG24" i="49"/>
  <c r="AE24" i="49"/>
  <c r="AC24" i="49"/>
  <c r="AA24" i="49"/>
  <c r="Y24" i="49"/>
  <c r="W24" i="49"/>
  <c r="U24" i="49"/>
  <c r="S24" i="49"/>
  <c r="Q24" i="49"/>
  <c r="O24" i="49"/>
  <c r="M24" i="49"/>
  <c r="K24" i="49"/>
  <c r="I24" i="49"/>
  <c r="G24" i="49"/>
  <c r="E24" i="49"/>
  <c r="C24" i="49"/>
  <c r="BC23" i="49"/>
  <c r="BC39" i="49" s="1"/>
  <c r="BC41" i="49" s="1"/>
  <c r="BC20" i="49" s="1"/>
  <c r="AW23" i="49"/>
  <c r="AW39" i="49" s="1"/>
  <c r="AU23" i="49"/>
  <c r="AS23" i="49"/>
  <c r="AQ23" i="49"/>
  <c r="AO23" i="49"/>
  <c r="AM23" i="49"/>
  <c r="AK23" i="49"/>
  <c r="AI23" i="49"/>
  <c r="AG23" i="49"/>
  <c r="AE23" i="49"/>
  <c r="AC23" i="49"/>
  <c r="AA23" i="49"/>
  <c r="Y23" i="49"/>
  <c r="W23" i="49"/>
  <c r="U23" i="49"/>
  <c r="S23" i="49"/>
  <c r="Q23" i="49"/>
  <c r="Q39" i="49" s="1"/>
  <c r="O23" i="49"/>
  <c r="M23" i="49"/>
  <c r="K23" i="49"/>
  <c r="I23" i="49"/>
  <c r="G23" i="49"/>
  <c r="E23" i="49"/>
  <c r="C23" i="49"/>
  <c r="BA18" i="49"/>
  <c r="AX15" i="49"/>
  <c r="AW41" i="49" s="1"/>
  <c r="AV15" i="49"/>
  <c r="AU41" i="49" s="1"/>
  <c r="AT15" i="49"/>
  <c r="AS41" i="49" s="1"/>
  <c r="AR15" i="49"/>
  <c r="AQ41" i="49" s="1"/>
  <c r="AP15" i="49"/>
  <c r="AO41" i="49" s="1"/>
  <c r="AN15" i="49"/>
  <c r="AM41" i="49" s="1"/>
  <c r="AL15" i="49"/>
  <c r="AJ15" i="49"/>
  <c r="AH15" i="49"/>
  <c r="AF15" i="49"/>
  <c r="AD15" i="49"/>
  <c r="AC41" i="49" s="1"/>
  <c r="AB15" i="49"/>
  <c r="AA41" i="49" s="1"/>
  <c r="Z15" i="49"/>
  <c r="Y41" i="49" s="1"/>
  <c r="X15" i="49"/>
  <c r="W41" i="49" s="1"/>
  <c r="V15" i="49"/>
  <c r="U41" i="49" s="1"/>
  <c r="T15" i="49"/>
  <c r="S41" i="49" s="1"/>
  <c r="R15" i="49"/>
  <c r="Q41" i="49" s="1"/>
  <c r="P15" i="49"/>
  <c r="O41" i="49" s="1"/>
  <c r="N15" i="49"/>
  <c r="M41" i="49" s="1"/>
  <c r="L15" i="49"/>
  <c r="K41" i="49" s="1"/>
  <c r="J15" i="49"/>
  <c r="I41" i="49" s="1"/>
  <c r="H15" i="49"/>
  <c r="G41" i="49" s="1"/>
  <c r="F15" i="49"/>
  <c r="E41" i="49" s="1"/>
  <c r="D15" i="49"/>
  <c r="D14" i="49"/>
  <c r="AX13" i="49"/>
  <c r="AV13" i="49"/>
  <c r="AT13" i="49"/>
  <c r="AR13" i="49"/>
  <c r="AP13" i="49"/>
  <c r="AN13" i="49"/>
  <c r="AL13" i="49"/>
  <c r="AJ13" i="49"/>
  <c r="AH13" i="49"/>
  <c r="AF13" i="49"/>
  <c r="AD13" i="49"/>
  <c r="AB13" i="49"/>
  <c r="Z13" i="49"/>
  <c r="X13" i="49"/>
  <c r="V13" i="49"/>
  <c r="T13" i="49"/>
  <c r="R13" i="49"/>
  <c r="P13" i="49"/>
  <c r="N13" i="49"/>
  <c r="L13" i="49"/>
  <c r="J13" i="49"/>
  <c r="H13" i="49"/>
  <c r="F13" i="49"/>
  <c r="D13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C12" i="49"/>
  <c r="AW73" i="48"/>
  <c r="AU73" i="48"/>
  <c r="AS73" i="48"/>
  <c r="AQ73" i="48"/>
  <c r="AO73" i="48"/>
  <c r="AM73" i="48"/>
  <c r="AK73" i="48"/>
  <c r="AI73" i="48"/>
  <c r="AG73" i="48"/>
  <c r="AE73" i="48"/>
  <c r="AC73" i="48"/>
  <c r="AA73" i="48"/>
  <c r="Y73" i="48"/>
  <c r="W73" i="48"/>
  <c r="U73" i="48"/>
  <c r="S73" i="48"/>
  <c r="Q73" i="48"/>
  <c r="O73" i="48"/>
  <c r="M73" i="48"/>
  <c r="K73" i="48"/>
  <c r="I73" i="48"/>
  <c r="G73" i="48"/>
  <c r="E73" i="48"/>
  <c r="C73" i="48"/>
  <c r="AX72" i="48"/>
  <c r="AV72" i="48"/>
  <c r="AT72" i="48"/>
  <c r="AR72" i="48"/>
  <c r="AP72" i="48"/>
  <c r="AN72" i="48"/>
  <c r="AL72" i="48"/>
  <c r="AJ72" i="48"/>
  <c r="AH72" i="48"/>
  <c r="AF72" i="48"/>
  <c r="AD72" i="48"/>
  <c r="AB72" i="48"/>
  <c r="Z72" i="48"/>
  <c r="X72" i="48"/>
  <c r="V72" i="48"/>
  <c r="T72" i="48"/>
  <c r="R72" i="48"/>
  <c r="P72" i="48"/>
  <c r="N72" i="48"/>
  <c r="L72" i="48"/>
  <c r="J72" i="48"/>
  <c r="H72" i="48"/>
  <c r="F72" i="48"/>
  <c r="D72" i="48"/>
  <c r="AX71" i="48"/>
  <c r="AV71" i="48"/>
  <c r="AT71" i="48"/>
  <c r="AR71" i="48"/>
  <c r="AP71" i="48"/>
  <c r="AN71" i="48"/>
  <c r="AL71" i="48"/>
  <c r="AJ71" i="48"/>
  <c r="AH71" i="48"/>
  <c r="AF71" i="48"/>
  <c r="AD71" i="48"/>
  <c r="AB71" i="48"/>
  <c r="Z71" i="48"/>
  <c r="X71" i="48"/>
  <c r="V71" i="48"/>
  <c r="T71" i="48"/>
  <c r="R71" i="48"/>
  <c r="P71" i="48"/>
  <c r="N71" i="48"/>
  <c r="L71" i="48"/>
  <c r="J71" i="48"/>
  <c r="H71" i="48"/>
  <c r="F71" i="48"/>
  <c r="D71" i="48"/>
  <c r="AX70" i="48"/>
  <c r="AV70" i="48"/>
  <c r="AT70" i="48"/>
  <c r="AR70" i="48"/>
  <c r="AP70" i="48"/>
  <c r="AN70" i="48"/>
  <c r="AL70" i="48"/>
  <c r="AJ70" i="48"/>
  <c r="AH70" i="48"/>
  <c r="AF70" i="48"/>
  <c r="AD70" i="48"/>
  <c r="AB70" i="48"/>
  <c r="Z70" i="48"/>
  <c r="X70" i="48"/>
  <c r="V70" i="48"/>
  <c r="T70" i="48"/>
  <c r="R70" i="48"/>
  <c r="P70" i="48"/>
  <c r="N70" i="48"/>
  <c r="L70" i="48"/>
  <c r="J70" i="48"/>
  <c r="H70" i="48"/>
  <c r="F70" i="48"/>
  <c r="D70" i="48"/>
  <c r="AX69" i="48"/>
  <c r="AV69" i="48"/>
  <c r="AT69" i="48"/>
  <c r="AR69" i="48"/>
  <c r="AP69" i="48"/>
  <c r="AN69" i="48"/>
  <c r="AL69" i="48"/>
  <c r="AJ69" i="48"/>
  <c r="AH69" i="48"/>
  <c r="AF69" i="48"/>
  <c r="AD69" i="48"/>
  <c r="AB69" i="48"/>
  <c r="Z69" i="48"/>
  <c r="X69" i="48"/>
  <c r="V69" i="48"/>
  <c r="T69" i="48"/>
  <c r="R69" i="48"/>
  <c r="P69" i="48"/>
  <c r="N69" i="48"/>
  <c r="L69" i="48"/>
  <c r="J69" i="48"/>
  <c r="H69" i="48"/>
  <c r="F69" i="48"/>
  <c r="D69" i="48"/>
  <c r="AX68" i="48"/>
  <c r="AV68" i="48"/>
  <c r="AT68" i="48"/>
  <c r="AR68" i="48"/>
  <c r="AP68" i="48"/>
  <c r="AN68" i="48"/>
  <c r="AL68" i="48"/>
  <c r="AJ68" i="48"/>
  <c r="AH68" i="48"/>
  <c r="AF68" i="48"/>
  <c r="AD68" i="48"/>
  <c r="AB68" i="48"/>
  <c r="Z68" i="48"/>
  <c r="X68" i="48"/>
  <c r="V68" i="48"/>
  <c r="T68" i="48"/>
  <c r="R68" i="48"/>
  <c r="P68" i="48"/>
  <c r="N68" i="48"/>
  <c r="L68" i="48"/>
  <c r="J68" i="48"/>
  <c r="H68" i="48"/>
  <c r="F68" i="48"/>
  <c r="D68" i="48"/>
  <c r="AX67" i="48"/>
  <c r="AV67" i="48"/>
  <c r="AT67" i="48"/>
  <c r="AR67" i="48"/>
  <c r="AP67" i="48"/>
  <c r="AN67" i="48"/>
  <c r="AL67" i="48"/>
  <c r="AJ67" i="48"/>
  <c r="AH67" i="48"/>
  <c r="AF67" i="48"/>
  <c r="AD67" i="48"/>
  <c r="AB67" i="48"/>
  <c r="Z67" i="48"/>
  <c r="X67" i="48"/>
  <c r="V67" i="48"/>
  <c r="T67" i="48"/>
  <c r="R67" i="48"/>
  <c r="P67" i="48"/>
  <c r="N67" i="48"/>
  <c r="L67" i="48"/>
  <c r="J67" i="48"/>
  <c r="H67" i="48"/>
  <c r="F67" i="48"/>
  <c r="D67" i="48"/>
  <c r="AX66" i="48"/>
  <c r="AV66" i="48"/>
  <c r="AT66" i="48"/>
  <c r="AR66" i="48"/>
  <c r="AP66" i="48"/>
  <c r="AN66" i="48"/>
  <c r="AL66" i="48"/>
  <c r="AJ66" i="48"/>
  <c r="AH66" i="48"/>
  <c r="AF66" i="48"/>
  <c r="AD66" i="48"/>
  <c r="AB66" i="48"/>
  <c r="Z66" i="48"/>
  <c r="X66" i="48"/>
  <c r="V66" i="48"/>
  <c r="T66" i="48"/>
  <c r="R66" i="48"/>
  <c r="P66" i="48"/>
  <c r="N66" i="48"/>
  <c r="L66" i="48"/>
  <c r="J66" i="48"/>
  <c r="H66" i="48"/>
  <c r="F66" i="48"/>
  <c r="D66" i="48"/>
  <c r="AX65" i="48"/>
  <c r="AV65" i="48"/>
  <c r="AT65" i="48"/>
  <c r="AR65" i="48"/>
  <c r="AP65" i="48"/>
  <c r="AN65" i="48"/>
  <c r="AL65" i="48"/>
  <c r="AJ65" i="48"/>
  <c r="AH65" i="48"/>
  <c r="AF65" i="48"/>
  <c r="AD65" i="48"/>
  <c r="AB65" i="48"/>
  <c r="Z65" i="48"/>
  <c r="X65" i="48"/>
  <c r="V65" i="48"/>
  <c r="T65" i="48"/>
  <c r="R65" i="48"/>
  <c r="P65" i="48"/>
  <c r="N65" i="48"/>
  <c r="L65" i="48"/>
  <c r="J65" i="48"/>
  <c r="H65" i="48"/>
  <c r="F65" i="48"/>
  <c r="D65" i="48"/>
  <c r="AX64" i="48"/>
  <c r="AV64" i="48"/>
  <c r="AT64" i="48"/>
  <c r="AR64" i="48"/>
  <c r="AP64" i="48"/>
  <c r="AN64" i="48"/>
  <c r="AL64" i="48"/>
  <c r="AJ64" i="48"/>
  <c r="AH64" i="48"/>
  <c r="AF64" i="48"/>
  <c r="AD64" i="48"/>
  <c r="AB64" i="48"/>
  <c r="Z64" i="48"/>
  <c r="X64" i="48"/>
  <c r="V64" i="48"/>
  <c r="T64" i="48"/>
  <c r="R64" i="48"/>
  <c r="P64" i="48"/>
  <c r="N64" i="48"/>
  <c r="L64" i="48"/>
  <c r="J64" i="48"/>
  <c r="H64" i="48"/>
  <c r="F64" i="48"/>
  <c r="D64" i="48"/>
  <c r="AX63" i="48"/>
  <c r="AV63" i="48"/>
  <c r="AT63" i="48"/>
  <c r="AR63" i="48"/>
  <c r="AP63" i="48"/>
  <c r="AN63" i="48"/>
  <c r="AL63" i="48"/>
  <c r="AJ63" i="48"/>
  <c r="AH63" i="48"/>
  <c r="AF63" i="48"/>
  <c r="AD63" i="48"/>
  <c r="AB63" i="48"/>
  <c r="Z63" i="48"/>
  <c r="X63" i="48"/>
  <c r="V63" i="48"/>
  <c r="T63" i="48"/>
  <c r="R63" i="48"/>
  <c r="P63" i="48"/>
  <c r="N63" i="48"/>
  <c r="L63" i="48"/>
  <c r="J63" i="48"/>
  <c r="H63" i="48"/>
  <c r="F63" i="48"/>
  <c r="D63" i="48"/>
  <c r="AX62" i="48"/>
  <c r="AV62" i="48"/>
  <c r="AT62" i="48"/>
  <c r="AR62" i="48"/>
  <c r="AP62" i="48"/>
  <c r="AN62" i="48"/>
  <c r="AL62" i="48"/>
  <c r="AJ62" i="48"/>
  <c r="AH62" i="48"/>
  <c r="AF62" i="48"/>
  <c r="AD62" i="48"/>
  <c r="AB62" i="48"/>
  <c r="Z62" i="48"/>
  <c r="X62" i="48"/>
  <c r="V62" i="48"/>
  <c r="T62" i="48"/>
  <c r="R62" i="48"/>
  <c r="P62" i="48"/>
  <c r="N62" i="48"/>
  <c r="L62" i="48"/>
  <c r="J62" i="48"/>
  <c r="H62" i="48"/>
  <c r="F62" i="48"/>
  <c r="D62" i="48"/>
  <c r="AX61" i="48"/>
  <c r="AV61" i="48"/>
  <c r="AT61" i="48"/>
  <c r="AR61" i="48"/>
  <c r="AP61" i="48"/>
  <c r="AN61" i="48"/>
  <c r="AL61" i="48"/>
  <c r="AJ61" i="48"/>
  <c r="AH61" i="48"/>
  <c r="AF61" i="48"/>
  <c r="AD61" i="48"/>
  <c r="AB61" i="48"/>
  <c r="Z61" i="48"/>
  <c r="X61" i="48"/>
  <c r="V61" i="48"/>
  <c r="T61" i="48"/>
  <c r="R61" i="48"/>
  <c r="P61" i="48"/>
  <c r="N61" i="48"/>
  <c r="L61" i="48"/>
  <c r="J61" i="48"/>
  <c r="H61" i="48"/>
  <c r="F61" i="48"/>
  <c r="D61" i="48"/>
  <c r="AX60" i="48"/>
  <c r="AV60" i="48"/>
  <c r="AT60" i="48"/>
  <c r="AR60" i="48"/>
  <c r="AP60" i="48"/>
  <c r="AN60" i="48"/>
  <c r="AL60" i="48"/>
  <c r="AJ60" i="48"/>
  <c r="AH60" i="48"/>
  <c r="AF60" i="48"/>
  <c r="AD60" i="48"/>
  <c r="AB60" i="48"/>
  <c r="Z60" i="48"/>
  <c r="X60" i="48"/>
  <c r="V60" i="48"/>
  <c r="T60" i="48"/>
  <c r="R60" i="48"/>
  <c r="P60" i="48"/>
  <c r="N60" i="48"/>
  <c r="L60" i="48"/>
  <c r="J60" i="48"/>
  <c r="H60" i="48"/>
  <c r="F60" i="48"/>
  <c r="D60" i="48"/>
  <c r="AX59" i="48"/>
  <c r="AV59" i="48"/>
  <c r="AT59" i="48"/>
  <c r="AR59" i="48"/>
  <c r="AP59" i="48"/>
  <c r="AN59" i="48"/>
  <c r="AL59" i="48"/>
  <c r="AJ59" i="48"/>
  <c r="AH59" i="48"/>
  <c r="AF59" i="48"/>
  <c r="AD59" i="48"/>
  <c r="AB59" i="48"/>
  <c r="Z59" i="48"/>
  <c r="X59" i="48"/>
  <c r="V59" i="48"/>
  <c r="T59" i="48"/>
  <c r="R59" i="48"/>
  <c r="P59" i="48"/>
  <c r="N59" i="48"/>
  <c r="L59" i="48"/>
  <c r="J59" i="48"/>
  <c r="H59" i="48"/>
  <c r="F59" i="48"/>
  <c r="D59" i="48"/>
  <c r="AX58" i="48"/>
  <c r="AV58" i="48"/>
  <c r="AT58" i="48"/>
  <c r="AR58" i="48"/>
  <c r="AP58" i="48"/>
  <c r="AN58" i="48"/>
  <c r="AL58" i="48"/>
  <c r="AJ58" i="48"/>
  <c r="AH58" i="48"/>
  <c r="AF58" i="48"/>
  <c r="AD58" i="48"/>
  <c r="AB58" i="48"/>
  <c r="Z58" i="48"/>
  <c r="X58" i="48"/>
  <c r="V58" i="48"/>
  <c r="T58" i="48"/>
  <c r="R58" i="48"/>
  <c r="P58" i="48"/>
  <c r="N58" i="48"/>
  <c r="L58" i="48"/>
  <c r="J58" i="48"/>
  <c r="H58" i="48"/>
  <c r="F58" i="48"/>
  <c r="D58" i="48"/>
  <c r="AX57" i="48"/>
  <c r="AV57" i="48"/>
  <c r="AT57" i="48"/>
  <c r="AR57" i="48"/>
  <c r="AP57" i="48"/>
  <c r="AN57" i="48"/>
  <c r="AL57" i="48"/>
  <c r="AJ57" i="48"/>
  <c r="AH57" i="48"/>
  <c r="AF57" i="48"/>
  <c r="AD57" i="48"/>
  <c r="AB57" i="48"/>
  <c r="Z57" i="48"/>
  <c r="X57" i="48"/>
  <c r="V57" i="48"/>
  <c r="T57" i="48"/>
  <c r="R57" i="48"/>
  <c r="P57" i="48"/>
  <c r="N57" i="48"/>
  <c r="L57" i="48"/>
  <c r="J57" i="48"/>
  <c r="H57" i="48"/>
  <c r="F57" i="48"/>
  <c r="D57" i="48"/>
  <c r="BC40" i="48"/>
  <c r="BB39" i="48"/>
  <c r="BB41" i="48" s="1"/>
  <c r="BB20" i="48" s="1"/>
  <c r="BC38" i="48"/>
  <c r="AW38" i="48"/>
  <c r="AU38" i="48"/>
  <c r="AS38" i="48"/>
  <c r="AQ38" i="48"/>
  <c r="AO38" i="48"/>
  <c r="AM38" i="48"/>
  <c r="AK38" i="48"/>
  <c r="AI38" i="48"/>
  <c r="AG38" i="48"/>
  <c r="AE38" i="48"/>
  <c r="AC38" i="48"/>
  <c r="AA38" i="48"/>
  <c r="Y38" i="48"/>
  <c r="W38" i="48"/>
  <c r="U38" i="48"/>
  <c r="S38" i="48"/>
  <c r="Q38" i="48"/>
  <c r="M38" i="48"/>
  <c r="K38" i="48"/>
  <c r="I38" i="48"/>
  <c r="G38" i="48"/>
  <c r="E38" i="48"/>
  <c r="C38" i="48"/>
  <c r="BC37" i="48"/>
  <c r="AW37" i="48"/>
  <c r="AU37" i="48"/>
  <c r="AS37" i="48"/>
  <c r="AQ37" i="48"/>
  <c r="AO37" i="48"/>
  <c r="AM37" i="48"/>
  <c r="AK37" i="48"/>
  <c r="AI37" i="48"/>
  <c r="AG37" i="48"/>
  <c r="AE37" i="48"/>
  <c r="AC37" i="48"/>
  <c r="AA37" i="48"/>
  <c r="Y37" i="48"/>
  <c r="W37" i="48"/>
  <c r="U37" i="48"/>
  <c r="S37" i="48"/>
  <c r="Q37" i="48"/>
  <c r="M37" i="48"/>
  <c r="K37" i="48"/>
  <c r="I37" i="48"/>
  <c r="G37" i="48"/>
  <c r="E37" i="48"/>
  <c r="C37" i="48"/>
  <c r="BC36" i="48"/>
  <c r="AW36" i="48"/>
  <c r="AU36" i="48"/>
  <c r="AS36" i="48"/>
  <c r="AQ36" i="48"/>
  <c r="AO36" i="48"/>
  <c r="AM36" i="48"/>
  <c r="AK36" i="48"/>
  <c r="AI36" i="48"/>
  <c r="AG36" i="48"/>
  <c r="AE36" i="48"/>
  <c r="AC36" i="48"/>
  <c r="AA36" i="48"/>
  <c r="Y36" i="48"/>
  <c r="W36" i="48"/>
  <c r="U36" i="48"/>
  <c r="S36" i="48"/>
  <c r="Q36" i="48"/>
  <c r="M36" i="48"/>
  <c r="K36" i="48"/>
  <c r="I36" i="48"/>
  <c r="G36" i="48"/>
  <c r="E36" i="48"/>
  <c r="C36" i="48"/>
  <c r="BC35" i="48"/>
  <c r="AW35" i="48"/>
  <c r="AU35" i="48"/>
  <c r="AS35" i="48"/>
  <c r="AQ35" i="48"/>
  <c r="AO35" i="48"/>
  <c r="AM35" i="48"/>
  <c r="AK35" i="48"/>
  <c r="AI35" i="48"/>
  <c r="AG35" i="48"/>
  <c r="AE35" i="48"/>
  <c r="AC35" i="48"/>
  <c r="AA35" i="48"/>
  <c r="Y35" i="48"/>
  <c r="W35" i="48"/>
  <c r="U35" i="48"/>
  <c r="S35" i="48"/>
  <c r="Q35" i="48"/>
  <c r="M35" i="48"/>
  <c r="K35" i="48"/>
  <c r="I35" i="48"/>
  <c r="G35" i="48"/>
  <c r="E35" i="48"/>
  <c r="C35" i="48"/>
  <c r="BC34" i="48"/>
  <c r="AW34" i="48"/>
  <c r="AU34" i="48"/>
  <c r="AS34" i="48"/>
  <c r="AQ34" i="48"/>
  <c r="AO34" i="48"/>
  <c r="AM34" i="48"/>
  <c r="AK34" i="48"/>
  <c r="AI34" i="48"/>
  <c r="AG34" i="48"/>
  <c r="AE34" i="48"/>
  <c r="AC34" i="48"/>
  <c r="AA34" i="48"/>
  <c r="Y34" i="48"/>
  <c r="W34" i="48"/>
  <c r="U34" i="48"/>
  <c r="S34" i="48"/>
  <c r="Q34" i="48"/>
  <c r="M34" i="48"/>
  <c r="K34" i="48"/>
  <c r="I34" i="48"/>
  <c r="G34" i="48"/>
  <c r="E34" i="48"/>
  <c r="C34" i="48"/>
  <c r="BC33" i="48"/>
  <c r="AW33" i="48"/>
  <c r="AU33" i="48"/>
  <c r="AS33" i="48"/>
  <c r="AQ33" i="48"/>
  <c r="AO33" i="48"/>
  <c r="AM33" i="48"/>
  <c r="AK33" i="48"/>
  <c r="AI33" i="48"/>
  <c r="AG33" i="48"/>
  <c r="AE33" i="48"/>
  <c r="AC33" i="48"/>
  <c r="AA33" i="48"/>
  <c r="Y33" i="48"/>
  <c r="W33" i="48"/>
  <c r="U33" i="48"/>
  <c r="S33" i="48"/>
  <c r="Q33" i="48"/>
  <c r="O33" i="48"/>
  <c r="M33" i="48"/>
  <c r="K33" i="48"/>
  <c r="I33" i="48"/>
  <c r="G33" i="48"/>
  <c r="E33" i="48"/>
  <c r="C33" i="48"/>
  <c r="BC32" i="48"/>
  <c r="AW32" i="48"/>
  <c r="AU32" i="48"/>
  <c r="AS32" i="48"/>
  <c r="AQ32" i="48"/>
  <c r="AO32" i="48"/>
  <c r="AM32" i="48"/>
  <c r="AK32" i="48"/>
  <c r="AI32" i="48"/>
  <c r="AG32" i="48"/>
  <c r="AE32" i="48"/>
  <c r="AC32" i="48"/>
  <c r="AA32" i="48"/>
  <c r="Y32" i="48"/>
  <c r="W32" i="48"/>
  <c r="U32" i="48"/>
  <c r="S32" i="48"/>
  <c r="Q32" i="48"/>
  <c r="M32" i="48"/>
  <c r="K32" i="48"/>
  <c r="I32" i="48"/>
  <c r="G32" i="48"/>
  <c r="E32" i="48"/>
  <c r="C32" i="48"/>
  <c r="BC31" i="48"/>
  <c r="AW31" i="48"/>
  <c r="AU31" i="48"/>
  <c r="AS31" i="48"/>
  <c r="AQ31" i="48"/>
  <c r="AO31" i="48"/>
  <c r="AM31" i="48"/>
  <c r="AK31" i="48"/>
  <c r="AI31" i="48"/>
  <c r="AG31" i="48"/>
  <c r="AE31" i="48"/>
  <c r="AC31" i="48"/>
  <c r="AA31" i="48"/>
  <c r="Y31" i="48"/>
  <c r="W31" i="48"/>
  <c r="U31" i="48"/>
  <c r="S31" i="48"/>
  <c r="Q31" i="48"/>
  <c r="M31" i="48"/>
  <c r="K31" i="48"/>
  <c r="I31" i="48"/>
  <c r="G31" i="48"/>
  <c r="E31" i="48"/>
  <c r="C31" i="48"/>
  <c r="BC30" i="48"/>
  <c r="AW30" i="48"/>
  <c r="AU30" i="48"/>
  <c r="AS30" i="48"/>
  <c r="AQ30" i="48"/>
  <c r="AO30" i="48"/>
  <c r="AM30" i="48"/>
  <c r="AK30" i="48"/>
  <c r="AI30" i="48"/>
  <c r="AG30" i="48"/>
  <c r="AE30" i="48"/>
  <c r="AC30" i="48"/>
  <c r="AA30" i="48"/>
  <c r="Y30" i="48"/>
  <c r="W30" i="48"/>
  <c r="U30" i="48"/>
  <c r="S30" i="48"/>
  <c r="Q30" i="48"/>
  <c r="O30" i="48"/>
  <c r="M30" i="48"/>
  <c r="K30" i="48"/>
  <c r="I30" i="48"/>
  <c r="G30" i="48"/>
  <c r="E30" i="48"/>
  <c r="C30" i="48"/>
  <c r="BC29" i="48"/>
  <c r="AW29" i="48"/>
  <c r="AU29" i="48"/>
  <c r="AS29" i="48"/>
  <c r="AQ29" i="48"/>
  <c r="AO29" i="48"/>
  <c r="AM29" i="48"/>
  <c r="AK29" i="48"/>
  <c r="AI29" i="48"/>
  <c r="AG29" i="48"/>
  <c r="AE29" i="48"/>
  <c r="AC29" i="48"/>
  <c r="AA29" i="48"/>
  <c r="Y29" i="48"/>
  <c r="W29" i="48"/>
  <c r="U29" i="48"/>
  <c r="S29" i="48"/>
  <c r="Q29" i="48"/>
  <c r="O29" i="48"/>
  <c r="M29" i="48"/>
  <c r="K29" i="48"/>
  <c r="I29" i="48"/>
  <c r="G29" i="48"/>
  <c r="E29" i="48"/>
  <c r="C29" i="48"/>
  <c r="BC28" i="48"/>
  <c r="AW28" i="48"/>
  <c r="AU28" i="48"/>
  <c r="AS28" i="48"/>
  <c r="AQ28" i="48"/>
  <c r="AO28" i="48"/>
  <c r="AM28" i="48"/>
  <c r="AK28" i="48"/>
  <c r="AI28" i="48"/>
  <c r="AG28" i="48"/>
  <c r="AE28" i="48"/>
  <c r="AC28" i="48"/>
  <c r="AA28" i="48"/>
  <c r="Y28" i="48"/>
  <c r="W28" i="48"/>
  <c r="U28" i="48"/>
  <c r="S28" i="48"/>
  <c r="Q28" i="48"/>
  <c r="O28" i="48"/>
  <c r="M28" i="48"/>
  <c r="K28" i="48"/>
  <c r="I28" i="48"/>
  <c r="G28" i="48"/>
  <c r="E28" i="48"/>
  <c r="C28" i="48"/>
  <c r="BC27" i="48"/>
  <c r="AW27" i="48"/>
  <c r="AU27" i="48"/>
  <c r="AS27" i="48"/>
  <c r="AQ27" i="48"/>
  <c r="AO27" i="48"/>
  <c r="AM27" i="48"/>
  <c r="AK27" i="48"/>
  <c r="AI27" i="48"/>
  <c r="AG27" i="48"/>
  <c r="AE27" i="48"/>
  <c r="AC27" i="48"/>
  <c r="AA27" i="48"/>
  <c r="Y27" i="48"/>
  <c r="W27" i="48"/>
  <c r="U27" i="48"/>
  <c r="S27" i="48"/>
  <c r="Q27" i="48"/>
  <c r="O27" i="48"/>
  <c r="M27" i="48"/>
  <c r="K27" i="48"/>
  <c r="I27" i="48"/>
  <c r="G27" i="48"/>
  <c r="E27" i="48"/>
  <c r="C27" i="48"/>
  <c r="BC26" i="48"/>
  <c r="AW26" i="48"/>
  <c r="AU26" i="48"/>
  <c r="AS26" i="48"/>
  <c r="AQ26" i="48"/>
  <c r="AO26" i="48"/>
  <c r="AM26" i="48"/>
  <c r="AK26" i="48"/>
  <c r="AI26" i="48"/>
  <c r="AG26" i="48"/>
  <c r="AE26" i="48"/>
  <c r="AC26" i="48"/>
  <c r="AA26" i="48"/>
  <c r="Y26" i="48"/>
  <c r="W26" i="48"/>
  <c r="U26" i="48"/>
  <c r="S26" i="48"/>
  <c r="Q26" i="48"/>
  <c r="O26" i="48"/>
  <c r="M26" i="48"/>
  <c r="K26" i="48"/>
  <c r="I26" i="48"/>
  <c r="G26" i="48"/>
  <c r="E26" i="48"/>
  <c r="C26" i="48"/>
  <c r="BC25" i="48"/>
  <c r="AW25" i="48"/>
  <c r="AU25" i="48"/>
  <c r="AS25" i="48"/>
  <c r="AQ25" i="48"/>
  <c r="AO25" i="48"/>
  <c r="AM25" i="48"/>
  <c r="AK25" i="48"/>
  <c r="AI25" i="48"/>
  <c r="AG25" i="48"/>
  <c r="AE25" i="48"/>
  <c r="AC25" i="48"/>
  <c r="AA25" i="48"/>
  <c r="Y25" i="48"/>
  <c r="W25" i="48"/>
  <c r="U25" i="48"/>
  <c r="S25" i="48"/>
  <c r="Q25" i="48"/>
  <c r="O25" i="48"/>
  <c r="M25" i="48"/>
  <c r="K25" i="48"/>
  <c r="I25" i="48"/>
  <c r="G25" i="48"/>
  <c r="E25" i="48"/>
  <c r="C25" i="48"/>
  <c r="BC24" i="48"/>
  <c r="AW24" i="48"/>
  <c r="AU24" i="48"/>
  <c r="AS24" i="48"/>
  <c r="AQ24" i="48"/>
  <c r="AO24" i="48"/>
  <c r="AM24" i="48"/>
  <c r="AK24" i="48"/>
  <c r="AI24" i="48"/>
  <c r="AG24" i="48"/>
  <c r="AE24" i="48"/>
  <c r="AC24" i="48"/>
  <c r="AA24" i="48"/>
  <c r="Y24" i="48"/>
  <c r="W24" i="48"/>
  <c r="U24" i="48"/>
  <c r="S24" i="48"/>
  <c r="Q24" i="48"/>
  <c r="O24" i="48"/>
  <c r="M24" i="48"/>
  <c r="K24" i="48"/>
  <c r="I24" i="48"/>
  <c r="G24" i="48"/>
  <c r="E24" i="48"/>
  <c r="C24" i="48"/>
  <c r="BC23" i="48"/>
  <c r="AW23" i="48"/>
  <c r="AU23" i="48"/>
  <c r="AS23" i="48"/>
  <c r="AS39" i="48" s="1"/>
  <c r="AQ23" i="48"/>
  <c r="AO23" i="48"/>
  <c r="AM23" i="48"/>
  <c r="AK23" i="48"/>
  <c r="AI23" i="48"/>
  <c r="AG23" i="48"/>
  <c r="AE23" i="48"/>
  <c r="AC23" i="48"/>
  <c r="AC39" i="48" s="1"/>
  <c r="AA23" i="48"/>
  <c r="Y23" i="48"/>
  <c r="W23" i="48"/>
  <c r="U23" i="48"/>
  <c r="S23" i="48"/>
  <c r="Q23" i="48"/>
  <c r="O23" i="48"/>
  <c r="M23" i="48"/>
  <c r="M39" i="48" s="1"/>
  <c r="K23" i="48"/>
  <c r="I23" i="48"/>
  <c r="G23" i="48"/>
  <c r="E23" i="48"/>
  <c r="C23" i="48"/>
  <c r="BA18" i="48"/>
  <c r="AX15" i="48"/>
  <c r="AW41" i="48" s="1"/>
  <c r="AV15" i="48"/>
  <c r="AU41" i="48" s="1"/>
  <c r="AT15" i="48"/>
  <c r="AS41" i="48" s="1"/>
  <c r="AR15" i="48"/>
  <c r="AQ41" i="48" s="1"/>
  <c r="AP15" i="48"/>
  <c r="AO41" i="48" s="1"/>
  <c r="AN15" i="48"/>
  <c r="AM41" i="48" s="1"/>
  <c r="AL15" i="48"/>
  <c r="AK41" i="48" s="1"/>
  <c r="AJ15" i="48"/>
  <c r="AI41" i="48" s="1"/>
  <c r="AH15" i="48"/>
  <c r="AG41" i="48" s="1"/>
  <c r="AF15" i="48"/>
  <c r="AE41" i="48" s="1"/>
  <c r="AD15" i="48"/>
  <c r="AC41" i="48" s="1"/>
  <c r="AB15" i="48"/>
  <c r="AA41" i="48" s="1"/>
  <c r="Z15" i="48"/>
  <c r="Y41" i="48" s="1"/>
  <c r="X15" i="48"/>
  <c r="W41" i="48" s="1"/>
  <c r="V15" i="48"/>
  <c r="U41" i="48" s="1"/>
  <c r="T15" i="48"/>
  <c r="S41" i="48" s="1"/>
  <c r="R15" i="48"/>
  <c r="Q41" i="48" s="1"/>
  <c r="P15" i="48"/>
  <c r="N15" i="48"/>
  <c r="M41" i="48" s="1"/>
  <c r="L15" i="48"/>
  <c r="K41" i="48" s="1"/>
  <c r="J15" i="48"/>
  <c r="I41" i="48" s="1"/>
  <c r="H15" i="48"/>
  <c r="G41" i="48" s="1"/>
  <c r="F15" i="48"/>
  <c r="E41" i="48" s="1"/>
  <c r="D15" i="48"/>
  <c r="C41" i="48" s="1"/>
  <c r="D14" i="48"/>
  <c r="AX13" i="48"/>
  <c r="AV13" i="48"/>
  <c r="AT13" i="48"/>
  <c r="AR13" i="48"/>
  <c r="AP13" i="48"/>
  <c r="AN13" i="48"/>
  <c r="AL13" i="48"/>
  <c r="AJ13" i="48"/>
  <c r="AH13" i="48"/>
  <c r="AF13" i="48"/>
  <c r="AD13" i="48"/>
  <c r="AB13" i="48"/>
  <c r="Z13" i="48"/>
  <c r="X13" i="48"/>
  <c r="V13" i="48"/>
  <c r="T13" i="48"/>
  <c r="R13" i="48"/>
  <c r="P13" i="48"/>
  <c r="N13" i="48"/>
  <c r="L13" i="48"/>
  <c r="J13" i="48"/>
  <c r="H13" i="48"/>
  <c r="F13" i="48"/>
  <c r="D13" i="48"/>
  <c r="AX12" i="48"/>
  <c r="AW12" i="48"/>
  <c r="AV12" i="48"/>
  <c r="AU12" i="48"/>
  <c r="AT12" i="48"/>
  <c r="AS12" i="48"/>
  <c r="AR12" i="48"/>
  <c r="AQ12" i="48"/>
  <c r="AP12" i="48"/>
  <c r="AO12" i="48"/>
  <c r="AN12" i="48"/>
  <c r="AM12" i="48"/>
  <c r="AL12" i="48"/>
  <c r="AK12" i="48"/>
  <c r="AJ12" i="48"/>
  <c r="AI12" i="48"/>
  <c r="AH12" i="48"/>
  <c r="AG12" i="48"/>
  <c r="AF12" i="48"/>
  <c r="AE12" i="48"/>
  <c r="AD12" i="48"/>
  <c r="AC12" i="48"/>
  <c r="AB12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D12" i="48"/>
  <c r="C12" i="48"/>
  <c r="AW73" i="47"/>
  <c r="AU73" i="47"/>
  <c r="AS73" i="47"/>
  <c r="AQ73" i="47"/>
  <c r="AO73" i="47"/>
  <c r="AM73" i="47"/>
  <c r="AK73" i="47"/>
  <c r="AI73" i="47"/>
  <c r="AG73" i="47"/>
  <c r="AE73" i="47"/>
  <c r="AC73" i="47"/>
  <c r="AA73" i="47"/>
  <c r="Y73" i="47"/>
  <c r="W73" i="47"/>
  <c r="U73" i="47"/>
  <c r="S73" i="47"/>
  <c r="Q73" i="47"/>
  <c r="O73" i="47"/>
  <c r="M73" i="47"/>
  <c r="K73" i="47"/>
  <c r="I73" i="47"/>
  <c r="G73" i="47"/>
  <c r="E73" i="47"/>
  <c r="C73" i="47"/>
  <c r="AX72" i="47"/>
  <c r="AV72" i="47"/>
  <c r="AT72" i="47"/>
  <c r="AR72" i="47"/>
  <c r="AP72" i="47"/>
  <c r="AN72" i="47"/>
  <c r="AL72" i="47"/>
  <c r="AJ72" i="47"/>
  <c r="AH72" i="47"/>
  <c r="AF72" i="47"/>
  <c r="AD72" i="47"/>
  <c r="AB72" i="47"/>
  <c r="Z72" i="47"/>
  <c r="X72" i="47"/>
  <c r="V72" i="47"/>
  <c r="T72" i="47"/>
  <c r="R72" i="47"/>
  <c r="P72" i="47"/>
  <c r="N72" i="47"/>
  <c r="L72" i="47"/>
  <c r="J72" i="47"/>
  <c r="H72" i="47"/>
  <c r="F72" i="47"/>
  <c r="D72" i="47"/>
  <c r="AX71" i="47"/>
  <c r="AV71" i="47"/>
  <c r="AT71" i="47"/>
  <c r="AR71" i="47"/>
  <c r="AP71" i="47"/>
  <c r="AN71" i="47"/>
  <c r="AL71" i="47"/>
  <c r="AJ71" i="47"/>
  <c r="AH71" i="47"/>
  <c r="AF71" i="47"/>
  <c r="AD71" i="47"/>
  <c r="AB71" i="47"/>
  <c r="Z71" i="47"/>
  <c r="X71" i="47"/>
  <c r="V71" i="47"/>
  <c r="T71" i="47"/>
  <c r="R71" i="47"/>
  <c r="P71" i="47"/>
  <c r="N71" i="47"/>
  <c r="L71" i="47"/>
  <c r="J71" i="47"/>
  <c r="H71" i="47"/>
  <c r="F71" i="47"/>
  <c r="D71" i="47"/>
  <c r="AX70" i="47"/>
  <c r="AV70" i="47"/>
  <c r="AT70" i="47"/>
  <c r="AR70" i="47"/>
  <c r="AP70" i="47"/>
  <c r="AN70" i="47"/>
  <c r="AL70" i="47"/>
  <c r="AJ70" i="47"/>
  <c r="AH70" i="47"/>
  <c r="AF70" i="47"/>
  <c r="AD70" i="47"/>
  <c r="AB70" i="47"/>
  <c r="Z70" i="47"/>
  <c r="X70" i="47"/>
  <c r="V70" i="47"/>
  <c r="T70" i="47"/>
  <c r="R70" i="47"/>
  <c r="P70" i="47"/>
  <c r="N70" i="47"/>
  <c r="L70" i="47"/>
  <c r="J70" i="47"/>
  <c r="H70" i="47"/>
  <c r="F70" i="47"/>
  <c r="D70" i="47"/>
  <c r="AX69" i="47"/>
  <c r="AV69" i="47"/>
  <c r="AT69" i="47"/>
  <c r="AR69" i="47"/>
  <c r="AP69" i="47"/>
  <c r="AN69" i="47"/>
  <c r="AL69" i="47"/>
  <c r="AJ69" i="47"/>
  <c r="AH69" i="47"/>
  <c r="AF69" i="47"/>
  <c r="AD69" i="47"/>
  <c r="AB69" i="47"/>
  <c r="Z69" i="47"/>
  <c r="X69" i="47"/>
  <c r="V69" i="47"/>
  <c r="T69" i="47"/>
  <c r="R69" i="47"/>
  <c r="P69" i="47"/>
  <c r="N69" i="47"/>
  <c r="L69" i="47"/>
  <c r="J69" i="47"/>
  <c r="H69" i="47"/>
  <c r="F69" i="47"/>
  <c r="D69" i="47"/>
  <c r="AX68" i="47"/>
  <c r="AV68" i="47"/>
  <c r="AT68" i="47"/>
  <c r="AR68" i="47"/>
  <c r="AP68" i="47"/>
  <c r="AN68" i="47"/>
  <c r="AL68" i="47"/>
  <c r="AJ68" i="47"/>
  <c r="AH68" i="47"/>
  <c r="AF68" i="47"/>
  <c r="AD68" i="47"/>
  <c r="AB68" i="47"/>
  <c r="Z68" i="47"/>
  <c r="X68" i="47"/>
  <c r="V68" i="47"/>
  <c r="T68" i="47"/>
  <c r="R68" i="47"/>
  <c r="P68" i="47"/>
  <c r="N68" i="47"/>
  <c r="L68" i="47"/>
  <c r="J68" i="47"/>
  <c r="H68" i="47"/>
  <c r="F68" i="47"/>
  <c r="D68" i="47"/>
  <c r="AX67" i="47"/>
  <c r="AV67" i="47"/>
  <c r="AT67" i="47"/>
  <c r="AR67" i="47"/>
  <c r="AP67" i="47"/>
  <c r="AN67" i="47"/>
  <c r="AL67" i="47"/>
  <c r="AJ67" i="47"/>
  <c r="AH67" i="47"/>
  <c r="AF67" i="47"/>
  <c r="AD67" i="47"/>
  <c r="AB67" i="47"/>
  <c r="Z67" i="47"/>
  <c r="X67" i="47"/>
  <c r="V67" i="47"/>
  <c r="T67" i="47"/>
  <c r="R67" i="47"/>
  <c r="P67" i="47"/>
  <c r="N67" i="47"/>
  <c r="L67" i="47"/>
  <c r="J67" i="47"/>
  <c r="H67" i="47"/>
  <c r="F67" i="47"/>
  <c r="D67" i="47"/>
  <c r="AX66" i="47"/>
  <c r="AV66" i="47"/>
  <c r="AT66" i="47"/>
  <c r="AR66" i="47"/>
  <c r="AP66" i="47"/>
  <c r="AN66" i="47"/>
  <c r="AL66" i="47"/>
  <c r="AJ66" i="47"/>
  <c r="AH66" i="47"/>
  <c r="AF66" i="47"/>
  <c r="AD66" i="47"/>
  <c r="AB66" i="47"/>
  <c r="Z66" i="47"/>
  <c r="X66" i="47"/>
  <c r="V66" i="47"/>
  <c r="T66" i="47"/>
  <c r="R66" i="47"/>
  <c r="P66" i="47"/>
  <c r="N66" i="47"/>
  <c r="L66" i="47"/>
  <c r="J66" i="47"/>
  <c r="H66" i="47"/>
  <c r="F66" i="47"/>
  <c r="D66" i="47"/>
  <c r="AX65" i="47"/>
  <c r="AV65" i="47"/>
  <c r="AT65" i="47"/>
  <c r="AR65" i="47"/>
  <c r="AP65" i="47"/>
  <c r="AN65" i="47"/>
  <c r="AL65" i="47"/>
  <c r="AJ65" i="47"/>
  <c r="AH65" i="47"/>
  <c r="AF65" i="47"/>
  <c r="AD65" i="47"/>
  <c r="AB65" i="47"/>
  <c r="Z65" i="47"/>
  <c r="X65" i="47"/>
  <c r="V65" i="47"/>
  <c r="T65" i="47"/>
  <c r="R65" i="47"/>
  <c r="P65" i="47"/>
  <c r="N65" i="47"/>
  <c r="L65" i="47"/>
  <c r="J65" i="47"/>
  <c r="H65" i="47"/>
  <c r="F65" i="47"/>
  <c r="D65" i="47"/>
  <c r="AX64" i="47"/>
  <c r="AV64" i="47"/>
  <c r="AT64" i="47"/>
  <c r="AR64" i="47"/>
  <c r="AP64" i="47"/>
  <c r="AN64" i="47"/>
  <c r="AL64" i="47"/>
  <c r="AJ64" i="47"/>
  <c r="AH64" i="47"/>
  <c r="AF64" i="47"/>
  <c r="AD64" i="47"/>
  <c r="AB64" i="47"/>
  <c r="Z64" i="47"/>
  <c r="X64" i="47"/>
  <c r="V64" i="47"/>
  <c r="T64" i="47"/>
  <c r="R64" i="47"/>
  <c r="P64" i="47"/>
  <c r="N64" i="47"/>
  <c r="L64" i="47"/>
  <c r="J64" i="47"/>
  <c r="H64" i="47"/>
  <c r="F64" i="47"/>
  <c r="D64" i="47"/>
  <c r="AX63" i="47"/>
  <c r="AV63" i="47"/>
  <c r="AT63" i="47"/>
  <c r="AR63" i="47"/>
  <c r="AP63" i="47"/>
  <c r="AN63" i="47"/>
  <c r="AL63" i="47"/>
  <c r="AJ63" i="47"/>
  <c r="AH63" i="47"/>
  <c r="AF63" i="47"/>
  <c r="AD63" i="47"/>
  <c r="AB63" i="47"/>
  <c r="Z63" i="47"/>
  <c r="X63" i="47"/>
  <c r="V63" i="47"/>
  <c r="T63" i="47"/>
  <c r="R63" i="47"/>
  <c r="P63" i="47"/>
  <c r="N63" i="47"/>
  <c r="L63" i="47"/>
  <c r="J63" i="47"/>
  <c r="H63" i="47"/>
  <c r="F63" i="47"/>
  <c r="D63" i="47"/>
  <c r="AX62" i="47"/>
  <c r="AV62" i="47"/>
  <c r="AT62" i="47"/>
  <c r="AR62" i="47"/>
  <c r="AP62" i="47"/>
  <c r="AN62" i="47"/>
  <c r="AL62" i="47"/>
  <c r="AJ62" i="47"/>
  <c r="AH62" i="47"/>
  <c r="AF62" i="47"/>
  <c r="AD62" i="47"/>
  <c r="AB62" i="47"/>
  <c r="Z62" i="47"/>
  <c r="X62" i="47"/>
  <c r="V62" i="47"/>
  <c r="T62" i="47"/>
  <c r="R62" i="47"/>
  <c r="P62" i="47"/>
  <c r="N62" i="47"/>
  <c r="L62" i="47"/>
  <c r="J62" i="47"/>
  <c r="H62" i="47"/>
  <c r="F62" i="47"/>
  <c r="D62" i="47"/>
  <c r="AX61" i="47"/>
  <c r="AV61" i="47"/>
  <c r="AT61" i="47"/>
  <c r="AR61" i="47"/>
  <c r="AP61" i="47"/>
  <c r="AN61" i="47"/>
  <c r="AL61" i="47"/>
  <c r="AJ61" i="47"/>
  <c r="AH61" i="47"/>
  <c r="AF61" i="47"/>
  <c r="AD61" i="47"/>
  <c r="AB61" i="47"/>
  <c r="Z61" i="47"/>
  <c r="X61" i="47"/>
  <c r="V61" i="47"/>
  <c r="T61" i="47"/>
  <c r="R61" i="47"/>
  <c r="P61" i="47"/>
  <c r="N61" i="47"/>
  <c r="L61" i="47"/>
  <c r="J61" i="47"/>
  <c r="H61" i="47"/>
  <c r="F61" i="47"/>
  <c r="D61" i="47"/>
  <c r="AX60" i="47"/>
  <c r="AV60" i="47"/>
  <c r="AT60" i="47"/>
  <c r="AR60" i="47"/>
  <c r="AP60" i="47"/>
  <c r="AN60" i="47"/>
  <c r="AL60" i="47"/>
  <c r="AJ60" i="47"/>
  <c r="AH60" i="47"/>
  <c r="AF60" i="47"/>
  <c r="AD60" i="47"/>
  <c r="AB60" i="47"/>
  <c r="Z60" i="47"/>
  <c r="X60" i="47"/>
  <c r="V60" i="47"/>
  <c r="T60" i="47"/>
  <c r="R60" i="47"/>
  <c r="P60" i="47"/>
  <c r="N60" i="47"/>
  <c r="L60" i="47"/>
  <c r="J60" i="47"/>
  <c r="H60" i="47"/>
  <c r="F60" i="47"/>
  <c r="D60" i="47"/>
  <c r="AX59" i="47"/>
  <c r="AV59" i="47"/>
  <c r="AT59" i="47"/>
  <c r="AR59" i="47"/>
  <c r="AP59" i="47"/>
  <c r="AN59" i="47"/>
  <c r="AL59" i="47"/>
  <c r="AJ59" i="47"/>
  <c r="AH59" i="47"/>
  <c r="AF59" i="47"/>
  <c r="AD59" i="47"/>
  <c r="AB59" i="47"/>
  <c r="Z59" i="47"/>
  <c r="X59" i="47"/>
  <c r="V59" i="47"/>
  <c r="T59" i="47"/>
  <c r="R59" i="47"/>
  <c r="P59" i="47"/>
  <c r="N59" i="47"/>
  <c r="L59" i="47"/>
  <c r="J59" i="47"/>
  <c r="H59" i="47"/>
  <c r="F59" i="47"/>
  <c r="D59" i="47"/>
  <c r="AX58" i="47"/>
  <c r="AV58" i="47"/>
  <c r="AT58" i="47"/>
  <c r="AR58" i="47"/>
  <c r="AP58" i="47"/>
  <c r="AN58" i="47"/>
  <c r="AL58" i="47"/>
  <c r="AJ58" i="47"/>
  <c r="AH58" i="47"/>
  <c r="AF58" i="47"/>
  <c r="AD58" i="47"/>
  <c r="AB58" i="47"/>
  <c r="Z58" i="47"/>
  <c r="X58" i="47"/>
  <c r="V58" i="47"/>
  <c r="T58" i="47"/>
  <c r="R58" i="47"/>
  <c r="P58" i="47"/>
  <c r="N58" i="47"/>
  <c r="L58" i="47"/>
  <c r="J58" i="47"/>
  <c r="H58" i="47"/>
  <c r="F58" i="47"/>
  <c r="D58" i="47"/>
  <c r="AX57" i="47"/>
  <c r="AV57" i="47"/>
  <c r="AT57" i="47"/>
  <c r="AR57" i="47"/>
  <c r="AP57" i="47"/>
  <c r="AN57" i="47"/>
  <c r="AL57" i="47"/>
  <c r="AJ57" i="47"/>
  <c r="AH57" i="47"/>
  <c r="AF57" i="47"/>
  <c r="AD57" i="47"/>
  <c r="AB57" i="47"/>
  <c r="Z57" i="47"/>
  <c r="X57" i="47"/>
  <c r="V57" i="47"/>
  <c r="T57" i="47"/>
  <c r="R57" i="47"/>
  <c r="P57" i="47"/>
  <c r="N57" i="47"/>
  <c r="L57" i="47"/>
  <c r="J57" i="47"/>
  <c r="H57" i="47"/>
  <c r="F57" i="47"/>
  <c r="D57" i="47"/>
  <c r="BC40" i="47"/>
  <c r="BB39" i="47"/>
  <c r="BB41" i="47" s="1"/>
  <c r="BB20" i="47" s="1"/>
  <c r="BC38" i="47"/>
  <c r="AW38" i="47"/>
  <c r="AU38" i="47"/>
  <c r="AS38" i="47"/>
  <c r="AQ38" i="47"/>
  <c r="AO38" i="47"/>
  <c r="AM38" i="47"/>
  <c r="AK38" i="47"/>
  <c r="AI38" i="47"/>
  <c r="AG38" i="47"/>
  <c r="AE38" i="47"/>
  <c r="AC38" i="47"/>
  <c r="AA38" i="47"/>
  <c r="Y38" i="47"/>
  <c r="W38" i="47"/>
  <c r="U38" i="47"/>
  <c r="S38" i="47"/>
  <c r="Q38" i="47"/>
  <c r="O38" i="47"/>
  <c r="M38" i="47"/>
  <c r="K38" i="47"/>
  <c r="I38" i="47"/>
  <c r="G38" i="47"/>
  <c r="E38" i="47"/>
  <c r="C38" i="47"/>
  <c r="BC37" i="47"/>
  <c r="AW37" i="47"/>
  <c r="AU37" i="47"/>
  <c r="AS37" i="47"/>
  <c r="AQ37" i="47"/>
  <c r="AO37" i="47"/>
  <c r="AM37" i="47"/>
  <c r="AK37" i="47"/>
  <c r="AI37" i="47"/>
  <c r="AG37" i="47"/>
  <c r="AE37" i="47"/>
  <c r="AC37" i="47"/>
  <c r="AA37" i="47"/>
  <c r="Y37" i="47"/>
  <c r="W37" i="47"/>
  <c r="S37" i="47"/>
  <c r="Q37" i="47"/>
  <c r="O37" i="47"/>
  <c r="M37" i="47"/>
  <c r="K37" i="47"/>
  <c r="I37" i="47"/>
  <c r="G37" i="47"/>
  <c r="E37" i="47"/>
  <c r="C37" i="47"/>
  <c r="BC36" i="47"/>
  <c r="AW36" i="47"/>
  <c r="AU36" i="47"/>
  <c r="AS36" i="47"/>
  <c r="AQ36" i="47"/>
  <c r="AO36" i="47"/>
  <c r="AE36" i="47"/>
  <c r="Y36" i="47"/>
  <c r="W36" i="47"/>
  <c r="S36" i="47"/>
  <c r="Q36" i="47"/>
  <c r="O36" i="47"/>
  <c r="M36" i="47"/>
  <c r="K36" i="47"/>
  <c r="I36" i="47"/>
  <c r="G36" i="47"/>
  <c r="E36" i="47"/>
  <c r="C36" i="47"/>
  <c r="BC35" i="47"/>
  <c r="AW35" i="47"/>
  <c r="AU35" i="47"/>
  <c r="AS35" i="47"/>
  <c r="AQ35" i="47"/>
  <c r="AO35" i="47"/>
  <c r="AE35" i="47"/>
  <c r="Y35" i="47"/>
  <c r="W35" i="47"/>
  <c r="S35" i="47"/>
  <c r="Q35" i="47"/>
  <c r="O35" i="47"/>
  <c r="M35" i="47"/>
  <c r="K35" i="47"/>
  <c r="I35" i="47"/>
  <c r="G35" i="47"/>
  <c r="E35" i="47"/>
  <c r="C35" i="47"/>
  <c r="BC34" i="47"/>
  <c r="AW34" i="47"/>
  <c r="AU34" i="47"/>
  <c r="AS34" i="47"/>
  <c r="AQ34" i="47"/>
  <c r="AO34" i="47"/>
  <c r="AE34" i="47"/>
  <c r="Y34" i="47"/>
  <c r="W34" i="47"/>
  <c r="S34" i="47"/>
  <c r="Q34" i="47"/>
  <c r="O34" i="47"/>
  <c r="M34" i="47"/>
  <c r="K34" i="47"/>
  <c r="I34" i="47"/>
  <c r="G34" i="47"/>
  <c r="E34" i="47"/>
  <c r="C34" i="47"/>
  <c r="BC33" i="47"/>
  <c r="AW33" i="47"/>
  <c r="AU33" i="47"/>
  <c r="AS33" i="47"/>
  <c r="AQ33" i="47"/>
  <c r="AO33" i="47"/>
  <c r="AM33" i="47"/>
  <c r="AK33" i="47"/>
  <c r="AI33" i="47"/>
  <c r="AG33" i="47"/>
  <c r="AE33" i="47"/>
  <c r="AC33" i="47"/>
  <c r="AA33" i="47"/>
  <c r="Y33" i="47"/>
  <c r="W33" i="47"/>
  <c r="U33" i="47"/>
  <c r="S33" i="47"/>
  <c r="Q33" i="47"/>
  <c r="O33" i="47"/>
  <c r="M33" i="47"/>
  <c r="K33" i="47"/>
  <c r="I33" i="47"/>
  <c r="G33" i="47"/>
  <c r="E33" i="47"/>
  <c r="C33" i="47"/>
  <c r="BC32" i="47"/>
  <c r="AW32" i="47"/>
  <c r="AU32" i="47"/>
  <c r="AS32" i="47"/>
  <c r="AQ32" i="47"/>
  <c r="AO32" i="47"/>
  <c r="AE32" i="47"/>
  <c r="Y32" i="47"/>
  <c r="W32" i="47"/>
  <c r="S32" i="47"/>
  <c r="Q32" i="47"/>
  <c r="O32" i="47"/>
  <c r="M32" i="47"/>
  <c r="K32" i="47"/>
  <c r="I32" i="47"/>
  <c r="G32" i="47"/>
  <c r="E32" i="47"/>
  <c r="C32" i="47"/>
  <c r="BC31" i="47"/>
  <c r="AW31" i="47"/>
  <c r="AU31" i="47"/>
  <c r="AS31" i="47"/>
  <c r="AQ31" i="47"/>
  <c r="AO31" i="47"/>
  <c r="AE31" i="47"/>
  <c r="Y31" i="47"/>
  <c r="W31" i="47"/>
  <c r="S31" i="47"/>
  <c r="Q31" i="47"/>
  <c r="O31" i="47"/>
  <c r="M31" i="47"/>
  <c r="K31" i="47"/>
  <c r="I31" i="47"/>
  <c r="G31" i="47"/>
  <c r="E31" i="47"/>
  <c r="C31" i="47"/>
  <c r="BC30" i="47"/>
  <c r="AW30" i="47"/>
  <c r="AU30" i="47"/>
  <c r="AS30" i="47"/>
  <c r="AQ30" i="47"/>
  <c r="AO30" i="47"/>
  <c r="AM30" i="47"/>
  <c r="AK30" i="47"/>
  <c r="AI30" i="47"/>
  <c r="AG30" i="47"/>
  <c r="AE30" i="47"/>
  <c r="AC30" i="47"/>
  <c r="AA30" i="47"/>
  <c r="Y30" i="47"/>
  <c r="W30" i="47"/>
  <c r="U30" i="47"/>
  <c r="S30" i="47"/>
  <c r="Q30" i="47"/>
  <c r="O30" i="47"/>
  <c r="M30" i="47"/>
  <c r="K30" i="47"/>
  <c r="I30" i="47"/>
  <c r="G30" i="47"/>
  <c r="E30" i="47"/>
  <c r="C30" i="47"/>
  <c r="BC29" i="47"/>
  <c r="AW29" i="47"/>
  <c r="AU29" i="47"/>
  <c r="AS29" i="47"/>
  <c r="AQ29" i="47"/>
  <c r="AO29" i="47"/>
  <c r="AM29" i="47"/>
  <c r="AK29" i="47"/>
  <c r="AI29" i="47"/>
  <c r="AG29" i="47"/>
  <c r="AE29" i="47"/>
  <c r="AC29" i="47"/>
  <c r="AA29" i="47"/>
  <c r="Y29" i="47"/>
  <c r="W29" i="47"/>
  <c r="U29" i="47"/>
  <c r="S29" i="47"/>
  <c r="Q29" i="47"/>
  <c r="O29" i="47"/>
  <c r="M29" i="47"/>
  <c r="K29" i="47"/>
  <c r="I29" i="47"/>
  <c r="G29" i="47"/>
  <c r="E29" i="47"/>
  <c r="C29" i="47"/>
  <c r="BC28" i="47"/>
  <c r="AW28" i="47"/>
  <c r="AU28" i="47"/>
  <c r="AS28" i="47"/>
  <c r="AQ28" i="47"/>
  <c r="AO28" i="47"/>
  <c r="AM28" i="47"/>
  <c r="AK28" i="47"/>
  <c r="AI28" i="47"/>
  <c r="AG28" i="47"/>
  <c r="AE28" i="47"/>
  <c r="AC28" i="47"/>
  <c r="AA28" i="47"/>
  <c r="Y28" i="47"/>
  <c r="W28" i="47"/>
  <c r="U28" i="47"/>
  <c r="S28" i="47"/>
  <c r="Q28" i="47"/>
  <c r="O28" i="47"/>
  <c r="M28" i="47"/>
  <c r="K28" i="47"/>
  <c r="I28" i="47"/>
  <c r="G28" i="47"/>
  <c r="E28" i="47"/>
  <c r="C28" i="47"/>
  <c r="BC27" i="47"/>
  <c r="AW27" i="47"/>
  <c r="AU27" i="47"/>
  <c r="AS27" i="47"/>
  <c r="AQ27" i="47"/>
  <c r="AO27" i="47"/>
  <c r="AM27" i="47"/>
  <c r="AK27" i="47"/>
  <c r="AI27" i="47"/>
  <c r="AG27" i="47"/>
  <c r="AE27" i="47"/>
  <c r="AC27" i="47"/>
  <c r="AA27" i="47"/>
  <c r="Y27" i="47"/>
  <c r="W27" i="47"/>
  <c r="U27" i="47"/>
  <c r="S27" i="47"/>
  <c r="Q27" i="47"/>
  <c r="O27" i="47"/>
  <c r="M27" i="47"/>
  <c r="K27" i="47"/>
  <c r="I27" i="47"/>
  <c r="G27" i="47"/>
  <c r="E27" i="47"/>
  <c r="C27" i="47"/>
  <c r="BC26" i="47"/>
  <c r="AW26" i="47"/>
  <c r="AU26" i="47"/>
  <c r="AS26" i="47"/>
  <c r="AQ26" i="47"/>
  <c r="AO26" i="47"/>
  <c r="AM26" i="47"/>
  <c r="AK26" i="47"/>
  <c r="AI26" i="47"/>
  <c r="AG26" i="47"/>
  <c r="AE26" i="47"/>
  <c r="AC26" i="47"/>
  <c r="AA26" i="47"/>
  <c r="Y26" i="47"/>
  <c r="W26" i="47"/>
  <c r="U26" i="47"/>
  <c r="S26" i="47"/>
  <c r="Q26" i="47"/>
  <c r="O26" i="47"/>
  <c r="M26" i="47"/>
  <c r="K26" i="47"/>
  <c r="I26" i="47"/>
  <c r="G26" i="47"/>
  <c r="E26" i="47"/>
  <c r="C26" i="47"/>
  <c r="BC25" i="47"/>
  <c r="AW25" i="47"/>
  <c r="AU25" i="47"/>
  <c r="AS25" i="47"/>
  <c r="AQ25" i="47"/>
  <c r="AO25" i="47"/>
  <c r="AM25" i="47"/>
  <c r="AK25" i="47"/>
  <c r="AI25" i="47"/>
  <c r="AG25" i="47"/>
  <c r="AE25" i="47"/>
  <c r="AC25" i="47"/>
  <c r="AA25" i="47"/>
  <c r="Y25" i="47"/>
  <c r="W25" i="47"/>
  <c r="U25" i="47"/>
  <c r="S25" i="47"/>
  <c r="Q25" i="47"/>
  <c r="O25" i="47"/>
  <c r="M25" i="47"/>
  <c r="K25" i="47"/>
  <c r="I25" i="47"/>
  <c r="G25" i="47"/>
  <c r="E25" i="47"/>
  <c r="C25" i="47"/>
  <c r="BC24" i="47"/>
  <c r="AW24" i="47"/>
  <c r="AU24" i="47"/>
  <c r="AS24" i="47"/>
  <c r="AQ24" i="47"/>
  <c r="AO24" i="47"/>
  <c r="AM24" i="47"/>
  <c r="AK24" i="47"/>
  <c r="AI24" i="47"/>
  <c r="AG24" i="47"/>
  <c r="AE24" i="47"/>
  <c r="AC24" i="47"/>
  <c r="AA24" i="47"/>
  <c r="Y24" i="47"/>
  <c r="W24" i="47"/>
  <c r="U24" i="47"/>
  <c r="S24" i="47"/>
  <c r="Q24" i="47"/>
  <c r="O24" i="47"/>
  <c r="M24" i="47"/>
  <c r="K24" i="47"/>
  <c r="I24" i="47"/>
  <c r="G24" i="47"/>
  <c r="E24" i="47"/>
  <c r="C24" i="47"/>
  <c r="BC23" i="47"/>
  <c r="BC39" i="47" s="1"/>
  <c r="BC41" i="47" s="1"/>
  <c r="BC20" i="47" s="1"/>
  <c r="AW23" i="47"/>
  <c r="AU23" i="47"/>
  <c r="AS23" i="47"/>
  <c r="AQ23" i="47"/>
  <c r="AO23" i="47"/>
  <c r="AO39" i="47" s="1"/>
  <c r="AM23" i="47"/>
  <c r="AK23" i="47"/>
  <c r="AI23" i="47"/>
  <c r="AG23" i="47"/>
  <c r="AE23" i="47"/>
  <c r="AC23" i="47"/>
  <c r="AA23" i="47"/>
  <c r="Y23" i="47"/>
  <c r="Y39" i="47" s="1"/>
  <c r="W23" i="47"/>
  <c r="U23" i="47"/>
  <c r="S23" i="47"/>
  <c r="Q23" i="47"/>
  <c r="O23" i="47"/>
  <c r="M23" i="47"/>
  <c r="K23" i="47"/>
  <c r="I23" i="47"/>
  <c r="I39" i="47" s="1"/>
  <c r="G23" i="47"/>
  <c r="E23" i="47"/>
  <c r="C23" i="47"/>
  <c r="BA18" i="47"/>
  <c r="AX15" i="47"/>
  <c r="AW41" i="47" s="1"/>
  <c r="AV15" i="47"/>
  <c r="AU41" i="47" s="1"/>
  <c r="AT15" i="47"/>
  <c r="AS41" i="47" s="1"/>
  <c r="AR15" i="47"/>
  <c r="AQ41" i="47" s="1"/>
  <c r="AP15" i="47"/>
  <c r="AO41" i="47" s="1"/>
  <c r="AN15" i="47"/>
  <c r="AL15" i="47"/>
  <c r="AJ15" i="47"/>
  <c r="AH15" i="47"/>
  <c r="AF15" i="47"/>
  <c r="AE41" i="47" s="1"/>
  <c r="AD15" i="47"/>
  <c r="AB15" i="47"/>
  <c r="Z15" i="47"/>
  <c r="Y41" i="47" s="1"/>
  <c r="X15" i="47"/>
  <c r="W41" i="47" s="1"/>
  <c r="V15" i="47"/>
  <c r="T15" i="47"/>
  <c r="S41" i="47" s="1"/>
  <c r="R15" i="47"/>
  <c r="Q41" i="47" s="1"/>
  <c r="P15" i="47"/>
  <c r="O41" i="47" s="1"/>
  <c r="N15" i="47"/>
  <c r="M41" i="47" s="1"/>
  <c r="L15" i="47"/>
  <c r="K41" i="47" s="1"/>
  <c r="J15" i="47"/>
  <c r="I41" i="47" s="1"/>
  <c r="H15" i="47"/>
  <c r="G41" i="47" s="1"/>
  <c r="F15" i="47"/>
  <c r="E41" i="47" s="1"/>
  <c r="D15" i="47"/>
  <c r="D14" i="47"/>
  <c r="AX13" i="47"/>
  <c r="AV13" i="47"/>
  <c r="AT13" i="47"/>
  <c r="AR13" i="47"/>
  <c r="AP13" i="47"/>
  <c r="AN13" i="47"/>
  <c r="AL13" i="47"/>
  <c r="AJ13" i="47"/>
  <c r="AH13" i="47"/>
  <c r="AF13" i="47"/>
  <c r="AD13" i="47"/>
  <c r="AB13" i="47"/>
  <c r="Z13" i="47"/>
  <c r="X13" i="47"/>
  <c r="V13" i="47"/>
  <c r="T13" i="47"/>
  <c r="R13" i="47"/>
  <c r="P13" i="47"/>
  <c r="N13" i="47"/>
  <c r="L13" i="47"/>
  <c r="J13" i="47"/>
  <c r="H13" i="47"/>
  <c r="F13" i="47"/>
  <c r="D13" i="47"/>
  <c r="AX12" i="47"/>
  <c r="AW12" i="47"/>
  <c r="AV12" i="47"/>
  <c r="AU12" i="47"/>
  <c r="AT12" i="47"/>
  <c r="AS12" i="47"/>
  <c r="AR12" i="47"/>
  <c r="AQ12" i="47"/>
  <c r="AP12" i="47"/>
  <c r="AO12" i="47"/>
  <c r="AN12" i="47"/>
  <c r="AM12" i="47"/>
  <c r="AL12" i="47"/>
  <c r="AK12" i="47"/>
  <c r="AJ12" i="47"/>
  <c r="AI12" i="47"/>
  <c r="AH12" i="47"/>
  <c r="AG12" i="47"/>
  <c r="AF12" i="47"/>
  <c r="AE12" i="47"/>
  <c r="AD12" i="47"/>
  <c r="AC12" i="47"/>
  <c r="AB12" i="47"/>
  <c r="AA12" i="47"/>
  <c r="Z12" i="47"/>
  <c r="Y12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AW73" i="46"/>
  <c r="AU73" i="46"/>
  <c r="AS73" i="46"/>
  <c r="AQ73" i="46"/>
  <c r="AO73" i="46"/>
  <c r="AM73" i="46"/>
  <c r="AK73" i="46"/>
  <c r="AI73" i="46"/>
  <c r="AG73" i="46"/>
  <c r="AE73" i="46"/>
  <c r="AC73" i="46"/>
  <c r="AA73" i="46"/>
  <c r="Y73" i="46"/>
  <c r="W73" i="46"/>
  <c r="U73" i="46"/>
  <c r="S73" i="46"/>
  <c r="Q73" i="46"/>
  <c r="O73" i="46"/>
  <c r="M73" i="46"/>
  <c r="K73" i="46"/>
  <c r="I73" i="46"/>
  <c r="G73" i="46"/>
  <c r="E73" i="46"/>
  <c r="C73" i="46"/>
  <c r="AX72" i="46"/>
  <c r="AV72" i="46"/>
  <c r="AT72" i="46"/>
  <c r="AR72" i="46"/>
  <c r="AP72" i="46"/>
  <c r="AN72" i="46"/>
  <c r="AL72" i="46"/>
  <c r="AJ72" i="46"/>
  <c r="AH72" i="46"/>
  <c r="AF72" i="46"/>
  <c r="AD72" i="46"/>
  <c r="AB72" i="46"/>
  <c r="Z72" i="46"/>
  <c r="X72" i="46"/>
  <c r="V72" i="46"/>
  <c r="T72" i="46"/>
  <c r="R72" i="46"/>
  <c r="P72" i="46"/>
  <c r="N72" i="46"/>
  <c r="L72" i="46"/>
  <c r="J72" i="46"/>
  <c r="H72" i="46"/>
  <c r="F72" i="46"/>
  <c r="D72" i="46"/>
  <c r="AX71" i="46"/>
  <c r="AV71" i="46"/>
  <c r="AT71" i="46"/>
  <c r="AR71" i="46"/>
  <c r="AP71" i="46"/>
  <c r="AN71" i="46"/>
  <c r="AL71" i="46"/>
  <c r="AJ71" i="46"/>
  <c r="AH71" i="46"/>
  <c r="AF71" i="46"/>
  <c r="AD71" i="46"/>
  <c r="AB71" i="46"/>
  <c r="Z71" i="46"/>
  <c r="X71" i="46"/>
  <c r="V71" i="46"/>
  <c r="T71" i="46"/>
  <c r="R71" i="46"/>
  <c r="P71" i="46"/>
  <c r="N71" i="46"/>
  <c r="L71" i="46"/>
  <c r="J71" i="46"/>
  <c r="H71" i="46"/>
  <c r="F71" i="46"/>
  <c r="D71" i="46"/>
  <c r="AX70" i="46"/>
  <c r="AV70" i="46"/>
  <c r="AT70" i="46"/>
  <c r="AR70" i="46"/>
  <c r="AP70" i="46"/>
  <c r="AN70" i="46"/>
  <c r="AL70" i="46"/>
  <c r="AJ70" i="46"/>
  <c r="AH70" i="46"/>
  <c r="AF70" i="46"/>
  <c r="AD70" i="46"/>
  <c r="AB70" i="46"/>
  <c r="Z70" i="46"/>
  <c r="X70" i="46"/>
  <c r="V70" i="46"/>
  <c r="T70" i="46"/>
  <c r="R70" i="46"/>
  <c r="P70" i="46"/>
  <c r="N70" i="46"/>
  <c r="L70" i="46"/>
  <c r="J70" i="46"/>
  <c r="H70" i="46"/>
  <c r="F70" i="46"/>
  <c r="D70" i="46"/>
  <c r="AX69" i="46"/>
  <c r="AV69" i="46"/>
  <c r="AT69" i="46"/>
  <c r="AR69" i="46"/>
  <c r="AP69" i="46"/>
  <c r="AN69" i="46"/>
  <c r="AL69" i="46"/>
  <c r="AJ69" i="46"/>
  <c r="AH69" i="46"/>
  <c r="AF69" i="46"/>
  <c r="AD69" i="46"/>
  <c r="AB69" i="46"/>
  <c r="Z69" i="46"/>
  <c r="X69" i="46"/>
  <c r="V69" i="46"/>
  <c r="T69" i="46"/>
  <c r="R69" i="46"/>
  <c r="P69" i="46"/>
  <c r="N69" i="46"/>
  <c r="L69" i="46"/>
  <c r="J69" i="46"/>
  <c r="H69" i="46"/>
  <c r="F69" i="46"/>
  <c r="D69" i="46"/>
  <c r="AX68" i="46"/>
  <c r="AV68" i="46"/>
  <c r="AT68" i="46"/>
  <c r="AR68" i="46"/>
  <c r="AP68" i="46"/>
  <c r="AN68" i="46"/>
  <c r="AL68" i="46"/>
  <c r="AJ68" i="46"/>
  <c r="AH68" i="46"/>
  <c r="AF68" i="46"/>
  <c r="AD68" i="46"/>
  <c r="AB68" i="46"/>
  <c r="Z68" i="46"/>
  <c r="X68" i="46"/>
  <c r="V68" i="46"/>
  <c r="T68" i="46"/>
  <c r="R68" i="46"/>
  <c r="P68" i="46"/>
  <c r="N68" i="46"/>
  <c r="L68" i="46"/>
  <c r="J68" i="46"/>
  <c r="H68" i="46"/>
  <c r="F68" i="46"/>
  <c r="D68" i="46"/>
  <c r="AX67" i="46"/>
  <c r="AV67" i="46"/>
  <c r="AT67" i="46"/>
  <c r="AR67" i="46"/>
  <c r="AP67" i="46"/>
  <c r="AN67" i="46"/>
  <c r="AL67" i="46"/>
  <c r="AJ67" i="46"/>
  <c r="AH67" i="46"/>
  <c r="AF67" i="46"/>
  <c r="AD67" i="46"/>
  <c r="AB67" i="46"/>
  <c r="Z67" i="46"/>
  <c r="X67" i="46"/>
  <c r="V67" i="46"/>
  <c r="T67" i="46"/>
  <c r="R67" i="46"/>
  <c r="P67" i="46"/>
  <c r="N67" i="46"/>
  <c r="L67" i="46"/>
  <c r="J67" i="46"/>
  <c r="H67" i="46"/>
  <c r="F67" i="46"/>
  <c r="D67" i="46"/>
  <c r="AX66" i="46"/>
  <c r="AV66" i="46"/>
  <c r="AT66" i="46"/>
  <c r="AR66" i="46"/>
  <c r="AP66" i="46"/>
  <c r="AN66" i="46"/>
  <c r="AL66" i="46"/>
  <c r="AJ66" i="46"/>
  <c r="AH66" i="46"/>
  <c r="AF66" i="46"/>
  <c r="AD66" i="46"/>
  <c r="AB66" i="46"/>
  <c r="Z66" i="46"/>
  <c r="X66" i="46"/>
  <c r="V66" i="46"/>
  <c r="T66" i="46"/>
  <c r="R66" i="46"/>
  <c r="P66" i="46"/>
  <c r="N66" i="46"/>
  <c r="L66" i="46"/>
  <c r="J66" i="46"/>
  <c r="H66" i="46"/>
  <c r="F66" i="46"/>
  <c r="D66" i="46"/>
  <c r="AX65" i="46"/>
  <c r="AV65" i="46"/>
  <c r="AT65" i="46"/>
  <c r="AR65" i="46"/>
  <c r="AP65" i="46"/>
  <c r="AN65" i="46"/>
  <c r="AL65" i="46"/>
  <c r="AJ65" i="46"/>
  <c r="AH65" i="46"/>
  <c r="AF65" i="46"/>
  <c r="AD65" i="46"/>
  <c r="AB65" i="46"/>
  <c r="Z65" i="46"/>
  <c r="X65" i="46"/>
  <c r="V65" i="46"/>
  <c r="T65" i="46"/>
  <c r="R65" i="46"/>
  <c r="P65" i="46"/>
  <c r="N65" i="46"/>
  <c r="L65" i="46"/>
  <c r="J65" i="46"/>
  <c r="H65" i="46"/>
  <c r="F65" i="46"/>
  <c r="D65" i="46"/>
  <c r="AX64" i="46"/>
  <c r="AV64" i="46"/>
  <c r="AT64" i="46"/>
  <c r="AR64" i="46"/>
  <c r="AP64" i="46"/>
  <c r="AN64" i="46"/>
  <c r="AL64" i="46"/>
  <c r="AJ64" i="46"/>
  <c r="AH64" i="46"/>
  <c r="AF64" i="46"/>
  <c r="AD64" i="46"/>
  <c r="AB64" i="46"/>
  <c r="Z64" i="46"/>
  <c r="X64" i="46"/>
  <c r="V64" i="46"/>
  <c r="T64" i="46"/>
  <c r="R64" i="46"/>
  <c r="P64" i="46"/>
  <c r="N64" i="46"/>
  <c r="L64" i="46"/>
  <c r="J64" i="46"/>
  <c r="H64" i="46"/>
  <c r="F64" i="46"/>
  <c r="D64" i="46"/>
  <c r="AX63" i="46"/>
  <c r="AV63" i="46"/>
  <c r="AT63" i="46"/>
  <c r="AR63" i="46"/>
  <c r="AP63" i="46"/>
  <c r="AN63" i="46"/>
  <c r="AL63" i="46"/>
  <c r="AJ63" i="46"/>
  <c r="AH63" i="46"/>
  <c r="AF63" i="46"/>
  <c r="AD63" i="46"/>
  <c r="AB63" i="46"/>
  <c r="Z63" i="46"/>
  <c r="X63" i="46"/>
  <c r="V63" i="46"/>
  <c r="T63" i="46"/>
  <c r="R63" i="46"/>
  <c r="P63" i="46"/>
  <c r="N63" i="46"/>
  <c r="L63" i="46"/>
  <c r="J63" i="46"/>
  <c r="H63" i="46"/>
  <c r="F63" i="46"/>
  <c r="D63" i="46"/>
  <c r="AX62" i="46"/>
  <c r="AV62" i="46"/>
  <c r="AT62" i="46"/>
  <c r="AR62" i="46"/>
  <c r="AP62" i="46"/>
  <c r="AN62" i="46"/>
  <c r="AL62" i="46"/>
  <c r="AJ62" i="46"/>
  <c r="AH62" i="46"/>
  <c r="AF62" i="46"/>
  <c r="AD62" i="46"/>
  <c r="AB62" i="46"/>
  <c r="Z62" i="46"/>
  <c r="X62" i="46"/>
  <c r="V62" i="46"/>
  <c r="T62" i="46"/>
  <c r="R62" i="46"/>
  <c r="P62" i="46"/>
  <c r="N62" i="46"/>
  <c r="L62" i="46"/>
  <c r="J62" i="46"/>
  <c r="H62" i="46"/>
  <c r="F62" i="46"/>
  <c r="D62" i="46"/>
  <c r="AX61" i="46"/>
  <c r="AV61" i="46"/>
  <c r="AT61" i="46"/>
  <c r="AR61" i="46"/>
  <c r="AP61" i="46"/>
  <c r="AN61" i="46"/>
  <c r="AL61" i="46"/>
  <c r="AJ61" i="46"/>
  <c r="AH61" i="46"/>
  <c r="AF61" i="46"/>
  <c r="AD61" i="46"/>
  <c r="AB61" i="46"/>
  <c r="Z61" i="46"/>
  <c r="X61" i="46"/>
  <c r="V61" i="46"/>
  <c r="T61" i="46"/>
  <c r="R61" i="46"/>
  <c r="P61" i="46"/>
  <c r="N61" i="46"/>
  <c r="L61" i="46"/>
  <c r="J61" i="46"/>
  <c r="H61" i="46"/>
  <c r="F61" i="46"/>
  <c r="D61" i="46"/>
  <c r="AX60" i="46"/>
  <c r="AV60" i="46"/>
  <c r="AT60" i="46"/>
  <c r="AR60" i="46"/>
  <c r="AP60" i="46"/>
  <c r="AN60" i="46"/>
  <c r="AL60" i="46"/>
  <c r="AJ60" i="46"/>
  <c r="AH60" i="46"/>
  <c r="AF60" i="46"/>
  <c r="AD60" i="46"/>
  <c r="AB60" i="46"/>
  <c r="Z60" i="46"/>
  <c r="X60" i="46"/>
  <c r="V60" i="46"/>
  <c r="T60" i="46"/>
  <c r="R60" i="46"/>
  <c r="P60" i="46"/>
  <c r="N60" i="46"/>
  <c r="L60" i="46"/>
  <c r="J60" i="46"/>
  <c r="H60" i="46"/>
  <c r="F60" i="46"/>
  <c r="D60" i="46"/>
  <c r="AX59" i="46"/>
  <c r="AV59" i="46"/>
  <c r="AT59" i="46"/>
  <c r="AR59" i="46"/>
  <c r="AP59" i="46"/>
  <c r="AN59" i="46"/>
  <c r="AL59" i="46"/>
  <c r="AJ59" i="46"/>
  <c r="AH59" i="46"/>
  <c r="AF59" i="46"/>
  <c r="AD59" i="46"/>
  <c r="AB59" i="46"/>
  <c r="Z59" i="46"/>
  <c r="X59" i="46"/>
  <c r="V59" i="46"/>
  <c r="T59" i="46"/>
  <c r="R59" i="46"/>
  <c r="P59" i="46"/>
  <c r="N59" i="46"/>
  <c r="L59" i="46"/>
  <c r="J59" i="46"/>
  <c r="H59" i="46"/>
  <c r="F59" i="46"/>
  <c r="D59" i="46"/>
  <c r="AX58" i="46"/>
  <c r="AV58" i="46"/>
  <c r="AT58" i="46"/>
  <c r="AR58" i="46"/>
  <c r="AP58" i="46"/>
  <c r="AN58" i="46"/>
  <c r="AL58" i="46"/>
  <c r="AJ58" i="46"/>
  <c r="AH58" i="46"/>
  <c r="AF58" i="46"/>
  <c r="AD58" i="46"/>
  <c r="AB58" i="46"/>
  <c r="Z58" i="46"/>
  <c r="X58" i="46"/>
  <c r="V58" i="46"/>
  <c r="T58" i="46"/>
  <c r="R58" i="46"/>
  <c r="P58" i="46"/>
  <c r="N58" i="46"/>
  <c r="L58" i="46"/>
  <c r="J58" i="46"/>
  <c r="H58" i="46"/>
  <c r="F58" i="46"/>
  <c r="D58" i="46"/>
  <c r="AX57" i="46"/>
  <c r="AV57" i="46"/>
  <c r="AT57" i="46"/>
  <c r="AR57" i="46"/>
  <c r="AP57" i="46"/>
  <c r="AN57" i="46"/>
  <c r="AL57" i="46"/>
  <c r="AJ57" i="46"/>
  <c r="AH57" i="46"/>
  <c r="AF57" i="46"/>
  <c r="AD57" i="46"/>
  <c r="AB57" i="46"/>
  <c r="Z57" i="46"/>
  <c r="X57" i="46"/>
  <c r="V57" i="46"/>
  <c r="T57" i="46"/>
  <c r="R57" i="46"/>
  <c r="P57" i="46"/>
  <c r="N57" i="46"/>
  <c r="L57" i="46"/>
  <c r="J57" i="46"/>
  <c r="H57" i="46"/>
  <c r="F57" i="46"/>
  <c r="D57" i="46"/>
  <c r="BC40" i="46"/>
  <c r="BB39" i="46"/>
  <c r="BB41" i="46" s="1"/>
  <c r="BB20" i="46" s="1"/>
  <c r="BC38" i="46"/>
  <c r="AW38" i="46"/>
  <c r="AU38" i="46"/>
  <c r="AS38" i="46"/>
  <c r="AQ38" i="46"/>
  <c r="AO38" i="46"/>
  <c r="AM38" i="46"/>
  <c r="AK38" i="46"/>
  <c r="AI38" i="46"/>
  <c r="AG38" i="46"/>
  <c r="AE38" i="46"/>
  <c r="AC38" i="46"/>
  <c r="AA38" i="46"/>
  <c r="Y38" i="46"/>
  <c r="W38" i="46"/>
  <c r="U38" i="46"/>
  <c r="S38" i="46"/>
  <c r="Q38" i="46"/>
  <c r="O38" i="46"/>
  <c r="M38" i="46"/>
  <c r="K38" i="46"/>
  <c r="I38" i="46"/>
  <c r="G38" i="46"/>
  <c r="E38" i="46"/>
  <c r="C38" i="46"/>
  <c r="BC37" i="46"/>
  <c r="AW37" i="46"/>
  <c r="AU37" i="46"/>
  <c r="AS37" i="46"/>
  <c r="AQ37" i="46"/>
  <c r="AO37" i="46"/>
  <c r="AM37" i="46"/>
  <c r="AK37" i="46"/>
  <c r="AI37" i="46"/>
  <c r="AG37" i="46"/>
  <c r="AE37" i="46"/>
  <c r="AC37" i="46"/>
  <c r="AA37" i="46"/>
  <c r="Y37" i="46"/>
  <c r="W37" i="46"/>
  <c r="U37" i="46"/>
  <c r="S37" i="46"/>
  <c r="Q37" i="46"/>
  <c r="O37" i="46"/>
  <c r="M37" i="46"/>
  <c r="K37" i="46"/>
  <c r="I37" i="46"/>
  <c r="G37" i="46"/>
  <c r="E37" i="46"/>
  <c r="C37" i="46"/>
  <c r="BC36" i="46"/>
  <c r="AW36" i="46"/>
  <c r="AU36" i="46"/>
  <c r="AS36" i="46"/>
  <c r="AQ36" i="46"/>
  <c r="AM36" i="46"/>
  <c r="AK36" i="46"/>
  <c r="AI36" i="46"/>
  <c r="AG36" i="46"/>
  <c r="AE36" i="46"/>
  <c r="AC36" i="46"/>
  <c r="AA36" i="46"/>
  <c r="Y36" i="46"/>
  <c r="W36" i="46"/>
  <c r="U36" i="46"/>
  <c r="S36" i="46"/>
  <c r="Q36" i="46"/>
  <c r="O36" i="46"/>
  <c r="M36" i="46"/>
  <c r="K36" i="46"/>
  <c r="I36" i="46"/>
  <c r="G36" i="46"/>
  <c r="E36" i="46"/>
  <c r="C36" i="46"/>
  <c r="BC35" i="46"/>
  <c r="AW35" i="46"/>
  <c r="AU35" i="46"/>
  <c r="AS35" i="46"/>
  <c r="AQ35" i="46"/>
  <c r="AM35" i="46"/>
  <c r="AK35" i="46"/>
  <c r="AI35" i="46"/>
  <c r="AG35" i="46"/>
  <c r="AE35" i="46"/>
  <c r="AC35" i="46"/>
  <c r="AA35" i="46"/>
  <c r="Y35" i="46"/>
  <c r="W35" i="46"/>
  <c r="U35" i="46"/>
  <c r="S35" i="46"/>
  <c r="Q35" i="46"/>
  <c r="O35" i="46"/>
  <c r="M35" i="46"/>
  <c r="K35" i="46"/>
  <c r="I35" i="46"/>
  <c r="G35" i="46"/>
  <c r="E35" i="46"/>
  <c r="C35" i="46"/>
  <c r="BC34" i="46"/>
  <c r="AW34" i="46"/>
  <c r="AU34" i="46"/>
  <c r="AS34" i="46"/>
  <c r="AQ34" i="46"/>
  <c r="AM34" i="46"/>
  <c r="AK34" i="46"/>
  <c r="AI34" i="46"/>
  <c r="AG34" i="46"/>
  <c r="AE34" i="46"/>
  <c r="AC34" i="46"/>
  <c r="AA34" i="46"/>
  <c r="Y34" i="46"/>
  <c r="W34" i="46"/>
  <c r="U34" i="46"/>
  <c r="S34" i="46"/>
  <c r="Q34" i="46"/>
  <c r="O34" i="46"/>
  <c r="M34" i="46"/>
  <c r="K34" i="46"/>
  <c r="I34" i="46"/>
  <c r="G34" i="46"/>
  <c r="E34" i="46"/>
  <c r="C34" i="46"/>
  <c r="BC33" i="46"/>
  <c r="AW33" i="46"/>
  <c r="AU33" i="46"/>
  <c r="AS33" i="46"/>
  <c r="AQ33" i="46"/>
  <c r="AO33" i="46"/>
  <c r="AM33" i="46"/>
  <c r="AK33" i="46"/>
  <c r="AI33" i="46"/>
  <c r="AG33" i="46"/>
  <c r="AE33" i="46"/>
  <c r="AC33" i="46"/>
  <c r="AA33" i="46"/>
  <c r="Y33" i="46"/>
  <c r="W33" i="46"/>
  <c r="U33" i="46"/>
  <c r="S33" i="46"/>
  <c r="Q33" i="46"/>
  <c r="O33" i="46"/>
  <c r="M33" i="46"/>
  <c r="K33" i="46"/>
  <c r="I33" i="46"/>
  <c r="G33" i="46"/>
  <c r="E33" i="46"/>
  <c r="C33" i="46"/>
  <c r="BC32" i="46"/>
  <c r="AW32" i="46"/>
  <c r="AU32" i="46"/>
  <c r="AS32" i="46"/>
  <c r="AQ32" i="46"/>
  <c r="AM32" i="46"/>
  <c r="AK32" i="46"/>
  <c r="AI32" i="46"/>
  <c r="AG32" i="46"/>
  <c r="AE32" i="46"/>
  <c r="AC32" i="46"/>
  <c r="AA32" i="46"/>
  <c r="Y32" i="46"/>
  <c r="W32" i="46"/>
  <c r="U32" i="46"/>
  <c r="S32" i="46"/>
  <c r="Q32" i="46"/>
  <c r="O32" i="46"/>
  <c r="M32" i="46"/>
  <c r="K32" i="46"/>
  <c r="I32" i="46"/>
  <c r="G32" i="46"/>
  <c r="E32" i="46"/>
  <c r="C32" i="46"/>
  <c r="BC31" i="46"/>
  <c r="AW31" i="46"/>
  <c r="AU31" i="46"/>
  <c r="AS31" i="46"/>
  <c r="AQ31" i="46"/>
  <c r="AM31" i="46"/>
  <c r="AK31" i="46"/>
  <c r="AI31" i="46"/>
  <c r="AG31" i="46"/>
  <c r="AE31" i="46"/>
  <c r="AC31" i="46"/>
  <c r="AA31" i="46"/>
  <c r="Y31" i="46"/>
  <c r="W31" i="46"/>
  <c r="U31" i="46"/>
  <c r="S31" i="46"/>
  <c r="Q31" i="46"/>
  <c r="O31" i="46"/>
  <c r="M31" i="46"/>
  <c r="K31" i="46"/>
  <c r="I31" i="46"/>
  <c r="G31" i="46"/>
  <c r="E31" i="46"/>
  <c r="C31" i="46"/>
  <c r="BC30" i="46"/>
  <c r="AW30" i="46"/>
  <c r="AU30" i="46"/>
  <c r="AS30" i="46"/>
  <c r="AQ30" i="46"/>
  <c r="AO30" i="46"/>
  <c r="AM30" i="46"/>
  <c r="AK30" i="46"/>
  <c r="AI30" i="46"/>
  <c r="AG30" i="46"/>
  <c r="AE30" i="46"/>
  <c r="AC30" i="46"/>
  <c r="AA30" i="46"/>
  <c r="Y30" i="46"/>
  <c r="W30" i="46"/>
  <c r="U30" i="46"/>
  <c r="S30" i="46"/>
  <c r="Q30" i="46"/>
  <c r="O30" i="46"/>
  <c r="M30" i="46"/>
  <c r="K30" i="46"/>
  <c r="I30" i="46"/>
  <c r="G30" i="46"/>
  <c r="E30" i="46"/>
  <c r="C30" i="46"/>
  <c r="BC29" i="46"/>
  <c r="AW29" i="46"/>
  <c r="AU29" i="46"/>
  <c r="AS29" i="46"/>
  <c r="AQ29" i="46"/>
  <c r="AO29" i="46"/>
  <c r="AM29" i="46"/>
  <c r="AK29" i="46"/>
  <c r="AI29" i="46"/>
  <c r="AG29" i="46"/>
  <c r="AE29" i="46"/>
  <c r="AC29" i="46"/>
  <c r="AA29" i="46"/>
  <c r="Y29" i="46"/>
  <c r="W29" i="46"/>
  <c r="U29" i="46"/>
  <c r="S29" i="46"/>
  <c r="Q29" i="46"/>
  <c r="O29" i="46"/>
  <c r="M29" i="46"/>
  <c r="K29" i="46"/>
  <c r="I29" i="46"/>
  <c r="G29" i="46"/>
  <c r="E29" i="46"/>
  <c r="C29" i="46"/>
  <c r="BC28" i="46"/>
  <c r="AW28" i="46"/>
  <c r="AU28" i="46"/>
  <c r="AS28" i="46"/>
  <c r="AQ28" i="46"/>
  <c r="AO28" i="46"/>
  <c r="AM28" i="46"/>
  <c r="AK28" i="46"/>
  <c r="AI28" i="46"/>
  <c r="AG28" i="46"/>
  <c r="AE28" i="46"/>
  <c r="AC28" i="46"/>
  <c r="AA28" i="46"/>
  <c r="Y28" i="46"/>
  <c r="W28" i="46"/>
  <c r="U28" i="46"/>
  <c r="S28" i="46"/>
  <c r="Q28" i="46"/>
  <c r="O28" i="46"/>
  <c r="M28" i="46"/>
  <c r="K28" i="46"/>
  <c r="I28" i="46"/>
  <c r="G28" i="46"/>
  <c r="E28" i="46"/>
  <c r="C28" i="46"/>
  <c r="BC27" i="46"/>
  <c r="AW27" i="46"/>
  <c r="AU27" i="46"/>
  <c r="AS27" i="46"/>
  <c r="AQ27" i="46"/>
  <c r="AO27" i="46"/>
  <c r="AM27" i="46"/>
  <c r="AK27" i="46"/>
  <c r="AI27" i="46"/>
  <c r="AG27" i="46"/>
  <c r="AE27" i="46"/>
  <c r="AC27" i="46"/>
  <c r="AA27" i="46"/>
  <c r="Y27" i="46"/>
  <c r="W27" i="46"/>
  <c r="U27" i="46"/>
  <c r="S27" i="46"/>
  <c r="Q27" i="46"/>
  <c r="O27" i="46"/>
  <c r="M27" i="46"/>
  <c r="K27" i="46"/>
  <c r="I27" i="46"/>
  <c r="G27" i="46"/>
  <c r="E27" i="46"/>
  <c r="C27" i="46"/>
  <c r="BC26" i="46"/>
  <c r="AW26" i="46"/>
  <c r="AU26" i="46"/>
  <c r="AS26" i="46"/>
  <c r="AQ26" i="46"/>
  <c r="AO26" i="46"/>
  <c r="AM26" i="46"/>
  <c r="AK26" i="46"/>
  <c r="AI26" i="46"/>
  <c r="AG26" i="46"/>
  <c r="AE26" i="46"/>
  <c r="AC26" i="46"/>
  <c r="AA26" i="46"/>
  <c r="Y26" i="46"/>
  <c r="W26" i="46"/>
  <c r="U26" i="46"/>
  <c r="S26" i="46"/>
  <c r="Q26" i="46"/>
  <c r="O26" i="46"/>
  <c r="M26" i="46"/>
  <c r="K26" i="46"/>
  <c r="I26" i="46"/>
  <c r="G26" i="46"/>
  <c r="E26" i="46"/>
  <c r="C26" i="46"/>
  <c r="BC25" i="46"/>
  <c r="AW25" i="46"/>
  <c r="AU25" i="46"/>
  <c r="AS25" i="46"/>
  <c r="AQ25" i="46"/>
  <c r="AO25" i="46"/>
  <c r="AM25" i="46"/>
  <c r="AK25" i="46"/>
  <c r="AI25" i="46"/>
  <c r="AG25" i="46"/>
  <c r="AE25" i="46"/>
  <c r="AC25" i="46"/>
  <c r="AA25" i="46"/>
  <c r="Y25" i="46"/>
  <c r="W25" i="46"/>
  <c r="U25" i="46"/>
  <c r="S25" i="46"/>
  <c r="Q25" i="46"/>
  <c r="O25" i="46"/>
  <c r="M25" i="46"/>
  <c r="K25" i="46"/>
  <c r="I25" i="46"/>
  <c r="G25" i="46"/>
  <c r="E25" i="46"/>
  <c r="C25" i="46"/>
  <c r="BC24" i="46"/>
  <c r="AW24" i="46"/>
  <c r="AU24" i="46"/>
  <c r="AS24" i="46"/>
  <c r="AQ24" i="46"/>
  <c r="AO24" i="46"/>
  <c r="AM24" i="46"/>
  <c r="AK24" i="46"/>
  <c r="AI24" i="46"/>
  <c r="AG24" i="46"/>
  <c r="AE24" i="46"/>
  <c r="AC24" i="46"/>
  <c r="AA24" i="46"/>
  <c r="Y24" i="46"/>
  <c r="W24" i="46"/>
  <c r="U24" i="46"/>
  <c r="S24" i="46"/>
  <c r="Q24" i="46"/>
  <c r="O24" i="46"/>
  <c r="M24" i="46"/>
  <c r="K24" i="46"/>
  <c r="I24" i="46"/>
  <c r="G24" i="46"/>
  <c r="E24" i="46"/>
  <c r="C24" i="46"/>
  <c r="BC23" i="46"/>
  <c r="BC39" i="46" s="1"/>
  <c r="BC41" i="46" s="1"/>
  <c r="BC20" i="46" s="1"/>
  <c r="AW23" i="46"/>
  <c r="AU23" i="46"/>
  <c r="AS23" i="46"/>
  <c r="AQ23" i="46"/>
  <c r="AO23" i="46"/>
  <c r="AM23" i="46"/>
  <c r="AM39" i="46" s="1"/>
  <c r="AK23" i="46"/>
  <c r="AI23" i="46"/>
  <c r="AG23" i="46"/>
  <c r="AE23" i="46"/>
  <c r="AC23" i="46"/>
  <c r="AA23" i="46"/>
  <c r="Y23" i="46"/>
  <c r="W23" i="46"/>
  <c r="W39" i="46" s="1"/>
  <c r="U23" i="46"/>
  <c r="S23" i="46"/>
  <c r="Q23" i="46"/>
  <c r="O23" i="46"/>
  <c r="M23" i="46"/>
  <c r="K23" i="46"/>
  <c r="I23" i="46"/>
  <c r="G23" i="46"/>
  <c r="G39" i="46" s="1"/>
  <c r="E23" i="46"/>
  <c r="C23" i="46"/>
  <c r="BA18" i="46"/>
  <c r="AX15" i="46"/>
  <c r="AW41" i="46" s="1"/>
  <c r="AV15" i="46"/>
  <c r="AU41" i="46" s="1"/>
  <c r="AT15" i="46"/>
  <c r="AS41" i="46" s="1"/>
  <c r="AR15" i="46"/>
  <c r="AQ41" i="46" s="1"/>
  <c r="AP15" i="46"/>
  <c r="AN15" i="46"/>
  <c r="AM41" i="46" s="1"/>
  <c r="AL15" i="46"/>
  <c r="AK41" i="46" s="1"/>
  <c r="AJ15" i="46"/>
  <c r="AI41" i="46" s="1"/>
  <c r="AH15" i="46"/>
  <c r="AG41" i="46" s="1"/>
  <c r="AF15" i="46"/>
  <c r="AE41" i="46" s="1"/>
  <c r="AD15" i="46"/>
  <c r="AC41" i="46" s="1"/>
  <c r="AB15" i="46"/>
  <c r="AA41" i="46" s="1"/>
  <c r="Z15" i="46"/>
  <c r="Y41" i="46" s="1"/>
  <c r="X15" i="46"/>
  <c r="W41" i="46" s="1"/>
  <c r="V15" i="46"/>
  <c r="U41" i="46" s="1"/>
  <c r="T15" i="46"/>
  <c r="S41" i="46" s="1"/>
  <c r="R15" i="46"/>
  <c r="Q41" i="46" s="1"/>
  <c r="P15" i="46"/>
  <c r="O41" i="46" s="1"/>
  <c r="N15" i="46"/>
  <c r="M41" i="46" s="1"/>
  <c r="L15" i="46"/>
  <c r="K41" i="46" s="1"/>
  <c r="J15" i="46"/>
  <c r="I41" i="46" s="1"/>
  <c r="H15" i="46"/>
  <c r="G41" i="46" s="1"/>
  <c r="F15" i="46"/>
  <c r="E41" i="46" s="1"/>
  <c r="D15" i="46"/>
  <c r="D14" i="46"/>
  <c r="AX13" i="46"/>
  <c r="AV13" i="46"/>
  <c r="AT13" i="46"/>
  <c r="AR13" i="46"/>
  <c r="AP13" i="46"/>
  <c r="AN13" i="46"/>
  <c r="AL13" i="46"/>
  <c r="AJ13" i="46"/>
  <c r="AH13" i="46"/>
  <c r="AF13" i="46"/>
  <c r="AD13" i="46"/>
  <c r="AB13" i="46"/>
  <c r="Z13" i="46"/>
  <c r="X13" i="46"/>
  <c r="V13" i="46"/>
  <c r="T13" i="46"/>
  <c r="R13" i="46"/>
  <c r="P13" i="46"/>
  <c r="N13" i="46"/>
  <c r="L13" i="46"/>
  <c r="J13" i="46"/>
  <c r="H13" i="46"/>
  <c r="F13" i="46"/>
  <c r="D13" i="46"/>
  <c r="AX12" i="46"/>
  <c r="AW12" i="46"/>
  <c r="AV12" i="46"/>
  <c r="AU12" i="46"/>
  <c r="AT12" i="46"/>
  <c r="AS12" i="46"/>
  <c r="AR12" i="46"/>
  <c r="AQ12" i="46"/>
  <c r="AP12" i="46"/>
  <c r="AO12" i="46"/>
  <c r="AN12" i="46"/>
  <c r="AM12" i="46"/>
  <c r="AL12" i="46"/>
  <c r="AK12" i="46"/>
  <c r="AJ12" i="46"/>
  <c r="AI12" i="46"/>
  <c r="AH12" i="46"/>
  <c r="AG12" i="46"/>
  <c r="AF12" i="46"/>
  <c r="AE12" i="46"/>
  <c r="AD12" i="46"/>
  <c r="AC12" i="46"/>
  <c r="AB12" i="46"/>
  <c r="AA12" i="46"/>
  <c r="Z12" i="46"/>
  <c r="Y12" i="46"/>
  <c r="X12" i="46"/>
  <c r="W12" i="46"/>
  <c r="V12" i="46"/>
  <c r="U12" i="46"/>
  <c r="T12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AW73" i="45"/>
  <c r="AU73" i="45"/>
  <c r="AS73" i="45"/>
  <c r="AQ73" i="45"/>
  <c r="AO73" i="45"/>
  <c r="AM73" i="45"/>
  <c r="AK73" i="45"/>
  <c r="AI73" i="45"/>
  <c r="AG73" i="45"/>
  <c r="AE73" i="45"/>
  <c r="AC73" i="45"/>
  <c r="AA73" i="45"/>
  <c r="Y73" i="45"/>
  <c r="W73" i="45"/>
  <c r="U73" i="45"/>
  <c r="S73" i="45"/>
  <c r="Q73" i="45"/>
  <c r="O73" i="45"/>
  <c r="M73" i="45"/>
  <c r="K73" i="45"/>
  <c r="I73" i="45"/>
  <c r="G73" i="45"/>
  <c r="E73" i="45"/>
  <c r="C73" i="45"/>
  <c r="AX72" i="45"/>
  <c r="AV72" i="45"/>
  <c r="AT72" i="45"/>
  <c r="AR72" i="45"/>
  <c r="AP72" i="45"/>
  <c r="AN72" i="45"/>
  <c r="AL72" i="45"/>
  <c r="AJ72" i="45"/>
  <c r="AH72" i="45"/>
  <c r="AF72" i="45"/>
  <c r="AD72" i="45"/>
  <c r="AB72" i="45"/>
  <c r="Z72" i="45"/>
  <c r="X72" i="45"/>
  <c r="V72" i="45"/>
  <c r="T72" i="45"/>
  <c r="R72" i="45"/>
  <c r="P72" i="45"/>
  <c r="N72" i="45"/>
  <c r="L72" i="45"/>
  <c r="J72" i="45"/>
  <c r="H72" i="45"/>
  <c r="F72" i="45"/>
  <c r="D72" i="45"/>
  <c r="AX71" i="45"/>
  <c r="AV71" i="45"/>
  <c r="AT71" i="45"/>
  <c r="AR71" i="45"/>
  <c r="AP71" i="45"/>
  <c r="AN71" i="45"/>
  <c r="AL71" i="45"/>
  <c r="AJ71" i="45"/>
  <c r="AH71" i="45"/>
  <c r="AF71" i="45"/>
  <c r="AD71" i="45"/>
  <c r="AB71" i="45"/>
  <c r="Z71" i="45"/>
  <c r="X71" i="45"/>
  <c r="V71" i="45"/>
  <c r="T71" i="45"/>
  <c r="R71" i="45"/>
  <c r="P71" i="45"/>
  <c r="N71" i="45"/>
  <c r="L71" i="45"/>
  <c r="J71" i="45"/>
  <c r="H71" i="45"/>
  <c r="F71" i="45"/>
  <c r="D71" i="45"/>
  <c r="AX70" i="45"/>
  <c r="AV70" i="45"/>
  <c r="AT70" i="45"/>
  <c r="AR70" i="45"/>
  <c r="AP70" i="45"/>
  <c r="AN70" i="45"/>
  <c r="AL70" i="45"/>
  <c r="AJ70" i="45"/>
  <c r="AH70" i="45"/>
  <c r="AF70" i="45"/>
  <c r="AD70" i="45"/>
  <c r="AB70" i="45"/>
  <c r="Z70" i="45"/>
  <c r="X70" i="45"/>
  <c r="V70" i="45"/>
  <c r="T70" i="45"/>
  <c r="R70" i="45"/>
  <c r="P70" i="45"/>
  <c r="N70" i="45"/>
  <c r="L70" i="45"/>
  <c r="J70" i="45"/>
  <c r="H70" i="45"/>
  <c r="F70" i="45"/>
  <c r="D70" i="45"/>
  <c r="AX69" i="45"/>
  <c r="AV69" i="45"/>
  <c r="AT69" i="45"/>
  <c r="AR69" i="45"/>
  <c r="AP69" i="45"/>
  <c r="AN69" i="45"/>
  <c r="AL69" i="45"/>
  <c r="AJ69" i="45"/>
  <c r="AH69" i="45"/>
  <c r="AF69" i="45"/>
  <c r="AD69" i="45"/>
  <c r="AB69" i="45"/>
  <c r="Z69" i="45"/>
  <c r="X69" i="45"/>
  <c r="V69" i="45"/>
  <c r="T69" i="45"/>
  <c r="R69" i="45"/>
  <c r="P69" i="45"/>
  <c r="N69" i="45"/>
  <c r="L69" i="45"/>
  <c r="J69" i="45"/>
  <c r="H69" i="45"/>
  <c r="F69" i="45"/>
  <c r="D69" i="45"/>
  <c r="AX68" i="45"/>
  <c r="AV68" i="45"/>
  <c r="AT68" i="45"/>
  <c r="AR68" i="45"/>
  <c r="AP68" i="45"/>
  <c r="AN68" i="45"/>
  <c r="AL68" i="45"/>
  <c r="AJ68" i="45"/>
  <c r="AH68" i="45"/>
  <c r="AF68" i="45"/>
  <c r="AD68" i="45"/>
  <c r="AB68" i="45"/>
  <c r="Z68" i="45"/>
  <c r="X68" i="45"/>
  <c r="V68" i="45"/>
  <c r="T68" i="45"/>
  <c r="R68" i="45"/>
  <c r="P68" i="45"/>
  <c r="N68" i="45"/>
  <c r="L68" i="45"/>
  <c r="J68" i="45"/>
  <c r="H68" i="45"/>
  <c r="F68" i="45"/>
  <c r="D68" i="45"/>
  <c r="AX67" i="45"/>
  <c r="AV67" i="45"/>
  <c r="AT67" i="45"/>
  <c r="AR67" i="45"/>
  <c r="AP67" i="45"/>
  <c r="AN67" i="45"/>
  <c r="AL67" i="45"/>
  <c r="AJ67" i="45"/>
  <c r="AH67" i="45"/>
  <c r="AF67" i="45"/>
  <c r="AD67" i="45"/>
  <c r="AB67" i="45"/>
  <c r="Z67" i="45"/>
  <c r="X67" i="45"/>
  <c r="V67" i="45"/>
  <c r="T67" i="45"/>
  <c r="R67" i="45"/>
  <c r="P67" i="45"/>
  <c r="N67" i="45"/>
  <c r="L67" i="45"/>
  <c r="J67" i="45"/>
  <c r="H67" i="45"/>
  <c r="F67" i="45"/>
  <c r="D67" i="45"/>
  <c r="AX66" i="45"/>
  <c r="AV66" i="45"/>
  <c r="AT66" i="45"/>
  <c r="AR66" i="45"/>
  <c r="AP66" i="45"/>
  <c r="AN66" i="45"/>
  <c r="AL66" i="45"/>
  <c r="AJ66" i="45"/>
  <c r="AH66" i="45"/>
  <c r="AF66" i="45"/>
  <c r="AD66" i="45"/>
  <c r="AB66" i="45"/>
  <c r="Z66" i="45"/>
  <c r="X66" i="45"/>
  <c r="V66" i="45"/>
  <c r="T66" i="45"/>
  <c r="R66" i="45"/>
  <c r="P66" i="45"/>
  <c r="N66" i="45"/>
  <c r="L66" i="45"/>
  <c r="J66" i="45"/>
  <c r="H66" i="45"/>
  <c r="F66" i="45"/>
  <c r="D66" i="45"/>
  <c r="AX65" i="45"/>
  <c r="AV65" i="45"/>
  <c r="AT65" i="45"/>
  <c r="AR65" i="45"/>
  <c r="AP65" i="45"/>
  <c r="AN65" i="45"/>
  <c r="AL65" i="45"/>
  <c r="AJ65" i="45"/>
  <c r="AH65" i="45"/>
  <c r="AF65" i="45"/>
  <c r="AD65" i="45"/>
  <c r="AB65" i="45"/>
  <c r="Z65" i="45"/>
  <c r="X65" i="45"/>
  <c r="V65" i="45"/>
  <c r="T65" i="45"/>
  <c r="R65" i="45"/>
  <c r="P65" i="45"/>
  <c r="N65" i="45"/>
  <c r="L65" i="45"/>
  <c r="J65" i="45"/>
  <c r="H65" i="45"/>
  <c r="F65" i="45"/>
  <c r="D65" i="45"/>
  <c r="AX64" i="45"/>
  <c r="AV64" i="45"/>
  <c r="AT64" i="45"/>
  <c r="AR64" i="45"/>
  <c r="AP64" i="45"/>
  <c r="AN64" i="45"/>
  <c r="AL64" i="45"/>
  <c r="AJ64" i="45"/>
  <c r="AH64" i="45"/>
  <c r="AF64" i="45"/>
  <c r="AD64" i="45"/>
  <c r="AB64" i="45"/>
  <c r="Z64" i="45"/>
  <c r="X64" i="45"/>
  <c r="V64" i="45"/>
  <c r="T64" i="45"/>
  <c r="R64" i="45"/>
  <c r="P64" i="45"/>
  <c r="N64" i="45"/>
  <c r="L64" i="45"/>
  <c r="J64" i="45"/>
  <c r="H64" i="45"/>
  <c r="F64" i="45"/>
  <c r="D64" i="45"/>
  <c r="AX63" i="45"/>
  <c r="AV63" i="45"/>
  <c r="AT63" i="45"/>
  <c r="AR63" i="45"/>
  <c r="AP63" i="45"/>
  <c r="AN63" i="45"/>
  <c r="AL63" i="45"/>
  <c r="AJ63" i="45"/>
  <c r="AH63" i="45"/>
  <c r="AF63" i="45"/>
  <c r="AD63" i="45"/>
  <c r="AB63" i="45"/>
  <c r="Z63" i="45"/>
  <c r="X63" i="45"/>
  <c r="V63" i="45"/>
  <c r="T63" i="45"/>
  <c r="R63" i="45"/>
  <c r="P63" i="45"/>
  <c r="N63" i="45"/>
  <c r="L63" i="45"/>
  <c r="J63" i="45"/>
  <c r="H63" i="45"/>
  <c r="F63" i="45"/>
  <c r="D63" i="45"/>
  <c r="AX62" i="45"/>
  <c r="AV62" i="45"/>
  <c r="AT62" i="45"/>
  <c r="AR62" i="45"/>
  <c r="AP62" i="45"/>
  <c r="AN62" i="45"/>
  <c r="AL62" i="45"/>
  <c r="AJ62" i="45"/>
  <c r="AH62" i="45"/>
  <c r="AF62" i="45"/>
  <c r="AD62" i="45"/>
  <c r="AB62" i="45"/>
  <c r="Z62" i="45"/>
  <c r="X62" i="45"/>
  <c r="V62" i="45"/>
  <c r="T62" i="45"/>
  <c r="R62" i="45"/>
  <c r="P62" i="45"/>
  <c r="N62" i="45"/>
  <c r="L62" i="45"/>
  <c r="J62" i="45"/>
  <c r="H62" i="45"/>
  <c r="F62" i="45"/>
  <c r="D62" i="45"/>
  <c r="AX61" i="45"/>
  <c r="AV61" i="45"/>
  <c r="AT61" i="45"/>
  <c r="AR61" i="45"/>
  <c r="AP61" i="45"/>
  <c r="AN61" i="45"/>
  <c r="AL61" i="45"/>
  <c r="AJ61" i="45"/>
  <c r="AH61" i="45"/>
  <c r="AF61" i="45"/>
  <c r="AD61" i="45"/>
  <c r="AB61" i="45"/>
  <c r="Z61" i="45"/>
  <c r="X61" i="45"/>
  <c r="V61" i="45"/>
  <c r="T61" i="45"/>
  <c r="R61" i="45"/>
  <c r="P61" i="45"/>
  <c r="N61" i="45"/>
  <c r="L61" i="45"/>
  <c r="J61" i="45"/>
  <c r="H61" i="45"/>
  <c r="F61" i="45"/>
  <c r="D61" i="45"/>
  <c r="AX60" i="45"/>
  <c r="AV60" i="45"/>
  <c r="AT60" i="45"/>
  <c r="AR60" i="45"/>
  <c r="AP60" i="45"/>
  <c r="AN60" i="45"/>
  <c r="AL60" i="45"/>
  <c r="AJ60" i="45"/>
  <c r="AH60" i="45"/>
  <c r="AF60" i="45"/>
  <c r="AD60" i="45"/>
  <c r="AB60" i="45"/>
  <c r="Z60" i="45"/>
  <c r="X60" i="45"/>
  <c r="V60" i="45"/>
  <c r="T60" i="45"/>
  <c r="R60" i="45"/>
  <c r="P60" i="45"/>
  <c r="N60" i="45"/>
  <c r="L60" i="45"/>
  <c r="J60" i="45"/>
  <c r="H60" i="45"/>
  <c r="F60" i="45"/>
  <c r="D60" i="45"/>
  <c r="AX59" i="45"/>
  <c r="AV59" i="45"/>
  <c r="AT59" i="45"/>
  <c r="AR59" i="45"/>
  <c r="AP59" i="45"/>
  <c r="AN59" i="45"/>
  <c r="AL59" i="45"/>
  <c r="AJ59" i="45"/>
  <c r="AH59" i="45"/>
  <c r="AF59" i="45"/>
  <c r="AD59" i="45"/>
  <c r="AB59" i="45"/>
  <c r="Z59" i="45"/>
  <c r="X59" i="45"/>
  <c r="V59" i="45"/>
  <c r="T59" i="45"/>
  <c r="R59" i="45"/>
  <c r="P59" i="45"/>
  <c r="N59" i="45"/>
  <c r="L59" i="45"/>
  <c r="J59" i="45"/>
  <c r="H59" i="45"/>
  <c r="F59" i="45"/>
  <c r="D59" i="45"/>
  <c r="AX58" i="45"/>
  <c r="AV58" i="45"/>
  <c r="AT58" i="45"/>
  <c r="AR58" i="45"/>
  <c r="AP58" i="45"/>
  <c r="AN58" i="45"/>
  <c r="AL58" i="45"/>
  <c r="AJ58" i="45"/>
  <c r="AH58" i="45"/>
  <c r="AF58" i="45"/>
  <c r="AD58" i="45"/>
  <c r="AB58" i="45"/>
  <c r="Z58" i="45"/>
  <c r="X58" i="45"/>
  <c r="V58" i="45"/>
  <c r="T58" i="45"/>
  <c r="R58" i="45"/>
  <c r="P58" i="45"/>
  <c r="N58" i="45"/>
  <c r="L58" i="45"/>
  <c r="J58" i="45"/>
  <c r="H58" i="45"/>
  <c r="F58" i="45"/>
  <c r="D58" i="45"/>
  <c r="AX57" i="45"/>
  <c r="AV57" i="45"/>
  <c r="AT57" i="45"/>
  <c r="AR57" i="45"/>
  <c r="AP57" i="45"/>
  <c r="AN57" i="45"/>
  <c r="AL57" i="45"/>
  <c r="AJ57" i="45"/>
  <c r="AH57" i="45"/>
  <c r="AF57" i="45"/>
  <c r="AD57" i="45"/>
  <c r="AB57" i="45"/>
  <c r="Z57" i="45"/>
  <c r="X57" i="45"/>
  <c r="V57" i="45"/>
  <c r="T57" i="45"/>
  <c r="R57" i="45"/>
  <c r="P57" i="45"/>
  <c r="N57" i="45"/>
  <c r="L57" i="45"/>
  <c r="J57" i="45"/>
  <c r="H57" i="45"/>
  <c r="F57" i="45"/>
  <c r="D57" i="45"/>
  <c r="BC40" i="45"/>
  <c r="BB39" i="45"/>
  <c r="BB41" i="45" s="1"/>
  <c r="BB20" i="45" s="1"/>
  <c r="BC38" i="45"/>
  <c r="AW38" i="45"/>
  <c r="AU38" i="45"/>
  <c r="AS38" i="45"/>
  <c r="AQ38" i="45"/>
  <c r="AO38" i="45"/>
  <c r="AM38" i="45"/>
  <c r="AK38" i="45"/>
  <c r="AG38" i="45"/>
  <c r="AE38" i="45"/>
  <c r="AC38" i="45"/>
  <c r="AA38" i="45"/>
  <c r="Y38" i="45"/>
  <c r="W38" i="45"/>
  <c r="U38" i="45"/>
  <c r="S38" i="45"/>
  <c r="Q38" i="45"/>
  <c r="O38" i="45"/>
  <c r="M38" i="45"/>
  <c r="K38" i="45"/>
  <c r="I38" i="45"/>
  <c r="G38" i="45"/>
  <c r="E38" i="45"/>
  <c r="C38" i="45"/>
  <c r="BC37" i="45"/>
  <c r="AW37" i="45"/>
  <c r="AU37" i="45"/>
  <c r="AS37" i="45"/>
  <c r="AQ37" i="45"/>
  <c r="AO37" i="45"/>
  <c r="AM37" i="45"/>
  <c r="AK37" i="45"/>
  <c r="AG37" i="45"/>
  <c r="AE37" i="45"/>
  <c r="AC37" i="45"/>
  <c r="AA37" i="45"/>
  <c r="Y37" i="45"/>
  <c r="W37" i="45"/>
  <c r="U37" i="45"/>
  <c r="S37" i="45"/>
  <c r="Q37" i="45"/>
  <c r="O37" i="45"/>
  <c r="M37" i="45"/>
  <c r="K37" i="45"/>
  <c r="I37" i="45"/>
  <c r="G37" i="45"/>
  <c r="E37" i="45"/>
  <c r="C37" i="45"/>
  <c r="BC36" i="45"/>
  <c r="AW36" i="45"/>
  <c r="AU36" i="45"/>
  <c r="AS36" i="45"/>
  <c r="AQ36" i="45"/>
  <c r="AO36" i="45"/>
  <c r="AM36" i="45"/>
  <c r="AK36" i="45"/>
  <c r="AG36" i="45"/>
  <c r="AE36" i="45"/>
  <c r="AC36" i="45"/>
  <c r="AA36" i="45"/>
  <c r="Y36" i="45"/>
  <c r="W36" i="45"/>
  <c r="U36" i="45"/>
  <c r="S36" i="45"/>
  <c r="Q36" i="45"/>
  <c r="O36" i="45"/>
  <c r="M36" i="45"/>
  <c r="K36" i="45"/>
  <c r="I36" i="45"/>
  <c r="G36" i="45"/>
  <c r="E36" i="45"/>
  <c r="C36" i="45"/>
  <c r="BC35" i="45"/>
  <c r="AW35" i="45"/>
  <c r="AU35" i="45"/>
  <c r="AS35" i="45"/>
  <c r="AQ35" i="45"/>
  <c r="AO35" i="45"/>
  <c r="AM35" i="45"/>
  <c r="AK35" i="45"/>
  <c r="AG35" i="45"/>
  <c r="AE35" i="45"/>
  <c r="AC35" i="45"/>
  <c r="AA35" i="45"/>
  <c r="Y35" i="45"/>
  <c r="W35" i="45"/>
  <c r="U35" i="45"/>
  <c r="S35" i="45"/>
  <c r="Q35" i="45"/>
  <c r="O35" i="45"/>
  <c r="M35" i="45"/>
  <c r="K35" i="45"/>
  <c r="I35" i="45"/>
  <c r="G35" i="45"/>
  <c r="E35" i="45"/>
  <c r="C35" i="45"/>
  <c r="BC34" i="45"/>
  <c r="AW34" i="45"/>
  <c r="AU34" i="45"/>
  <c r="AS34" i="45"/>
  <c r="AQ34" i="45"/>
  <c r="AO34" i="45"/>
  <c r="AM34" i="45"/>
  <c r="AK34" i="45"/>
  <c r="AG34" i="45"/>
  <c r="AE34" i="45"/>
  <c r="AC34" i="45"/>
  <c r="AA34" i="45"/>
  <c r="Y34" i="45"/>
  <c r="W34" i="45"/>
  <c r="U34" i="45"/>
  <c r="S34" i="45"/>
  <c r="Q34" i="45"/>
  <c r="O34" i="45"/>
  <c r="M34" i="45"/>
  <c r="K34" i="45"/>
  <c r="I34" i="45"/>
  <c r="G34" i="45"/>
  <c r="E34" i="45"/>
  <c r="C34" i="45"/>
  <c r="BC33" i="45"/>
  <c r="AW33" i="45"/>
  <c r="AU33" i="45"/>
  <c r="AS33" i="45"/>
  <c r="AQ33" i="45"/>
  <c r="AO33" i="45"/>
  <c r="AM33" i="45"/>
  <c r="AK33" i="45"/>
  <c r="AI33" i="45"/>
  <c r="AG33" i="45"/>
  <c r="AE33" i="45"/>
  <c r="AC33" i="45"/>
  <c r="AA33" i="45"/>
  <c r="Y33" i="45"/>
  <c r="W33" i="45"/>
  <c r="U33" i="45"/>
  <c r="S33" i="45"/>
  <c r="Q33" i="45"/>
  <c r="O33" i="45"/>
  <c r="M33" i="45"/>
  <c r="K33" i="45"/>
  <c r="I33" i="45"/>
  <c r="G33" i="45"/>
  <c r="E33" i="45"/>
  <c r="C33" i="45"/>
  <c r="BC32" i="45"/>
  <c r="AW32" i="45"/>
  <c r="AU32" i="45"/>
  <c r="AS32" i="45"/>
  <c r="AQ32" i="45"/>
  <c r="AO32" i="45"/>
  <c r="AM32" i="45"/>
  <c r="AK32" i="45"/>
  <c r="AG32" i="45"/>
  <c r="AE32" i="45"/>
  <c r="AC32" i="45"/>
  <c r="AA32" i="45"/>
  <c r="Y32" i="45"/>
  <c r="W32" i="45"/>
  <c r="U32" i="45"/>
  <c r="S32" i="45"/>
  <c r="Q32" i="45"/>
  <c r="O32" i="45"/>
  <c r="M32" i="45"/>
  <c r="K32" i="45"/>
  <c r="I32" i="45"/>
  <c r="G32" i="45"/>
  <c r="E32" i="45"/>
  <c r="C32" i="45"/>
  <c r="BC31" i="45"/>
  <c r="AW31" i="45"/>
  <c r="AU31" i="45"/>
  <c r="AS31" i="45"/>
  <c r="AQ31" i="45"/>
  <c r="AO31" i="45"/>
  <c r="AM31" i="45"/>
  <c r="AK31" i="45"/>
  <c r="AG31" i="45"/>
  <c r="AE31" i="45"/>
  <c r="AC31" i="45"/>
  <c r="AA31" i="45"/>
  <c r="Y31" i="45"/>
  <c r="W31" i="45"/>
  <c r="U31" i="45"/>
  <c r="S31" i="45"/>
  <c r="Q31" i="45"/>
  <c r="O31" i="45"/>
  <c r="M31" i="45"/>
  <c r="K31" i="45"/>
  <c r="I31" i="45"/>
  <c r="G31" i="45"/>
  <c r="E31" i="45"/>
  <c r="C31" i="45"/>
  <c r="BC30" i="45"/>
  <c r="AW30" i="45"/>
  <c r="AU30" i="45"/>
  <c r="AS30" i="45"/>
  <c r="AQ30" i="45"/>
  <c r="AO30" i="45"/>
  <c r="AM30" i="45"/>
  <c r="AK30" i="45"/>
  <c r="AI30" i="45"/>
  <c r="AG30" i="45"/>
  <c r="AE30" i="45"/>
  <c r="AC30" i="45"/>
  <c r="AA30" i="45"/>
  <c r="Y30" i="45"/>
  <c r="W30" i="45"/>
  <c r="U30" i="45"/>
  <c r="S30" i="45"/>
  <c r="Q30" i="45"/>
  <c r="O30" i="45"/>
  <c r="M30" i="45"/>
  <c r="K30" i="45"/>
  <c r="I30" i="45"/>
  <c r="G30" i="45"/>
  <c r="E30" i="45"/>
  <c r="C30" i="45"/>
  <c r="BC29" i="45"/>
  <c r="AW29" i="45"/>
  <c r="AU29" i="45"/>
  <c r="AS29" i="45"/>
  <c r="AQ29" i="45"/>
  <c r="AO29" i="45"/>
  <c r="AM29" i="45"/>
  <c r="AK29" i="45"/>
  <c r="AI29" i="45"/>
  <c r="AG29" i="45"/>
  <c r="AE29" i="45"/>
  <c r="AC29" i="45"/>
  <c r="AA29" i="45"/>
  <c r="Y29" i="45"/>
  <c r="W29" i="45"/>
  <c r="U29" i="45"/>
  <c r="S29" i="45"/>
  <c r="Q29" i="45"/>
  <c r="O29" i="45"/>
  <c r="M29" i="45"/>
  <c r="K29" i="45"/>
  <c r="I29" i="45"/>
  <c r="G29" i="45"/>
  <c r="E29" i="45"/>
  <c r="C29" i="45"/>
  <c r="BC28" i="45"/>
  <c r="AW28" i="45"/>
  <c r="AU28" i="45"/>
  <c r="AS28" i="45"/>
  <c r="AQ28" i="45"/>
  <c r="AO28" i="45"/>
  <c r="AM28" i="45"/>
  <c r="AK28" i="45"/>
  <c r="AI28" i="45"/>
  <c r="AG28" i="45"/>
  <c r="AE28" i="45"/>
  <c r="AC28" i="45"/>
  <c r="AA28" i="45"/>
  <c r="Y28" i="45"/>
  <c r="W28" i="45"/>
  <c r="U28" i="45"/>
  <c r="S28" i="45"/>
  <c r="Q28" i="45"/>
  <c r="O28" i="45"/>
  <c r="M28" i="45"/>
  <c r="K28" i="45"/>
  <c r="I28" i="45"/>
  <c r="G28" i="45"/>
  <c r="E28" i="45"/>
  <c r="C28" i="45"/>
  <c r="BC27" i="45"/>
  <c r="AW27" i="45"/>
  <c r="AU27" i="45"/>
  <c r="AS27" i="45"/>
  <c r="AQ27" i="45"/>
  <c r="AO27" i="45"/>
  <c r="AM27" i="45"/>
  <c r="AK27" i="45"/>
  <c r="AI27" i="45"/>
  <c r="AG27" i="45"/>
  <c r="AE27" i="45"/>
  <c r="AC27" i="45"/>
  <c r="AA27" i="45"/>
  <c r="Y27" i="45"/>
  <c r="W27" i="45"/>
  <c r="U27" i="45"/>
  <c r="S27" i="45"/>
  <c r="Q27" i="45"/>
  <c r="O27" i="45"/>
  <c r="M27" i="45"/>
  <c r="K27" i="45"/>
  <c r="I27" i="45"/>
  <c r="G27" i="45"/>
  <c r="E27" i="45"/>
  <c r="C27" i="45"/>
  <c r="BC26" i="45"/>
  <c r="AW26" i="45"/>
  <c r="AU26" i="45"/>
  <c r="AS26" i="45"/>
  <c r="AQ26" i="45"/>
  <c r="AO26" i="45"/>
  <c r="AM26" i="45"/>
  <c r="AK26" i="45"/>
  <c r="AI26" i="45"/>
  <c r="AG26" i="45"/>
  <c r="AE26" i="45"/>
  <c r="AC26" i="45"/>
  <c r="AA26" i="45"/>
  <c r="Y26" i="45"/>
  <c r="W26" i="45"/>
  <c r="U26" i="45"/>
  <c r="S26" i="45"/>
  <c r="Q26" i="45"/>
  <c r="O26" i="45"/>
  <c r="M26" i="45"/>
  <c r="K26" i="45"/>
  <c r="I26" i="45"/>
  <c r="G26" i="45"/>
  <c r="E26" i="45"/>
  <c r="C26" i="45"/>
  <c r="BC25" i="45"/>
  <c r="AW25" i="45"/>
  <c r="AU25" i="45"/>
  <c r="AS25" i="45"/>
  <c r="AQ25" i="45"/>
  <c r="AO25" i="45"/>
  <c r="AM25" i="45"/>
  <c r="AK25" i="45"/>
  <c r="AI25" i="45"/>
  <c r="AG25" i="45"/>
  <c r="AE25" i="45"/>
  <c r="AC25" i="45"/>
  <c r="AA25" i="45"/>
  <c r="Y25" i="45"/>
  <c r="W25" i="45"/>
  <c r="U25" i="45"/>
  <c r="S25" i="45"/>
  <c r="Q25" i="45"/>
  <c r="O25" i="45"/>
  <c r="M25" i="45"/>
  <c r="K25" i="45"/>
  <c r="I25" i="45"/>
  <c r="G25" i="45"/>
  <c r="E25" i="45"/>
  <c r="C25" i="45"/>
  <c r="BC24" i="45"/>
  <c r="AW24" i="45"/>
  <c r="AU24" i="45"/>
  <c r="AS24" i="45"/>
  <c r="AQ24" i="45"/>
  <c r="AO24" i="45"/>
  <c r="AM24" i="45"/>
  <c r="AK24" i="45"/>
  <c r="AI24" i="45"/>
  <c r="AG24" i="45"/>
  <c r="AE24" i="45"/>
  <c r="AC24" i="45"/>
  <c r="AA24" i="45"/>
  <c r="Y24" i="45"/>
  <c r="W24" i="45"/>
  <c r="U24" i="45"/>
  <c r="S24" i="45"/>
  <c r="Q24" i="45"/>
  <c r="O24" i="45"/>
  <c r="M24" i="45"/>
  <c r="K24" i="45"/>
  <c r="I24" i="45"/>
  <c r="G24" i="45"/>
  <c r="E24" i="45"/>
  <c r="C24" i="45"/>
  <c r="BC23" i="45"/>
  <c r="BC39" i="45" s="1"/>
  <c r="BC41" i="45" s="1"/>
  <c r="BC20" i="45" s="1"/>
  <c r="AW23" i="45"/>
  <c r="AW39" i="45" s="1"/>
  <c r="AU23" i="45"/>
  <c r="AU39" i="45" s="1"/>
  <c r="AS23" i="45"/>
  <c r="AS39" i="45" s="1"/>
  <c r="AQ23" i="45"/>
  <c r="AQ39" i="45" s="1"/>
  <c r="AO23" i="45"/>
  <c r="AO39" i="45" s="1"/>
  <c r="AM23" i="45"/>
  <c r="AM39" i="45" s="1"/>
  <c r="AK23" i="45"/>
  <c r="AK39" i="45" s="1"/>
  <c r="AI23" i="45"/>
  <c r="AG23" i="45"/>
  <c r="AG39" i="45" s="1"/>
  <c r="AE23" i="45"/>
  <c r="AE39" i="45" s="1"/>
  <c r="AC23" i="45"/>
  <c r="AC39" i="45" s="1"/>
  <c r="AA23" i="45"/>
  <c r="AA39" i="45" s="1"/>
  <c r="Y23" i="45"/>
  <c r="Y39" i="45" s="1"/>
  <c r="W23" i="45"/>
  <c r="W39" i="45" s="1"/>
  <c r="U23" i="45"/>
  <c r="U39" i="45" s="1"/>
  <c r="S23" i="45"/>
  <c r="S39" i="45" s="1"/>
  <c r="Q23" i="45"/>
  <c r="Q39" i="45" s="1"/>
  <c r="O23" i="45"/>
  <c r="O39" i="45" s="1"/>
  <c r="M23" i="45"/>
  <c r="M39" i="45" s="1"/>
  <c r="K23" i="45"/>
  <c r="K39" i="45" s="1"/>
  <c r="I23" i="45"/>
  <c r="I39" i="45" s="1"/>
  <c r="G23" i="45"/>
  <c r="G39" i="45" s="1"/>
  <c r="E23" i="45"/>
  <c r="E39" i="45" s="1"/>
  <c r="C23" i="45"/>
  <c r="C39" i="45" s="1"/>
  <c r="BA18" i="45"/>
  <c r="AX15" i="45"/>
  <c r="AW41" i="45" s="1"/>
  <c r="AV15" i="45"/>
  <c r="AU41" i="45" s="1"/>
  <c r="AT15" i="45"/>
  <c r="AS41" i="45" s="1"/>
  <c r="AR15" i="45"/>
  <c r="AQ41" i="45" s="1"/>
  <c r="AP15" i="45"/>
  <c r="AO41" i="45" s="1"/>
  <c r="AN15" i="45"/>
  <c r="AM41" i="45" s="1"/>
  <c r="AL15" i="45"/>
  <c r="AK41" i="45" s="1"/>
  <c r="AJ15" i="45"/>
  <c r="AH15" i="45"/>
  <c r="AG41" i="45" s="1"/>
  <c r="AF15" i="45"/>
  <c r="AE41" i="45" s="1"/>
  <c r="AD15" i="45"/>
  <c r="AC41" i="45" s="1"/>
  <c r="AB15" i="45"/>
  <c r="AA41" i="45" s="1"/>
  <c r="Z15" i="45"/>
  <c r="Y41" i="45" s="1"/>
  <c r="X15" i="45"/>
  <c r="W41" i="45" s="1"/>
  <c r="V15" i="45"/>
  <c r="U41" i="45" s="1"/>
  <c r="T15" i="45"/>
  <c r="S41" i="45" s="1"/>
  <c r="R15" i="45"/>
  <c r="Q41" i="45" s="1"/>
  <c r="P15" i="45"/>
  <c r="O41" i="45" s="1"/>
  <c r="N15" i="45"/>
  <c r="M41" i="45" s="1"/>
  <c r="L15" i="45"/>
  <c r="K41" i="45" s="1"/>
  <c r="J15" i="45"/>
  <c r="I41" i="45" s="1"/>
  <c r="H15" i="45"/>
  <c r="G41" i="45" s="1"/>
  <c r="F15" i="45"/>
  <c r="E41" i="45" s="1"/>
  <c r="D15" i="45"/>
  <c r="C41" i="45" s="1"/>
  <c r="D14" i="45"/>
  <c r="AX13" i="45"/>
  <c r="AV13" i="45"/>
  <c r="AT13" i="45"/>
  <c r="AR13" i="45"/>
  <c r="AP13" i="45"/>
  <c r="AN13" i="45"/>
  <c r="AL13" i="45"/>
  <c r="AJ13" i="45"/>
  <c r="AH13" i="45"/>
  <c r="AF13" i="45"/>
  <c r="AD13" i="45"/>
  <c r="AB13" i="45"/>
  <c r="Z13" i="45"/>
  <c r="X13" i="45"/>
  <c r="V13" i="45"/>
  <c r="T13" i="45"/>
  <c r="R13" i="45"/>
  <c r="P13" i="45"/>
  <c r="N13" i="45"/>
  <c r="L13" i="45"/>
  <c r="J13" i="45"/>
  <c r="H13" i="45"/>
  <c r="F13" i="45"/>
  <c r="D13" i="45"/>
  <c r="AX12" i="45"/>
  <c r="AW12" i="45"/>
  <c r="AV12" i="45"/>
  <c r="AU12" i="45"/>
  <c r="AT12" i="45"/>
  <c r="AS12" i="45"/>
  <c r="AR12" i="45"/>
  <c r="AQ12" i="45"/>
  <c r="AP12" i="45"/>
  <c r="AO12" i="45"/>
  <c r="AN12" i="45"/>
  <c r="AM12" i="45"/>
  <c r="AL12" i="45"/>
  <c r="AK12" i="45"/>
  <c r="AJ12" i="45"/>
  <c r="AI12" i="45"/>
  <c r="AH12" i="45"/>
  <c r="AG12" i="45"/>
  <c r="AF12" i="45"/>
  <c r="AE12" i="45"/>
  <c r="AD12" i="45"/>
  <c r="AC12" i="45"/>
  <c r="AB12" i="45"/>
  <c r="AA12" i="45"/>
  <c r="Z12" i="45"/>
  <c r="Y12" i="45"/>
  <c r="X12" i="45"/>
  <c r="W12" i="45"/>
  <c r="V12" i="45"/>
  <c r="U12" i="45"/>
  <c r="T12" i="45"/>
  <c r="S12" i="45"/>
  <c r="R12" i="45"/>
  <c r="Q12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D12" i="45"/>
  <c r="C12" i="45"/>
  <c r="AW73" i="44"/>
  <c r="AU73" i="44"/>
  <c r="AS73" i="44"/>
  <c r="AQ73" i="44"/>
  <c r="AO73" i="44"/>
  <c r="AM73" i="44"/>
  <c r="AK73" i="44"/>
  <c r="AI73" i="44"/>
  <c r="AG73" i="44"/>
  <c r="AE73" i="44"/>
  <c r="AC73" i="44"/>
  <c r="AA73" i="44"/>
  <c r="Y73" i="44"/>
  <c r="W73" i="44"/>
  <c r="U73" i="44"/>
  <c r="S73" i="44"/>
  <c r="Q73" i="44"/>
  <c r="O73" i="44"/>
  <c r="M73" i="44"/>
  <c r="K73" i="44"/>
  <c r="I73" i="44"/>
  <c r="G73" i="44"/>
  <c r="E73" i="44"/>
  <c r="C73" i="44"/>
  <c r="AX72" i="44"/>
  <c r="AV72" i="44"/>
  <c r="AT72" i="44"/>
  <c r="AR72" i="44"/>
  <c r="AP72" i="44"/>
  <c r="AN72" i="44"/>
  <c r="AL72" i="44"/>
  <c r="AJ72" i="44"/>
  <c r="AH72" i="44"/>
  <c r="AF72" i="44"/>
  <c r="AD72" i="44"/>
  <c r="AB72" i="44"/>
  <c r="Z72" i="44"/>
  <c r="X72" i="44"/>
  <c r="V72" i="44"/>
  <c r="T72" i="44"/>
  <c r="R72" i="44"/>
  <c r="P72" i="44"/>
  <c r="N72" i="44"/>
  <c r="L72" i="44"/>
  <c r="J72" i="44"/>
  <c r="H72" i="44"/>
  <c r="F72" i="44"/>
  <c r="D72" i="44"/>
  <c r="AX71" i="44"/>
  <c r="AV71" i="44"/>
  <c r="AT71" i="44"/>
  <c r="AR71" i="44"/>
  <c r="AP71" i="44"/>
  <c r="AN71" i="44"/>
  <c r="AL71" i="44"/>
  <c r="AJ71" i="44"/>
  <c r="AH71" i="44"/>
  <c r="AF71" i="44"/>
  <c r="AD71" i="44"/>
  <c r="AB71" i="44"/>
  <c r="Z71" i="44"/>
  <c r="X71" i="44"/>
  <c r="V71" i="44"/>
  <c r="T71" i="44"/>
  <c r="R71" i="44"/>
  <c r="P71" i="44"/>
  <c r="N71" i="44"/>
  <c r="L71" i="44"/>
  <c r="J71" i="44"/>
  <c r="H71" i="44"/>
  <c r="F71" i="44"/>
  <c r="D71" i="44"/>
  <c r="AX70" i="44"/>
  <c r="AV70" i="44"/>
  <c r="AT70" i="44"/>
  <c r="AR70" i="44"/>
  <c r="AP70" i="44"/>
  <c r="AN70" i="44"/>
  <c r="AL70" i="44"/>
  <c r="AJ70" i="44"/>
  <c r="AH70" i="44"/>
  <c r="AF70" i="44"/>
  <c r="AD70" i="44"/>
  <c r="AB70" i="44"/>
  <c r="Z70" i="44"/>
  <c r="X70" i="44"/>
  <c r="V70" i="44"/>
  <c r="T70" i="44"/>
  <c r="R70" i="44"/>
  <c r="P70" i="44"/>
  <c r="N70" i="44"/>
  <c r="L70" i="44"/>
  <c r="J70" i="44"/>
  <c r="H70" i="44"/>
  <c r="F70" i="44"/>
  <c r="D70" i="44"/>
  <c r="AX69" i="44"/>
  <c r="AV69" i="44"/>
  <c r="AT69" i="44"/>
  <c r="AR69" i="44"/>
  <c r="AP69" i="44"/>
  <c r="AN69" i="44"/>
  <c r="AL69" i="44"/>
  <c r="AJ69" i="44"/>
  <c r="AH69" i="44"/>
  <c r="AF69" i="44"/>
  <c r="AD69" i="44"/>
  <c r="AB69" i="44"/>
  <c r="Z69" i="44"/>
  <c r="X69" i="44"/>
  <c r="V69" i="44"/>
  <c r="T69" i="44"/>
  <c r="R69" i="44"/>
  <c r="P69" i="44"/>
  <c r="N69" i="44"/>
  <c r="L69" i="44"/>
  <c r="J69" i="44"/>
  <c r="H69" i="44"/>
  <c r="F69" i="44"/>
  <c r="D69" i="44"/>
  <c r="AX68" i="44"/>
  <c r="AV68" i="44"/>
  <c r="AT68" i="44"/>
  <c r="AR68" i="44"/>
  <c r="AP68" i="44"/>
  <c r="AN68" i="44"/>
  <c r="AL68" i="44"/>
  <c r="AJ68" i="44"/>
  <c r="AH68" i="44"/>
  <c r="AF68" i="44"/>
  <c r="AD68" i="44"/>
  <c r="AB68" i="44"/>
  <c r="Z68" i="44"/>
  <c r="X68" i="44"/>
  <c r="V68" i="44"/>
  <c r="T68" i="44"/>
  <c r="R68" i="44"/>
  <c r="P68" i="44"/>
  <c r="N68" i="44"/>
  <c r="L68" i="44"/>
  <c r="J68" i="44"/>
  <c r="H68" i="44"/>
  <c r="F68" i="44"/>
  <c r="D68" i="44"/>
  <c r="AX67" i="44"/>
  <c r="AV67" i="44"/>
  <c r="AT67" i="44"/>
  <c r="AR67" i="44"/>
  <c r="AP67" i="44"/>
  <c r="AN67" i="44"/>
  <c r="AL67" i="44"/>
  <c r="AJ67" i="44"/>
  <c r="AH67" i="44"/>
  <c r="AF67" i="44"/>
  <c r="AD67" i="44"/>
  <c r="AB67" i="44"/>
  <c r="Z67" i="44"/>
  <c r="X67" i="44"/>
  <c r="V67" i="44"/>
  <c r="T67" i="44"/>
  <c r="R67" i="44"/>
  <c r="P67" i="44"/>
  <c r="N67" i="44"/>
  <c r="L67" i="44"/>
  <c r="J67" i="44"/>
  <c r="H67" i="44"/>
  <c r="F67" i="44"/>
  <c r="D67" i="44"/>
  <c r="AX66" i="44"/>
  <c r="AV66" i="44"/>
  <c r="AT66" i="44"/>
  <c r="AR66" i="44"/>
  <c r="AP66" i="44"/>
  <c r="AN66" i="44"/>
  <c r="AL66" i="44"/>
  <c r="AJ66" i="44"/>
  <c r="AH66" i="44"/>
  <c r="AF66" i="44"/>
  <c r="AD66" i="44"/>
  <c r="AB66" i="44"/>
  <c r="Z66" i="44"/>
  <c r="X66" i="44"/>
  <c r="V66" i="44"/>
  <c r="T66" i="44"/>
  <c r="R66" i="44"/>
  <c r="P66" i="44"/>
  <c r="N66" i="44"/>
  <c r="L66" i="44"/>
  <c r="J66" i="44"/>
  <c r="H66" i="44"/>
  <c r="F66" i="44"/>
  <c r="D66" i="44"/>
  <c r="AX65" i="44"/>
  <c r="AV65" i="44"/>
  <c r="AT65" i="44"/>
  <c r="AR65" i="44"/>
  <c r="AP65" i="44"/>
  <c r="AN65" i="44"/>
  <c r="AL65" i="44"/>
  <c r="AJ65" i="44"/>
  <c r="AH65" i="44"/>
  <c r="AF65" i="44"/>
  <c r="AD65" i="44"/>
  <c r="AB65" i="44"/>
  <c r="Z65" i="44"/>
  <c r="X65" i="44"/>
  <c r="V65" i="44"/>
  <c r="T65" i="44"/>
  <c r="R65" i="44"/>
  <c r="P65" i="44"/>
  <c r="N65" i="44"/>
  <c r="L65" i="44"/>
  <c r="J65" i="44"/>
  <c r="H65" i="44"/>
  <c r="F65" i="44"/>
  <c r="D65" i="44"/>
  <c r="AX64" i="44"/>
  <c r="AV64" i="44"/>
  <c r="AT64" i="44"/>
  <c r="AR64" i="44"/>
  <c r="AP64" i="44"/>
  <c r="AN64" i="44"/>
  <c r="AL64" i="44"/>
  <c r="AJ64" i="44"/>
  <c r="AH64" i="44"/>
  <c r="AF64" i="44"/>
  <c r="AD64" i="44"/>
  <c r="AB64" i="44"/>
  <c r="Z64" i="44"/>
  <c r="X64" i="44"/>
  <c r="V64" i="44"/>
  <c r="T64" i="44"/>
  <c r="R64" i="44"/>
  <c r="P64" i="44"/>
  <c r="N64" i="44"/>
  <c r="L64" i="44"/>
  <c r="J64" i="44"/>
  <c r="H64" i="44"/>
  <c r="F64" i="44"/>
  <c r="D64" i="44"/>
  <c r="AX63" i="44"/>
  <c r="AV63" i="44"/>
  <c r="AT63" i="44"/>
  <c r="AR63" i="44"/>
  <c r="AP63" i="44"/>
  <c r="AN63" i="44"/>
  <c r="AL63" i="44"/>
  <c r="AJ63" i="44"/>
  <c r="AH63" i="44"/>
  <c r="AF63" i="44"/>
  <c r="AD63" i="44"/>
  <c r="AB63" i="44"/>
  <c r="Z63" i="44"/>
  <c r="X63" i="44"/>
  <c r="V63" i="44"/>
  <c r="T63" i="44"/>
  <c r="R63" i="44"/>
  <c r="P63" i="44"/>
  <c r="N63" i="44"/>
  <c r="L63" i="44"/>
  <c r="J63" i="44"/>
  <c r="H63" i="44"/>
  <c r="F63" i="44"/>
  <c r="D63" i="44"/>
  <c r="AX62" i="44"/>
  <c r="AV62" i="44"/>
  <c r="AT62" i="44"/>
  <c r="AR62" i="44"/>
  <c r="AP62" i="44"/>
  <c r="AN62" i="44"/>
  <c r="AL62" i="44"/>
  <c r="AJ62" i="44"/>
  <c r="AH62" i="44"/>
  <c r="AF62" i="44"/>
  <c r="AD62" i="44"/>
  <c r="AB62" i="44"/>
  <c r="Z62" i="44"/>
  <c r="X62" i="44"/>
  <c r="V62" i="44"/>
  <c r="T62" i="44"/>
  <c r="R62" i="44"/>
  <c r="P62" i="44"/>
  <c r="N62" i="44"/>
  <c r="L62" i="44"/>
  <c r="J62" i="44"/>
  <c r="H62" i="44"/>
  <c r="F62" i="44"/>
  <c r="D62" i="44"/>
  <c r="AX61" i="44"/>
  <c r="AV61" i="44"/>
  <c r="AT61" i="44"/>
  <c r="AR61" i="44"/>
  <c r="AP61" i="44"/>
  <c r="AN61" i="44"/>
  <c r="AL61" i="44"/>
  <c r="AJ61" i="44"/>
  <c r="AH61" i="44"/>
  <c r="AF61" i="44"/>
  <c r="AD61" i="44"/>
  <c r="AB61" i="44"/>
  <c r="Z61" i="44"/>
  <c r="X61" i="44"/>
  <c r="V61" i="44"/>
  <c r="T61" i="44"/>
  <c r="R61" i="44"/>
  <c r="P61" i="44"/>
  <c r="N61" i="44"/>
  <c r="L61" i="44"/>
  <c r="J61" i="44"/>
  <c r="H61" i="44"/>
  <c r="F61" i="44"/>
  <c r="D61" i="44"/>
  <c r="AX60" i="44"/>
  <c r="AV60" i="44"/>
  <c r="AT60" i="44"/>
  <c r="AR60" i="44"/>
  <c r="AP60" i="44"/>
  <c r="AN60" i="44"/>
  <c r="AL60" i="44"/>
  <c r="AJ60" i="44"/>
  <c r="AH60" i="44"/>
  <c r="AF60" i="44"/>
  <c r="AD60" i="44"/>
  <c r="AB60" i="44"/>
  <c r="Z60" i="44"/>
  <c r="X60" i="44"/>
  <c r="V60" i="44"/>
  <c r="T60" i="44"/>
  <c r="R60" i="44"/>
  <c r="P60" i="44"/>
  <c r="N60" i="44"/>
  <c r="L60" i="44"/>
  <c r="J60" i="44"/>
  <c r="H60" i="44"/>
  <c r="F60" i="44"/>
  <c r="D60" i="44"/>
  <c r="AX59" i="44"/>
  <c r="AV59" i="44"/>
  <c r="AT59" i="44"/>
  <c r="AR59" i="44"/>
  <c r="AP59" i="44"/>
  <c r="AN59" i="44"/>
  <c r="AL59" i="44"/>
  <c r="AJ59" i="44"/>
  <c r="AH59" i="44"/>
  <c r="AF59" i="44"/>
  <c r="AD59" i="44"/>
  <c r="AB59" i="44"/>
  <c r="Z59" i="44"/>
  <c r="X59" i="44"/>
  <c r="V59" i="44"/>
  <c r="T59" i="44"/>
  <c r="R59" i="44"/>
  <c r="P59" i="44"/>
  <c r="N59" i="44"/>
  <c r="L59" i="44"/>
  <c r="J59" i="44"/>
  <c r="H59" i="44"/>
  <c r="F59" i="44"/>
  <c r="D59" i="44"/>
  <c r="AX58" i="44"/>
  <c r="AV58" i="44"/>
  <c r="AT58" i="44"/>
  <c r="AR58" i="44"/>
  <c r="AP58" i="44"/>
  <c r="AN58" i="44"/>
  <c r="AL58" i="44"/>
  <c r="AJ58" i="44"/>
  <c r="AH58" i="44"/>
  <c r="AF58" i="44"/>
  <c r="AD58" i="44"/>
  <c r="AB58" i="44"/>
  <c r="Z58" i="44"/>
  <c r="X58" i="44"/>
  <c r="V58" i="44"/>
  <c r="T58" i="44"/>
  <c r="R58" i="44"/>
  <c r="P58" i="44"/>
  <c r="N58" i="44"/>
  <c r="L58" i="44"/>
  <c r="J58" i="44"/>
  <c r="H58" i="44"/>
  <c r="F58" i="44"/>
  <c r="D58" i="44"/>
  <c r="AX57" i="44"/>
  <c r="AV57" i="44"/>
  <c r="AT57" i="44"/>
  <c r="AR57" i="44"/>
  <c r="AP57" i="44"/>
  <c r="AN57" i="44"/>
  <c r="AL57" i="44"/>
  <c r="AJ57" i="44"/>
  <c r="AH57" i="44"/>
  <c r="AF57" i="44"/>
  <c r="AD57" i="44"/>
  <c r="AB57" i="44"/>
  <c r="Z57" i="44"/>
  <c r="X57" i="44"/>
  <c r="V57" i="44"/>
  <c r="T57" i="44"/>
  <c r="R57" i="44"/>
  <c r="P57" i="44"/>
  <c r="N57" i="44"/>
  <c r="L57" i="44"/>
  <c r="J57" i="44"/>
  <c r="H57" i="44"/>
  <c r="F57" i="44"/>
  <c r="D57" i="44"/>
  <c r="BC40" i="44"/>
  <c r="BB39" i="44"/>
  <c r="BB41" i="44" s="1"/>
  <c r="BB20" i="44" s="1"/>
  <c r="BC38" i="44"/>
  <c r="AW38" i="44"/>
  <c r="AU38" i="44"/>
  <c r="AS38" i="44"/>
  <c r="AQ38" i="44"/>
  <c r="AO38" i="44"/>
  <c r="AM38" i="44"/>
  <c r="AK38" i="44"/>
  <c r="AI38" i="44"/>
  <c r="AG38" i="44"/>
  <c r="AE38" i="44"/>
  <c r="AC38" i="44"/>
  <c r="AA38" i="44"/>
  <c r="Y38" i="44"/>
  <c r="W38" i="44"/>
  <c r="U38" i="44"/>
  <c r="S38" i="44"/>
  <c r="Q38" i="44"/>
  <c r="O38" i="44"/>
  <c r="M38" i="44"/>
  <c r="K38" i="44"/>
  <c r="I38" i="44"/>
  <c r="G38" i="44"/>
  <c r="E38" i="44"/>
  <c r="C38" i="44"/>
  <c r="BC37" i="44"/>
  <c r="AW37" i="44"/>
  <c r="AU37" i="44"/>
  <c r="AS37" i="44"/>
  <c r="AQ37" i="44"/>
  <c r="AO37" i="44"/>
  <c r="AM37" i="44"/>
  <c r="AK37" i="44"/>
  <c r="AI37" i="44"/>
  <c r="AG37" i="44"/>
  <c r="AC37" i="44"/>
  <c r="AA37" i="44"/>
  <c r="Y37" i="44"/>
  <c r="W37" i="44"/>
  <c r="U37" i="44"/>
  <c r="S37" i="44"/>
  <c r="Q37" i="44"/>
  <c r="O37" i="44"/>
  <c r="M37" i="44"/>
  <c r="K37" i="44"/>
  <c r="I37" i="44"/>
  <c r="G37" i="44"/>
  <c r="E37" i="44"/>
  <c r="C37" i="44"/>
  <c r="BC36" i="44"/>
  <c r="AW36" i="44"/>
  <c r="AU36" i="44"/>
  <c r="AS36" i="44"/>
  <c r="AQ36" i="44"/>
  <c r="AO36" i="44"/>
  <c r="AM36" i="44"/>
  <c r="AK36" i="44"/>
  <c r="AI36" i="44"/>
  <c r="AG36" i="44"/>
  <c r="AC36" i="44"/>
  <c r="AA36" i="44"/>
  <c r="Y36" i="44"/>
  <c r="W36" i="44"/>
  <c r="U36" i="44"/>
  <c r="S36" i="44"/>
  <c r="Q36" i="44"/>
  <c r="O36" i="44"/>
  <c r="M36" i="44"/>
  <c r="K36" i="44"/>
  <c r="I36" i="44"/>
  <c r="G36" i="44"/>
  <c r="E36" i="44"/>
  <c r="C36" i="44"/>
  <c r="BC35" i="44"/>
  <c r="AW35" i="44"/>
  <c r="AU35" i="44"/>
  <c r="AS35" i="44"/>
  <c r="AQ35" i="44"/>
  <c r="AO35" i="44"/>
  <c r="AM35" i="44"/>
  <c r="AK35" i="44"/>
  <c r="AI35" i="44"/>
  <c r="AG35" i="44"/>
  <c r="AC35" i="44"/>
  <c r="AA35" i="44"/>
  <c r="Y35" i="44"/>
  <c r="W35" i="44"/>
  <c r="U35" i="44"/>
  <c r="S35" i="44"/>
  <c r="Q35" i="44"/>
  <c r="O35" i="44"/>
  <c r="M35" i="44"/>
  <c r="K35" i="44"/>
  <c r="I35" i="44"/>
  <c r="G35" i="44"/>
  <c r="E35" i="44"/>
  <c r="C35" i="44"/>
  <c r="BC34" i="44"/>
  <c r="AW34" i="44"/>
  <c r="AU34" i="44"/>
  <c r="AS34" i="44"/>
  <c r="AQ34" i="44"/>
  <c r="AO34" i="44"/>
  <c r="AM34" i="44"/>
  <c r="AK34" i="44"/>
  <c r="AI34" i="44"/>
  <c r="AG34" i="44"/>
  <c r="AC34" i="44"/>
  <c r="AA34" i="44"/>
  <c r="Y34" i="44"/>
  <c r="W34" i="44"/>
  <c r="U34" i="44"/>
  <c r="S34" i="44"/>
  <c r="Q34" i="44"/>
  <c r="O34" i="44"/>
  <c r="M34" i="44"/>
  <c r="K34" i="44"/>
  <c r="I34" i="44"/>
  <c r="G34" i="44"/>
  <c r="E34" i="44"/>
  <c r="C34" i="44"/>
  <c r="BC33" i="44"/>
  <c r="AW33" i="44"/>
  <c r="AU33" i="44"/>
  <c r="AS33" i="44"/>
  <c r="AQ33" i="44"/>
  <c r="AO33" i="44"/>
  <c r="AM33" i="44"/>
  <c r="AK33" i="44"/>
  <c r="AI33" i="44"/>
  <c r="AG33" i="44"/>
  <c r="AE33" i="44"/>
  <c r="AC33" i="44"/>
  <c r="AA33" i="44"/>
  <c r="Y33" i="44"/>
  <c r="W33" i="44"/>
  <c r="U33" i="44"/>
  <c r="S33" i="44"/>
  <c r="Q33" i="44"/>
  <c r="O33" i="44"/>
  <c r="M33" i="44"/>
  <c r="K33" i="44"/>
  <c r="I33" i="44"/>
  <c r="G33" i="44"/>
  <c r="E33" i="44"/>
  <c r="C33" i="44"/>
  <c r="BC32" i="44"/>
  <c r="AW32" i="44"/>
  <c r="AU32" i="44"/>
  <c r="AS32" i="44"/>
  <c r="AQ32" i="44"/>
  <c r="AO32" i="44"/>
  <c r="AM32" i="44"/>
  <c r="AK32" i="44"/>
  <c r="AI32" i="44"/>
  <c r="AG32" i="44"/>
  <c r="AC32" i="44"/>
  <c r="AA32" i="44"/>
  <c r="Y32" i="44"/>
  <c r="W32" i="44"/>
  <c r="U32" i="44"/>
  <c r="S32" i="44"/>
  <c r="Q32" i="44"/>
  <c r="O32" i="44"/>
  <c r="M32" i="44"/>
  <c r="K32" i="44"/>
  <c r="I32" i="44"/>
  <c r="G32" i="44"/>
  <c r="E32" i="44"/>
  <c r="C32" i="44"/>
  <c r="BC31" i="44"/>
  <c r="AW31" i="44"/>
  <c r="AU31" i="44"/>
  <c r="AS31" i="44"/>
  <c r="AQ31" i="44"/>
  <c r="AO31" i="44"/>
  <c r="AM31" i="44"/>
  <c r="AK31" i="44"/>
  <c r="AI31" i="44"/>
  <c r="AG31" i="44"/>
  <c r="AC31" i="44"/>
  <c r="AA31" i="44"/>
  <c r="Y31" i="44"/>
  <c r="W31" i="44"/>
  <c r="U31" i="44"/>
  <c r="S31" i="44"/>
  <c r="Q31" i="44"/>
  <c r="O31" i="44"/>
  <c r="M31" i="44"/>
  <c r="K31" i="44"/>
  <c r="I31" i="44"/>
  <c r="G31" i="44"/>
  <c r="E31" i="44"/>
  <c r="C31" i="44"/>
  <c r="BC30" i="44"/>
  <c r="AW30" i="44"/>
  <c r="AU30" i="44"/>
  <c r="AS30" i="44"/>
  <c r="AQ30" i="44"/>
  <c r="AO30" i="44"/>
  <c r="AM30" i="44"/>
  <c r="AK30" i="44"/>
  <c r="AI30" i="44"/>
  <c r="AG30" i="44"/>
  <c r="AE30" i="44"/>
  <c r="AC30" i="44"/>
  <c r="AA30" i="44"/>
  <c r="Y30" i="44"/>
  <c r="W30" i="44"/>
  <c r="U30" i="44"/>
  <c r="S30" i="44"/>
  <c r="Q30" i="44"/>
  <c r="O30" i="44"/>
  <c r="M30" i="44"/>
  <c r="K30" i="44"/>
  <c r="I30" i="44"/>
  <c r="G30" i="44"/>
  <c r="E30" i="44"/>
  <c r="C30" i="44"/>
  <c r="BC29" i="44"/>
  <c r="AW29" i="44"/>
  <c r="AU29" i="44"/>
  <c r="AS29" i="44"/>
  <c r="AQ29" i="44"/>
  <c r="AO29" i="44"/>
  <c r="AM29" i="44"/>
  <c r="AK29" i="44"/>
  <c r="AI29" i="44"/>
  <c r="AG29" i="44"/>
  <c r="AE29" i="44"/>
  <c r="AC29" i="44"/>
  <c r="AA29" i="44"/>
  <c r="Y29" i="44"/>
  <c r="W29" i="44"/>
  <c r="U29" i="44"/>
  <c r="S29" i="44"/>
  <c r="Q29" i="44"/>
  <c r="O29" i="44"/>
  <c r="M29" i="44"/>
  <c r="K29" i="44"/>
  <c r="I29" i="44"/>
  <c r="G29" i="44"/>
  <c r="E29" i="44"/>
  <c r="C29" i="44"/>
  <c r="BC28" i="44"/>
  <c r="AW28" i="44"/>
  <c r="AU28" i="44"/>
  <c r="AS28" i="44"/>
  <c r="AQ28" i="44"/>
  <c r="AO28" i="44"/>
  <c r="AM28" i="44"/>
  <c r="AK28" i="44"/>
  <c r="AI28" i="44"/>
  <c r="AG28" i="44"/>
  <c r="AE28" i="44"/>
  <c r="AC28" i="44"/>
  <c r="AA28" i="44"/>
  <c r="Y28" i="44"/>
  <c r="W28" i="44"/>
  <c r="U28" i="44"/>
  <c r="S28" i="44"/>
  <c r="Q28" i="44"/>
  <c r="O28" i="44"/>
  <c r="M28" i="44"/>
  <c r="K28" i="44"/>
  <c r="I28" i="44"/>
  <c r="G28" i="44"/>
  <c r="E28" i="44"/>
  <c r="C28" i="44"/>
  <c r="BC27" i="44"/>
  <c r="AW27" i="44"/>
  <c r="AU27" i="44"/>
  <c r="AS27" i="44"/>
  <c r="AQ27" i="44"/>
  <c r="AO27" i="44"/>
  <c r="AM27" i="44"/>
  <c r="AK27" i="44"/>
  <c r="AI27" i="44"/>
  <c r="AG27" i="44"/>
  <c r="AE27" i="44"/>
  <c r="AC27" i="44"/>
  <c r="AA27" i="44"/>
  <c r="Y27" i="44"/>
  <c r="W27" i="44"/>
  <c r="U27" i="44"/>
  <c r="S27" i="44"/>
  <c r="Q27" i="44"/>
  <c r="O27" i="44"/>
  <c r="M27" i="44"/>
  <c r="K27" i="44"/>
  <c r="I27" i="44"/>
  <c r="G27" i="44"/>
  <c r="E27" i="44"/>
  <c r="C27" i="44"/>
  <c r="BC26" i="44"/>
  <c r="AW26" i="44"/>
  <c r="AU26" i="44"/>
  <c r="AS26" i="44"/>
  <c r="AQ26" i="44"/>
  <c r="AO26" i="44"/>
  <c r="AM26" i="44"/>
  <c r="AK26" i="44"/>
  <c r="AI26" i="44"/>
  <c r="AG26" i="44"/>
  <c r="AE26" i="44"/>
  <c r="AC26" i="44"/>
  <c r="AA26" i="44"/>
  <c r="Y26" i="44"/>
  <c r="W26" i="44"/>
  <c r="U26" i="44"/>
  <c r="S26" i="44"/>
  <c r="Q26" i="44"/>
  <c r="O26" i="44"/>
  <c r="M26" i="44"/>
  <c r="K26" i="44"/>
  <c r="I26" i="44"/>
  <c r="G26" i="44"/>
  <c r="E26" i="44"/>
  <c r="C26" i="44"/>
  <c r="BC25" i="44"/>
  <c r="AW25" i="44"/>
  <c r="AU25" i="44"/>
  <c r="AS25" i="44"/>
  <c r="AQ25" i="44"/>
  <c r="AO25" i="44"/>
  <c r="AM25" i="44"/>
  <c r="AK25" i="44"/>
  <c r="AI25" i="44"/>
  <c r="AG25" i="44"/>
  <c r="AE25" i="44"/>
  <c r="AC25" i="44"/>
  <c r="AA25" i="44"/>
  <c r="Y25" i="44"/>
  <c r="W25" i="44"/>
  <c r="U25" i="44"/>
  <c r="S25" i="44"/>
  <c r="Q25" i="44"/>
  <c r="O25" i="44"/>
  <c r="M25" i="44"/>
  <c r="K25" i="44"/>
  <c r="I25" i="44"/>
  <c r="G25" i="44"/>
  <c r="E25" i="44"/>
  <c r="C25" i="44"/>
  <c r="BC24" i="44"/>
  <c r="AW24" i="44"/>
  <c r="AU24" i="44"/>
  <c r="AS24" i="44"/>
  <c r="AQ24" i="44"/>
  <c r="AO24" i="44"/>
  <c r="AM24" i="44"/>
  <c r="AK24" i="44"/>
  <c r="AI24" i="44"/>
  <c r="AG24" i="44"/>
  <c r="AE24" i="44"/>
  <c r="AC24" i="44"/>
  <c r="AA24" i="44"/>
  <c r="Y24" i="44"/>
  <c r="W24" i="44"/>
  <c r="U24" i="44"/>
  <c r="S24" i="44"/>
  <c r="Q24" i="44"/>
  <c r="O24" i="44"/>
  <c r="M24" i="44"/>
  <c r="K24" i="44"/>
  <c r="I24" i="44"/>
  <c r="G24" i="44"/>
  <c r="E24" i="44"/>
  <c r="C24" i="44"/>
  <c r="BC23" i="44"/>
  <c r="AW23" i="44"/>
  <c r="AU23" i="44"/>
  <c r="AS23" i="44"/>
  <c r="AQ23" i="44"/>
  <c r="AO23" i="44"/>
  <c r="AM23" i="44"/>
  <c r="AK23" i="44"/>
  <c r="AI23" i="44"/>
  <c r="AI39" i="44" s="1"/>
  <c r="AG23" i="44"/>
  <c r="AE23" i="44"/>
  <c r="AC23" i="44"/>
  <c r="AA23" i="44"/>
  <c r="Y23" i="44"/>
  <c r="W23" i="44"/>
  <c r="U23" i="44"/>
  <c r="S23" i="44"/>
  <c r="S39" i="44" s="1"/>
  <c r="Q23" i="44"/>
  <c r="O23" i="44"/>
  <c r="M23" i="44"/>
  <c r="K23" i="44"/>
  <c r="I23" i="44"/>
  <c r="G23" i="44"/>
  <c r="E23" i="44"/>
  <c r="C23" i="44"/>
  <c r="C39" i="44" s="1"/>
  <c r="BA18" i="44"/>
  <c r="AX15" i="44"/>
  <c r="AW41" i="44" s="1"/>
  <c r="AV15" i="44"/>
  <c r="AU41" i="44" s="1"/>
  <c r="AT15" i="44"/>
  <c r="AS41" i="44" s="1"/>
  <c r="AR15" i="44"/>
  <c r="AQ41" i="44" s="1"/>
  <c r="AP15" i="44"/>
  <c r="AO41" i="44" s="1"/>
  <c r="AN15" i="44"/>
  <c r="AM41" i="44" s="1"/>
  <c r="AL15" i="44"/>
  <c r="AK41" i="44" s="1"/>
  <c r="AJ15" i="44"/>
  <c r="AI41" i="44" s="1"/>
  <c r="AH15" i="44"/>
  <c r="AG41" i="44" s="1"/>
  <c r="AF15" i="44"/>
  <c r="AD15" i="44"/>
  <c r="AC41" i="44" s="1"/>
  <c r="AB15" i="44"/>
  <c r="AA41" i="44" s="1"/>
  <c r="Z15" i="44"/>
  <c r="Y41" i="44" s="1"/>
  <c r="X15" i="44"/>
  <c r="W41" i="44" s="1"/>
  <c r="V15" i="44"/>
  <c r="U41" i="44" s="1"/>
  <c r="T15" i="44"/>
  <c r="S41" i="44" s="1"/>
  <c r="R15" i="44"/>
  <c r="Q41" i="44" s="1"/>
  <c r="P15" i="44"/>
  <c r="O41" i="44" s="1"/>
  <c r="N15" i="44"/>
  <c r="M41" i="44" s="1"/>
  <c r="L15" i="44"/>
  <c r="K41" i="44" s="1"/>
  <c r="J15" i="44"/>
  <c r="I41" i="44" s="1"/>
  <c r="H15" i="44"/>
  <c r="G41" i="44" s="1"/>
  <c r="F15" i="44"/>
  <c r="E41" i="44" s="1"/>
  <c r="D15" i="44"/>
  <c r="C41" i="44" s="1"/>
  <c r="D14" i="44"/>
  <c r="AX13" i="44"/>
  <c r="AV13" i="44"/>
  <c r="AT13" i="44"/>
  <c r="AR13" i="44"/>
  <c r="AP13" i="44"/>
  <c r="AN13" i="44"/>
  <c r="AL13" i="44"/>
  <c r="AJ13" i="44"/>
  <c r="AH13" i="44"/>
  <c r="AF13" i="44"/>
  <c r="AD13" i="44"/>
  <c r="AB13" i="44"/>
  <c r="Z13" i="44"/>
  <c r="X13" i="44"/>
  <c r="V13" i="44"/>
  <c r="T13" i="44"/>
  <c r="R13" i="44"/>
  <c r="P13" i="44"/>
  <c r="N13" i="44"/>
  <c r="L13" i="44"/>
  <c r="J13" i="44"/>
  <c r="H13" i="44"/>
  <c r="F13" i="44"/>
  <c r="D13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I12" i="44"/>
  <c r="AH12" i="44"/>
  <c r="AG12" i="44"/>
  <c r="AF12" i="44"/>
  <c r="AE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D12" i="44"/>
  <c r="C12" i="44"/>
  <c r="AW73" i="43"/>
  <c r="AU73" i="43"/>
  <c r="AS73" i="43"/>
  <c r="AQ73" i="43"/>
  <c r="AO73" i="43"/>
  <c r="AM73" i="43"/>
  <c r="AK73" i="43"/>
  <c r="AI73" i="43"/>
  <c r="AG73" i="43"/>
  <c r="AE73" i="43"/>
  <c r="AC73" i="43"/>
  <c r="AA73" i="43"/>
  <c r="Y73" i="43"/>
  <c r="W73" i="43"/>
  <c r="U73" i="43"/>
  <c r="S73" i="43"/>
  <c r="Q73" i="43"/>
  <c r="O73" i="43"/>
  <c r="M73" i="43"/>
  <c r="K73" i="43"/>
  <c r="I73" i="43"/>
  <c r="G73" i="43"/>
  <c r="E73" i="43"/>
  <c r="C73" i="43"/>
  <c r="AX72" i="43"/>
  <c r="AV72" i="43"/>
  <c r="AT72" i="43"/>
  <c r="AR72" i="43"/>
  <c r="AP72" i="43"/>
  <c r="AN72" i="43"/>
  <c r="AL72" i="43"/>
  <c r="AJ72" i="43"/>
  <c r="AH72" i="43"/>
  <c r="AF72" i="43"/>
  <c r="AD72" i="43"/>
  <c r="AB72" i="43"/>
  <c r="Z72" i="43"/>
  <c r="X72" i="43"/>
  <c r="V72" i="43"/>
  <c r="T72" i="43"/>
  <c r="R72" i="43"/>
  <c r="P72" i="43"/>
  <c r="N72" i="43"/>
  <c r="L72" i="43"/>
  <c r="J72" i="43"/>
  <c r="H72" i="43"/>
  <c r="F72" i="43"/>
  <c r="D72" i="43"/>
  <c r="AX71" i="43"/>
  <c r="AV71" i="43"/>
  <c r="AT71" i="43"/>
  <c r="AR71" i="43"/>
  <c r="AP71" i="43"/>
  <c r="AN71" i="43"/>
  <c r="AL71" i="43"/>
  <c r="AJ71" i="43"/>
  <c r="AH71" i="43"/>
  <c r="AF71" i="43"/>
  <c r="AD71" i="43"/>
  <c r="AB71" i="43"/>
  <c r="Z71" i="43"/>
  <c r="X71" i="43"/>
  <c r="V71" i="43"/>
  <c r="T71" i="43"/>
  <c r="R71" i="43"/>
  <c r="P71" i="43"/>
  <c r="N71" i="43"/>
  <c r="L71" i="43"/>
  <c r="J71" i="43"/>
  <c r="H71" i="43"/>
  <c r="F71" i="43"/>
  <c r="D71" i="43"/>
  <c r="AX70" i="43"/>
  <c r="AV70" i="43"/>
  <c r="AT70" i="43"/>
  <c r="AR70" i="43"/>
  <c r="AP70" i="43"/>
  <c r="AN70" i="43"/>
  <c r="AL70" i="43"/>
  <c r="AJ70" i="43"/>
  <c r="AH70" i="43"/>
  <c r="AF70" i="43"/>
  <c r="AD70" i="43"/>
  <c r="AB70" i="43"/>
  <c r="Z70" i="43"/>
  <c r="X70" i="43"/>
  <c r="V70" i="43"/>
  <c r="T70" i="43"/>
  <c r="R70" i="43"/>
  <c r="P70" i="43"/>
  <c r="N70" i="43"/>
  <c r="L70" i="43"/>
  <c r="J70" i="43"/>
  <c r="H70" i="43"/>
  <c r="F70" i="43"/>
  <c r="D70" i="43"/>
  <c r="AX69" i="43"/>
  <c r="AV69" i="43"/>
  <c r="AT69" i="43"/>
  <c r="AR69" i="43"/>
  <c r="AP69" i="43"/>
  <c r="AN69" i="43"/>
  <c r="AL69" i="43"/>
  <c r="AJ69" i="43"/>
  <c r="AH69" i="43"/>
  <c r="AF69" i="43"/>
  <c r="AD69" i="43"/>
  <c r="AB69" i="43"/>
  <c r="Z69" i="43"/>
  <c r="X69" i="43"/>
  <c r="V69" i="43"/>
  <c r="T69" i="43"/>
  <c r="R69" i="43"/>
  <c r="P69" i="43"/>
  <c r="N69" i="43"/>
  <c r="L69" i="43"/>
  <c r="J69" i="43"/>
  <c r="H69" i="43"/>
  <c r="F69" i="43"/>
  <c r="D69" i="43"/>
  <c r="AX68" i="43"/>
  <c r="AV68" i="43"/>
  <c r="AT68" i="43"/>
  <c r="AR68" i="43"/>
  <c r="AP68" i="43"/>
  <c r="AN68" i="43"/>
  <c r="AL68" i="43"/>
  <c r="AJ68" i="43"/>
  <c r="AH68" i="43"/>
  <c r="AF68" i="43"/>
  <c r="AD68" i="43"/>
  <c r="AB68" i="43"/>
  <c r="Z68" i="43"/>
  <c r="X68" i="43"/>
  <c r="V68" i="43"/>
  <c r="T68" i="43"/>
  <c r="R68" i="43"/>
  <c r="P68" i="43"/>
  <c r="N68" i="43"/>
  <c r="L68" i="43"/>
  <c r="J68" i="43"/>
  <c r="H68" i="43"/>
  <c r="F68" i="43"/>
  <c r="D68" i="43"/>
  <c r="AX67" i="43"/>
  <c r="AV67" i="43"/>
  <c r="AT67" i="43"/>
  <c r="AR67" i="43"/>
  <c r="AP67" i="43"/>
  <c r="AN67" i="43"/>
  <c r="AL67" i="43"/>
  <c r="AJ67" i="43"/>
  <c r="AH67" i="43"/>
  <c r="AF67" i="43"/>
  <c r="AD67" i="43"/>
  <c r="AB67" i="43"/>
  <c r="Z67" i="43"/>
  <c r="X67" i="43"/>
  <c r="V67" i="43"/>
  <c r="T67" i="43"/>
  <c r="R67" i="43"/>
  <c r="P67" i="43"/>
  <c r="N67" i="43"/>
  <c r="L67" i="43"/>
  <c r="J67" i="43"/>
  <c r="H67" i="43"/>
  <c r="F67" i="43"/>
  <c r="D67" i="43"/>
  <c r="AX66" i="43"/>
  <c r="AV66" i="43"/>
  <c r="AT66" i="43"/>
  <c r="AR66" i="43"/>
  <c r="AP66" i="43"/>
  <c r="AN66" i="43"/>
  <c r="AL66" i="43"/>
  <c r="AJ66" i="43"/>
  <c r="AH66" i="43"/>
  <c r="AF66" i="43"/>
  <c r="AD66" i="43"/>
  <c r="AB66" i="43"/>
  <c r="Z66" i="43"/>
  <c r="X66" i="43"/>
  <c r="V66" i="43"/>
  <c r="T66" i="43"/>
  <c r="R66" i="43"/>
  <c r="P66" i="43"/>
  <c r="N66" i="43"/>
  <c r="L66" i="43"/>
  <c r="J66" i="43"/>
  <c r="H66" i="43"/>
  <c r="F66" i="43"/>
  <c r="D66" i="43"/>
  <c r="AX65" i="43"/>
  <c r="AV65" i="43"/>
  <c r="AT65" i="43"/>
  <c r="AR65" i="43"/>
  <c r="AP65" i="43"/>
  <c r="AN65" i="43"/>
  <c r="AL65" i="43"/>
  <c r="AJ65" i="43"/>
  <c r="AH65" i="43"/>
  <c r="AF65" i="43"/>
  <c r="AD65" i="43"/>
  <c r="AB65" i="43"/>
  <c r="Z65" i="43"/>
  <c r="X65" i="43"/>
  <c r="V65" i="43"/>
  <c r="T65" i="43"/>
  <c r="R65" i="43"/>
  <c r="P65" i="43"/>
  <c r="N65" i="43"/>
  <c r="L65" i="43"/>
  <c r="J65" i="43"/>
  <c r="H65" i="43"/>
  <c r="F65" i="43"/>
  <c r="D65" i="43"/>
  <c r="AX64" i="43"/>
  <c r="AV64" i="43"/>
  <c r="AT64" i="43"/>
  <c r="AR64" i="43"/>
  <c r="AP64" i="43"/>
  <c r="AN64" i="43"/>
  <c r="AL64" i="43"/>
  <c r="AJ64" i="43"/>
  <c r="AH64" i="43"/>
  <c r="AF64" i="43"/>
  <c r="AD64" i="43"/>
  <c r="AB64" i="43"/>
  <c r="Z64" i="43"/>
  <c r="X64" i="43"/>
  <c r="V64" i="43"/>
  <c r="T64" i="43"/>
  <c r="R64" i="43"/>
  <c r="P64" i="43"/>
  <c r="N64" i="43"/>
  <c r="L64" i="43"/>
  <c r="J64" i="43"/>
  <c r="H64" i="43"/>
  <c r="F64" i="43"/>
  <c r="D64" i="43"/>
  <c r="AX63" i="43"/>
  <c r="AV63" i="43"/>
  <c r="AT63" i="43"/>
  <c r="AR63" i="43"/>
  <c r="AP63" i="43"/>
  <c r="AN63" i="43"/>
  <c r="AL63" i="43"/>
  <c r="AJ63" i="43"/>
  <c r="AH63" i="43"/>
  <c r="AF63" i="43"/>
  <c r="AD63" i="43"/>
  <c r="AB63" i="43"/>
  <c r="Z63" i="43"/>
  <c r="X63" i="43"/>
  <c r="V63" i="43"/>
  <c r="T63" i="43"/>
  <c r="R63" i="43"/>
  <c r="P63" i="43"/>
  <c r="N63" i="43"/>
  <c r="L63" i="43"/>
  <c r="J63" i="43"/>
  <c r="H63" i="43"/>
  <c r="F63" i="43"/>
  <c r="D63" i="43"/>
  <c r="AX62" i="43"/>
  <c r="AV62" i="43"/>
  <c r="AT62" i="43"/>
  <c r="AR62" i="43"/>
  <c r="AP62" i="43"/>
  <c r="AN62" i="43"/>
  <c r="AL62" i="43"/>
  <c r="AJ62" i="43"/>
  <c r="AH62" i="43"/>
  <c r="AF62" i="43"/>
  <c r="AD62" i="43"/>
  <c r="AB62" i="43"/>
  <c r="Z62" i="43"/>
  <c r="X62" i="43"/>
  <c r="V62" i="43"/>
  <c r="T62" i="43"/>
  <c r="R62" i="43"/>
  <c r="P62" i="43"/>
  <c r="N62" i="43"/>
  <c r="L62" i="43"/>
  <c r="J62" i="43"/>
  <c r="H62" i="43"/>
  <c r="F62" i="43"/>
  <c r="D62" i="43"/>
  <c r="AX61" i="43"/>
  <c r="AV61" i="43"/>
  <c r="AT61" i="43"/>
  <c r="AR61" i="43"/>
  <c r="AP61" i="43"/>
  <c r="AN61" i="43"/>
  <c r="AL61" i="43"/>
  <c r="AJ61" i="43"/>
  <c r="AH61" i="43"/>
  <c r="AF61" i="43"/>
  <c r="AD61" i="43"/>
  <c r="AB61" i="43"/>
  <c r="Z61" i="43"/>
  <c r="X61" i="43"/>
  <c r="V61" i="43"/>
  <c r="T61" i="43"/>
  <c r="R61" i="43"/>
  <c r="P61" i="43"/>
  <c r="N61" i="43"/>
  <c r="L61" i="43"/>
  <c r="J61" i="43"/>
  <c r="H61" i="43"/>
  <c r="F61" i="43"/>
  <c r="D61" i="43"/>
  <c r="AX60" i="43"/>
  <c r="AV60" i="43"/>
  <c r="AT60" i="43"/>
  <c r="AR60" i="43"/>
  <c r="AP60" i="43"/>
  <c r="AN60" i="43"/>
  <c r="AL60" i="43"/>
  <c r="AJ60" i="43"/>
  <c r="AH60" i="43"/>
  <c r="AF60" i="43"/>
  <c r="AD60" i="43"/>
  <c r="AB60" i="43"/>
  <c r="Z60" i="43"/>
  <c r="X60" i="43"/>
  <c r="V60" i="43"/>
  <c r="T60" i="43"/>
  <c r="R60" i="43"/>
  <c r="P60" i="43"/>
  <c r="N60" i="43"/>
  <c r="L60" i="43"/>
  <c r="J60" i="43"/>
  <c r="H60" i="43"/>
  <c r="F60" i="43"/>
  <c r="D60" i="43"/>
  <c r="AX59" i="43"/>
  <c r="AV59" i="43"/>
  <c r="AT59" i="43"/>
  <c r="AR59" i="43"/>
  <c r="AP59" i="43"/>
  <c r="AN59" i="43"/>
  <c r="AL59" i="43"/>
  <c r="AJ59" i="43"/>
  <c r="AH59" i="43"/>
  <c r="AF59" i="43"/>
  <c r="AD59" i="43"/>
  <c r="AB59" i="43"/>
  <c r="Z59" i="43"/>
  <c r="X59" i="43"/>
  <c r="V59" i="43"/>
  <c r="T59" i="43"/>
  <c r="R59" i="43"/>
  <c r="P59" i="43"/>
  <c r="N59" i="43"/>
  <c r="L59" i="43"/>
  <c r="J59" i="43"/>
  <c r="H59" i="43"/>
  <c r="F59" i="43"/>
  <c r="D59" i="43"/>
  <c r="AX58" i="43"/>
  <c r="AV58" i="43"/>
  <c r="AT58" i="43"/>
  <c r="AR58" i="43"/>
  <c r="AP58" i="43"/>
  <c r="AN58" i="43"/>
  <c r="AL58" i="43"/>
  <c r="AJ58" i="43"/>
  <c r="AH58" i="43"/>
  <c r="AF58" i="43"/>
  <c r="AD58" i="43"/>
  <c r="AB58" i="43"/>
  <c r="Z58" i="43"/>
  <c r="X58" i="43"/>
  <c r="V58" i="43"/>
  <c r="T58" i="43"/>
  <c r="R58" i="43"/>
  <c r="P58" i="43"/>
  <c r="N58" i="43"/>
  <c r="L58" i="43"/>
  <c r="J58" i="43"/>
  <c r="H58" i="43"/>
  <c r="F58" i="43"/>
  <c r="D58" i="43"/>
  <c r="AX57" i="43"/>
  <c r="AV57" i="43"/>
  <c r="AT57" i="43"/>
  <c r="AR57" i="43"/>
  <c r="AP57" i="43"/>
  <c r="AN57" i="43"/>
  <c r="AL57" i="43"/>
  <c r="AJ57" i="43"/>
  <c r="AH57" i="43"/>
  <c r="AF57" i="43"/>
  <c r="AD57" i="43"/>
  <c r="AB57" i="43"/>
  <c r="Z57" i="43"/>
  <c r="X57" i="43"/>
  <c r="V57" i="43"/>
  <c r="T57" i="43"/>
  <c r="R57" i="43"/>
  <c r="P57" i="43"/>
  <c r="N57" i="43"/>
  <c r="L57" i="43"/>
  <c r="J57" i="43"/>
  <c r="H57" i="43"/>
  <c r="F57" i="43"/>
  <c r="D57" i="43"/>
  <c r="BC40" i="43"/>
  <c r="BB39" i="43"/>
  <c r="BB41" i="43" s="1"/>
  <c r="BB20" i="43" s="1"/>
  <c r="BC38" i="43"/>
  <c r="AW38" i="43"/>
  <c r="AU38" i="43"/>
  <c r="AS38" i="43"/>
  <c r="AQ38" i="43"/>
  <c r="AO38" i="43"/>
  <c r="AM38" i="43"/>
  <c r="AG38" i="43"/>
  <c r="AE38" i="43"/>
  <c r="AC38" i="43"/>
  <c r="AA38" i="43"/>
  <c r="Y38" i="43"/>
  <c r="W38" i="43"/>
  <c r="U38" i="43"/>
  <c r="S38" i="43"/>
  <c r="Q38" i="43"/>
  <c r="O38" i="43"/>
  <c r="M38" i="43"/>
  <c r="K38" i="43"/>
  <c r="I38" i="43"/>
  <c r="G38" i="43"/>
  <c r="E38" i="43"/>
  <c r="C38" i="43"/>
  <c r="BC37" i="43"/>
  <c r="AW37" i="43"/>
  <c r="AU37" i="43"/>
  <c r="AS37" i="43"/>
  <c r="AQ37" i="43"/>
  <c r="AO37" i="43"/>
  <c r="AM37" i="43"/>
  <c r="AG37" i="43"/>
  <c r="AE37" i="43"/>
  <c r="AC37" i="43"/>
  <c r="AA37" i="43"/>
  <c r="Y37" i="43"/>
  <c r="W37" i="43"/>
  <c r="U37" i="43"/>
  <c r="S37" i="43"/>
  <c r="Q37" i="43"/>
  <c r="O37" i="43"/>
  <c r="M37" i="43"/>
  <c r="K37" i="43"/>
  <c r="I37" i="43"/>
  <c r="G37" i="43"/>
  <c r="E37" i="43"/>
  <c r="C37" i="43"/>
  <c r="BC36" i="43"/>
  <c r="AW36" i="43"/>
  <c r="AU36" i="43"/>
  <c r="AS36" i="43"/>
  <c r="AQ36" i="43"/>
  <c r="AO36" i="43"/>
  <c r="AM36" i="43"/>
  <c r="AG36" i="43"/>
  <c r="AE36" i="43"/>
  <c r="AC36" i="43"/>
  <c r="AA36" i="43"/>
  <c r="Y36" i="43"/>
  <c r="W36" i="43"/>
  <c r="U36" i="43"/>
  <c r="S36" i="43"/>
  <c r="Q36" i="43"/>
  <c r="O36" i="43"/>
  <c r="M36" i="43"/>
  <c r="K36" i="43"/>
  <c r="I36" i="43"/>
  <c r="G36" i="43"/>
  <c r="E36" i="43"/>
  <c r="C36" i="43"/>
  <c r="BC35" i="43"/>
  <c r="AW35" i="43"/>
  <c r="AU35" i="43"/>
  <c r="AS35" i="43"/>
  <c r="AQ35" i="43"/>
  <c r="AO35" i="43"/>
  <c r="AM35" i="43"/>
  <c r="AG35" i="43"/>
  <c r="AE35" i="43"/>
  <c r="AC35" i="43"/>
  <c r="AA35" i="43"/>
  <c r="Y35" i="43"/>
  <c r="W35" i="43"/>
  <c r="U35" i="43"/>
  <c r="S35" i="43"/>
  <c r="Q35" i="43"/>
  <c r="O35" i="43"/>
  <c r="M35" i="43"/>
  <c r="K35" i="43"/>
  <c r="I35" i="43"/>
  <c r="G35" i="43"/>
  <c r="E35" i="43"/>
  <c r="C35" i="43"/>
  <c r="BC34" i="43"/>
  <c r="AW34" i="43"/>
  <c r="AU34" i="43"/>
  <c r="AS34" i="43"/>
  <c r="AQ34" i="43"/>
  <c r="AO34" i="43"/>
  <c r="AM34" i="43"/>
  <c r="AK34" i="43"/>
  <c r="AI34" i="43"/>
  <c r="AG34" i="43"/>
  <c r="AE34" i="43"/>
  <c r="AC34" i="43"/>
  <c r="AA34" i="43"/>
  <c r="Y34" i="43"/>
  <c r="W34" i="43"/>
  <c r="U34" i="43"/>
  <c r="S34" i="43"/>
  <c r="Q34" i="43"/>
  <c r="O34" i="43"/>
  <c r="M34" i="43"/>
  <c r="K34" i="43"/>
  <c r="I34" i="43"/>
  <c r="G34" i="43"/>
  <c r="E34" i="43"/>
  <c r="C34" i="43"/>
  <c r="BC33" i="43"/>
  <c r="AW33" i="43"/>
  <c r="AU33" i="43"/>
  <c r="AS33" i="43"/>
  <c r="AQ33" i="43"/>
  <c r="AO33" i="43"/>
  <c r="AM33" i="43"/>
  <c r="AK33" i="43"/>
  <c r="AI33" i="43"/>
  <c r="AG33" i="43"/>
  <c r="AE33" i="43"/>
  <c r="AC33" i="43"/>
  <c r="AA33" i="43"/>
  <c r="Y33" i="43"/>
  <c r="W33" i="43"/>
  <c r="U33" i="43"/>
  <c r="S33" i="43"/>
  <c r="Q33" i="43"/>
  <c r="O33" i="43"/>
  <c r="M33" i="43"/>
  <c r="K33" i="43"/>
  <c r="I33" i="43"/>
  <c r="G33" i="43"/>
  <c r="E33" i="43"/>
  <c r="C33" i="43"/>
  <c r="BC32" i="43"/>
  <c r="AW32" i="43"/>
  <c r="AU32" i="43"/>
  <c r="AS32" i="43"/>
  <c r="AQ32" i="43"/>
  <c r="AO32" i="43"/>
  <c r="AM32" i="43"/>
  <c r="AG32" i="43"/>
  <c r="AE32" i="43"/>
  <c r="AC32" i="43"/>
  <c r="AA32" i="43"/>
  <c r="Y32" i="43"/>
  <c r="W32" i="43"/>
  <c r="U32" i="43"/>
  <c r="S32" i="43"/>
  <c r="Q32" i="43"/>
  <c r="O32" i="43"/>
  <c r="M32" i="43"/>
  <c r="K32" i="43"/>
  <c r="I32" i="43"/>
  <c r="G32" i="43"/>
  <c r="E32" i="43"/>
  <c r="C32" i="43"/>
  <c r="BC31" i="43"/>
  <c r="AW31" i="43"/>
  <c r="AU31" i="43"/>
  <c r="AS31" i="43"/>
  <c r="AQ31" i="43"/>
  <c r="AO31" i="43"/>
  <c r="AM31" i="43"/>
  <c r="AG31" i="43"/>
  <c r="AE31" i="43"/>
  <c r="AC31" i="43"/>
  <c r="AA31" i="43"/>
  <c r="Y31" i="43"/>
  <c r="W31" i="43"/>
  <c r="U31" i="43"/>
  <c r="S31" i="43"/>
  <c r="Q31" i="43"/>
  <c r="O31" i="43"/>
  <c r="M31" i="43"/>
  <c r="K31" i="43"/>
  <c r="I31" i="43"/>
  <c r="G31" i="43"/>
  <c r="E31" i="43"/>
  <c r="C31" i="43"/>
  <c r="BC30" i="43"/>
  <c r="AW30" i="43"/>
  <c r="AU30" i="43"/>
  <c r="AS30" i="43"/>
  <c r="AQ30" i="43"/>
  <c r="AO30" i="43"/>
  <c r="AM30" i="43"/>
  <c r="AK30" i="43"/>
  <c r="AI30" i="43"/>
  <c r="AG30" i="43"/>
  <c r="AE30" i="43"/>
  <c r="AC30" i="43"/>
  <c r="AA30" i="43"/>
  <c r="Y30" i="43"/>
  <c r="W30" i="43"/>
  <c r="U30" i="43"/>
  <c r="S30" i="43"/>
  <c r="Q30" i="43"/>
  <c r="O30" i="43"/>
  <c r="M30" i="43"/>
  <c r="K30" i="43"/>
  <c r="I30" i="43"/>
  <c r="G30" i="43"/>
  <c r="E30" i="43"/>
  <c r="C30" i="43"/>
  <c r="BC29" i="43"/>
  <c r="AW29" i="43"/>
  <c r="AU29" i="43"/>
  <c r="AS29" i="43"/>
  <c r="AQ29" i="43"/>
  <c r="AO29" i="43"/>
  <c r="AM29" i="43"/>
  <c r="AK29" i="43"/>
  <c r="AI29" i="43"/>
  <c r="AG29" i="43"/>
  <c r="AE29" i="43"/>
  <c r="AC29" i="43"/>
  <c r="AA29" i="43"/>
  <c r="Y29" i="43"/>
  <c r="W29" i="43"/>
  <c r="U29" i="43"/>
  <c r="S29" i="43"/>
  <c r="Q29" i="43"/>
  <c r="O29" i="43"/>
  <c r="M29" i="43"/>
  <c r="K29" i="43"/>
  <c r="I29" i="43"/>
  <c r="G29" i="43"/>
  <c r="E29" i="43"/>
  <c r="C29" i="43"/>
  <c r="BC28" i="43"/>
  <c r="AW28" i="43"/>
  <c r="AU28" i="43"/>
  <c r="AS28" i="43"/>
  <c r="AQ28" i="43"/>
  <c r="AO28" i="43"/>
  <c r="AM28" i="43"/>
  <c r="AK28" i="43"/>
  <c r="AI28" i="43"/>
  <c r="AG28" i="43"/>
  <c r="AE28" i="43"/>
  <c r="AC28" i="43"/>
  <c r="AA28" i="43"/>
  <c r="Y28" i="43"/>
  <c r="W28" i="43"/>
  <c r="U28" i="43"/>
  <c r="S28" i="43"/>
  <c r="Q28" i="43"/>
  <c r="O28" i="43"/>
  <c r="M28" i="43"/>
  <c r="K28" i="43"/>
  <c r="I28" i="43"/>
  <c r="G28" i="43"/>
  <c r="E28" i="43"/>
  <c r="C28" i="43"/>
  <c r="BC27" i="43"/>
  <c r="AW27" i="43"/>
  <c r="AU27" i="43"/>
  <c r="AS27" i="43"/>
  <c r="AQ27" i="43"/>
  <c r="AO27" i="43"/>
  <c r="AM27" i="43"/>
  <c r="AK27" i="43"/>
  <c r="AI27" i="43"/>
  <c r="AG27" i="43"/>
  <c r="AE27" i="43"/>
  <c r="AC27" i="43"/>
  <c r="AA27" i="43"/>
  <c r="Y27" i="43"/>
  <c r="W27" i="43"/>
  <c r="U27" i="43"/>
  <c r="S27" i="43"/>
  <c r="Q27" i="43"/>
  <c r="O27" i="43"/>
  <c r="M27" i="43"/>
  <c r="K27" i="43"/>
  <c r="I27" i="43"/>
  <c r="G27" i="43"/>
  <c r="E27" i="43"/>
  <c r="C27" i="43"/>
  <c r="BC26" i="43"/>
  <c r="AW26" i="43"/>
  <c r="AU26" i="43"/>
  <c r="AS26" i="43"/>
  <c r="AQ26" i="43"/>
  <c r="AO26" i="43"/>
  <c r="AM26" i="43"/>
  <c r="AK26" i="43"/>
  <c r="AI26" i="43"/>
  <c r="AG26" i="43"/>
  <c r="AE26" i="43"/>
  <c r="AC26" i="43"/>
  <c r="AA26" i="43"/>
  <c r="Y26" i="43"/>
  <c r="W26" i="43"/>
  <c r="U26" i="43"/>
  <c r="S26" i="43"/>
  <c r="Q26" i="43"/>
  <c r="O26" i="43"/>
  <c r="M26" i="43"/>
  <c r="K26" i="43"/>
  <c r="I26" i="43"/>
  <c r="G26" i="43"/>
  <c r="E26" i="43"/>
  <c r="C26" i="43"/>
  <c r="BC25" i="43"/>
  <c r="AW25" i="43"/>
  <c r="AU25" i="43"/>
  <c r="AS25" i="43"/>
  <c r="AQ25" i="43"/>
  <c r="AO25" i="43"/>
  <c r="AM25" i="43"/>
  <c r="AK25" i="43"/>
  <c r="AI25" i="43"/>
  <c r="AG25" i="43"/>
  <c r="AE25" i="43"/>
  <c r="AC25" i="43"/>
  <c r="AA25" i="43"/>
  <c r="Y25" i="43"/>
  <c r="W25" i="43"/>
  <c r="U25" i="43"/>
  <c r="S25" i="43"/>
  <c r="Q25" i="43"/>
  <c r="O25" i="43"/>
  <c r="M25" i="43"/>
  <c r="K25" i="43"/>
  <c r="I25" i="43"/>
  <c r="G25" i="43"/>
  <c r="E25" i="43"/>
  <c r="C25" i="43"/>
  <c r="BC24" i="43"/>
  <c r="AW24" i="43"/>
  <c r="AU24" i="43"/>
  <c r="AS24" i="43"/>
  <c r="AQ24" i="43"/>
  <c r="AO24" i="43"/>
  <c r="AM24" i="43"/>
  <c r="AK24" i="43"/>
  <c r="AI24" i="43"/>
  <c r="AG24" i="43"/>
  <c r="AE24" i="43"/>
  <c r="AC24" i="43"/>
  <c r="AA24" i="43"/>
  <c r="Y24" i="43"/>
  <c r="W24" i="43"/>
  <c r="U24" i="43"/>
  <c r="S24" i="43"/>
  <c r="Q24" i="43"/>
  <c r="O24" i="43"/>
  <c r="M24" i="43"/>
  <c r="K24" i="43"/>
  <c r="I24" i="43"/>
  <c r="G24" i="43"/>
  <c r="E24" i="43"/>
  <c r="C24" i="43"/>
  <c r="BC23" i="43"/>
  <c r="BC39" i="43" s="1"/>
  <c r="BC41" i="43" s="1"/>
  <c r="BC20" i="43" s="1"/>
  <c r="AW23" i="43"/>
  <c r="AU23" i="43"/>
  <c r="AU39" i="43" s="1"/>
  <c r="AS23" i="43"/>
  <c r="AQ23" i="43"/>
  <c r="AO23" i="43"/>
  <c r="AM23" i="43"/>
  <c r="AK23" i="43"/>
  <c r="AI23" i="43"/>
  <c r="AG23" i="43"/>
  <c r="AE23" i="43"/>
  <c r="AE39" i="43" s="1"/>
  <c r="AC23" i="43"/>
  <c r="AA23" i="43"/>
  <c r="Y23" i="43"/>
  <c r="W23" i="43"/>
  <c r="U23" i="43"/>
  <c r="S23" i="43"/>
  <c r="Q23" i="43"/>
  <c r="O23" i="43"/>
  <c r="O39" i="43" s="1"/>
  <c r="M23" i="43"/>
  <c r="K23" i="43"/>
  <c r="I23" i="43"/>
  <c r="G23" i="43"/>
  <c r="E23" i="43"/>
  <c r="C23" i="43"/>
  <c r="BA18" i="43"/>
  <c r="AX15" i="43"/>
  <c r="AW41" i="43" s="1"/>
  <c r="AV15" i="43"/>
  <c r="AU41" i="43" s="1"/>
  <c r="AT15" i="43"/>
  <c r="AS41" i="43" s="1"/>
  <c r="AR15" i="43"/>
  <c r="AQ41" i="43" s="1"/>
  <c r="AP15" i="43"/>
  <c r="AO41" i="43" s="1"/>
  <c r="AN15" i="43"/>
  <c r="AM41" i="43" s="1"/>
  <c r="AL15" i="43"/>
  <c r="AJ15" i="43"/>
  <c r="AH15" i="43"/>
  <c r="AG41" i="43" s="1"/>
  <c r="AF15" i="43"/>
  <c r="AE41" i="43" s="1"/>
  <c r="AD15" i="43"/>
  <c r="AC41" i="43" s="1"/>
  <c r="AB15" i="43"/>
  <c r="AA41" i="43" s="1"/>
  <c r="Z15" i="43"/>
  <c r="Y41" i="43" s="1"/>
  <c r="X15" i="43"/>
  <c r="W41" i="43" s="1"/>
  <c r="V15" i="43"/>
  <c r="U41" i="43" s="1"/>
  <c r="T15" i="43"/>
  <c r="S41" i="43" s="1"/>
  <c r="R15" i="43"/>
  <c r="Q41" i="43" s="1"/>
  <c r="P15" i="43"/>
  <c r="O41" i="43" s="1"/>
  <c r="N15" i="43"/>
  <c r="M41" i="43" s="1"/>
  <c r="L15" i="43"/>
  <c r="K41" i="43" s="1"/>
  <c r="J15" i="43"/>
  <c r="I41" i="43" s="1"/>
  <c r="H15" i="43"/>
  <c r="G41" i="43" s="1"/>
  <c r="F15" i="43"/>
  <c r="E41" i="43" s="1"/>
  <c r="D15" i="43"/>
  <c r="C41" i="43" s="1"/>
  <c r="D14" i="43"/>
  <c r="AX13" i="43"/>
  <c r="AV13" i="43"/>
  <c r="AT13" i="43"/>
  <c r="AR13" i="43"/>
  <c r="AP13" i="43"/>
  <c r="AN13" i="43"/>
  <c r="AL13" i="43"/>
  <c r="AJ13" i="43"/>
  <c r="AH13" i="43"/>
  <c r="AF13" i="43"/>
  <c r="AD13" i="43"/>
  <c r="AB13" i="43"/>
  <c r="Z13" i="43"/>
  <c r="X13" i="43"/>
  <c r="V13" i="43"/>
  <c r="T13" i="43"/>
  <c r="R13" i="43"/>
  <c r="P13" i="43"/>
  <c r="N13" i="43"/>
  <c r="L13" i="43"/>
  <c r="J13" i="43"/>
  <c r="H13" i="43"/>
  <c r="F13" i="43"/>
  <c r="D13" i="43"/>
  <c r="AX12" i="43"/>
  <c r="AW12" i="43"/>
  <c r="AV12" i="43"/>
  <c r="AU12" i="43"/>
  <c r="AT12" i="43"/>
  <c r="AS12" i="43"/>
  <c r="AR12" i="43"/>
  <c r="AQ12" i="43"/>
  <c r="AP12" i="43"/>
  <c r="AO12" i="43"/>
  <c r="AN12" i="43"/>
  <c r="AM12" i="43"/>
  <c r="AL12" i="43"/>
  <c r="AK12" i="43"/>
  <c r="AJ12" i="43"/>
  <c r="AI12" i="43"/>
  <c r="AH12" i="43"/>
  <c r="AG12" i="43"/>
  <c r="AF12" i="43"/>
  <c r="AE12" i="43"/>
  <c r="AD12" i="43"/>
  <c r="AC12" i="43"/>
  <c r="AB12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E12" i="43"/>
  <c r="D12" i="43"/>
  <c r="C12" i="43"/>
  <c r="AW73" i="42"/>
  <c r="AU73" i="42"/>
  <c r="AS73" i="42"/>
  <c r="AQ73" i="42"/>
  <c r="AO73" i="42"/>
  <c r="AM73" i="42"/>
  <c r="AK73" i="42"/>
  <c r="AI73" i="42"/>
  <c r="AG73" i="42"/>
  <c r="AE73" i="42"/>
  <c r="AC73" i="42"/>
  <c r="AA73" i="42"/>
  <c r="Y73" i="42"/>
  <c r="W73" i="42"/>
  <c r="U73" i="42"/>
  <c r="S73" i="42"/>
  <c r="Q73" i="42"/>
  <c r="O73" i="42"/>
  <c r="M73" i="42"/>
  <c r="K73" i="42"/>
  <c r="I73" i="42"/>
  <c r="G73" i="42"/>
  <c r="E73" i="42"/>
  <c r="C73" i="42"/>
  <c r="AX72" i="42"/>
  <c r="AV72" i="42"/>
  <c r="AT72" i="42"/>
  <c r="AR72" i="42"/>
  <c r="AP72" i="42"/>
  <c r="AN72" i="42"/>
  <c r="AL72" i="42"/>
  <c r="AJ72" i="42"/>
  <c r="AH72" i="42"/>
  <c r="AF72" i="42"/>
  <c r="AD72" i="42"/>
  <c r="AB72" i="42"/>
  <c r="Z72" i="42"/>
  <c r="X72" i="42"/>
  <c r="V72" i="42"/>
  <c r="T72" i="42"/>
  <c r="R72" i="42"/>
  <c r="P72" i="42"/>
  <c r="N72" i="42"/>
  <c r="L72" i="42"/>
  <c r="J72" i="42"/>
  <c r="H72" i="42"/>
  <c r="F72" i="42"/>
  <c r="D72" i="42"/>
  <c r="AX71" i="42"/>
  <c r="AV71" i="42"/>
  <c r="AT71" i="42"/>
  <c r="AR71" i="42"/>
  <c r="AP71" i="42"/>
  <c r="AN71" i="42"/>
  <c r="AL71" i="42"/>
  <c r="AJ71" i="42"/>
  <c r="AH71" i="42"/>
  <c r="AF71" i="42"/>
  <c r="AD71" i="42"/>
  <c r="AB71" i="42"/>
  <c r="Z71" i="42"/>
  <c r="X71" i="42"/>
  <c r="V71" i="42"/>
  <c r="T71" i="42"/>
  <c r="R71" i="42"/>
  <c r="P71" i="42"/>
  <c r="N71" i="42"/>
  <c r="L71" i="42"/>
  <c r="J71" i="42"/>
  <c r="H71" i="42"/>
  <c r="F71" i="42"/>
  <c r="D71" i="42"/>
  <c r="AX70" i="42"/>
  <c r="AV70" i="42"/>
  <c r="AT70" i="42"/>
  <c r="AR70" i="42"/>
  <c r="AP70" i="42"/>
  <c r="AN70" i="42"/>
  <c r="AL70" i="42"/>
  <c r="AJ70" i="42"/>
  <c r="AH70" i="42"/>
  <c r="AF70" i="42"/>
  <c r="AD70" i="42"/>
  <c r="AB70" i="42"/>
  <c r="Z70" i="42"/>
  <c r="X70" i="42"/>
  <c r="V70" i="42"/>
  <c r="T70" i="42"/>
  <c r="R70" i="42"/>
  <c r="P70" i="42"/>
  <c r="N70" i="42"/>
  <c r="L70" i="42"/>
  <c r="J70" i="42"/>
  <c r="H70" i="42"/>
  <c r="F70" i="42"/>
  <c r="D70" i="42"/>
  <c r="AX69" i="42"/>
  <c r="AV69" i="42"/>
  <c r="AT69" i="42"/>
  <c r="AR69" i="42"/>
  <c r="AP69" i="42"/>
  <c r="AN69" i="42"/>
  <c r="AL69" i="42"/>
  <c r="AJ69" i="42"/>
  <c r="AH69" i="42"/>
  <c r="AF69" i="42"/>
  <c r="AD69" i="42"/>
  <c r="AB69" i="42"/>
  <c r="Z69" i="42"/>
  <c r="X69" i="42"/>
  <c r="V69" i="42"/>
  <c r="T69" i="42"/>
  <c r="R69" i="42"/>
  <c r="P69" i="42"/>
  <c r="N69" i="42"/>
  <c r="L69" i="42"/>
  <c r="J69" i="42"/>
  <c r="H69" i="42"/>
  <c r="F69" i="42"/>
  <c r="D69" i="42"/>
  <c r="AX68" i="42"/>
  <c r="AV68" i="42"/>
  <c r="AT68" i="42"/>
  <c r="AR68" i="42"/>
  <c r="AP68" i="42"/>
  <c r="AN68" i="42"/>
  <c r="AL68" i="42"/>
  <c r="AJ68" i="42"/>
  <c r="AH68" i="42"/>
  <c r="AF68" i="42"/>
  <c r="AD68" i="42"/>
  <c r="AB68" i="42"/>
  <c r="Z68" i="42"/>
  <c r="X68" i="42"/>
  <c r="V68" i="42"/>
  <c r="T68" i="42"/>
  <c r="R68" i="42"/>
  <c r="P68" i="42"/>
  <c r="N68" i="42"/>
  <c r="L68" i="42"/>
  <c r="J68" i="42"/>
  <c r="H68" i="42"/>
  <c r="F68" i="42"/>
  <c r="D68" i="42"/>
  <c r="AX67" i="42"/>
  <c r="AV67" i="42"/>
  <c r="AT67" i="42"/>
  <c r="AR67" i="42"/>
  <c r="AP67" i="42"/>
  <c r="AN67" i="42"/>
  <c r="AL67" i="42"/>
  <c r="AJ67" i="42"/>
  <c r="AH67" i="42"/>
  <c r="AF67" i="42"/>
  <c r="AD67" i="42"/>
  <c r="AB67" i="42"/>
  <c r="Z67" i="42"/>
  <c r="X67" i="42"/>
  <c r="V67" i="42"/>
  <c r="T67" i="42"/>
  <c r="R67" i="42"/>
  <c r="P67" i="42"/>
  <c r="N67" i="42"/>
  <c r="L67" i="42"/>
  <c r="J67" i="42"/>
  <c r="H67" i="42"/>
  <c r="F67" i="42"/>
  <c r="D67" i="42"/>
  <c r="AX66" i="42"/>
  <c r="AV66" i="42"/>
  <c r="AT66" i="42"/>
  <c r="AR66" i="42"/>
  <c r="AP66" i="42"/>
  <c r="AN66" i="42"/>
  <c r="AL66" i="42"/>
  <c r="AJ66" i="42"/>
  <c r="AH66" i="42"/>
  <c r="AF66" i="42"/>
  <c r="AD66" i="42"/>
  <c r="AB66" i="42"/>
  <c r="Z66" i="42"/>
  <c r="X66" i="42"/>
  <c r="V66" i="42"/>
  <c r="T66" i="42"/>
  <c r="R66" i="42"/>
  <c r="P66" i="42"/>
  <c r="N66" i="42"/>
  <c r="L66" i="42"/>
  <c r="J66" i="42"/>
  <c r="H66" i="42"/>
  <c r="F66" i="42"/>
  <c r="D66" i="42"/>
  <c r="AX65" i="42"/>
  <c r="AV65" i="42"/>
  <c r="AT65" i="42"/>
  <c r="AR65" i="42"/>
  <c r="AP65" i="42"/>
  <c r="AN65" i="42"/>
  <c r="AL65" i="42"/>
  <c r="AJ65" i="42"/>
  <c r="AH65" i="42"/>
  <c r="AF65" i="42"/>
  <c r="AD65" i="42"/>
  <c r="AB65" i="42"/>
  <c r="Z65" i="42"/>
  <c r="X65" i="42"/>
  <c r="V65" i="42"/>
  <c r="T65" i="42"/>
  <c r="R65" i="42"/>
  <c r="P65" i="42"/>
  <c r="N65" i="42"/>
  <c r="L65" i="42"/>
  <c r="J65" i="42"/>
  <c r="H65" i="42"/>
  <c r="F65" i="42"/>
  <c r="D65" i="42"/>
  <c r="AX64" i="42"/>
  <c r="AV64" i="42"/>
  <c r="AT64" i="42"/>
  <c r="AR64" i="42"/>
  <c r="AP64" i="42"/>
  <c r="AN64" i="42"/>
  <c r="AL64" i="42"/>
  <c r="AJ64" i="42"/>
  <c r="AH64" i="42"/>
  <c r="AF64" i="42"/>
  <c r="AD64" i="42"/>
  <c r="AB64" i="42"/>
  <c r="Z64" i="42"/>
  <c r="X64" i="42"/>
  <c r="V64" i="42"/>
  <c r="T64" i="42"/>
  <c r="R64" i="42"/>
  <c r="P64" i="42"/>
  <c r="N64" i="42"/>
  <c r="L64" i="42"/>
  <c r="J64" i="42"/>
  <c r="H64" i="42"/>
  <c r="F64" i="42"/>
  <c r="D64" i="42"/>
  <c r="AX63" i="42"/>
  <c r="AV63" i="42"/>
  <c r="AT63" i="42"/>
  <c r="AR63" i="42"/>
  <c r="AP63" i="42"/>
  <c r="AN63" i="42"/>
  <c r="AL63" i="42"/>
  <c r="AJ63" i="42"/>
  <c r="AH63" i="42"/>
  <c r="AF63" i="42"/>
  <c r="AD63" i="42"/>
  <c r="AB63" i="42"/>
  <c r="Z63" i="42"/>
  <c r="X63" i="42"/>
  <c r="V63" i="42"/>
  <c r="T63" i="42"/>
  <c r="R63" i="42"/>
  <c r="P63" i="42"/>
  <c r="N63" i="42"/>
  <c r="L63" i="42"/>
  <c r="J63" i="42"/>
  <c r="H63" i="42"/>
  <c r="F63" i="42"/>
  <c r="D63" i="42"/>
  <c r="AX62" i="42"/>
  <c r="AV62" i="42"/>
  <c r="AT62" i="42"/>
  <c r="AR62" i="42"/>
  <c r="AP62" i="42"/>
  <c r="AN62" i="42"/>
  <c r="AL62" i="42"/>
  <c r="AJ62" i="42"/>
  <c r="AH62" i="42"/>
  <c r="AF62" i="42"/>
  <c r="AD62" i="42"/>
  <c r="AB62" i="42"/>
  <c r="Z62" i="42"/>
  <c r="X62" i="42"/>
  <c r="V62" i="42"/>
  <c r="T62" i="42"/>
  <c r="R62" i="42"/>
  <c r="P62" i="42"/>
  <c r="N62" i="42"/>
  <c r="L62" i="42"/>
  <c r="J62" i="42"/>
  <c r="H62" i="42"/>
  <c r="F62" i="42"/>
  <c r="D62" i="42"/>
  <c r="AX61" i="42"/>
  <c r="AV61" i="42"/>
  <c r="AT61" i="42"/>
  <c r="AR61" i="42"/>
  <c r="AP61" i="42"/>
  <c r="AN61" i="42"/>
  <c r="AL61" i="42"/>
  <c r="AJ61" i="42"/>
  <c r="AH61" i="42"/>
  <c r="AF61" i="42"/>
  <c r="AD61" i="42"/>
  <c r="AB61" i="42"/>
  <c r="Z61" i="42"/>
  <c r="X61" i="42"/>
  <c r="V61" i="42"/>
  <c r="T61" i="42"/>
  <c r="R61" i="42"/>
  <c r="P61" i="42"/>
  <c r="N61" i="42"/>
  <c r="L61" i="42"/>
  <c r="J61" i="42"/>
  <c r="H61" i="42"/>
  <c r="F61" i="42"/>
  <c r="D61" i="42"/>
  <c r="AX60" i="42"/>
  <c r="AV60" i="42"/>
  <c r="AT60" i="42"/>
  <c r="AR60" i="42"/>
  <c r="AP60" i="42"/>
  <c r="AN60" i="42"/>
  <c r="AL60" i="42"/>
  <c r="AJ60" i="42"/>
  <c r="AH60" i="42"/>
  <c r="AF60" i="42"/>
  <c r="AD60" i="42"/>
  <c r="AB60" i="42"/>
  <c r="Z60" i="42"/>
  <c r="X60" i="42"/>
  <c r="V60" i="42"/>
  <c r="T60" i="42"/>
  <c r="R60" i="42"/>
  <c r="P60" i="42"/>
  <c r="N60" i="42"/>
  <c r="L60" i="42"/>
  <c r="J60" i="42"/>
  <c r="H60" i="42"/>
  <c r="F60" i="42"/>
  <c r="D60" i="42"/>
  <c r="AX59" i="42"/>
  <c r="AV59" i="42"/>
  <c r="AT59" i="42"/>
  <c r="AR59" i="42"/>
  <c r="AP59" i="42"/>
  <c r="AN59" i="42"/>
  <c r="AL59" i="42"/>
  <c r="AJ59" i="42"/>
  <c r="AH59" i="42"/>
  <c r="AF59" i="42"/>
  <c r="AD59" i="42"/>
  <c r="AB59" i="42"/>
  <c r="Z59" i="42"/>
  <c r="X59" i="42"/>
  <c r="V59" i="42"/>
  <c r="T59" i="42"/>
  <c r="R59" i="42"/>
  <c r="P59" i="42"/>
  <c r="N59" i="42"/>
  <c r="L59" i="42"/>
  <c r="J59" i="42"/>
  <c r="H59" i="42"/>
  <c r="F59" i="42"/>
  <c r="D59" i="42"/>
  <c r="AX58" i="42"/>
  <c r="AV58" i="42"/>
  <c r="AT58" i="42"/>
  <c r="AR58" i="42"/>
  <c r="AP58" i="42"/>
  <c r="AN58" i="42"/>
  <c r="AL58" i="42"/>
  <c r="AJ58" i="42"/>
  <c r="AH58" i="42"/>
  <c r="AF58" i="42"/>
  <c r="AD58" i="42"/>
  <c r="AB58" i="42"/>
  <c r="Z58" i="42"/>
  <c r="X58" i="42"/>
  <c r="V58" i="42"/>
  <c r="T58" i="42"/>
  <c r="R58" i="42"/>
  <c r="P58" i="42"/>
  <c r="N58" i="42"/>
  <c r="L58" i="42"/>
  <c r="J58" i="42"/>
  <c r="H58" i="42"/>
  <c r="F58" i="42"/>
  <c r="D58" i="42"/>
  <c r="AX57" i="42"/>
  <c r="AV57" i="42"/>
  <c r="AT57" i="42"/>
  <c r="AR57" i="42"/>
  <c r="AP57" i="42"/>
  <c r="AN57" i="42"/>
  <c r="AL57" i="42"/>
  <c r="AJ57" i="42"/>
  <c r="AH57" i="42"/>
  <c r="AF57" i="42"/>
  <c r="AD57" i="42"/>
  <c r="AB57" i="42"/>
  <c r="Z57" i="42"/>
  <c r="X57" i="42"/>
  <c r="V57" i="42"/>
  <c r="T57" i="42"/>
  <c r="R57" i="42"/>
  <c r="P57" i="42"/>
  <c r="N57" i="42"/>
  <c r="L57" i="42"/>
  <c r="J57" i="42"/>
  <c r="H57" i="42"/>
  <c r="F57" i="42"/>
  <c r="D57" i="42"/>
  <c r="BC40" i="42"/>
  <c r="BB39" i="42"/>
  <c r="BB41" i="42" s="1"/>
  <c r="BB20" i="42" s="1"/>
  <c r="BC38" i="42"/>
  <c r="AW38" i="42"/>
  <c r="AU38" i="42"/>
  <c r="AS38" i="42"/>
  <c r="AQ38" i="42"/>
  <c r="AO38" i="42"/>
  <c r="AM38" i="42"/>
  <c r="AK38" i="42"/>
  <c r="AI38" i="42"/>
  <c r="AG38" i="42"/>
  <c r="AE38" i="42"/>
  <c r="AC38" i="42"/>
  <c r="AA38" i="42"/>
  <c r="Y38" i="42"/>
  <c r="W38" i="42"/>
  <c r="U38" i="42"/>
  <c r="S38" i="42"/>
  <c r="Q38" i="42"/>
  <c r="O38" i="42"/>
  <c r="M38" i="42"/>
  <c r="K38" i="42"/>
  <c r="I38" i="42"/>
  <c r="G38" i="42"/>
  <c r="E38" i="42"/>
  <c r="C38" i="42"/>
  <c r="BC37" i="42"/>
  <c r="AW37" i="42"/>
  <c r="AU37" i="42"/>
  <c r="AS37" i="42"/>
  <c r="AQ37" i="42"/>
  <c r="AO37" i="42"/>
  <c r="AM37" i="42"/>
  <c r="AK37" i="42"/>
  <c r="AI37" i="42"/>
  <c r="AG37" i="42"/>
  <c r="AE37" i="42"/>
  <c r="AC37" i="42"/>
  <c r="AA37" i="42"/>
  <c r="Y37" i="42"/>
  <c r="W37" i="42"/>
  <c r="U37" i="42"/>
  <c r="S37" i="42"/>
  <c r="Q37" i="42"/>
  <c r="O37" i="42"/>
  <c r="M37" i="42"/>
  <c r="K37" i="42"/>
  <c r="I37" i="42"/>
  <c r="G37" i="42"/>
  <c r="E37" i="42"/>
  <c r="C37" i="42"/>
  <c r="BC36" i="42"/>
  <c r="AW36" i="42"/>
  <c r="AU36" i="42"/>
  <c r="AS36" i="42"/>
  <c r="AQ36" i="42"/>
  <c r="AO36" i="42"/>
  <c r="AM36" i="42"/>
  <c r="AK36" i="42"/>
  <c r="AI36" i="42"/>
  <c r="AG36" i="42"/>
  <c r="AE36" i="42"/>
  <c r="AC36" i="42"/>
  <c r="AA36" i="42"/>
  <c r="Y36" i="42"/>
  <c r="W36" i="42"/>
  <c r="U36" i="42"/>
  <c r="S36" i="42"/>
  <c r="Q36" i="42"/>
  <c r="M36" i="42"/>
  <c r="K36" i="42"/>
  <c r="I36" i="42"/>
  <c r="G36" i="42"/>
  <c r="E36" i="42"/>
  <c r="C36" i="42"/>
  <c r="BC35" i="42"/>
  <c r="AW35" i="42"/>
  <c r="AU35" i="42"/>
  <c r="AS35" i="42"/>
  <c r="AQ35" i="42"/>
  <c r="AO35" i="42"/>
  <c r="AM35" i="42"/>
  <c r="AK35" i="42"/>
  <c r="AI35" i="42"/>
  <c r="AG35" i="42"/>
  <c r="AE35" i="42"/>
  <c r="AC35" i="42"/>
  <c r="AA35" i="42"/>
  <c r="Y35" i="42"/>
  <c r="W35" i="42"/>
  <c r="U35" i="42"/>
  <c r="S35" i="42"/>
  <c r="Q35" i="42"/>
  <c r="O35" i="42"/>
  <c r="M35" i="42"/>
  <c r="K35" i="42"/>
  <c r="I35" i="42"/>
  <c r="G35" i="42"/>
  <c r="E35" i="42"/>
  <c r="C35" i="42"/>
  <c r="BC34" i="42"/>
  <c r="AW34" i="42"/>
  <c r="AU34" i="42"/>
  <c r="AS34" i="42"/>
  <c r="AQ34" i="42"/>
  <c r="AO34" i="42"/>
  <c r="AM34" i="42"/>
  <c r="AK34" i="42"/>
  <c r="AI34" i="42"/>
  <c r="AG34" i="42"/>
  <c r="AE34" i="42"/>
  <c r="AC34" i="42"/>
  <c r="AA34" i="42"/>
  <c r="Y34" i="42"/>
  <c r="W34" i="42"/>
  <c r="U34" i="42"/>
  <c r="S34" i="42"/>
  <c r="Q34" i="42"/>
  <c r="O34" i="42"/>
  <c r="M34" i="42"/>
  <c r="K34" i="42"/>
  <c r="I34" i="42"/>
  <c r="G34" i="42"/>
  <c r="E34" i="42"/>
  <c r="C34" i="42"/>
  <c r="BC33" i="42"/>
  <c r="AW33" i="42"/>
  <c r="AU33" i="42"/>
  <c r="AS33" i="42"/>
  <c r="AQ33" i="42"/>
  <c r="AO33" i="42"/>
  <c r="AM33" i="42"/>
  <c r="AK33" i="42"/>
  <c r="AI33" i="42"/>
  <c r="AG33" i="42"/>
  <c r="AE33" i="42"/>
  <c r="AC33" i="42"/>
  <c r="AA33" i="42"/>
  <c r="Y33" i="42"/>
  <c r="W33" i="42"/>
  <c r="U33" i="42"/>
  <c r="S33" i="42"/>
  <c r="Q33" i="42"/>
  <c r="O33" i="42"/>
  <c r="M33" i="42"/>
  <c r="K33" i="42"/>
  <c r="I33" i="42"/>
  <c r="G33" i="42"/>
  <c r="E33" i="42"/>
  <c r="C33" i="42"/>
  <c r="BC32" i="42"/>
  <c r="AW32" i="42"/>
  <c r="AU32" i="42"/>
  <c r="AS32" i="42"/>
  <c r="AQ32" i="42"/>
  <c r="AO32" i="42"/>
  <c r="AM32" i="42"/>
  <c r="AA32" i="42"/>
  <c r="Y32" i="42"/>
  <c r="W32" i="42"/>
  <c r="U32" i="42"/>
  <c r="S32" i="42"/>
  <c r="Q32" i="42"/>
  <c r="O32" i="42"/>
  <c r="M32" i="42"/>
  <c r="K32" i="42"/>
  <c r="I32" i="42"/>
  <c r="G32" i="42"/>
  <c r="E32" i="42"/>
  <c r="C32" i="42"/>
  <c r="BC31" i="42"/>
  <c r="AW31" i="42"/>
  <c r="AU31" i="42"/>
  <c r="AS31" i="42"/>
  <c r="AQ31" i="42"/>
  <c r="AO31" i="42"/>
  <c r="AM31" i="42"/>
  <c r="AA31" i="42"/>
  <c r="Y31" i="42"/>
  <c r="W31" i="42"/>
  <c r="U31" i="42"/>
  <c r="S31" i="42"/>
  <c r="Q31" i="42"/>
  <c r="O31" i="42"/>
  <c r="M31" i="42"/>
  <c r="K31" i="42"/>
  <c r="I31" i="42"/>
  <c r="G31" i="42"/>
  <c r="E31" i="42"/>
  <c r="C31" i="42"/>
  <c r="BC30" i="42"/>
  <c r="AW30" i="42"/>
  <c r="AU30" i="42"/>
  <c r="AS30" i="42"/>
  <c r="AQ30" i="42"/>
  <c r="AO30" i="42"/>
  <c r="AM30" i="42"/>
  <c r="AK30" i="42"/>
  <c r="AI30" i="42"/>
  <c r="AG30" i="42"/>
  <c r="AE30" i="42"/>
  <c r="AC30" i="42"/>
  <c r="AA30" i="42"/>
  <c r="Y30" i="42"/>
  <c r="W30" i="42"/>
  <c r="U30" i="42"/>
  <c r="S30" i="42"/>
  <c r="Q30" i="42"/>
  <c r="O30" i="42"/>
  <c r="M30" i="42"/>
  <c r="K30" i="42"/>
  <c r="I30" i="42"/>
  <c r="G30" i="42"/>
  <c r="E30" i="42"/>
  <c r="C30" i="42"/>
  <c r="BC29" i="42"/>
  <c r="AW29" i="42"/>
  <c r="AU29" i="42"/>
  <c r="AS29" i="42"/>
  <c r="AQ29" i="42"/>
  <c r="AO29" i="42"/>
  <c r="AM29" i="42"/>
  <c r="AK29" i="42"/>
  <c r="AI29" i="42"/>
  <c r="AG29" i="42"/>
  <c r="AE29" i="42"/>
  <c r="AC29" i="42"/>
  <c r="AA29" i="42"/>
  <c r="Y29" i="42"/>
  <c r="W29" i="42"/>
  <c r="U29" i="42"/>
  <c r="S29" i="42"/>
  <c r="Q29" i="42"/>
  <c r="O29" i="42"/>
  <c r="M29" i="42"/>
  <c r="K29" i="42"/>
  <c r="I29" i="42"/>
  <c r="G29" i="42"/>
  <c r="E29" i="42"/>
  <c r="C29" i="42"/>
  <c r="BC28" i="42"/>
  <c r="AW28" i="42"/>
  <c r="AU28" i="42"/>
  <c r="AS28" i="42"/>
  <c r="AQ28" i="42"/>
  <c r="AO28" i="42"/>
  <c r="AM28" i="42"/>
  <c r="AK28" i="42"/>
  <c r="AI28" i="42"/>
  <c r="AG28" i="42"/>
  <c r="AE28" i="42"/>
  <c r="AC28" i="42"/>
  <c r="AA28" i="42"/>
  <c r="Y28" i="42"/>
  <c r="W28" i="42"/>
  <c r="U28" i="42"/>
  <c r="S28" i="42"/>
  <c r="Q28" i="42"/>
  <c r="O28" i="42"/>
  <c r="M28" i="42"/>
  <c r="K28" i="42"/>
  <c r="I28" i="42"/>
  <c r="G28" i="42"/>
  <c r="E28" i="42"/>
  <c r="C28" i="42"/>
  <c r="BC27" i="42"/>
  <c r="AW27" i="42"/>
  <c r="AU27" i="42"/>
  <c r="AS27" i="42"/>
  <c r="AQ27" i="42"/>
  <c r="AO27" i="42"/>
  <c r="AM27" i="42"/>
  <c r="AK27" i="42"/>
  <c r="AI27" i="42"/>
  <c r="AG27" i="42"/>
  <c r="AE27" i="42"/>
  <c r="AC27" i="42"/>
  <c r="AA27" i="42"/>
  <c r="Y27" i="42"/>
  <c r="W27" i="42"/>
  <c r="U27" i="42"/>
  <c r="S27" i="42"/>
  <c r="Q27" i="42"/>
  <c r="O27" i="42"/>
  <c r="M27" i="42"/>
  <c r="K27" i="42"/>
  <c r="I27" i="42"/>
  <c r="G27" i="42"/>
  <c r="E27" i="42"/>
  <c r="C27" i="42"/>
  <c r="BC26" i="42"/>
  <c r="AW26" i="42"/>
  <c r="AU26" i="42"/>
  <c r="AS26" i="42"/>
  <c r="AQ26" i="42"/>
  <c r="AO26" i="42"/>
  <c r="AM26" i="42"/>
  <c r="AA26" i="42"/>
  <c r="Y26" i="42"/>
  <c r="W26" i="42"/>
  <c r="U26" i="42"/>
  <c r="S26" i="42"/>
  <c r="Q26" i="42"/>
  <c r="M26" i="42"/>
  <c r="K26" i="42"/>
  <c r="I26" i="42"/>
  <c r="G26" i="42"/>
  <c r="E26" i="42"/>
  <c r="C26" i="42"/>
  <c r="BC25" i="42"/>
  <c r="AW25" i="42"/>
  <c r="AU25" i="42"/>
  <c r="AS25" i="42"/>
  <c r="AQ25" i="42"/>
  <c r="AO25" i="42"/>
  <c r="AM25" i="42"/>
  <c r="AK25" i="42"/>
  <c r="AI25" i="42"/>
  <c r="AG25" i="42"/>
  <c r="AE25" i="42"/>
  <c r="AC25" i="42"/>
  <c r="AA25" i="42"/>
  <c r="Y25" i="42"/>
  <c r="W25" i="42"/>
  <c r="U25" i="42"/>
  <c r="S25" i="42"/>
  <c r="Q25" i="42"/>
  <c r="O25" i="42"/>
  <c r="M25" i="42"/>
  <c r="K25" i="42"/>
  <c r="I25" i="42"/>
  <c r="G25" i="42"/>
  <c r="E25" i="42"/>
  <c r="C25" i="42"/>
  <c r="BC24" i="42"/>
  <c r="AW24" i="42"/>
  <c r="AU24" i="42"/>
  <c r="AS24" i="42"/>
  <c r="AQ24" i="42"/>
  <c r="AO24" i="42"/>
  <c r="AM24" i="42"/>
  <c r="AK24" i="42"/>
  <c r="AI24" i="42"/>
  <c r="AG24" i="42"/>
  <c r="AE24" i="42"/>
  <c r="AC24" i="42"/>
  <c r="AA24" i="42"/>
  <c r="Y24" i="42"/>
  <c r="W24" i="42"/>
  <c r="U24" i="42"/>
  <c r="S24" i="42"/>
  <c r="Q24" i="42"/>
  <c r="O24" i="42"/>
  <c r="M24" i="42"/>
  <c r="K24" i="42"/>
  <c r="I24" i="42"/>
  <c r="G24" i="42"/>
  <c r="E24" i="42"/>
  <c r="C24" i="42"/>
  <c r="BC23" i="42"/>
  <c r="BC39" i="42" s="1"/>
  <c r="BC41" i="42" s="1"/>
  <c r="BC20" i="42" s="1"/>
  <c r="AW23" i="42"/>
  <c r="AU23" i="42"/>
  <c r="AS23" i="42"/>
  <c r="AQ23" i="42"/>
  <c r="AO23" i="42"/>
  <c r="AM23" i="42"/>
  <c r="AM39" i="42" s="1"/>
  <c r="AK23" i="42"/>
  <c r="AI23" i="42"/>
  <c r="AG23" i="42"/>
  <c r="AE23" i="42"/>
  <c r="AC23" i="42"/>
  <c r="AA23" i="42"/>
  <c r="Y23" i="42"/>
  <c r="W23" i="42"/>
  <c r="W39" i="42" s="1"/>
  <c r="U23" i="42"/>
  <c r="S23" i="42"/>
  <c r="Q23" i="42"/>
  <c r="O23" i="42"/>
  <c r="M23" i="42"/>
  <c r="K23" i="42"/>
  <c r="I23" i="42"/>
  <c r="G23" i="42"/>
  <c r="G39" i="42" s="1"/>
  <c r="E23" i="42"/>
  <c r="C23" i="42"/>
  <c r="BA18" i="42"/>
  <c r="AX15" i="42"/>
  <c r="AW41" i="42" s="1"/>
  <c r="AV15" i="42"/>
  <c r="AU41" i="42" s="1"/>
  <c r="AT15" i="42"/>
  <c r="AS41" i="42" s="1"/>
  <c r="AR15" i="42"/>
  <c r="AQ41" i="42" s="1"/>
  <c r="AP15" i="42"/>
  <c r="AO41" i="42" s="1"/>
  <c r="AN15" i="42"/>
  <c r="AM41" i="42" s="1"/>
  <c r="AL15" i="42"/>
  <c r="AJ15" i="42"/>
  <c r="AH15" i="42"/>
  <c r="AF15" i="42"/>
  <c r="AD15" i="42"/>
  <c r="AB15" i="42"/>
  <c r="AA41" i="42" s="1"/>
  <c r="Z15" i="42"/>
  <c r="Y41" i="42" s="1"/>
  <c r="X15" i="42"/>
  <c r="W41" i="42" s="1"/>
  <c r="V15" i="42"/>
  <c r="U41" i="42" s="1"/>
  <c r="T15" i="42"/>
  <c r="S41" i="42" s="1"/>
  <c r="R15" i="42"/>
  <c r="Q41" i="42" s="1"/>
  <c r="P15" i="42"/>
  <c r="N15" i="42"/>
  <c r="M41" i="42" s="1"/>
  <c r="L15" i="42"/>
  <c r="K41" i="42" s="1"/>
  <c r="J15" i="42"/>
  <c r="I41" i="42" s="1"/>
  <c r="H15" i="42"/>
  <c r="G41" i="42" s="1"/>
  <c r="F15" i="42"/>
  <c r="E41" i="42" s="1"/>
  <c r="D15" i="42"/>
  <c r="D14" i="42"/>
  <c r="AX13" i="42"/>
  <c r="AV13" i="42"/>
  <c r="AT13" i="42"/>
  <c r="AR13" i="42"/>
  <c r="AP13" i="42"/>
  <c r="AN13" i="42"/>
  <c r="AL13" i="42"/>
  <c r="AJ13" i="42"/>
  <c r="AH13" i="42"/>
  <c r="AF13" i="42"/>
  <c r="AD13" i="42"/>
  <c r="AB13" i="42"/>
  <c r="Z13" i="42"/>
  <c r="X13" i="42"/>
  <c r="V13" i="42"/>
  <c r="T13" i="42"/>
  <c r="R13" i="42"/>
  <c r="P13" i="42"/>
  <c r="N13" i="42"/>
  <c r="L13" i="42"/>
  <c r="J13" i="42"/>
  <c r="H13" i="42"/>
  <c r="F13" i="42"/>
  <c r="D13" i="42"/>
  <c r="AX12" i="42"/>
  <c r="AW12" i="42"/>
  <c r="AV12" i="42"/>
  <c r="AU12" i="42"/>
  <c r="AT12" i="42"/>
  <c r="AS12" i="42"/>
  <c r="AR12" i="42"/>
  <c r="AQ12" i="42"/>
  <c r="AP12" i="42"/>
  <c r="AO12" i="42"/>
  <c r="AN12" i="42"/>
  <c r="AM12" i="42"/>
  <c r="AL12" i="42"/>
  <c r="AK12" i="42"/>
  <c r="AJ12" i="42"/>
  <c r="AI12" i="42"/>
  <c r="AH12" i="42"/>
  <c r="AG12" i="42"/>
  <c r="AF12" i="42"/>
  <c r="AE12" i="42"/>
  <c r="AD12" i="42"/>
  <c r="AC12" i="42"/>
  <c r="AB12" i="42"/>
  <c r="AA12" i="42"/>
  <c r="Z12" i="42"/>
  <c r="Y12" i="42"/>
  <c r="X12" i="42"/>
  <c r="W12" i="42"/>
  <c r="V12" i="42"/>
  <c r="U12" i="42"/>
  <c r="T12" i="42"/>
  <c r="S12" i="42"/>
  <c r="R12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AW73" i="41"/>
  <c r="AU73" i="41"/>
  <c r="AS73" i="41"/>
  <c r="AQ73" i="41"/>
  <c r="AO73" i="41"/>
  <c r="AM73" i="41"/>
  <c r="AK73" i="41"/>
  <c r="AI73" i="41"/>
  <c r="AG73" i="41"/>
  <c r="AE73" i="41"/>
  <c r="AC73" i="41"/>
  <c r="AA73" i="41"/>
  <c r="Y73" i="41"/>
  <c r="W73" i="41"/>
  <c r="U73" i="41"/>
  <c r="S73" i="41"/>
  <c r="Q73" i="41"/>
  <c r="O73" i="41"/>
  <c r="M73" i="41"/>
  <c r="K73" i="41"/>
  <c r="I73" i="41"/>
  <c r="G73" i="41"/>
  <c r="E73" i="41"/>
  <c r="C73" i="41"/>
  <c r="AX72" i="41"/>
  <c r="AV72" i="41"/>
  <c r="AT72" i="41"/>
  <c r="AR72" i="41"/>
  <c r="AP72" i="41"/>
  <c r="AN72" i="41"/>
  <c r="AL72" i="41"/>
  <c r="AJ72" i="41"/>
  <c r="AH72" i="41"/>
  <c r="AF72" i="41"/>
  <c r="AD72" i="41"/>
  <c r="AB72" i="41"/>
  <c r="Z72" i="41"/>
  <c r="X72" i="41"/>
  <c r="V72" i="41"/>
  <c r="T72" i="41"/>
  <c r="R72" i="41"/>
  <c r="P72" i="41"/>
  <c r="N72" i="41"/>
  <c r="L72" i="41"/>
  <c r="J72" i="41"/>
  <c r="H72" i="41"/>
  <c r="F72" i="41"/>
  <c r="D72" i="41"/>
  <c r="AX71" i="41"/>
  <c r="AV71" i="41"/>
  <c r="AT71" i="41"/>
  <c r="AR71" i="41"/>
  <c r="AP71" i="41"/>
  <c r="AN71" i="41"/>
  <c r="AL71" i="41"/>
  <c r="AJ71" i="41"/>
  <c r="AH71" i="41"/>
  <c r="AF71" i="41"/>
  <c r="AD71" i="41"/>
  <c r="AB71" i="41"/>
  <c r="Z71" i="41"/>
  <c r="X71" i="41"/>
  <c r="V71" i="41"/>
  <c r="T71" i="41"/>
  <c r="R71" i="41"/>
  <c r="P71" i="41"/>
  <c r="N71" i="41"/>
  <c r="L71" i="41"/>
  <c r="J71" i="41"/>
  <c r="H71" i="41"/>
  <c r="F71" i="41"/>
  <c r="D71" i="41"/>
  <c r="AX70" i="41"/>
  <c r="AV70" i="41"/>
  <c r="AT70" i="41"/>
  <c r="AR70" i="41"/>
  <c r="AP70" i="41"/>
  <c r="AN70" i="41"/>
  <c r="AL70" i="41"/>
  <c r="AJ70" i="41"/>
  <c r="AH70" i="41"/>
  <c r="AF70" i="41"/>
  <c r="AD70" i="41"/>
  <c r="AB70" i="41"/>
  <c r="Z70" i="41"/>
  <c r="X70" i="41"/>
  <c r="V70" i="41"/>
  <c r="T70" i="41"/>
  <c r="R70" i="41"/>
  <c r="P70" i="41"/>
  <c r="N70" i="41"/>
  <c r="L70" i="41"/>
  <c r="J70" i="41"/>
  <c r="H70" i="41"/>
  <c r="F70" i="41"/>
  <c r="D70" i="41"/>
  <c r="AX69" i="41"/>
  <c r="AV69" i="41"/>
  <c r="AT69" i="41"/>
  <c r="AR69" i="41"/>
  <c r="AP69" i="41"/>
  <c r="AN69" i="41"/>
  <c r="AL69" i="41"/>
  <c r="AJ69" i="41"/>
  <c r="AH69" i="41"/>
  <c r="AF69" i="41"/>
  <c r="AD69" i="41"/>
  <c r="AB69" i="41"/>
  <c r="Z69" i="41"/>
  <c r="X69" i="41"/>
  <c r="V69" i="41"/>
  <c r="T69" i="41"/>
  <c r="R69" i="41"/>
  <c r="P69" i="41"/>
  <c r="N69" i="41"/>
  <c r="L69" i="41"/>
  <c r="J69" i="41"/>
  <c r="H69" i="41"/>
  <c r="F69" i="41"/>
  <c r="D69" i="41"/>
  <c r="AX68" i="41"/>
  <c r="AV68" i="41"/>
  <c r="AT68" i="41"/>
  <c r="AR68" i="41"/>
  <c r="AP68" i="41"/>
  <c r="AN68" i="41"/>
  <c r="AL68" i="41"/>
  <c r="AJ68" i="41"/>
  <c r="AH68" i="41"/>
  <c r="AF68" i="41"/>
  <c r="AD68" i="41"/>
  <c r="AB68" i="41"/>
  <c r="Z68" i="41"/>
  <c r="X68" i="41"/>
  <c r="V68" i="41"/>
  <c r="T68" i="41"/>
  <c r="R68" i="41"/>
  <c r="P68" i="41"/>
  <c r="N68" i="41"/>
  <c r="L68" i="41"/>
  <c r="J68" i="41"/>
  <c r="H68" i="41"/>
  <c r="F68" i="41"/>
  <c r="D68" i="41"/>
  <c r="AX67" i="41"/>
  <c r="AV67" i="41"/>
  <c r="AT67" i="41"/>
  <c r="AR67" i="41"/>
  <c r="AP67" i="41"/>
  <c r="AN67" i="41"/>
  <c r="AL67" i="41"/>
  <c r="AJ67" i="41"/>
  <c r="AH67" i="41"/>
  <c r="AF67" i="41"/>
  <c r="AD67" i="41"/>
  <c r="AB67" i="41"/>
  <c r="Z67" i="41"/>
  <c r="X67" i="41"/>
  <c r="V67" i="41"/>
  <c r="T67" i="41"/>
  <c r="R67" i="41"/>
  <c r="P67" i="41"/>
  <c r="N67" i="41"/>
  <c r="L67" i="41"/>
  <c r="J67" i="41"/>
  <c r="H67" i="41"/>
  <c r="F67" i="41"/>
  <c r="D67" i="41"/>
  <c r="AX66" i="41"/>
  <c r="AV66" i="41"/>
  <c r="AT66" i="41"/>
  <c r="AR66" i="41"/>
  <c r="AP66" i="41"/>
  <c r="AN66" i="41"/>
  <c r="AL66" i="41"/>
  <c r="AJ66" i="41"/>
  <c r="AH66" i="41"/>
  <c r="AF66" i="41"/>
  <c r="AD66" i="41"/>
  <c r="AB66" i="41"/>
  <c r="Z66" i="41"/>
  <c r="X66" i="41"/>
  <c r="V66" i="41"/>
  <c r="T66" i="41"/>
  <c r="R66" i="41"/>
  <c r="P66" i="41"/>
  <c r="N66" i="41"/>
  <c r="L66" i="41"/>
  <c r="J66" i="41"/>
  <c r="H66" i="41"/>
  <c r="F66" i="41"/>
  <c r="D66" i="41"/>
  <c r="AX65" i="41"/>
  <c r="AV65" i="41"/>
  <c r="AT65" i="41"/>
  <c r="AR65" i="41"/>
  <c r="AP65" i="41"/>
  <c r="AN65" i="41"/>
  <c r="AL65" i="41"/>
  <c r="AJ65" i="41"/>
  <c r="AH65" i="41"/>
  <c r="AF65" i="41"/>
  <c r="AD65" i="41"/>
  <c r="AB65" i="41"/>
  <c r="Z65" i="41"/>
  <c r="X65" i="41"/>
  <c r="V65" i="41"/>
  <c r="T65" i="41"/>
  <c r="R65" i="41"/>
  <c r="P65" i="41"/>
  <c r="N65" i="41"/>
  <c r="L65" i="41"/>
  <c r="J65" i="41"/>
  <c r="H65" i="41"/>
  <c r="F65" i="41"/>
  <c r="D65" i="41"/>
  <c r="AX64" i="41"/>
  <c r="AV64" i="41"/>
  <c r="AT64" i="41"/>
  <c r="AR64" i="41"/>
  <c r="AP64" i="41"/>
  <c r="AN64" i="41"/>
  <c r="AL64" i="41"/>
  <c r="AJ64" i="41"/>
  <c r="AH64" i="41"/>
  <c r="AF64" i="41"/>
  <c r="AD64" i="41"/>
  <c r="AB64" i="41"/>
  <c r="Z64" i="41"/>
  <c r="X64" i="41"/>
  <c r="V64" i="41"/>
  <c r="T64" i="41"/>
  <c r="R64" i="41"/>
  <c r="P64" i="41"/>
  <c r="N64" i="41"/>
  <c r="L64" i="41"/>
  <c r="J64" i="41"/>
  <c r="H64" i="41"/>
  <c r="F64" i="41"/>
  <c r="D64" i="41"/>
  <c r="AX63" i="41"/>
  <c r="AV63" i="41"/>
  <c r="AT63" i="41"/>
  <c r="AR63" i="41"/>
  <c r="AP63" i="41"/>
  <c r="AN63" i="41"/>
  <c r="AL63" i="41"/>
  <c r="AJ63" i="41"/>
  <c r="AH63" i="41"/>
  <c r="AF63" i="41"/>
  <c r="AD63" i="41"/>
  <c r="AB63" i="41"/>
  <c r="Z63" i="41"/>
  <c r="X63" i="41"/>
  <c r="V63" i="41"/>
  <c r="T63" i="41"/>
  <c r="R63" i="41"/>
  <c r="P63" i="41"/>
  <c r="N63" i="41"/>
  <c r="L63" i="41"/>
  <c r="J63" i="41"/>
  <c r="H63" i="41"/>
  <c r="F63" i="41"/>
  <c r="D63" i="41"/>
  <c r="AX62" i="41"/>
  <c r="AV62" i="41"/>
  <c r="AT62" i="41"/>
  <c r="AR62" i="41"/>
  <c r="AP62" i="41"/>
  <c r="AN62" i="41"/>
  <c r="AL62" i="41"/>
  <c r="AJ62" i="41"/>
  <c r="AH62" i="41"/>
  <c r="AF62" i="41"/>
  <c r="AD62" i="41"/>
  <c r="AB62" i="41"/>
  <c r="Z62" i="41"/>
  <c r="X62" i="41"/>
  <c r="V62" i="41"/>
  <c r="T62" i="41"/>
  <c r="R62" i="41"/>
  <c r="P62" i="41"/>
  <c r="N62" i="41"/>
  <c r="L62" i="41"/>
  <c r="J62" i="41"/>
  <c r="H62" i="41"/>
  <c r="F62" i="41"/>
  <c r="D62" i="41"/>
  <c r="AX61" i="41"/>
  <c r="AV61" i="41"/>
  <c r="AT61" i="41"/>
  <c r="AR61" i="41"/>
  <c r="AP61" i="41"/>
  <c r="AN61" i="41"/>
  <c r="AL61" i="41"/>
  <c r="AJ61" i="41"/>
  <c r="AH61" i="41"/>
  <c r="AF61" i="41"/>
  <c r="AD61" i="41"/>
  <c r="AB61" i="41"/>
  <c r="Z61" i="41"/>
  <c r="X61" i="41"/>
  <c r="V61" i="41"/>
  <c r="T61" i="41"/>
  <c r="R61" i="41"/>
  <c r="P61" i="41"/>
  <c r="N61" i="41"/>
  <c r="L61" i="41"/>
  <c r="J61" i="41"/>
  <c r="H61" i="41"/>
  <c r="F61" i="41"/>
  <c r="D61" i="41"/>
  <c r="AX60" i="41"/>
  <c r="AV60" i="41"/>
  <c r="AT60" i="41"/>
  <c r="AR60" i="41"/>
  <c r="AP60" i="41"/>
  <c r="AN60" i="41"/>
  <c r="AL60" i="41"/>
  <c r="AJ60" i="41"/>
  <c r="AH60" i="41"/>
  <c r="AF60" i="41"/>
  <c r="AD60" i="41"/>
  <c r="AB60" i="41"/>
  <c r="Z60" i="41"/>
  <c r="X60" i="41"/>
  <c r="V60" i="41"/>
  <c r="T60" i="41"/>
  <c r="R60" i="41"/>
  <c r="P60" i="41"/>
  <c r="N60" i="41"/>
  <c r="L60" i="41"/>
  <c r="J60" i="41"/>
  <c r="H60" i="41"/>
  <c r="F60" i="41"/>
  <c r="D60" i="41"/>
  <c r="AX59" i="41"/>
  <c r="AV59" i="41"/>
  <c r="AT59" i="41"/>
  <c r="AR59" i="41"/>
  <c r="AP59" i="41"/>
  <c r="AN59" i="41"/>
  <c r="AL59" i="41"/>
  <c r="AJ59" i="41"/>
  <c r="AH59" i="41"/>
  <c r="AF59" i="41"/>
  <c r="AD59" i="41"/>
  <c r="AB59" i="41"/>
  <c r="Z59" i="41"/>
  <c r="X59" i="41"/>
  <c r="V59" i="41"/>
  <c r="T59" i="41"/>
  <c r="R59" i="41"/>
  <c r="P59" i="41"/>
  <c r="N59" i="41"/>
  <c r="L59" i="41"/>
  <c r="J59" i="41"/>
  <c r="H59" i="41"/>
  <c r="F59" i="41"/>
  <c r="D59" i="41"/>
  <c r="AX58" i="41"/>
  <c r="AV58" i="41"/>
  <c r="AT58" i="41"/>
  <c r="AR58" i="41"/>
  <c r="AP58" i="41"/>
  <c r="AN58" i="41"/>
  <c r="AL58" i="41"/>
  <c r="AJ58" i="41"/>
  <c r="AH58" i="41"/>
  <c r="AF58" i="41"/>
  <c r="AD58" i="41"/>
  <c r="AB58" i="41"/>
  <c r="Z58" i="41"/>
  <c r="X58" i="41"/>
  <c r="V58" i="41"/>
  <c r="T58" i="41"/>
  <c r="R58" i="41"/>
  <c r="P58" i="41"/>
  <c r="N58" i="41"/>
  <c r="L58" i="41"/>
  <c r="J58" i="41"/>
  <c r="H58" i="41"/>
  <c r="F58" i="41"/>
  <c r="D58" i="41"/>
  <c r="AX57" i="41"/>
  <c r="AV57" i="41"/>
  <c r="AT57" i="41"/>
  <c r="AR57" i="41"/>
  <c r="AP57" i="41"/>
  <c r="AN57" i="41"/>
  <c r="AL57" i="41"/>
  <c r="AJ57" i="41"/>
  <c r="AH57" i="41"/>
  <c r="AF57" i="41"/>
  <c r="AD57" i="41"/>
  <c r="AB57" i="41"/>
  <c r="Z57" i="41"/>
  <c r="X57" i="41"/>
  <c r="V57" i="41"/>
  <c r="T57" i="41"/>
  <c r="R57" i="41"/>
  <c r="P57" i="41"/>
  <c r="N57" i="41"/>
  <c r="L57" i="41"/>
  <c r="J57" i="41"/>
  <c r="H57" i="41"/>
  <c r="F57" i="41"/>
  <c r="D57" i="41"/>
  <c r="BC40" i="41"/>
  <c r="BB39" i="41"/>
  <c r="BB41" i="41" s="1"/>
  <c r="BC38" i="41"/>
  <c r="AW38" i="41"/>
  <c r="AU38" i="41"/>
  <c r="AS38" i="41"/>
  <c r="AQ38" i="41"/>
  <c r="AO38" i="41"/>
  <c r="AM38" i="41"/>
  <c r="AK38" i="41"/>
  <c r="AI38" i="41"/>
  <c r="AG38" i="41"/>
  <c r="AE38" i="41"/>
  <c r="AC38" i="41"/>
  <c r="AA38" i="41"/>
  <c r="Y38" i="41"/>
  <c r="W38" i="41"/>
  <c r="U38" i="41"/>
  <c r="S38" i="41"/>
  <c r="Q38" i="41"/>
  <c r="O38" i="41"/>
  <c r="M38" i="41"/>
  <c r="K38" i="41"/>
  <c r="I38" i="41"/>
  <c r="G38" i="41"/>
  <c r="E38" i="41"/>
  <c r="C38" i="41"/>
  <c r="BC37" i="41"/>
  <c r="AW37" i="41"/>
  <c r="AU37" i="41"/>
  <c r="AS37" i="41"/>
  <c r="AQ37" i="41"/>
  <c r="AO37" i="41"/>
  <c r="AM37" i="41"/>
  <c r="AK37" i="41"/>
  <c r="AI37" i="41"/>
  <c r="AG37" i="41"/>
  <c r="AE37" i="41"/>
  <c r="AC37" i="41"/>
  <c r="AA37" i="41"/>
  <c r="Y37" i="41"/>
  <c r="W37" i="41"/>
  <c r="U37" i="41"/>
  <c r="S37" i="41"/>
  <c r="Q37" i="41"/>
  <c r="O37" i="41"/>
  <c r="M37" i="41"/>
  <c r="K37" i="41"/>
  <c r="I37" i="41"/>
  <c r="G37" i="41"/>
  <c r="E37" i="41"/>
  <c r="C37" i="41"/>
  <c r="BC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G36" i="41"/>
  <c r="E36" i="41"/>
  <c r="C36" i="41"/>
  <c r="BC35" i="41"/>
  <c r="AW35" i="41"/>
  <c r="AU35" i="41"/>
  <c r="AS35" i="41"/>
  <c r="AQ35" i="41"/>
  <c r="AO35" i="41"/>
  <c r="AM35" i="41"/>
  <c r="AK35" i="41"/>
  <c r="AI35" i="41"/>
  <c r="AG35" i="41"/>
  <c r="AE35" i="41"/>
  <c r="AC35" i="41"/>
  <c r="AA35" i="41"/>
  <c r="Y35" i="41"/>
  <c r="W35" i="41"/>
  <c r="U35" i="41"/>
  <c r="S35" i="41"/>
  <c r="Q35" i="41"/>
  <c r="O35" i="41"/>
  <c r="M35" i="41"/>
  <c r="K35" i="41"/>
  <c r="I35" i="41"/>
  <c r="G35" i="41"/>
  <c r="E35" i="41"/>
  <c r="C35" i="41"/>
  <c r="BC34" i="41"/>
  <c r="AW34" i="41"/>
  <c r="AU34" i="41"/>
  <c r="AS34" i="41"/>
  <c r="AQ34" i="41"/>
  <c r="AO34" i="41"/>
  <c r="AM34" i="41"/>
  <c r="AK34" i="41"/>
  <c r="AI34" i="41"/>
  <c r="AG34" i="41"/>
  <c r="AE34" i="41"/>
  <c r="AC34" i="41"/>
  <c r="AA34" i="41"/>
  <c r="Y34" i="41"/>
  <c r="W34" i="41"/>
  <c r="U34" i="41"/>
  <c r="S34" i="41"/>
  <c r="Q34" i="41"/>
  <c r="O34" i="41"/>
  <c r="M34" i="41"/>
  <c r="K34" i="41"/>
  <c r="I34" i="41"/>
  <c r="G34" i="41"/>
  <c r="E34" i="41"/>
  <c r="C34" i="41"/>
  <c r="BC33" i="41"/>
  <c r="AW33" i="41"/>
  <c r="AU33" i="41"/>
  <c r="AS33" i="41"/>
  <c r="AQ33" i="41"/>
  <c r="AO33" i="41"/>
  <c r="AM33" i="41"/>
  <c r="AK33" i="41"/>
  <c r="AI33" i="41"/>
  <c r="AG33" i="41"/>
  <c r="AE33" i="41"/>
  <c r="AC33" i="41"/>
  <c r="AA33" i="41"/>
  <c r="Y33" i="41"/>
  <c r="W33" i="41"/>
  <c r="U33" i="41"/>
  <c r="S33" i="41"/>
  <c r="Q33" i="41"/>
  <c r="O33" i="41"/>
  <c r="M33" i="41"/>
  <c r="K33" i="41"/>
  <c r="I33" i="41"/>
  <c r="G33" i="41"/>
  <c r="E33" i="41"/>
  <c r="C33" i="41"/>
  <c r="BC32" i="41"/>
  <c r="AW32" i="41"/>
  <c r="AU32" i="41"/>
  <c r="AS32" i="41"/>
  <c r="AQ32" i="41"/>
  <c r="AO32" i="41"/>
  <c r="AM32" i="41"/>
  <c r="AK32" i="41"/>
  <c r="AI32" i="41"/>
  <c r="AG32" i="41"/>
  <c r="AE32" i="41"/>
  <c r="AC32" i="41"/>
  <c r="AA32" i="41"/>
  <c r="Y32" i="41"/>
  <c r="W32" i="41"/>
  <c r="U32" i="41"/>
  <c r="S32" i="41"/>
  <c r="Q32" i="41"/>
  <c r="O32" i="41"/>
  <c r="M32" i="41"/>
  <c r="K32" i="41"/>
  <c r="I32" i="41"/>
  <c r="G32" i="41"/>
  <c r="E32" i="41"/>
  <c r="C32" i="41"/>
  <c r="BC31" i="41"/>
  <c r="AW31" i="41"/>
  <c r="AU31" i="41"/>
  <c r="AS31" i="41"/>
  <c r="AQ31" i="41"/>
  <c r="AO31" i="41"/>
  <c r="AM31" i="41"/>
  <c r="AK31" i="41"/>
  <c r="AI31" i="41"/>
  <c r="AG31" i="41"/>
  <c r="AE31" i="41"/>
  <c r="AC31" i="41"/>
  <c r="AA31" i="41"/>
  <c r="Y31" i="41"/>
  <c r="W31" i="41"/>
  <c r="U31" i="41"/>
  <c r="S31" i="41"/>
  <c r="Q31" i="41"/>
  <c r="O31" i="41"/>
  <c r="M31" i="41"/>
  <c r="K31" i="41"/>
  <c r="I31" i="41"/>
  <c r="G31" i="41"/>
  <c r="E31" i="41"/>
  <c r="C31" i="41"/>
  <c r="BC30" i="41"/>
  <c r="AW30" i="41"/>
  <c r="AU30" i="41"/>
  <c r="AS30" i="41"/>
  <c r="AQ30" i="41"/>
  <c r="AO30" i="41"/>
  <c r="AM30" i="41"/>
  <c r="AK30" i="41"/>
  <c r="AI30" i="41"/>
  <c r="AG30" i="41"/>
  <c r="AE30" i="41"/>
  <c r="AC30" i="41"/>
  <c r="AA30" i="41"/>
  <c r="Y30" i="41"/>
  <c r="W30" i="41"/>
  <c r="U30" i="41"/>
  <c r="S30" i="41"/>
  <c r="Q30" i="41"/>
  <c r="O30" i="41"/>
  <c r="M30" i="41"/>
  <c r="K30" i="41"/>
  <c r="I30" i="41"/>
  <c r="G30" i="41"/>
  <c r="E30" i="41"/>
  <c r="C30" i="41"/>
  <c r="BC29" i="41"/>
  <c r="AW29" i="41"/>
  <c r="AU29" i="41"/>
  <c r="AS29" i="41"/>
  <c r="AQ29" i="41"/>
  <c r="AO29" i="41"/>
  <c r="AM29" i="41"/>
  <c r="AK29" i="41"/>
  <c r="AI29" i="41"/>
  <c r="AG29" i="41"/>
  <c r="AE29" i="41"/>
  <c r="AC29" i="41"/>
  <c r="AA29" i="41"/>
  <c r="Y29" i="41"/>
  <c r="W29" i="41"/>
  <c r="U29" i="41"/>
  <c r="S29" i="41"/>
  <c r="Q29" i="41"/>
  <c r="O29" i="41"/>
  <c r="M29" i="41"/>
  <c r="K29" i="41"/>
  <c r="I29" i="41"/>
  <c r="G29" i="41"/>
  <c r="E29" i="41"/>
  <c r="C29" i="41"/>
  <c r="BC28" i="41"/>
  <c r="AW28" i="41"/>
  <c r="AU28" i="41"/>
  <c r="AS28" i="41"/>
  <c r="AQ28" i="41"/>
  <c r="AO28" i="41"/>
  <c r="AM28" i="41"/>
  <c r="AK28" i="41"/>
  <c r="AI28" i="41"/>
  <c r="AG28" i="41"/>
  <c r="AE28" i="41"/>
  <c r="AC28" i="41"/>
  <c r="AA28" i="41"/>
  <c r="Y28" i="41"/>
  <c r="W28" i="41"/>
  <c r="U28" i="41"/>
  <c r="S28" i="41"/>
  <c r="Q28" i="41"/>
  <c r="O28" i="41"/>
  <c r="M28" i="41"/>
  <c r="K28" i="41"/>
  <c r="I28" i="41"/>
  <c r="G28" i="41"/>
  <c r="E28" i="41"/>
  <c r="C28" i="41"/>
  <c r="BC27" i="41"/>
  <c r="AW27" i="41"/>
  <c r="AU27" i="41"/>
  <c r="AS27" i="41"/>
  <c r="AQ27" i="41"/>
  <c r="AO27" i="41"/>
  <c r="AM27" i="41"/>
  <c r="AK27" i="41"/>
  <c r="AI27" i="41"/>
  <c r="AG27" i="41"/>
  <c r="AE27" i="41"/>
  <c r="AC27" i="41"/>
  <c r="AA27" i="41"/>
  <c r="Y27" i="41"/>
  <c r="W27" i="41"/>
  <c r="U27" i="41"/>
  <c r="S27" i="41"/>
  <c r="Q27" i="41"/>
  <c r="O27" i="41"/>
  <c r="M27" i="41"/>
  <c r="K27" i="41"/>
  <c r="I27" i="41"/>
  <c r="G27" i="41"/>
  <c r="E27" i="41"/>
  <c r="C27" i="41"/>
  <c r="BC26" i="41"/>
  <c r="AW26" i="41"/>
  <c r="AU26" i="41"/>
  <c r="AS26" i="41"/>
  <c r="AQ26" i="41"/>
  <c r="AO26" i="41"/>
  <c r="AM26" i="41"/>
  <c r="AK26" i="41"/>
  <c r="AC26" i="41"/>
  <c r="Y26" i="41"/>
  <c r="W26" i="41"/>
  <c r="U26" i="41"/>
  <c r="S26" i="41"/>
  <c r="Q26" i="41"/>
  <c r="O26" i="41"/>
  <c r="M26" i="41"/>
  <c r="K26" i="41"/>
  <c r="I26" i="41"/>
  <c r="G26" i="41"/>
  <c r="E26" i="41"/>
  <c r="C26" i="41"/>
  <c r="BC25" i="41"/>
  <c r="AW25" i="41"/>
  <c r="AU25" i="41"/>
  <c r="AS25" i="41"/>
  <c r="AQ25" i="41"/>
  <c r="AO25" i="41"/>
  <c r="AM25" i="41"/>
  <c r="AK25" i="41"/>
  <c r="AI25" i="41"/>
  <c r="AG25" i="41"/>
  <c r="AE25" i="41"/>
  <c r="AC25" i="41"/>
  <c r="AA25" i="41"/>
  <c r="Y25" i="41"/>
  <c r="W25" i="41"/>
  <c r="U25" i="41"/>
  <c r="S25" i="41"/>
  <c r="Q25" i="41"/>
  <c r="O25" i="41"/>
  <c r="M25" i="41"/>
  <c r="K25" i="41"/>
  <c r="I25" i="41"/>
  <c r="G25" i="41"/>
  <c r="E25" i="41"/>
  <c r="C25" i="41"/>
  <c r="BC24" i="41"/>
  <c r="AW24" i="41"/>
  <c r="AU24" i="41"/>
  <c r="AS24" i="41"/>
  <c r="AQ24" i="41"/>
  <c r="AO24" i="41"/>
  <c r="AM24" i="41"/>
  <c r="AK24" i="41"/>
  <c r="AI24" i="41"/>
  <c r="AG24" i="41"/>
  <c r="AE24" i="41"/>
  <c r="AC24" i="41"/>
  <c r="AA24" i="41"/>
  <c r="Y24" i="41"/>
  <c r="W24" i="41"/>
  <c r="U24" i="41"/>
  <c r="S24" i="41"/>
  <c r="Q24" i="41"/>
  <c r="O24" i="41"/>
  <c r="M24" i="41"/>
  <c r="K24" i="41"/>
  <c r="I24" i="41"/>
  <c r="G24" i="41"/>
  <c r="E24" i="41"/>
  <c r="C24" i="41"/>
  <c r="BC23" i="41"/>
  <c r="BC39" i="41" s="1"/>
  <c r="BC41" i="41" s="1"/>
  <c r="BC20" i="41" s="1"/>
  <c r="AW23" i="41"/>
  <c r="AU23" i="41"/>
  <c r="AS23" i="41"/>
  <c r="AQ23" i="41"/>
  <c r="AO23" i="41"/>
  <c r="AM23" i="41"/>
  <c r="AK23" i="41"/>
  <c r="AI23" i="41"/>
  <c r="AG23" i="41"/>
  <c r="AE23" i="41"/>
  <c r="AC23" i="41"/>
  <c r="AA23" i="41"/>
  <c r="Y23" i="41"/>
  <c r="W23" i="41"/>
  <c r="U23" i="41"/>
  <c r="S23" i="41"/>
  <c r="S39" i="41" s="1"/>
  <c r="Q23" i="41"/>
  <c r="O23" i="41"/>
  <c r="M23" i="41"/>
  <c r="K23" i="41"/>
  <c r="I23" i="41"/>
  <c r="G23" i="41"/>
  <c r="E23" i="41"/>
  <c r="C23" i="41"/>
  <c r="C39" i="41" s="1"/>
  <c r="BB20" i="41"/>
  <c r="BA18" i="41"/>
  <c r="AX15" i="41"/>
  <c r="AW41" i="41" s="1"/>
  <c r="AV15" i="41"/>
  <c r="AU41" i="41" s="1"/>
  <c r="AT15" i="41"/>
  <c r="AS41" i="41" s="1"/>
  <c r="AR15" i="41"/>
  <c r="AQ41" i="41" s="1"/>
  <c r="AP15" i="41"/>
  <c r="AO41" i="41" s="1"/>
  <c r="AN15" i="41"/>
  <c r="AM41" i="41" s="1"/>
  <c r="AL15" i="41"/>
  <c r="AK41" i="41" s="1"/>
  <c r="AJ15" i="41"/>
  <c r="AH15" i="41"/>
  <c r="AF15" i="41"/>
  <c r="AD15" i="41"/>
  <c r="AC41" i="41" s="1"/>
  <c r="AB15" i="41"/>
  <c r="Z15" i="41"/>
  <c r="Y41" i="41" s="1"/>
  <c r="X15" i="41"/>
  <c r="W41" i="41" s="1"/>
  <c r="V15" i="41"/>
  <c r="U41" i="41" s="1"/>
  <c r="T15" i="41"/>
  <c r="S41" i="41" s="1"/>
  <c r="R15" i="41"/>
  <c r="Q41" i="41" s="1"/>
  <c r="P15" i="41"/>
  <c r="O41" i="41" s="1"/>
  <c r="N15" i="41"/>
  <c r="M41" i="41" s="1"/>
  <c r="L15" i="41"/>
  <c r="K41" i="41" s="1"/>
  <c r="J15" i="41"/>
  <c r="I41" i="41" s="1"/>
  <c r="H15" i="41"/>
  <c r="G41" i="41" s="1"/>
  <c r="F15" i="41"/>
  <c r="E41" i="41" s="1"/>
  <c r="D15" i="41"/>
  <c r="D14" i="41"/>
  <c r="AX13" i="41"/>
  <c r="AV13" i="41"/>
  <c r="AT13" i="41"/>
  <c r="AR13" i="41"/>
  <c r="AP13" i="41"/>
  <c r="AN13" i="41"/>
  <c r="AL13" i="41"/>
  <c r="AJ13" i="41"/>
  <c r="AH13" i="41"/>
  <c r="AF13" i="41"/>
  <c r="AD13" i="41"/>
  <c r="AB13" i="41"/>
  <c r="Z13" i="41"/>
  <c r="X13" i="41"/>
  <c r="V13" i="41"/>
  <c r="T13" i="41"/>
  <c r="R13" i="41"/>
  <c r="P13" i="41"/>
  <c r="N13" i="41"/>
  <c r="L13" i="41"/>
  <c r="J13" i="41"/>
  <c r="H13" i="41"/>
  <c r="F13" i="41"/>
  <c r="D13" i="41"/>
  <c r="AX12" i="41"/>
  <c r="AW12" i="41"/>
  <c r="AV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AW73" i="40"/>
  <c r="AU73" i="40"/>
  <c r="AS73" i="40"/>
  <c r="AQ73" i="40"/>
  <c r="AO73" i="40"/>
  <c r="AM73" i="40"/>
  <c r="AK73" i="40"/>
  <c r="AI73" i="40"/>
  <c r="AG73" i="40"/>
  <c r="AE73" i="40"/>
  <c r="AC73" i="40"/>
  <c r="AA73" i="40"/>
  <c r="Y73" i="40"/>
  <c r="W73" i="40"/>
  <c r="U73" i="40"/>
  <c r="S73" i="40"/>
  <c r="Q73" i="40"/>
  <c r="O73" i="40"/>
  <c r="M73" i="40"/>
  <c r="K73" i="40"/>
  <c r="I73" i="40"/>
  <c r="G73" i="40"/>
  <c r="E73" i="40"/>
  <c r="C73" i="40"/>
  <c r="AX72" i="40"/>
  <c r="AV72" i="40"/>
  <c r="AT72" i="40"/>
  <c r="AR72" i="40"/>
  <c r="AP72" i="40"/>
  <c r="AN72" i="40"/>
  <c r="AL72" i="40"/>
  <c r="AJ72" i="40"/>
  <c r="AH72" i="40"/>
  <c r="AF72" i="40"/>
  <c r="AD72" i="40"/>
  <c r="AB72" i="40"/>
  <c r="Z72" i="40"/>
  <c r="X72" i="40"/>
  <c r="V72" i="40"/>
  <c r="T72" i="40"/>
  <c r="R72" i="40"/>
  <c r="P72" i="40"/>
  <c r="N72" i="40"/>
  <c r="L72" i="40"/>
  <c r="J72" i="40"/>
  <c r="H72" i="40"/>
  <c r="F72" i="40"/>
  <c r="D72" i="40"/>
  <c r="AX71" i="40"/>
  <c r="AV71" i="40"/>
  <c r="AT71" i="40"/>
  <c r="AR71" i="40"/>
  <c r="AP71" i="40"/>
  <c r="AN71" i="40"/>
  <c r="AL71" i="40"/>
  <c r="AJ71" i="40"/>
  <c r="AH71" i="40"/>
  <c r="AF71" i="40"/>
  <c r="AD71" i="40"/>
  <c r="AB71" i="40"/>
  <c r="Z71" i="40"/>
  <c r="X71" i="40"/>
  <c r="V71" i="40"/>
  <c r="T71" i="40"/>
  <c r="R71" i="40"/>
  <c r="P71" i="40"/>
  <c r="N71" i="40"/>
  <c r="L71" i="40"/>
  <c r="J71" i="40"/>
  <c r="H71" i="40"/>
  <c r="F71" i="40"/>
  <c r="D71" i="40"/>
  <c r="AX70" i="40"/>
  <c r="AV70" i="40"/>
  <c r="AT70" i="40"/>
  <c r="AR70" i="40"/>
  <c r="AP70" i="40"/>
  <c r="AN70" i="40"/>
  <c r="AL70" i="40"/>
  <c r="AJ70" i="40"/>
  <c r="AH70" i="40"/>
  <c r="AF70" i="40"/>
  <c r="AD70" i="40"/>
  <c r="AB70" i="40"/>
  <c r="Z70" i="40"/>
  <c r="X70" i="40"/>
  <c r="V70" i="40"/>
  <c r="T70" i="40"/>
  <c r="R70" i="40"/>
  <c r="P70" i="40"/>
  <c r="N70" i="40"/>
  <c r="L70" i="40"/>
  <c r="J70" i="40"/>
  <c r="H70" i="40"/>
  <c r="F70" i="40"/>
  <c r="D70" i="40"/>
  <c r="AX69" i="40"/>
  <c r="AV69" i="40"/>
  <c r="AT69" i="40"/>
  <c r="AR69" i="40"/>
  <c r="AP69" i="40"/>
  <c r="AN69" i="40"/>
  <c r="AL69" i="40"/>
  <c r="AJ69" i="40"/>
  <c r="AH69" i="40"/>
  <c r="AF69" i="40"/>
  <c r="AD69" i="40"/>
  <c r="AB69" i="40"/>
  <c r="Z69" i="40"/>
  <c r="X69" i="40"/>
  <c r="V69" i="40"/>
  <c r="T69" i="40"/>
  <c r="R69" i="40"/>
  <c r="P69" i="40"/>
  <c r="N69" i="40"/>
  <c r="L69" i="40"/>
  <c r="J69" i="40"/>
  <c r="H69" i="40"/>
  <c r="F69" i="40"/>
  <c r="D69" i="40"/>
  <c r="AX68" i="40"/>
  <c r="AV68" i="40"/>
  <c r="AT68" i="40"/>
  <c r="AR68" i="40"/>
  <c r="AP68" i="40"/>
  <c r="AN68" i="40"/>
  <c r="AL68" i="40"/>
  <c r="AJ68" i="40"/>
  <c r="AH68" i="40"/>
  <c r="AF68" i="40"/>
  <c r="AD68" i="40"/>
  <c r="AB68" i="40"/>
  <c r="Z68" i="40"/>
  <c r="X68" i="40"/>
  <c r="V68" i="40"/>
  <c r="T68" i="40"/>
  <c r="R68" i="40"/>
  <c r="P68" i="40"/>
  <c r="N68" i="40"/>
  <c r="L68" i="40"/>
  <c r="J68" i="40"/>
  <c r="H68" i="40"/>
  <c r="F68" i="40"/>
  <c r="D68" i="40"/>
  <c r="AX67" i="40"/>
  <c r="AV67" i="40"/>
  <c r="AT67" i="40"/>
  <c r="AR67" i="40"/>
  <c r="AP67" i="40"/>
  <c r="AN67" i="40"/>
  <c r="AL67" i="40"/>
  <c r="AJ67" i="40"/>
  <c r="AH67" i="40"/>
  <c r="AF67" i="40"/>
  <c r="AD67" i="40"/>
  <c r="AB67" i="40"/>
  <c r="Z67" i="40"/>
  <c r="X67" i="40"/>
  <c r="V67" i="40"/>
  <c r="T67" i="40"/>
  <c r="R67" i="40"/>
  <c r="P67" i="40"/>
  <c r="N67" i="40"/>
  <c r="L67" i="40"/>
  <c r="J67" i="40"/>
  <c r="H67" i="40"/>
  <c r="F67" i="40"/>
  <c r="D67" i="40"/>
  <c r="AX66" i="40"/>
  <c r="AV66" i="40"/>
  <c r="AT66" i="40"/>
  <c r="AR66" i="40"/>
  <c r="AP66" i="40"/>
  <c r="AN66" i="40"/>
  <c r="AL66" i="40"/>
  <c r="AJ66" i="40"/>
  <c r="AH66" i="40"/>
  <c r="AF66" i="40"/>
  <c r="AD66" i="40"/>
  <c r="AB66" i="40"/>
  <c r="Z66" i="40"/>
  <c r="X66" i="40"/>
  <c r="V66" i="40"/>
  <c r="T66" i="40"/>
  <c r="R66" i="40"/>
  <c r="P66" i="40"/>
  <c r="N66" i="40"/>
  <c r="L66" i="40"/>
  <c r="J66" i="40"/>
  <c r="H66" i="40"/>
  <c r="F66" i="40"/>
  <c r="D66" i="40"/>
  <c r="AX65" i="40"/>
  <c r="AV65" i="40"/>
  <c r="AT65" i="40"/>
  <c r="AR65" i="40"/>
  <c r="AP65" i="40"/>
  <c r="AN65" i="40"/>
  <c r="AL65" i="40"/>
  <c r="AJ65" i="40"/>
  <c r="AH65" i="40"/>
  <c r="AF65" i="40"/>
  <c r="AD65" i="40"/>
  <c r="AB65" i="40"/>
  <c r="Z65" i="40"/>
  <c r="X65" i="40"/>
  <c r="V65" i="40"/>
  <c r="T65" i="40"/>
  <c r="R65" i="40"/>
  <c r="P65" i="40"/>
  <c r="N65" i="40"/>
  <c r="L65" i="40"/>
  <c r="J65" i="40"/>
  <c r="H65" i="40"/>
  <c r="F65" i="40"/>
  <c r="D65" i="40"/>
  <c r="AX64" i="40"/>
  <c r="AV64" i="40"/>
  <c r="AT64" i="40"/>
  <c r="AR64" i="40"/>
  <c r="AP64" i="40"/>
  <c r="AN64" i="40"/>
  <c r="AL64" i="40"/>
  <c r="AJ64" i="40"/>
  <c r="AH64" i="40"/>
  <c r="AF64" i="40"/>
  <c r="AD64" i="40"/>
  <c r="AB64" i="40"/>
  <c r="Z64" i="40"/>
  <c r="X64" i="40"/>
  <c r="V64" i="40"/>
  <c r="T64" i="40"/>
  <c r="R64" i="40"/>
  <c r="P64" i="40"/>
  <c r="N64" i="40"/>
  <c r="L64" i="40"/>
  <c r="J64" i="40"/>
  <c r="H64" i="40"/>
  <c r="F64" i="40"/>
  <c r="D64" i="40"/>
  <c r="AX63" i="40"/>
  <c r="AV63" i="40"/>
  <c r="AT63" i="40"/>
  <c r="AR63" i="40"/>
  <c r="AP63" i="40"/>
  <c r="AN63" i="40"/>
  <c r="AL63" i="40"/>
  <c r="AJ63" i="40"/>
  <c r="AH63" i="40"/>
  <c r="AF63" i="40"/>
  <c r="AD63" i="40"/>
  <c r="AB63" i="40"/>
  <c r="Z63" i="40"/>
  <c r="X63" i="40"/>
  <c r="V63" i="40"/>
  <c r="T63" i="40"/>
  <c r="R63" i="40"/>
  <c r="P63" i="40"/>
  <c r="N63" i="40"/>
  <c r="L63" i="40"/>
  <c r="J63" i="40"/>
  <c r="H63" i="40"/>
  <c r="F63" i="40"/>
  <c r="D63" i="40"/>
  <c r="AX62" i="40"/>
  <c r="AV62" i="40"/>
  <c r="AT62" i="40"/>
  <c r="AR62" i="40"/>
  <c r="AP62" i="40"/>
  <c r="AN62" i="40"/>
  <c r="AL62" i="40"/>
  <c r="AJ62" i="40"/>
  <c r="AH62" i="40"/>
  <c r="AF62" i="40"/>
  <c r="AD62" i="40"/>
  <c r="AB62" i="40"/>
  <c r="Z62" i="40"/>
  <c r="X62" i="40"/>
  <c r="V62" i="40"/>
  <c r="T62" i="40"/>
  <c r="R62" i="40"/>
  <c r="P62" i="40"/>
  <c r="N62" i="40"/>
  <c r="L62" i="40"/>
  <c r="J62" i="40"/>
  <c r="H62" i="40"/>
  <c r="F62" i="40"/>
  <c r="D62" i="40"/>
  <c r="AX61" i="40"/>
  <c r="AV61" i="40"/>
  <c r="AT61" i="40"/>
  <c r="AR61" i="40"/>
  <c r="AP61" i="40"/>
  <c r="AN61" i="40"/>
  <c r="AL61" i="40"/>
  <c r="AJ61" i="40"/>
  <c r="AH61" i="40"/>
  <c r="AF61" i="40"/>
  <c r="AD61" i="40"/>
  <c r="AB61" i="40"/>
  <c r="Z61" i="40"/>
  <c r="X61" i="40"/>
  <c r="V61" i="40"/>
  <c r="T61" i="40"/>
  <c r="R61" i="40"/>
  <c r="P61" i="40"/>
  <c r="N61" i="40"/>
  <c r="L61" i="40"/>
  <c r="J61" i="40"/>
  <c r="H61" i="40"/>
  <c r="F61" i="40"/>
  <c r="D61" i="40"/>
  <c r="AX60" i="40"/>
  <c r="AV60" i="40"/>
  <c r="AT60" i="40"/>
  <c r="AR60" i="40"/>
  <c r="AP60" i="40"/>
  <c r="AN60" i="40"/>
  <c r="AL60" i="40"/>
  <c r="AJ60" i="40"/>
  <c r="AH60" i="40"/>
  <c r="AF60" i="40"/>
  <c r="AD60" i="40"/>
  <c r="AB60" i="40"/>
  <c r="Z60" i="40"/>
  <c r="X60" i="40"/>
  <c r="V60" i="40"/>
  <c r="T60" i="40"/>
  <c r="R60" i="40"/>
  <c r="P60" i="40"/>
  <c r="N60" i="40"/>
  <c r="L60" i="40"/>
  <c r="J60" i="40"/>
  <c r="H60" i="40"/>
  <c r="F60" i="40"/>
  <c r="D60" i="40"/>
  <c r="AX59" i="40"/>
  <c r="AV59" i="40"/>
  <c r="AT59" i="40"/>
  <c r="AR59" i="40"/>
  <c r="AP59" i="40"/>
  <c r="AN59" i="40"/>
  <c r="AL59" i="40"/>
  <c r="AJ59" i="40"/>
  <c r="AH59" i="40"/>
  <c r="AF59" i="40"/>
  <c r="AD59" i="40"/>
  <c r="AB59" i="40"/>
  <c r="Z59" i="40"/>
  <c r="X59" i="40"/>
  <c r="V59" i="40"/>
  <c r="T59" i="40"/>
  <c r="R59" i="40"/>
  <c r="P59" i="40"/>
  <c r="N59" i="40"/>
  <c r="L59" i="40"/>
  <c r="J59" i="40"/>
  <c r="H59" i="40"/>
  <c r="F59" i="40"/>
  <c r="D59" i="40"/>
  <c r="AX58" i="40"/>
  <c r="AV58" i="40"/>
  <c r="AT58" i="40"/>
  <c r="AR58" i="40"/>
  <c r="AP58" i="40"/>
  <c r="AN58" i="40"/>
  <c r="AL58" i="40"/>
  <c r="AJ58" i="40"/>
  <c r="AH58" i="40"/>
  <c r="AF58" i="40"/>
  <c r="AD58" i="40"/>
  <c r="AB58" i="40"/>
  <c r="Z58" i="40"/>
  <c r="X58" i="40"/>
  <c r="V58" i="40"/>
  <c r="T58" i="40"/>
  <c r="R58" i="40"/>
  <c r="P58" i="40"/>
  <c r="N58" i="40"/>
  <c r="L58" i="40"/>
  <c r="J58" i="40"/>
  <c r="H58" i="40"/>
  <c r="F58" i="40"/>
  <c r="D58" i="40"/>
  <c r="AX57" i="40"/>
  <c r="AV57" i="40"/>
  <c r="AT57" i="40"/>
  <c r="AR57" i="40"/>
  <c r="AP57" i="40"/>
  <c r="AN57" i="40"/>
  <c r="AL57" i="40"/>
  <c r="AJ57" i="40"/>
  <c r="AH57" i="40"/>
  <c r="AF57" i="40"/>
  <c r="AD57" i="40"/>
  <c r="AB57" i="40"/>
  <c r="Z57" i="40"/>
  <c r="X57" i="40"/>
  <c r="V57" i="40"/>
  <c r="T57" i="40"/>
  <c r="R57" i="40"/>
  <c r="P57" i="40"/>
  <c r="N57" i="40"/>
  <c r="L57" i="40"/>
  <c r="J57" i="40"/>
  <c r="H57" i="40"/>
  <c r="F57" i="40"/>
  <c r="D57" i="40"/>
  <c r="BC40" i="40"/>
  <c r="BB39" i="40"/>
  <c r="BB41" i="40" s="1"/>
  <c r="BB20" i="40" s="1"/>
  <c r="BC38" i="40"/>
  <c r="AW38" i="40"/>
  <c r="AU38" i="40"/>
  <c r="AS38" i="40"/>
  <c r="AQ38" i="40"/>
  <c r="AO38" i="40"/>
  <c r="AM38" i="40"/>
  <c r="AK38" i="40"/>
  <c r="AI38" i="40"/>
  <c r="AG38" i="40"/>
  <c r="AE38" i="40"/>
  <c r="AC38" i="40"/>
  <c r="AA38" i="40"/>
  <c r="Y38" i="40"/>
  <c r="W38" i="40"/>
  <c r="U38" i="40"/>
  <c r="S38" i="40"/>
  <c r="Q38" i="40"/>
  <c r="O38" i="40"/>
  <c r="M38" i="40"/>
  <c r="K38" i="40"/>
  <c r="I38" i="40"/>
  <c r="G38" i="40"/>
  <c r="E38" i="40"/>
  <c r="C38" i="40"/>
  <c r="BC37" i="40"/>
  <c r="AW37" i="40"/>
  <c r="AU37" i="40"/>
  <c r="AS37" i="40"/>
  <c r="AQ37" i="40"/>
  <c r="AO37" i="40"/>
  <c r="AM37" i="40"/>
  <c r="AK37" i="40"/>
  <c r="AI37" i="40"/>
  <c r="AG37" i="40"/>
  <c r="AE37" i="40"/>
  <c r="AC37" i="40"/>
  <c r="AA37" i="40"/>
  <c r="Y37" i="40"/>
  <c r="W37" i="40"/>
  <c r="U37" i="40"/>
  <c r="S37" i="40"/>
  <c r="Q37" i="40"/>
  <c r="O37" i="40"/>
  <c r="M37" i="40"/>
  <c r="K37" i="40"/>
  <c r="I37" i="40"/>
  <c r="G37" i="40"/>
  <c r="E37" i="40"/>
  <c r="C37" i="40"/>
  <c r="BC36" i="40"/>
  <c r="AW36" i="40"/>
  <c r="AU36" i="40"/>
  <c r="AS36" i="40"/>
  <c r="AQ36" i="40"/>
  <c r="AO36" i="40"/>
  <c r="AM36" i="40"/>
  <c r="AK36" i="40"/>
  <c r="AI36" i="40"/>
  <c r="AG36" i="40"/>
  <c r="AE36" i="40"/>
  <c r="AC36" i="40"/>
  <c r="AA36" i="40"/>
  <c r="Y36" i="40"/>
  <c r="W36" i="40"/>
  <c r="Q36" i="40"/>
  <c r="O36" i="40"/>
  <c r="M36" i="40"/>
  <c r="K36" i="40"/>
  <c r="I36" i="40"/>
  <c r="G36" i="40"/>
  <c r="E36" i="40"/>
  <c r="C36" i="40"/>
  <c r="BC35" i="40"/>
  <c r="AW35" i="40"/>
  <c r="AU35" i="40"/>
  <c r="AS35" i="40"/>
  <c r="AQ35" i="40"/>
  <c r="AO35" i="40"/>
  <c r="AE35" i="40"/>
  <c r="AC35" i="40"/>
  <c r="AA35" i="40"/>
  <c r="Y35" i="40"/>
  <c r="W35" i="40"/>
  <c r="Q35" i="40"/>
  <c r="O35" i="40"/>
  <c r="M35" i="40"/>
  <c r="K35" i="40"/>
  <c r="I35" i="40"/>
  <c r="G35" i="40"/>
  <c r="E35" i="40"/>
  <c r="C35" i="40"/>
  <c r="BC34" i="40"/>
  <c r="AW34" i="40"/>
  <c r="AU34" i="40"/>
  <c r="AS34" i="40"/>
  <c r="AQ34" i="40"/>
  <c r="AO34" i="40"/>
  <c r="AE34" i="40"/>
  <c r="AC34" i="40"/>
  <c r="AA34" i="40"/>
  <c r="Y34" i="40"/>
  <c r="W34" i="40"/>
  <c r="Q34" i="40"/>
  <c r="O34" i="40"/>
  <c r="M34" i="40"/>
  <c r="K34" i="40"/>
  <c r="I34" i="40"/>
  <c r="G34" i="40"/>
  <c r="E34" i="40"/>
  <c r="C34" i="40"/>
  <c r="BC33" i="40"/>
  <c r="AW33" i="40"/>
  <c r="AU33" i="40"/>
  <c r="AS33" i="40"/>
  <c r="AQ33" i="40"/>
  <c r="AO33" i="40"/>
  <c r="AM33" i="40"/>
  <c r="AK33" i="40"/>
  <c r="AI33" i="40"/>
  <c r="AG33" i="40"/>
  <c r="AE33" i="40"/>
  <c r="AC33" i="40"/>
  <c r="AA33" i="40"/>
  <c r="Y33" i="40"/>
  <c r="W33" i="40"/>
  <c r="U33" i="40"/>
  <c r="S33" i="40"/>
  <c r="Q33" i="40"/>
  <c r="O33" i="40"/>
  <c r="M33" i="40"/>
  <c r="K33" i="40"/>
  <c r="I33" i="40"/>
  <c r="G33" i="40"/>
  <c r="E33" i="40"/>
  <c r="C33" i="40"/>
  <c r="BC32" i="40"/>
  <c r="AW32" i="40"/>
  <c r="AU32" i="40"/>
  <c r="AS32" i="40"/>
  <c r="AQ32" i="40"/>
  <c r="AO32" i="40"/>
  <c r="AM32" i="40"/>
  <c r="AK32" i="40"/>
  <c r="AI32" i="40"/>
  <c r="AG32" i="40"/>
  <c r="AE32" i="40"/>
  <c r="AC32" i="40"/>
  <c r="AA32" i="40"/>
  <c r="Y32" i="40"/>
  <c r="W32" i="40"/>
  <c r="U32" i="40"/>
  <c r="S32" i="40"/>
  <c r="Q32" i="40"/>
  <c r="O32" i="40"/>
  <c r="M32" i="40"/>
  <c r="K32" i="40"/>
  <c r="I32" i="40"/>
  <c r="G32" i="40"/>
  <c r="E32" i="40"/>
  <c r="C32" i="40"/>
  <c r="BC31" i="40"/>
  <c r="AW31" i="40"/>
  <c r="AU31" i="40"/>
  <c r="AS31" i="40"/>
  <c r="AQ31" i="40"/>
  <c r="AO31" i="40"/>
  <c r="AM31" i="40"/>
  <c r="AK31" i="40"/>
  <c r="AI31" i="40"/>
  <c r="AG31" i="40"/>
  <c r="AE31" i="40"/>
  <c r="AC31" i="40"/>
  <c r="AA31" i="40"/>
  <c r="Y31" i="40"/>
  <c r="W31" i="40"/>
  <c r="U31" i="40"/>
  <c r="S31" i="40"/>
  <c r="Q31" i="40"/>
  <c r="O31" i="40"/>
  <c r="M31" i="40"/>
  <c r="K31" i="40"/>
  <c r="I31" i="40"/>
  <c r="G31" i="40"/>
  <c r="E31" i="40"/>
  <c r="C31" i="40"/>
  <c r="BC30" i="40"/>
  <c r="AW30" i="40"/>
  <c r="AU30" i="40"/>
  <c r="AS30" i="40"/>
  <c r="AQ30" i="40"/>
  <c r="AO30" i="40"/>
  <c r="AM30" i="40"/>
  <c r="AK30" i="40"/>
  <c r="AI30" i="40"/>
  <c r="AG30" i="40"/>
  <c r="AE30" i="40"/>
  <c r="AC30" i="40"/>
  <c r="AA30" i="40"/>
  <c r="Y30" i="40"/>
  <c r="W30" i="40"/>
  <c r="U30" i="40"/>
  <c r="S30" i="40"/>
  <c r="Q30" i="40"/>
  <c r="O30" i="40"/>
  <c r="M30" i="40"/>
  <c r="K30" i="40"/>
  <c r="I30" i="40"/>
  <c r="G30" i="40"/>
  <c r="E30" i="40"/>
  <c r="C30" i="40"/>
  <c r="BC29" i="40"/>
  <c r="AW29" i="40"/>
  <c r="AU29" i="40"/>
  <c r="AS29" i="40"/>
  <c r="AQ29" i="40"/>
  <c r="AO29" i="40"/>
  <c r="AM29" i="40"/>
  <c r="AK29" i="40"/>
  <c r="AI29" i="40"/>
  <c r="AG29" i="40"/>
  <c r="AE29" i="40"/>
  <c r="AC29" i="40"/>
  <c r="AA29" i="40"/>
  <c r="Y29" i="40"/>
  <c r="W29" i="40"/>
  <c r="U29" i="40"/>
  <c r="S29" i="40"/>
  <c r="Q29" i="40"/>
  <c r="O29" i="40"/>
  <c r="M29" i="40"/>
  <c r="K29" i="40"/>
  <c r="I29" i="40"/>
  <c r="G29" i="40"/>
  <c r="E29" i="40"/>
  <c r="C29" i="40"/>
  <c r="BC28" i="40"/>
  <c r="AW28" i="40"/>
  <c r="AU28" i="40"/>
  <c r="AS28" i="40"/>
  <c r="AQ28" i="40"/>
  <c r="AO28" i="40"/>
  <c r="AM28" i="40"/>
  <c r="AK28" i="40"/>
  <c r="AI28" i="40"/>
  <c r="AG28" i="40"/>
  <c r="AE28" i="40"/>
  <c r="AC28" i="40"/>
  <c r="AA28" i="40"/>
  <c r="Y28" i="40"/>
  <c r="W28" i="40"/>
  <c r="U28" i="40"/>
  <c r="S28" i="40"/>
  <c r="Q28" i="40"/>
  <c r="O28" i="40"/>
  <c r="M28" i="40"/>
  <c r="K28" i="40"/>
  <c r="I28" i="40"/>
  <c r="G28" i="40"/>
  <c r="E28" i="40"/>
  <c r="C28" i="40"/>
  <c r="BC27" i="40"/>
  <c r="AW27" i="40"/>
  <c r="AU27" i="40"/>
  <c r="AS27" i="40"/>
  <c r="AQ27" i="40"/>
  <c r="AO27" i="40"/>
  <c r="AM27" i="40"/>
  <c r="AK27" i="40"/>
  <c r="AI27" i="40"/>
  <c r="AG27" i="40"/>
  <c r="AE27" i="40"/>
  <c r="AC27" i="40"/>
  <c r="AA27" i="40"/>
  <c r="Y27" i="40"/>
  <c r="W27" i="40"/>
  <c r="U27" i="40"/>
  <c r="S27" i="40"/>
  <c r="Q27" i="40"/>
  <c r="O27" i="40"/>
  <c r="M27" i="40"/>
  <c r="K27" i="40"/>
  <c r="I27" i="40"/>
  <c r="G27" i="40"/>
  <c r="E27" i="40"/>
  <c r="C27" i="40"/>
  <c r="BC26" i="40"/>
  <c r="AW26" i="40"/>
  <c r="AU26" i="40"/>
  <c r="AS26" i="40"/>
  <c r="AQ26" i="40"/>
  <c r="AO26" i="40"/>
  <c r="AE26" i="40"/>
  <c r="AC26" i="40"/>
  <c r="AA26" i="40"/>
  <c r="Y26" i="40"/>
  <c r="W26" i="40"/>
  <c r="Q26" i="40"/>
  <c r="O26" i="40"/>
  <c r="M26" i="40"/>
  <c r="K26" i="40"/>
  <c r="I26" i="40"/>
  <c r="G26" i="40"/>
  <c r="E26" i="40"/>
  <c r="C26" i="40"/>
  <c r="BC25" i="40"/>
  <c r="AW25" i="40"/>
  <c r="AU25" i="40"/>
  <c r="AS25" i="40"/>
  <c r="AQ25" i="40"/>
  <c r="AO25" i="40"/>
  <c r="AM25" i="40"/>
  <c r="AK25" i="40"/>
  <c r="AI25" i="40"/>
  <c r="AG25" i="40"/>
  <c r="AE25" i="40"/>
  <c r="AC25" i="40"/>
  <c r="AA25" i="40"/>
  <c r="Y25" i="40"/>
  <c r="W25" i="40"/>
  <c r="U25" i="40"/>
  <c r="S25" i="40"/>
  <c r="Q25" i="40"/>
  <c r="O25" i="40"/>
  <c r="M25" i="40"/>
  <c r="K25" i="40"/>
  <c r="I25" i="40"/>
  <c r="G25" i="40"/>
  <c r="E25" i="40"/>
  <c r="C25" i="40"/>
  <c r="BC24" i="40"/>
  <c r="AW24" i="40"/>
  <c r="AU24" i="40"/>
  <c r="AS24" i="40"/>
  <c r="AQ24" i="40"/>
  <c r="AO24" i="40"/>
  <c r="AM24" i="40"/>
  <c r="AK24" i="40"/>
  <c r="AI24" i="40"/>
  <c r="AG24" i="40"/>
  <c r="AE24" i="40"/>
  <c r="AC24" i="40"/>
  <c r="AA24" i="40"/>
  <c r="Y24" i="40"/>
  <c r="W24" i="40"/>
  <c r="U24" i="40"/>
  <c r="S24" i="40"/>
  <c r="Q24" i="40"/>
  <c r="O24" i="40"/>
  <c r="M24" i="40"/>
  <c r="K24" i="40"/>
  <c r="I24" i="40"/>
  <c r="G24" i="40"/>
  <c r="E24" i="40"/>
  <c r="C24" i="40"/>
  <c r="BC23" i="40"/>
  <c r="AW23" i="40"/>
  <c r="AU23" i="40"/>
  <c r="AU39" i="40" s="1"/>
  <c r="AS23" i="40"/>
  <c r="AQ23" i="40"/>
  <c r="AO23" i="40"/>
  <c r="AM23" i="40"/>
  <c r="AK23" i="40"/>
  <c r="AI23" i="40"/>
  <c r="AG23" i="40"/>
  <c r="AE23" i="40"/>
  <c r="AE39" i="40" s="1"/>
  <c r="AC23" i="40"/>
  <c r="AA23" i="40"/>
  <c r="Y23" i="40"/>
  <c r="W23" i="40"/>
  <c r="U23" i="40"/>
  <c r="S23" i="40"/>
  <c r="Q23" i="40"/>
  <c r="O23" i="40"/>
  <c r="O39" i="40" s="1"/>
  <c r="M23" i="40"/>
  <c r="K23" i="40"/>
  <c r="I23" i="40"/>
  <c r="G23" i="40"/>
  <c r="E23" i="40"/>
  <c r="C23" i="40"/>
  <c r="BA18" i="40"/>
  <c r="AX15" i="40"/>
  <c r="AW41" i="40" s="1"/>
  <c r="AV15" i="40"/>
  <c r="AU41" i="40" s="1"/>
  <c r="AT15" i="40"/>
  <c r="AS41" i="40" s="1"/>
  <c r="AR15" i="40"/>
  <c r="AQ41" i="40" s="1"/>
  <c r="AP15" i="40"/>
  <c r="AO41" i="40" s="1"/>
  <c r="AN15" i="40"/>
  <c r="AL15" i="40"/>
  <c r="AJ15" i="40"/>
  <c r="AH15" i="40"/>
  <c r="AF15" i="40"/>
  <c r="AE41" i="40" s="1"/>
  <c r="AD15" i="40"/>
  <c r="AC41" i="40" s="1"/>
  <c r="AB15" i="40"/>
  <c r="AA41" i="40" s="1"/>
  <c r="Z15" i="40"/>
  <c r="Y41" i="40" s="1"/>
  <c r="X15" i="40"/>
  <c r="W41" i="40" s="1"/>
  <c r="V15" i="40"/>
  <c r="T15" i="40"/>
  <c r="R15" i="40"/>
  <c r="Q41" i="40" s="1"/>
  <c r="P15" i="40"/>
  <c r="O41" i="40" s="1"/>
  <c r="N15" i="40"/>
  <c r="M41" i="40" s="1"/>
  <c r="L15" i="40"/>
  <c r="K41" i="40" s="1"/>
  <c r="J15" i="40"/>
  <c r="I41" i="40" s="1"/>
  <c r="H15" i="40"/>
  <c r="G41" i="40" s="1"/>
  <c r="F15" i="40"/>
  <c r="E41" i="40" s="1"/>
  <c r="D15" i="40"/>
  <c r="C41" i="40" s="1"/>
  <c r="D14" i="40"/>
  <c r="AX13" i="40"/>
  <c r="AV13" i="40"/>
  <c r="AT13" i="40"/>
  <c r="AR13" i="40"/>
  <c r="AP13" i="40"/>
  <c r="AN13" i="40"/>
  <c r="AL13" i="40"/>
  <c r="AJ13" i="40"/>
  <c r="AH13" i="40"/>
  <c r="AF13" i="40"/>
  <c r="AD13" i="40"/>
  <c r="AB13" i="40"/>
  <c r="Z13" i="40"/>
  <c r="X13" i="40"/>
  <c r="V13" i="40"/>
  <c r="T13" i="40"/>
  <c r="R13" i="40"/>
  <c r="P13" i="40"/>
  <c r="N13" i="40"/>
  <c r="L13" i="40"/>
  <c r="J13" i="40"/>
  <c r="H13" i="40"/>
  <c r="F13" i="40"/>
  <c r="D13" i="40"/>
  <c r="AX12" i="40"/>
  <c r="AW12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AW73" i="39"/>
  <c r="AU73" i="39"/>
  <c r="AS73" i="39"/>
  <c r="AQ73" i="39"/>
  <c r="AO73" i="39"/>
  <c r="AM73" i="39"/>
  <c r="AI73" i="39"/>
  <c r="AG73" i="39"/>
  <c r="AE73" i="39"/>
  <c r="AC73" i="39"/>
  <c r="AA73" i="39"/>
  <c r="Y73" i="39"/>
  <c r="W73" i="39"/>
  <c r="U73" i="39"/>
  <c r="S73" i="39"/>
  <c r="Q73" i="39"/>
  <c r="O73" i="39"/>
  <c r="M73" i="39"/>
  <c r="K73" i="39"/>
  <c r="I73" i="39"/>
  <c r="G73" i="39"/>
  <c r="E73" i="39"/>
  <c r="C73" i="39"/>
  <c r="AX72" i="39"/>
  <c r="AV72" i="39"/>
  <c r="AT72" i="39"/>
  <c r="AR72" i="39"/>
  <c r="AP72" i="39"/>
  <c r="AN72" i="39"/>
  <c r="AL72" i="39"/>
  <c r="AJ72" i="39"/>
  <c r="AH72" i="39"/>
  <c r="AF72" i="39"/>
  <c r="AD72" i="39"/>
  <c r="AB72" i="39"/>
  <c r="Z72" i="39"/>
  <c r="X72" i="39"/>
  <c r="V72" i="39"/>
  <c r="T72" i="39"/>
  <c r="R72" i="39"/>
  <c r="P72" i="39"/>
  <c r="N72" i="39"/>
  <c r="L72" i="39"/>
  <c r="J72" i="39"/>
  <c r="H72" i="39"/>
  <c r="F72" i="39"/>
  <c r="D72" i="39"/>
  <c r="AX71" i="39"/>
  <c r="AV71" i="39"/>
  <c r="AT71" i="39"/>
  <c r="AR71" i="39"/>
  <c r="AP71" i="39"/>
  <c r="AN71" i="39"/>
  <c r="AL71" i="39"/>
  <c r="AJ71" i="39"/>
  <c r="AH71" i="39"/>
  <c r="AF71" i="39"/>
  <c r="AD71" i="39"/>
  <c r="AB71" i="39"/>
  <c r="Z71" i="39"/>
  <c r="X71" i="39"/>
  <c r="V71" i="39"/>
  <c r="T71" i="39"/>
  <c r="R71" i="39"/>
  <c r="P71" i="39"/>
  <c r="N71" i="39"/>
  <c r="L71" i="39"/>
  <c r="J71" i="39"/>
  <c r="H71" i="39"/>
  <c r="F71" i="39"/>
  <c r="D71" i="39"/>
  <c r="AX70" i="39"/>
  <c r="AV70" i="39"/>
  <c r="AT70" i="39"/>
  <c r="AR70" i="39"/>
  <c r="AP70" i="39"/>
  <c r="AN70" i="39"/>
  <c r="AL70" i="39"/>
  <c r="AJ70" i="39"/>
  <c r="AH70" i="39"/>
  <c r="AF70" i="39"/>
  <c r="AD70" i="39"/>
  <c r="AB70" i="39"/>
  <c r="Z70" i="39"/>
  <c r="X70" i="39"/>
  <c r="V70" i="39"/>
  <c r="T70" i="39"/>
  <c r="R70" i="39"/>
  <c r="P70" i="39"/>
  <c r="N70" i="39"/>
  <c r="L70" i="39"/>
  <c r="J70" i="39"/>
  <c r="H70" i="39"/>
  <c r="F70" i="39"/>
  <c r="D70" i="39"/>
  <c r="AX69" i="39"/>
  <c r="AV69" i="39"/>
  <c r="AT69" i="39"/>
  <c r="AR69" i="39"/>
  <c r="AP69" i="39"/>
  <c r="AN69" i="39"/>
  <c r="AL69" i="39"/>
  <c r="AJ69" i="39"/>
  <c r="AH69" i="39"/>
  <c r="AF69" i="39"/>
  <c r="AD69" i="39"/>
  <c r="AB69" i="39"/>
  <c r="Z69" i="39"/>
  <c r="X69" i="39"/>
  <c r="V69" i="39"/>
  <c r="T69" i="39"/>
  <c r="R69" i="39"/>
  <c r="P69" i="39"/>
  <c r="N69" i="39"/>
  <c r="L69" i="39"/>
  <c r="J69" i="39"/>
  <c r="H69" i="39"/>
  <c r="F69" i="39"/>
  <c r="D69" i="39"/>
  <c r="AX68" i="39"/>
  <c r="AV68" i="39"/>
  <c r="AT68" i="39"/>
  <c r="AR68" i="39"/>
  <c r="AP68" i="39"/>
  <c r="AN68" i="39"/>
  <c r="AL68" i="39"/>
  <c r="AJ68" i="39"/>
  <c r="AH68" i="39"/>
  <c r="AF68" i="39"/>
  <c r="AD68" i="39"/>
  <c r="AB68" i="39"/>
  <c r="Z68" i="39"/>
  <c r="X68" i="39"/>
  <c r="V68" i="39"/>
  <c r="T68" i="39"/>
  <c r="R68" i="39"/>
  <c r="P68" i="39"/>
  <c r="N68" i="39"/>
  <c r="L68" i="39"/>
  <c r="J68" i="39"/>
  <c r="H68" i="39"/>
  <c r="F68" i="39"/>
  <c r="D68" i="39"/>
  <c r="AX67" i="39"/>
  <c r="AV67" i="39"/>
  <c r="AT67" i="39"/>
  <c r="AR67" i="39"/>
  <c r="AP67" i="39"/>
  <c r="AN67" i="39"/>
  <c r="AL67" i="39"/>
  <c r="AJ67" i="39"/>
  <c r="AH67" i="39"/>
  <c r="AF67" i="39"/>
  <c r="AD67" i="39"/>
  <c r="AB67" i="39"/>
  <c r="Z67" i="39"/>
  <c r="X67" i="39"/>
  <c r="V67" i="39"/>
  <c r="T67" i="39"/>
  <c r="R67" i="39"/>
  <c r="P67" i="39"/>
  <c r="N67" i="39"/>
  <c r="L67" i="39"/>
  <c r="J67" i="39"/>
  <c r="H67" i="39"/>
  <c r="F67" i="39"/>
  <c r="D67" i="39"/>
  <c r="AX66" i="39"/>
  <c r="AV66" i="39"/>
  <c r="AT66" i="39"/>
  <c r="AR66" i="39"/>
  <c r="AP66" i="39"/>
  <c r="AN66" i="39"/>
  <c r="AJ66" i="39"/>
  <c r="AH66" i="39"/>
  <c r="AF66" i="39"/>
  <c r="AD66" i="39"/>
  <c r="AB66" i="39"/>
  <c r="Z66" i="39"/>
  <c r="X66" i="39"/>
  <c r="V66" i="39"/>
  <c r="T66" i="39"/>
  <c r="R66" i="39"/>
  <c r="P66" i="39"/>
  <c r="N66" i="39"/>
  <c r="L66" i="39"/>
  <c r="J66" i="39"/>
  <c r="H66" i="39"/>
  <c r="F66" i="39"/>
  <c r="D66" i="39"/>
  <c r="AX65" i="39"/>
  <c r="AV65" i="39"/>
  <c r="AT65" i="39"/>
  <c r="AR65" i="39"/>
  <c r="AP65" i="39"/>
  <c r="AN65" i="39"/>
  <c r="AJ65" i="39"/>
  <c r="AH65" i="39"/>
  <c r="AF65" i="39"/>
  <c r="AD65" i="39"/>
  <c r="AB65" i="39"/>
  <c r="Z65" i="39"/>
  <c r="X65" i="39"/>
  <c r="V65" i="39"/>
  <c r="T65" i="39"/>
  <c r="R65" i="39"/>
  <c r="P65" i="39"/>
  <c r="N65" i="39"/>
  <c r="L65" i="39"/>
  <c r="J65" i="39"/>
  <c r="H65" i="39"/>
  <c r="F65" i="39"/>
  <c r="D65" i="39"/>
  <c r="AX64" i="39"/>
  <c r="AV64" i="39"/>
  <c r="AT64" i="39"/>
  <c r="AR64" i="39"/>
  <c r="AP64" i="39"/>
  <c r="AN64" i="39"/>
  <c r="AJ64" i="39"/>
  <c r="AH64" i="39"/>
  <c r="AF64" i="39"/>
  <c r="AD64" i="39"/>
  <c r="AB64" i="39"/>
  <c r="Z64" i="39"/>
  <c r="X64" i="39"/>
  <c r="V64" i="39"/>
  <c r="T64" i="39"/>
  <c r="R64" i="39"/>
  <c r="P64" i="39"/>
  <c r="N64" i="39"/>
  <c r="L64" i="39"/>
  <c r="J64" i="39"/>
  <c r="H64" i="39"/>
  <c r="F64" i="39"/>
  <c r="D64" i="39"/>
  <c r="AX63" i="39"/>
  <c r="AV63" i="39"/>
  <c r="AT63" i="39"/>
  <c r="AR63" i="39"/>
  <c r="AP63" i="39"/>
  <c r="AN63" i="39"/>
  <c r="AJ63" i="39"/>
  <c r="AH63" i="39"/>
  <c r="AF63" i="39"/>
  <c r="AD63" i="39"/>
  <c r="AB63" i="39"/>
  <c r="Z63" i="39"/>
  <c r="X63" i="39"/>
  <c r="V63" i="39"/>
  <c r="T63" i="39"/>
  <c r="R63" i="39"/>
  <c r="P63" i="39"/>
  <c r="N63" i="39"/>
  <c r="L63" i="39"/>
  <c r="J63" i="39"/>
  <c r="H63" i="39"/>
  <c r="F63" i="39"/>
  <c r="D63" i="39"/>
  <c r="AX62" i="39"/>
  <c r="AV62" i="39"/>
  <c r="AT62" i="39"/>
  <c r="AR62" i="39"/>
  <c r="AP62" i="39"/>
  <c r="AN62" i="39"/>
  <c r="AL62" i="39"/>
  <c r="AJ62" i="39"/>
  <c r="AH62" i="39"/>
  <c r="AF62" i="39"/>
  <c r="AD62" i="39"/>
  <c r="AB62" i="39"/>
  <c r="Z62" i="39"/>
  <c r="X62" i="39"/>
  <c r="V62" i="39"/>
  <c r="T62" i="39"/>
  <c r="R62" i="39"/>
  <c r="P62" i="39"/>
  <c r="N62" i="39"/>
  <c r="L62" i="39"/>
  <c r="J62" i="39"/>
  <c r="H62" i="39"/>
  <c r="F62" i="39"/>
  <c r="D62" i="39"/>
  <c r="AX61" i="39"/>
  <c r="AV61" i="39"/>
  <c r="AT61" i="39"/>
  <c r="AR61" i="39"/>
  <c r="AP61" i="39"/>
  <c r="AN61" i="39"/>
  <c r="AL61" i="39"/>
  <c r="AJ61" i="39"/>
  <c r="AH61" i="39"/>
  <c r="AF61" i="39"/>
  <c r="AD61" i="39"/>
  <c r="AB61" i="39"/>
  <c r="Z61" i="39"/>
  <c r="X61" i="39"/>
  <c r="V61" i="39"/>
  <c r="T61" i="39"/>
  <c r="R61" i="39"/>
  <c r="P61" i="39"/>
  <c r="N61" i="39"/>
  <c r="L61" i="39"/>
  <c r="J61" i="39"/>
  <c r="H61" i="39"/>
  <c r="F61" i="39"/>
  <c r="D61" i="39"/>
  <c r="AX60" i="39"/>
  <c r="AV60" i="39"/>
  <c r="AT60" i="39"/>
  <c r="AR60" i="39"/>
  <c r="AP60" i="39"/>
  <c r="AN60" i="39"/>
  <c r="AL60" i="39"/>
  <c r="AJ60" i="39"/>
  <c r="AH60" i="39"/>
  <c r="AF60" i="39"/>
  <c r="AD60" i="39"/>
  <c r="AB60" i="39"/>
  <c r="Z60" i="39"/>
  <c r="X60" i="39"/>
  <c r="V60" i="39"/>
  <c r="T60" i="39"/>
  <c r="R60" i="39"/>
  <c r="P60" i="39"/>
  <c r="N60" i="39"/>
  <c r="L60" i="39"/>
  <c r="J60" i="39"/>
  <c r="H60" i="39"/>
  <c r="F60" i="39"/>
  <c r="D60" i="39"/>
  <c r="AX59" i="39"/>
  <c r="AV59" i="39"/>
  <c r="AT59" i="39"/>
  <c r="AR59" i="39"/>
  <c r="AP59" i="39"/>
  <c r="AN59" i="39"/>
  <c r="AL59" i="39"/>
  <c r="AJ59" i="39"/>
  <c r="AH59" i="39"/>
  <c r="AF59" i="39"/>
  <c r="AD59" i="39"/>
  <c r="AB59" i="39"/>
  <c r="Z59" i="39"/>
  <c r="X59" i="39"/>
  <c r="V59" i="39"/>
  <c r="T59" i="39"/>
  <c r="R59" i="39"/>
  <c r="P59" i="39"/>
  <c r="N59" i="39"/>
  <c r="L59" i="39"/>
  <c r="J59" i="39"/>
  <c r="H59" i="39"/>
  <c r="F59" i="39"/>
  <c r="D59" i="39"/>
  <c r="AX58" i="39"/>
  <c r="AV58" i="39"/>
  <c r="AT58" i="39"/>
  <c r="AR58" i="39"/>
  <c r="AP58" i="39"/>
  <c r="AN58" i="39"/>
  <c r="AL58" i="39"/>
  <c r="AJ58" i="39"/>
  <c r="AH58" i="39"/>
  <c r="AF58" i="39"/>
  <c r="AD58" i="39"/>
  <c r="AB58" i="39"/>
  <c r="Z58" i="39"/>
  <c r="X58" i="39"/>
  <c r="V58" i="39"/>
  <c r="T58" i="39"/>
  <c r="R58" i="39"/>
  <c r="P58" i="39"/>
  <c r="N58" i="39"/>
  <c r="L58" i="39"/>
  <c r="J58" i="39"/>
  <c r="H58" i="39"/>
  <c r="F58" i="39"/>
  <c r="D58" i="39"/>
  <c r="AX57" i="39"/>
  <c r="AV57" i="39"/>
  <c r="AT57" i="39"/>
  <c r="AR57" i="39"/>
  <c r="AP57" i="39"/>
  <c r="AN57" i="39"/>
  <c r="AL57" i="39"/>
  <c r="AJ57" i="39"/>
  <c r="AH57" i="39"/>
  <c r="AF57" i="39"/>
  <c r="AD57" i="39"/>
  <c r="AB57" i="39"/>
  <c r="Z57" i="39"/>
  <c r="X57" i="39"/>
  <c r="V57" i="39"/>
  <c r="T57" i="39"/>
  <c r="R57" i="39"/>
  <c r="P57" i="39"/>
  <c r="N57" i="39"/>
  <c r="L57" i="39"/>
  <c r="J57" i="39"/>
  <c r="H57" i="39"/>
  <c r="F57" i="39"/>
  <c r="D57" i="39"/>
  <c r="BC40" i="39"/>
  <c r="BB39" i="39"/>
  <c r="BB41" i="39" s="1"/>
  <c r="BB20" i="39" s="1"/>
  <c r="BC38" i="39"/>
  <c r="AW38" i="39"/>
  <c r="AU38" i="39"/>
  <c r="AS38" i="39"/>
  <c r="AQ38" i="39"/>
  <c r="AO38" i="39"/>
  <c r="AM38" i="39"/>
  <c r="AK38" i="39"/>
  <c r="AI38" i="39"/>
  <c r="AG38" i="39"/>
  <c r="AE38" i="39"/>
  <c r="AC38" i="39"/>
  <c r="AA38" i="39"/>
  <c r="Y38" i="39"/>
  <c r="W38" i="39"/>
  <c r="U38" i="39"/>
  <c r="S38" i="39"/>
  <c r="Q38" i="39"/>
  <c r="O38" i="39"/>
  <c r="M38" i="39"/>
  <c r="K38" i="39"/>
  <c r="I38" i="39"/>
  <c r="G38" i="39"/>
  <c r="E38" i="39"/>
  <c r="C38" i="39"/>
  <c r="BC37" i="39"/>
  <c r="AW37" i="39"/>
  <c r="AU37" i="39"/>
  <c r="AS37" i="39"/>
  <c r="AQ37" i="39"/>
  <c r="AO37" i="39"/>
  <c r="AM37" i="39"/>
  <c r="AK37" i="39"/>
  <c r="AI37" i="39"/>
  <c r="AG37" i="39"/>
  <c r="AE37" i="39"/>
  <c r="AC37" i="39"/>
  <c r="AA37" i="39"/>
  <c r="Y37" i="39"/>
  <c r="W37" i="39"/>
  <c r="U37" i="39"/>
  <c r="S37" i="39"/>
  <c r="Q37" i="39"/>
  <c r="O37" i="39"/>
  <c r="M37" i="39"/>
  <c r="K37" i="39"/>
  <c r="I37" i="39"/>
  <c r="G37" i="39"/>
  <c r="E37" i="39"/>
  <c r="C37" i="39"/>
  <c r="BC36" i="39"/>
  <c r="AW36" i="39"/>
  <c r="AU36" i="39"/>
  <c r="AS36" i="39"/>
  <c r="AQ36" i="39"/>
  <c r="AI36" i="39"/>
  <c r="AG36" i="39"/>
  <c r="AE36" i="39"/>
  <c r="AC36" i="39"/>
  <c r="AA36" i="39"/>
  <c r="Y36" i="39"/>
  <c r="W36" i="39"/>
  <c r="U36" i="39"/>
  <c r="S36" i="39"/>
  <c r="Q36" i="39"/>
  <c r="O36" i="39"/>
  <c r="M36" i="39"/>
  <c r="K36" i="39"/>
  <c r="I36" i="39"/>
  <c r="G36" i="39"/>
  <c r="E36" i="39"/>
  <c r="C36" i="39"/>
  <c r="BC35" i="39"/>
  <c r="AW35" i="39"/>
  <c r="AU35" i="39"/>
  <c r="AS35" i="39"/>
  <c r="AQ35" i="39"/>
  <c r="AI35" i="39"/>
  <c r="AG35" i="39"/>
  <c r="AE35" i="39"/>
  <c r="AC35" i="39"/>
  <c r="AA35" i="39"/>
  <c r="Y35" i="39"/>
  <c r="W35" i="39"/>
  <c r="U35" i="39"/>
  <c r="S35" i="39"/>
  <c r="Q35" i="39"/>
  <c r="O35" i="39"/>
  <c r="M35" i="39"/>
  <c r="K35" i="39"/>
  <c r="I35" i="39"/>
  <c r="G35" i="39"/>
  <c r="E35" i="39"/>
  <c r="C35" i="39"/>
  <c r="BC34" i="39"/>
  <c r="AW34" i="39"/>
  <c r="AU34" i="39"/>
  <c r="AS34" i="39"/>
  <c r="AQ34" i="39"/>
  <c r="AI34" i="39"/>
  <c r="AG34" i="39"/>
  <c r="AE34" i="39"/>
  <c r="AC34" i="39"/>
  <c r="AA34" i="39"/>
  <c r="Y34" i="39"/>
  <c r="W34" i="39"/>
  <c r="U34" i="39"/>
  <c r="S34" i="39"/>
  <c r="Q34" i="39"/>
  <c r="O34" i="39"/>
  <c r="M34" i="39"/>
  <c r="K34" i="39"/>
  <c r="I34" i="39"/>
  <c r="G34" i="39"/>
  <c r="E34" i="39"/>
  <c r="C34" i="39"/>
  <c r="BC33" i="39"/>
  <c r="AW33" i="39"/>
  <c r="AU33" i="39"/>
  <c r="AS33" i="39"/>
  <c r="AQ33" i="39"/>
  <c r="AO33" i="39"/>
  <c r="AM33" i="39"/>
  <c r="AK33" i="39"/>
  <c r="AI33" i="39"/>
  <c r="AG33" i="39"/>
  <c r="AE33" i="39"/>
  <c r="AC33" i="39"/>
  <c r="AA33" i="39"/>
  <c r="Y33" i="39"/>
  <c r="W33" i="39"/>
  <c r="U33" i="39"/>
  <c r="S33" i="39"/>
  <c r="Q33" i="39"/>
  <c r="O33" i="39"/>
  <c r="M33" i="39"/>
  <c r="K33" i="39"/>
  <c r="I33" i="39"/>
  <c r="G33" i="39"/>
  <c r="E33" i="39"/>
  <c r="C33" i="39"/>
  <c r="BC32" i="39"/>
  <c r="AW32" i="39"/>
  <c r="AU32" i="39"/>
  <c r="AS32" i="39"/>
  <c r="AQ32" i="39"/>
  <c r="AO32" i="39"/>
  <c r="AM32" i="39"/>
  <c r="AK32" i="39"/>
  <c r="AI32" i="39"/>
  <c r="AG32" i="39"/>
  <c r="AE32" i="39"/>
  <c r="AC32" i="39"/>
  <c r="AA32" i="39"/>
  <c r="Y32" i="39"/>
  <c r="W32" i="39"/>
  <c r="U32" i="39"/>
  <c r="S32" i="39"/>
  <c r="Q32" i="39"/>
  <c r="O32" i="39"/>
  <c r="M32" i="39"/>
  <c r="K32" i="39"/>
  <c r="I32" i="39"/>
  <c r="G32" i="39"/>
  <c r="E32" i="39"/>
  <c r="C32" i="39"/>
  <c r="BC31" i="39"/>
  <c r="AW31" i="39"/>
  <c r="AU31" i="39"/>
  <c r="AS31" i="39"/>
  <c r="AQ31" i="39"/>
  <c r="AO31" i="39"/>
  <c r="AM31" i="39"/>
  <c r="AK31" i="39"/>
  <c r="AI31" i="39"/>
  <c r="AG31" i="39"/>
  <c r="AE31" i="39"/>
  <c r="AC31" i="39"/>
  <c r="AA31" i="39"/>
  <c r="Y31" i="39"/>
  <c r="W31" i="39"/>
  <c r="U31" i="39"/>
  <c r="S31" i="39"/>
  <c r="Q31" i="39"/>
  <c r="O31" i="39"/>
  <c r="M31" i="39"/>
  <c r="K31" i="39"/>
  <c r="I31" i="39"/>
  <c r="G31" i="39"/>
  <c r="E31" i="39"/>
  <c r="C31" i="39"/>
  <c r="BC30" i="39"/>
  <c r="AK64" i="39" s="1"/>
  <c r="AW30" i="39"/>
  <c r="AU30" i="39"/>
  <c r="AS30" i="39"/>
  <c r="AQ30" i="39"/>
  <c r="AO30" i="39"/>
  <c r="AM30" i="39"/>
  <c r="AK30" i="39"/>
  <c r="AI30" i="39"/>
  <c r="AG30" i="39"/>
  <c r="AE30" i="39"/>
  <c r="AC30" i="39"/>
  <c r="AA30" i="39"/>
  <c r="Y30" i="39"/>
  <c r="W30" i="39"/>
  <c r="U30" i="39"/>
  <c r="S30" i="39"/>
  <c r="Q30" i="39"/>
  <c r="O30" i="39"/>
  <c r="M30" i="39"/>
  <c r="K30" i="39"/>
  <c r="I30" i="39"/>
  <c r="G30" i="39"/>
  <c r="E30" i="39"/>
  <c r="C30" i="39"/>
  <c r="BC29" i="39"/>
  <c r="AK63" i="39" s="1"/>
  <c r="AW29" i="39"/>
  <c r="AU29" i="39"/>
  <c r="AS29" i="39"/>
  <c r="AQ29" i="39"/>
  <c r="AO29" i="39"/>
  <c r="AM29" i="39"/>
  <c r="AK29" i="39"/>
  <c r="AI29" i="39"/>
  <c r="AG29" i="39"/>
  <c r="AE29" i="39"/>
  <c r="AC29" i="39"/>
  <c r="AA29" i="39"/>
  <c r="Y29" i="39"/>
  <c r="W29" i="39"/>
  <c r="U29" i="39"/>
  <c r="S29" i="39"/>
  <c r="Q29" i="39"/>
  <c r="O29" i="39"/>
  <c r="M29" i="39"/>
  <c r="K29" i="39"/>
  <c r="I29" i="39"/>
  <c r="G29" i="39"/>
  <c r="E29" i="39"/>
  <c r="C29" i="39"/>
  <c r="BC28" i="39"/>
  <c r="AW28" i="39"/>
  <c r="AU28" i="39"/>
  <c r="AS28" i="39"/>
  <c r="AQ28" i="39"/>
  <c r="AO28" i="39"/>
  <c r="AM28" i="39"/>
  <c r="AK28" i="39"/>
  <c r="AI28" i="39"/>
  <c r="AG28" i="39"/>
  <c r="AE28" i="39"/>
  <c r="AC28" i="39"/>
  <c r="AA28" i="39"/>
  <c r="Y28" i="39"/>
  <c r="W28" i="39"/>
  <c r="U28" i="39"/>
  <c r="S28" i="39"/>
  <c r="Q28" i="39"/>
  <c r="O28" i="39"/>
  <c r="M28" i="39"/>
  <c r="K28" i="39"/>
  <c r="I28" i="39"/>
  <c r="G28" i="39"/>
  <c r="E28" i="39"/>
  <c r="C28" i="39"/>
  <c r="BC27" i="39"/>
  <c r="AW27" i="39"/>
  <c r="AU27" i="39"/>
  <c r="AS27" i="39"/>
  <c r="AQ27" i="39"/>
  <c r="AO27" i="39"/>
  <c r="AM27" i="39"/>
  <c r="AK27" i="39"/>
  <c r="AI27" i="39"/>
  <c r="AG27" i="39"/>
  <c r="AE27" i="39"/>
  <c r="AC27" i="39"/>
  <c r="AA27" i="39"/>
  <c r="Y27" i="39"/>
  <c r="W27" i="39"/>
  <c r="U27" i="39"/>
  <c r="S27" i="39"/>
  <c r="Q27" i="39"/>
  <c r="O27" i="39"/>
  <c r="M27" i="39"/>
  <c r="K27" i="39"/>
  <c r="I27" i="39"/>
  <c r="G27" i="39"/>
  <c r="E27" i="39"/>
  <c r="C27" i="39"/>
  <c r="BC26" i="39"/>
  <c r="AW26" i="39"/>
  <c r="AU26" i="39"/>
  <c r="AS26" i="39"/>
  <c r="AQ26" i="39"/>
  <c r="AI26" i="39"/>
  <c r="AG26" i="39"/>
  <c r="AE26" i="39"/>
  <c r="AC26" i="39"/>
  <c r="AA26" i="39"/>
  <c r="Y26" i="39"/>
  <c r="W26" i="39"/>
  <c r="U26" i="39"/>
  <c r="S26" i="39"/>
  <c r="Q26" i="39"/>
  <c r="O26" i="39"/>
  <c r="M26" i="39"/>
  <c r="K26" i="39"/>
  <c r="I26" i="39"/>
  <c r="G26" i="39"/>
  <c r="E26" i="39"/>
  <c r="C26" i="39"/>
  <c r="BC25" i="39"/>
  <c r="AW25" i="39"/>
  <c r="AU25" i="39"/>
  <c r="AS25" i="39"/>
  <c r="AQ25" i="39"/>
  <c r="AO25" i="39"/>
  <c r="AM25" i="39"/>
  <c r="AK25" i="39"/>
  <c r="AI25" i="39"/>
  <c r="AG25" i="39"/>
  <c r="AE25" i="39"/>
  <c r="AC25" i="39"/>
  <c r="AA25" i="39"/>
  <c r="Y25" i="39"/>
  <c r="W25" i="39"/>
  <c r="U25" i="39"/>
  <c r="S25" i="39"/>
  <c r="Q25" i="39"/>
  <c r="O25" i="39"/>
  <c r="M25" i="39"/>
  <c r="K25" i="39"/>
  <c r="I25" i="39"/>
  <c r="G25" i="39"/>
  <c r="E25" i="39"/>
  <c r="C25" i="39"/>
  <c r="BC24" i="39"/>
  <c r="AW24" i="39"/>
  <c r="AU24" i="39"/>
  <c r="AS24" i="39"/>
  <c r="AQ24" i="39"/>
  <c r="AO24" i="39"/>
  <c r="AM24" i="39"/>
  <c r="AK24" i="39"/>
  <c r="AI24" i="39"/>
  <c r="AG24" i="39"/>
  <c r="AE24" i="39"/>
  <c r="AC24" i="39"/>
  <c r="AA24" i="39"/>
  <c r="Y24" i="39"/>
  <c r="W24" i="39"/>
  <c r="U24" i="39"/>
  <c r="S24" i="39"/>
  <c r="Q24" i="39"/>
  <c r="O24" i="39"/>
  <c r="M24" i="39"/>
  <c r="K24" i="39"/>
  <c r="I24" i="39"/>
  <c r="G24" i="39"/>
  <c r="E24" i="39"/>
  <c r="C24" i="39"/>
  <c r="BC23" i="39"/>
  <c r="BC39" i="39" s="1"/>
  <c r="BC41" i="39" s="1"/>
  <c r="BC20" i="39" s="1"/>
  <c r="AW23" i="39"/>
  <c r="AU23" i="39"/>
  <c r="AS23" i="39"/>
  <c r="AQ23" i="39"/>
  <c r="AQ39" i="39" s="1"/>
  <c r="AO23" i="39"/>
  <c r="AM23" i="39"/>
  <c r="AK23" i="39"/>
  <c r="AI23" i="39"/>
  <c r="AG23" i="39"/>
  <c r="AE23" i="39"/>
  <c r="AC23" i="39"/>
  <c r="AA23" i="39"/>
  <c r="AA39" i="39" s="1"/>
  <c r="Y23" i="39"/>
  <c r="W23" i="39"/>
  <c r="U23" i="39"/>
  <c r="S23" i="39"/>
  <c r="Q23" i="39"/>
  <c r="O23" i="39"/>
  <c r="M23" i="39"/>
  <c r="K23" i="39"/>
  <c r="K39" i="39" s="1"/>
  <c r="I23" i="39"/>
  <c r="G23" i="39"/>
  <c r="E23" i="39"/>
  <c r="C23" i="39"/>
  <c r="BA18" i="39"/>
  <c r="AX15" i="39"/>
  <c r="AW41" i="39" s="1"/>
  <c r="AV15" i="39"/>
  <c r="AU41" i="39" s="1"/>
  <c r="AT15" i="39"/>
  <c r="AS41" i="39" s="1"/>
  <c r="AR15" i="39"/>
  <c r="AQ41" i="39" s="1"/>
  <c r="AP15" i="39"/>
  <c r="AN15" i="39"/>
  <c r="AL15" i="39"/>
  <c r="AJ15" i="39"/>
  <c r="AI41" i="39" s="1"/>
  <c r="AH15" i="39"/>
  <c r="AG41" i="39" s="1"/>
  <c r="AF15" i="39"/>
  <c r="AE41" i="39" s="1"/>
  <c r="AD15" i="39"/>
  <c r="AC41" i="39" s="1"/>
  <c r="AB15" i="39"/>
  <c r="AA41" i="39" s="1"/>
  <c r="Z15" i="39"/>
  <c r="Y41" i="39" s="1"/>
  <c r="X15" i="39"/>
  <c r="W41" i="39" s="1"/>
  <c r="V15" i="39"/>
  <c r="U41" i="39" s="1"/>
  <c r="T15" i="39"/>
  <c r="S41" i="39" s="1"/>
  <c r="R15" i="39"/>
  <c r="Q41" i="39" s="1"/>
  <c r="P15" i="39"/>
  <c r="O41" i="39" s="1"/>
  <c r="N15" i="39"/>
  <c r="M41" i="39" s="1"/>
  <c r="L15" i="39"/>
  <c r="K41" i="39" s="1"/>
  <c r="J15" i="39"/>
  <c r="I41" i="39" s="1"/>
  <c r="H15" i="39"/>
  <c r="G41" i="39" s="1"/>
  <c r="F15" i="39"/>
  <c r="E41" i="39" s="1"/>
  <c r="D15" i="39"/>
  <c r="C41" i="39" s="1"/>
  <c r="D14" i="39"/>
  <c r="AX13" i="39"/>
  <c r="AV13" i="39"/>
  <c r="AT13" i="39"/>
  <c r="AR13" i="39"/>
  <c r="AP13" i="39"/>
  <c r="AN13" i="39"/>
  <c r="AL13" i="39"/>
  <c r="AJ13" i="39"/>
  <c r="AH13" i="39"/>
  <c r="AF13" i="39"/>
  <c r="AD13" i="39"/>
  <c r="AB13" i="39"/>
  <c r="Z13" i="39"/>
  <c r="X13" i="39"/>
  <c r="V13" i="39"/>
  <c r="T13" i="39"/>
  <c r="R13" i="39"/>
  <c r="P13" i="39"/>
  <c r="N13" i="39"/>
  <c r="L13" i="39"/>
  <c r="J13" i="39"/>
  <c r="H13" i="39"/>
  <c r="F13" i="39"/>
  <c r="D13" i="39"/>
  <c r="AX12" i="39"/>
  <c r="AW12" i="39"/>
  <c r="AV12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AW73" i="38"/>
  <c r="AU73" i="38"/>
  <c r="AS73" i="38"/>
  <c r="AQ73" i="38"/>
  <c r="AO73" i="38"/>
  <c r="AM73" i="38"/>
  <c r="AK73" i="38"/>
  <c r="AI73" i="38"/>
  <c r="AG73" i="38"/>
  <c r="AE73" i="38"/>
  <c r="AC73" i="38"/>
  <c r="AA73" i="38"/>
  <c r="Y73" i="38"/>
  <c r="W73" i="38"/>
  <c r="U73" i="38"/>
  <c r="S73" i="38"/>
  <c r="Q73" i="38"/>
  <c r="O73" i="38"/>
  <c r="M73" i="38"/>
  <c r="K73" i="38"/>
  <c r="I73" i="38"/>
  <c r="G73" i="38"/>
  <c r="E73" i="38"/>
  <c r="C73" i="38"/>
  <c r="AX72" i="38"/>
  <c r="AV72" i="38"/>
  <c r="AT72" i="38"/>
  <c r="AR72" i="38"/>
  <c r="AP72" i="38"/>
  <c r="AN72" i="38"/>
  <c r="AL72" i="38"/>
  <c r="AJ72" i="38"/>
  <c r="AH72" i="38"/>
  <c r="AF72" i="38"/>
  <c r="AD72" i="38"/>
  <c r="AB72" i="38"/>
  <c r="Z72" i="38"/>
  <c r="X72" i="38"/>
  <c r="V72" i="38"/>
  <c r="T72" i="38"/>
  <c r="R72" i="38"/>
  <c r="P72" i="38"/>
  <c r="N72" i="38"/>
  <c r="L72" i="38"/>
  <c r="J72" i="38"/>
  <c r="H72" i="38"/>
  <c r="F72" i="38"/>
  <c r="D72" i="38"/>
  <c r="AX71" i="38"/>
  <c r="AV71" i="38"/>
  <c r="AT71" i="38"/>
  <c r="AR71" i="38"/>
  <c r="AP71" i="38"/>
  <c r="AN71" i="38"/>
  <c r="AL71" i="38"/>
  <c r="AJ71" i="38"/>
  <c r="AH71" i="38"/>
  <c r="AF71" i="38"/>
  <c r="AD71" i="38"/>
  <c r="AB71" i="38"/>
  <c r="Z71" i="38"/>
  <c r="X71" i="38"/>
  <c r="V71" i="38"/>
  <c r="T71" i="38"/>
  <c r="R71" i="38"/>
  <c r="P71" i="38"/>
  <c r="N71" i="38"/>
  <c r="L71" i="38"/>
  <c r="J71" i="38"/>
  <c r="H71" i="38"/>
  <c r="F71" i="38"/>
  <c r="D71" i="38"/>
  <c r="AX70" i="38"/>
  <c r="AV70" i="38"/>
  <c r="AT70" i="38"/>
  <c r="AR70" i="38"/>
  <c r="AP70" i="38"/>
  <c r="AN70" i="38"/>
  <c r="AL70" i="38"/>
  <c r="AJ70" i="38"/>
  <c r="AH70" i="38"/>
  <c r="AF70" i="38"/>
  <c r="AD70" i="38"/>
  <c r="AB70" i="38"/>
  <c r="Z70" i="38"/>
  <c r="X70" i="38"/>
  <c r="V70" i="38"/>
  <c r="T70" i="38"/>
  <c r="R70" i="38"/>
  <c r="P70" i="38"/>
  <c r="N70" i="38"/>
  <c r="L70" i="38"/>
  <c r="J70" i="38"/>
  <c r="H70" i="38"/>
  <c r="F70" i="38"/>
  <c r="D70" i="38"/>
  <c r="AX69" i="38"/>
  <c r="AV69" i="38"/>
  <c r="AT69" i="38"/>
  <c r="AR69" i="38"/>
  <c r="AP69" i="38"/>
  <c r="AN69" i="38"/>
  <c r="AL69" i="38"/>
  <c r="AJ69" i="38"/>
  <c r="AH69" i="38"/>
  <c r="AF69" i="38"/>
  <c r="AD69" i="38"/>
  <c r="AB69" i="38"/>
  <c r="Z69" i="38"/>
  <c r="X69" i="38"/>
  <c r="V69" i="38"/>
  <c r="T69" i="38"/>
  <c r="R69" i="38"/>
  <c r="P69" i="38"/>
  <c r="N69" i="38"/>
  <c r="L69" i="38"/>
  <c r="J69" i="38"/>
  <c r="H69" i="38"/>
  <c r="F69" i="38"/>
  <c r="D69" i="38"/>
  <c r="AX68" i="38"/>
  <c r="AV68" i="38"/>
  <c r="AT68" i="38"/>
  <c r="AR68" i="38"/>
  <c r="AP68" i="38"/>
  <c r="AN68" i="38"/>
  <c r="AL68" i="38"/>
  <c r="AJ68" i="38"/>
  <c r="AH68" i="38"/>
  <c r="AF68" i="38"/>
  <c r="AD68" i="38"/>
  <c r="AB68" i="38"/>
  <c r="Z68" i="38"/>
  <c r="X68" i="38"/>
  <c r="V68" i="38"/>
  <c r="T68" i="38"/>
  <c r="R68" i="38"/>
  <c r="P68" i="38"/>
  <c r="N68" i="38"/>
  <c r="L68" i="38"/>
  <c r="J68" i="38"/>
  <c r="H68" i="38"/>
  <c r="F68" i="38"/>
  <c r="D68" i="38"/>
  <c r="AX67" i="38"/>
  <c r="AV67" i="38"/>
  <c r="AT67" i="38"/>
  <c r="AR67" i="38"/>
  <c r="AP67" i="38"/>
  <c r="AN67" i="38"/>
  <c r="AL67" i="38"/>
  <c r="AJ67" i="38"/>
  <c r="AH67" i="38"/>
  <c r="AF67" i="38"/>
  <c r="AD67" i="38"/>
  <c r="AB67" i="38"/>
  <c r="Z67" i="38"/>
  <c r="X67" i="38"/>
  <c r="V67" i="38"/>
  <c r="T67" i="38"/>
  <c r="R67" i="38"/>
  <c r="P67" i="38"/>
  <c r="N67" i="38"/>
  <c r="L67" i="38"/>
  <c r="J67" i="38"/>
  <c r="H67" i="38"/>
  <c r="F67" i="38"/>
  <c r="D67" i="38"/>
  <c r="AX66" i="38"/>
  <c r="AV66" i="38"/>
  <c r="AT66" i="38"/>
  <c r="AR66" i="38"/>
  <c r="AP66" i="38"/>
  <c r="AN66" i="38"/>
  <c r="AL66" i="38"/>
  <c r="AJ66" i="38"/>
  <c r="AH66" i="38"/>
  <c r="AF66" i="38"/>
  <c r="AD66" i="38"/>
  <c r="AB66" i="38"/>
  <c r="Z66" i="38"/>
  <c r="X66" i="38"/>
  <c r="V66" i="38"/>
  <c r="T66" i="38"/>
  <c r="R66" i="38"/>
  <c r="P66" i="38"/>
  <c r="N66" i="38"/>
  <c r="L66" i="38"/>
  <c r="J66" i="38"/>
  <c r="H66" i="38"/>
  <c r="F66" i="38"/>
  <c r="D66" i="38"/>
  <c r="AX65" i="38"/>
  <c r="AV65" i="38"/>
  <c r="AT65" i="38"/>
  <c r="AR65" i="38"/>
  <c r="AP65" i="38"/>
  <c r="AN65" i="38"/>
  <c r="AL65" i="38"/>
  <c r="AJ65" i="38"/>
  <c r="AH65" i="38"/>
  <c r="AF65" i="38"/>
  <c r="AD65" i="38"/>
  <c r="AB65" i="38"/>
  <c r="Z65" i="38"/>
  <c r="X65" i="38"/>
  <c r="V65" i="38"/>
  <c r="T65" i="38"/>
  <c r="R65" i="38"/>
  <c r="P65" i="38"/>
  <c r="N65" i="38"/>
  <c r="L65" i="38"/>
  <c r="J65" i="38"/>
  <c r="H65" i="38"/>
  <c r="F65" i="38"/>
  <c r="D65" i="38"/>
  <c r="AX64" i="38"/>
  <c r="AV64" i="38"/>
  <c r="AT64" i="38"/>
  <c r="AR64" i="38"/>
  <c r="AP64" i="38"/>
  <c r="AN64" i="38"/>
  <c r="AL64" i="38"/>
  <c r="AJ64" i="38"/>
  <c r="AH64" i="38"/>
  <c r="AF64" i="38"/>
  <c r="AD64" i="38"/>
  <c r="AB64" i="38"/>
  <c r="Z64" i="38"/>
  <c r="X64" i="38"/>
  <c r="V64" i="38"/>
  <c r="T64" i="38"/>
  <c r="R64" i="38"/>
  <c r="P64" i="38"/>
  <c r="N64" i="38"/>
  <c r="L64" i="38"/>
  <c r="J64" i="38"/>
  <c r="H64" i="38"/>
  <c r="F64" i="38"/>
  <c r="D64" i="38"/>
  <c r="AX63" i="38"/>
  <c r="AV63" i="38"/>
  <c r="AT63" i="38"/>
  <c r="AR63" i="38"/>
  <c r="AP63" i="38"/>
  <c r="AN63" i="38"/>
  <c r="AL63" i="38"/>
  <c r="AJ63" i="38"/>
  <c r="AH63" i="38"/>
  <c r="AF63" i="38"/>
  <c r="AD63" i="38"/>
  <c r="AB63" i="38"/>
  <c r="Z63" i="38"/>
  <c r="X63" i="38"/>
  <c r="V63" i="38"/>
  <c r="T63" i="38"/>
  <c r="R63" i="38"/>
  <c r="P63" i="38"/>
  <c r="N63" i="38"/>
  <c r="L63" i="38"/>
  <c r="J63" i="38"/>
  <c r="H63" i="38"/>
  <c r="F63" i="38"/>
  <c r="D63" i="38"/>
  <c r="AX62" i="38"/>
  <c r="AV62" i="38"/>
  <c r="AT62" i="38"/>
  <c r="AR62" i="38"/>
  <c r="AP62" i="38"/>
  <c r="AN62" i="38"/>
  <c r="AL62" i="38"/>
  <c r="AJ62" i="38"/>
  <c r="AH62" i="38"/>
  <c r="AF62" i="38"/>
  <c r="AD62" i="38"/>
  <c r="AB62" i="38"/>
  <c r="Z62" i="38"/>
  <c r="X62" i="38"/>
  <c r="V62" i="38"/>
  <c r="T62" i="38"/>
  <c r="R62" i="38"/>
  <c r="P62" i="38"/>
  <c r="N62" i="38"/>
  <c r="L62" i="38"/>
  <c r="J62" i="38"/>
  <c r="H62" i="38"/>
  <c r="F62" i="38"/>
  <c r="D62" i="38"/>
  <c r="AX61" i="38"/>
  <c r="AV61" i="38"/>
  <c r="AT61" i="38"/>
  <c r="AR61" i="38"/>
  <c r="AP61" i="38"/>
  <c r="AN61" i="38"/>
  <c r="AL61" i="38"/>
  <c r="AJ61" i="38"/>
  <c r="AH61" i="38"/>
  <c r="AF61" i="38"/>
  <c r="AD61" i="38"/>
  <c r="AB61" i="38"/>
  <c r="Z61" i="38"/>
  <c r="X61" i="38"/>
  <c r="V61" i="38"/>
  <c r="T61" i="38"/>
  <c r="R61" i="38"/>
  <c r="P61" i="38"/>
  <c r="N61" i="38"/>
  <c r="L61" i="38"/>
  <c r="J61" i="38"/>
  <c r="H61" i="38"/>
  <c r="F61" i="38"/>
  <c r="D61" i="38"/>
  <c r="AX60" i="38"/>
  <c r="AV60" i="38"/>
  <c r="AT60" i="38"/>
  <c r="AR60" i="38"/>
  <c r="AP60" i="38"/>
  <c r="AN60" i="38"/>
  <c r="AL60" i="38"/>
  <c r="AJ60" i="38"/>
  <c r="AH60" i="38"/>
  <c r="AF60" i="38"/>
  <c r="AD60" i="38"/>
  <c r="AB60" i="38"/>
  <c r="Z60" i="38"/>
  <c r="X60" i="38"/>
  <c r="V60" i="38"/>
  <c r="T60" i="38"/>
  <c r="R60" i="38"/>
  <c r="P60" i="38"/>
  <c r="N60" i="38"/>
  <c r="L60" i="38"/>
  <c r="J60" i="38"/>
  <c r="H60" i="38"/>
  <c r="F60" i="38"/>
  <c r="D60" i="38"/>
  <c r="AX59" i="38"/>
  <c r="AV59" i="38"/>
  <c r="AT59" i="38"/>
  <c r="AR59" i="38"/>
  <c r="AP59" i="38"/>
  <c r="AN59" i="38"/>
  <c r="AL59" i="38"/>
  <c r="AJ59" i="38"/>
  <c r="AH59" i="38"/>
  <c r="AF59" i="38"/>
  <c r="AD59" i="38"/>
  <c r="AB59" i="38"/>
  <c r="Z59" i="38"/>
  <c r="X59" i="38"/>
  <c r="V59" i="38"/>
  <c r="T59" i="38"/>
  <c r="R59" i="38"/>
  <c r="P59" i="38"/>
  <c r="N59" i="38"/>
  <c r="L59" i="38"/>
  <c r="J59" i="38"/>
  <c r="H59" i="38"/>
  <c r="F59" i="38"/>
  <c r="D59" i="38"/>
  <c r="AX58" i="38"/>
  <c r="AV58" i="38"/>
  <c r="AT58" i="38"/>
  <c r="AR58" i="38"/>
  <c r="AP58" i="38"/>
  <c r="AN58" i="38"/>
  <c r="AL58" i="38"/>
  <c r="AJ58" i="38"/>
  <c r="AH58" i="38"/>
  <c r="AF58" i="38"/>
  <c r="AD58" i="38"/>
  <c r="AB58" i="38"/>
  <c r="Z58" i="38"/>
  <c r="X58" i="38"/>
  <c r="V58" i="38"/>
  <c r="T58" i="38"/>
  <c r="R58" i="38"/>
  <c r="P58" i="38"/>
  <c r="N58" i="38"/>
  <c r="L58" i="38"/>
  <c r="J58" i="38"/>
  <c r="H58" i="38"/>
  <c r="F58" i="38"/>
  <c r="D58" i="38"/>
  <c r="AX57" i="38"/>
  <c r="AV57" i="38"/>
  <c r="AT57" i="38"/>
  <c r="AR57" i="38"/>
  <c r="AP57" i="38"/>
  <c r="AN57" i="38"/>
  <c r="AL57" i="38"/>
  <c r="AJ57" i="38"/>
  <c r="AH57" i="38"/>
  <c r="AF57" i="38"/>
  <c r="AD57" i="38"/>
  <c r="AB57" i="38"/>
  <c r="Z57" i="38"/>
  <c r="X57" i="38"/>
  <c r="V57" i="38"/>
  <c r="T57" i="38"/>
  <c r="R57" i="38"/>
  <c r="P57" i="38"/>
  <c r="N57" i="38"/>
  <c r="L57" i="38"/>
  <c r="J57" i="38"/>
  <c r="H57" i="38"/>
  <c r="F57" i="38"/>
  <c r="D57" i="38"/>
  <c r="BC40" i="38"/>
  <c r="BB39" i="38"/>
  <c r="BB41" i="38" s="1"/>
  <c r="BB20" i="38" s="1"/>
  <c r="BC38" i="38"/>
  <c r="AW38" i="38"/>
  <c r="AU38" i="38"/>
  <c r="AS38" i="38"/>
  <c r="AQ38" i="38"/>
  <c r="AO38" i="38"/>
  <c r="AM38" i="38"/>
  <c r="AK38" i="38"/>
  <c r="AI38" i="38"/>
  <c r="AG38" i="38"/>
  <c r="AE38" i="38"/>
  <c r="AC38" i="38"/>
  <c r="AA38" i="38"/>
  <c r="Y38" i="38"/>
  <c r="W38" i="38"/>
  <c r="U38" i="38"/>
  <c r="S38" i="38"/>
  <c r="Q38" i="38"/>
  <c r="O38" i="38"/>
  <c r="M38" i="38"/>
  <c r="K38" i="38"/>
  <c r="I38" i="38"/>
  <c r="G38" i="38"/>
  <c r="E38" i="38"/>
  <c r="C38" i="38"/>
  <c r="BC37" i="38"/>
  <c r="AW37" i="38"/>
  <c r="AU37" i="38"/>
  <c r="AS37" i="38"/>
  <c r="AQ37" i="38"/>
  <c r="AO37" i="38"/>
  <c r="AM37" i="38"/>
  <c r="AK37" i="38"/>
  <c r="AI37" i="38"/>
  <c r="AG37" i="38"/>
  <c r="AE37" i="38"/>
  <c r="AC37" i="38"/>
  <c r="AA37" i="38"/>
  <c r="Y37" i="38"/>
  <c r="W37" i="38"/>
  <c r="U37" i="38"/>
  <c r="S37" i="38"/>
  <c r="Q37" i="38"/>
  <c r="O37" i="38"/>
  <c r="M37" i="38"/>
  <c r="K37" i="38"/>
  <c r="I37" i="38"/>
  <c r="G37" i="38"/>
  <c r="E37" i="38"/>
  <c r="C37" i="38"/>
  <c r="BC36" i="38"/>
  <c r="AW36" i="38"/>
  <c r="AU36" i="38"/>
  <c r="AS36" i="38"/>
  <c r="AQ36" i="38"/>
  <c r="AO36" i="38"/>
  <c r="AM36" i="38"/>
  <c r="AK36" i="38"/>
  <c r="AI36" i="38"/>
  <c r="AG36" i="38"/>
  <c r="AE36" i="38"/>
  <c r="AC36" i="38"/>
  <c r="AA36" i="38"/>
  <c r="Y36" i="38"/>
  <c r="W36" i="38"/>
  <c r="U36" i="38"/>
  <c r="S36" i="38"/>
  <c r="Q36" i="38"/>
  <c r="O36" i="38"/>
  <c r="M36" i="38"/>
  <c r="K36" i="38"/>
  <c r="I36" i="38"/>
  <c r="G36" i="38"/>
  <c r="E36" i="38"/>
  <c r="C36" i="38"/>
  <c r="BC35" i="38"/>
  <c r="AW35" i="38"/>
  <c r="AU35" i="38"/>
  <c r="AS35" i="38"/>
  <c r="AQ35" i="38"/>
  <c r="AO35" i="38"/>
  <c r="AM35" i="38"/>
  <c r="AK35" i="38"/>
  <c r="AI35" i="38"/>
  <c r="AG35" i="38"/>
  <c r="AE35" i="38"/>
  <c r="AC35" i="38"/>
  <c r="AA35" i="38"/>
  <c r="Y35" i="38"/>
  <c r="W35" i="38"/>
  <c r="U35" i="38"/>
  <c r="S35" i="38"/>
  <c r="Q35" i="38"/>
  <c r="O35" i="38"/>
  <c r="M35" i="38"/>
  <c r="K35" i="38"/>
  <c r="I35" i="38"/>
  <c r="G35" i="38"/>
  <c r="E35" i="38"/>
  <c r="C35" i="38"/>
  <c r="BC34" i="38"/>
  <c r="AW34" i="38"/>
  <c r="AU34" i="38"/>
  <c r="AS34" i="38"/>
  <c r="AQ34" i="38"/>
  <c r="AO34" i="38"/>
  <c r="AM34" i="38"/>
  <c r="AK34" i="38"/>
  <c r="AI34" i="38"/>
  <c r="AG34" i="38"/>
  <c r="AE34" i="38"/>
  <c r="AC34" i="38"/>
  <c r="AA34" i="38"/>
  <c r="Y34" i="38"/>
  <c r="W34" i="38"/>
  <c r="U34" i="38"/>
  <c r="S34" i="38"/>
  <c r="Q34" i="38"/>
  <c r="O34" i="38"/>
  <c r="M34" i="38"/>
  <c r="K34" i="38"/>
  <c r="I34" i="38"/>
  <c r="G34" i="38"/>
  <c r="E34" i="38"/>
  <c r="C34" i="38"/>
  <c r="BC33" i="38"/>
  <c r="AW33" i="38"/>
  <c r="AU33" i="38"/>
  <c r="AS33" i="38"/>
  <c r="AQ33" i="38"/>
  <c r="AO33" i="38"/>
  <c r="AM33" i="38"/>
  <c r="AK33" i="38"/>
  <c r="AI33" i="38"/>
  <c r="AG33" i="38"/>
  <c r="AE33" i="38"/>
  <c r="AC33" i="38"/>
  <c r="AA33" i="38"/>
  <c r="Y33" i="38"/>
  <c r="W33" i="38"/>
  <c r="U33" i="38"/>
  <c r="S33" i="38"/>
  <c r="Q33" i="38"/>
  <c r="O33" i="38"/>
  <c r="M33" i="38"/>
  <c r="K33" i="38"/>
  <c r="I33" i="38"/>
  <c r="G33" i="38"/>
  <c r="E33" i="38"/>
  <c r="C33" i="38"/>
  <c r="BC32" i="38"/>
  <c r="AW32" i="38"/>
  <c r="AU32" i="38"/>
  <c r="AS32" i="38"/>
  <c r="AQ32" i="38"/>
  <c r="AO32" i="38"/>
  <c r="AM32" i="38"/>
  <c r="AK32" i="38"/>
  <c r="AI32" i="38"/>
  <c r="AG32" i="38"/>
  <c r="AE32" i="38"/>
  <c r="AC32" i="38"/>
  <c r="AA32" i="38"/>
  <c r="S32" i="38"/>
  <c r="Q32" i="38"/>
  <c r="M32" i="38"/>
  <c r="K32" i="38"/>
  <c r="I32" i="38"/>
  <c r="G32" i="38"/>
  <c r="E32" i="38"/>
  <c r="C32" i="38"/>
  <c r="BC31" i="38"/>
  <c r="AW31" i="38"/>
  <c r="AU31" i="38"/>
  <c r="AS31" i="38"/>
  <c r="AQ31" i="38"/>
  <c r="AO31" i="38"/>
  <c r="AM31" i="38"/>
  <c r="AK31" i="38"/>
  <c r="AI31" i="38"/>
  <c r="AG31" i="38"/>
  <c r="AE31" i="38"/>
  <c r="AC31" i="38"/>
  <c r="AA31" i="38"/>
  <c r="S31" i="38"/>
  <c r="Q31" i="38"/>
  <c r="M31" i="38"/>
  <c r="K31" i="38"/>
  <c r="I31" i="38"/>
  <c r="G31" i="38"/>
  <c r="E31" i="38"/>
  <c r="C31" i="38"/>
  <c r="BC30" i="38"/>
  <c r="AW30" i="38"/>
  <c r="AU30" i="38"/>
  <c r="AS30" i="38"/>
  <c r="AQ30" i="38"/>
  <c r="AO30" i="38"/>
  <c r="AM30" i="38"/>
  <c r="AK30" i="38"/>
  <c r="AI30" i="38"/>
  <c r="AG30" i="38"/>
  <c r="AE30" i="38"/>
  <c r="AC30" i="38"/>
  <c r="AA30" i="38"/>
  <c r="Y30" i="38"/>
  <c r="W30" i="38"/>
  <c r="U30" i="38"/>
  <c r="S30" i="38"/>
  <c r="Q30" i="38"/>
  <c r="O30" i="38"/>
  <c r="M30" i="38"/>
  <c r="K30" i="38"/>
  <c r="I30" i="38"/>
  <c r="G30" i="38"/>
  <c r="E30" i="38"/>
  <c r="C30" i="38"/>
  <c r="BC29" i="38"/>
  <c r="AW29" i="38"/>
  <c r="AU29" i="38"/>
  <c r="AS29" i="38"/>
  <c r="AQ29" i="38"/>
  <c r="AO29" i="38"/>
  <c r="AM29" i="38"/>
  <c r="AK29" i="38"/>
  <c r="AI29" i="38"/>
  <c r="AG29" i="38"/>
  <c r="AE29" i="38"/>
  <c r="AC29" i="38"/>
  <c r="AA29" i="38"/>
  <c r="Y29" i="38"/>
  <c r="W29" i="38"/>
  <c r="U29" i="38"/>
  <c r="S29" i="38"/>
  <c r="Q29" i="38"/>
  <c r="O29" i="38"/>
  <c r="M29" i="38"/>
  <c r="K29" i="38"/>
  <c r="I29" i="38"/>
  <c r="G29" i="38"/>
  <c r="E29" i="38"/>
  <c r="C29" i="38"/>
  <c r="BC28" i="38"/>
  <c r="AW28" i="38"/>
  <c r="AU28" i="38"/>
  <c r="AS28" i="38"/>
  <c r="AQ28" i="38"/>
  <c r="AO28" i="38"/>
  <c r="AM28" i="38"/>
  <c r="AK28" i="38"/>
  <c r="AI28" i="38"/>
  <c r="AG28" i="38"/>
  <c r="AE28" i="38"/>
  <c r="AC28" i="38"/>
  <c r="AA28" i="38"/>
  <c r="Y28" i="38"/>
  <c r="W28" i="38"/>
  <c r="U28" i="38"/>
  <c r="S28" i="38"/>
  <c r="Q28" i="38"/>
  <c r="O28" i="38"/>
  <c r="M28" i="38"/>
  <c r="K28" i="38"/>
  <c r="I28" i="38"/>
  <c r="G28" i="38"/>
  <c r="E28" i="38"/>
  <c r="C28" i="38"/>
  <c r="BC27" i="38"/>
  <c r="AW27" i="38"/>
  <c r="AU27" i="38"/>
  <c r="AS27" i="38"/>
  <c r="AQ27" i="38"/>
  <c r="AO27" i="38"/>
  <c r="AM27" i="38"/>
  <c r="AK27" i="38"/>
  <c r="AI27" i="38"/>
  <c r="AG27" i="38"/>
  <c r="AE27" i="38"/>
  <c r="AC27" i="38"/>
  <c r="AA27" i="38"/>
  <c r="Y27" i="38"/>
  <c r="W27" i="38"/>
  <c r="U27" i="38"/>
  <c r="S27" i="38"/>
  <c r="Q27" i="38"/>
  <c r="O27" i="38"/>
  <c r="M27" i="38"/>
  <c r="K27" i="38"/>
  <c r="I27" i="38"/>
  <c r="G27" i="38"/>
  <c r="E27" i="38"/>
  <c r="C27" i="38"/>
  <c r="BC26" i="38"/>
  <c r="AW26" i="38"/>
  <c r="AU26" i="38"/>
  <c r="AS26" i="38"/>
  <c r="AQ26" i="38"/>
  <c r="AO26" i="38"/>
  <c r="AM26" i="38"/>
  <c r="AK26" i="38"/>
  <c r="AI26" i="38"/>
  <c r="AG26" i="38"/>
  <c r="AE26" i="38"/>
  <c r="AC26" i="38"/>
  <c r="AA26" i="38"/>
  <c r="S26" i="38"/>
  <c r="Q26" i="38"/>
  <c r="M26" i="38"/>
  <c r="K26" i="38"/>
  <c r="I26" i="38"/>
  <c r="G26" i="38"/>
  <c r="E26" i="38"/>
  <c r="C26" i="38"/>
  <c r="BC25" i="38"/>
  <c r="AW25" i="38"/>
  <c r="AU25" i="38"/>
  <c r="AS25" i="38"/>
  <c r="AQ25" i="38"/>
  <c r="AO25" i="38"/>
  <c r="AM25" i="38"/>
  <c r="AK25" i="38"/>
  <c r="AI25" i="38"/>
  <c r="AG25" i="38"/>
  <c r="AE25" i="38"/>
  <c r="AC25" i="38"/>
  <c r="AA25" i="38"/>
  <c r="Y25" i="38"/>
  <c r="W25" i="38"/>
  <c r="U25" i="38"/>
  <c r="S25" i="38"/>
  <c r="Q25" i="38"/>
  <c r="O25" i="38"/>
  <c r="M25" i="38"/>
  <c r="K25" i="38"/>
  <c r="I25" i="38"/>
  <c r="G25" i="38"/>
  <c r="E25" i="38"/>
  <c r="C25" i="38"/>
  <c r="BC24" i="38"/>
  <c r="AW24" i="38"/>
  <c r="AU24" i="38"/>
  <c r="AS24" i="38"/>
  <c r="AQ24" i="38"/>
  <c r="AO24" i="38"/>
  <c r="AM24" i="38"/>
  <c r="AK24" i="38"/>
  <c r="AI24" i="38"/>
  <c r="AG24" i="38"/>
  <c r="AE24" i="38"/>
  <c r="AC24" i="38"/>
  <c r="AA24" i="38"/>
  <c r="Y24" i="38"/>
  <c r="W24" i="38"/>
  <c r="U24" i="38"/>
  <c r="S24" i="38"/>
  <c r="Q24" i="38"/>
  <c r="O24" i="38"/>
  <c r="M24" i="38"/>
  <c r="K24" i="38"/>
  <c r="I24" i="38"/>
  <c r="G24" i="38"/>
  <c r="E24" i="38"/>
  <c r="C24" i="38"/>
  <c r="BC23" i="38"/>
  <c r="BC39" i="38" s="1"/>
  <c r="BC41" i="38" s="1"/>
  <c r="BC20" i="38" s="1"/>
  <c r="AW23" i="38"/>
  <c r="AU23" i="38"/>
  <c r="AS23" i="38"/>
  <c r="AQ23" i="38"/>
  <c r="AQ39" i="38" s="1"/>
  <c r="AO23" i="38"/>
  <c r="AM23" i="38"/>
  <c r="AK23" i="38"/>
  <c r="AI23" i="38"/>
  <c r="AG23" i="38"/>
  <c r="AE23" i="38"/>
  <c r="AC23" i="38"/>
  <c r="AA23" i="38"/>
  <c r="AA39" i="38" s="1"/>
  <c r="Y23" i="38"/>
  <c r="W23" i="38"/>
  <c r="U23" i="38"/>
  <c r="S23" i="38"/>
  <c r="Q23" i="38"/>
  <c r="O23" i="38"/>
  <c r="M23" i="38"/>
  <c r="K23" i="38"/>
  <c r="K39" i="38" s="1"/>
  <c r="I23" i="38"/>
  <c r="G23" i="38"/>
  <c r="E23" i="38"/>
  <c r="C23" i="38"/>
  <c r="BA18" i="38"/>
  <c r="AX15" i="38"/>
  <c r="AW41" i="38" s="1"/>
  <c r="AV15" i="38"/>
  <c r="AU41" i="38" s="1"/>
  <c r="AT15" i="38"/>
  <c r="AS41" i="38" s="1"/>
  <c r="AR15" i="38"/>
  <c r="AQ41" i="38" s="1"/>
  <c r="AP15" i="38"/>
  <c r="AO41" i="38" s="1"/>
  <c r="AN15" i="38"/>
  <c r="AM41" i="38" s="1"/>
  <c r="AL15" i="38"/>
  <c r="AK41" i="38" s="1"/>
  <c r="AJ15" i="38"/>
  <c r="AI41" i="38" s="1"/>
  <c r="AH15" i="38"/>
  <c r="AG41" i="38" s="1"/>
  <c r="AF15" i="38"/>
  <c r="AE41" i="38" s="1"/>
  <c r="AD15" i="38"/>
  <c r="AC41" i="38" s="1"/>
  <c r="AB15" i="38"/>
  <c r="AA41" i="38" s="1"/>
  <c r="Z15" i="38"/>
  <c r="X15" i="38"/>
  <c r="V15" i="38"/>
  <c r="T15" i="38"/>
  <c r="S41" i="38" s="1"/>
  <c r="R15" i="38"/>
  <c r="Q41" i="38" s="1"/>
  <c r="P15" i="38"/>
  <c r="N15" i="38"/>
  <c r="M41" i="38" s="1"/>
  <c r="L15" i="38"/>
  <c r="K41" i="38" s="1"/>
  <c r="J15" i="38"/>
  <c r="I41" i="38" s="1"/>
  <c r="H15" i="38"/>
  <c r="G41" i="38" s="1"/>
  <c r="F15" i="38"/>
  <c r="E41" i="38" s="1"/>
  <c r="D15" i="38"/>
  <c r="D14" i="38"/>
  <c r="AX13" i="38"/>
  <c r="AV13" i="38"/>
  <c r="AT13" i="38"/>
  <c r="AR13" i="38"/>
  <c r="AP13" i="38"/>
  <c r="AN13" i="38"/>
  <c r="AL13" i="38"/>
  <c r="AJ13" i="38"/>
  <c r="AH13" i="38"/>
  <c r="AF13" i="38"/>
  <c r="AD13" i="38"/>
  <c r="AB13" i="38"/>
  <c r="Z13" i="38"/>
  <c r="X13" i="38"/>
  <c r="V13" i="38"/>
  <c r="T13" i="38"/>
  <c r="R13" i="38"/>
  <c r="P13" i="38"/>
  <c r="N13" i="38"/>
  <c r="L13" i="38"/>
  <c r="J13" i="38"/>
  <c r="H13" i="38"/>
  <c r="F13" i="38"/>
  <c r="D13" i="38"/>
  <c r="AX12" i="38"/>
  <c r="AW12" i="38"/>
  <c r="AV12" i="38"/>
  <c r="AU12" i="38"/>
  <c r="AT12" i="38"/>
  <c r="AS12" i="38"/>
  <c r="AR12" i="38"/>
  <c r="AQ12" i="38"/>
  <c r="AP12" i="38"/>
  <c r="AO12" i="38"/>
  <c r="AN12" i="38"/>
  <c r="AM12" i="38"/>
  <c r="AL12" i="38"/>
  <c r="AK12" i="38"/>
  <c r="AJ12" i="38"/>
  <c r="AI12" i="38"/>
  <c r="AH12" i="38"/>
  <c r="AG12" i="38"/>
  <c r="AF12" i="38"/>
  <c r="AE12" i="38"/>
  <c r="AD12" i="38"/>
  <c r="AC12" i="38"/>
  <c r="AB12" i="38"/>
  <c r="AA12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AW73" i="37"/>
  <c r="AU73" i="37"/>
  <c r="AS73" i="37"/>
  <c r="AQ73" i="37"/>
  <c r="AO73" i="37"/>
  <c r="AM73" i="37"/>
  <c r="AK73" i="37"/>
  <c r="AI73" i="37"/>
  <c r="AG73" i="37"/>
  <c r="AE73" i="37"/>
  <c r="AC73" i="37"/>
  <c r="AA73" i="37"/>
  <c r="Y73" i="37"/>
  <c r="W73" i="37"/>
  <c r="U73" i="37"/>
  <c r="S73" i="37"/>
  <c r="Q73" i="37"/>
  <c r="O73" i="37"/>
  <c r="M73" i="37"/>
  <c r="K73" i="37"/>
  <c r="I73" i="37"/>
  <c r="G73" i="37"/>
  <c r="E73" i="37"/>
  <c r="C73" i="37"/>
  <c r="AX72" i="37"/>
  <c r="AV72" i="37"/>
  <c r="AT72" i="37"/>
  <c r="AR72" i="37"/>
  <c r="AP72" i="37"/>
  <c r="AN72" i="37"/>
  <c r="AL72" i="37"/>
  <c r="AJ72" i="37"/>
  <c r="AH72" i="37"/>
  <c r="AF72" i="37"/>
  <c r="AD72" i="37"/>
  <c r="AB72" i="37"/>
  <c r="Z72" i="37"/>
  <c r="X72" i="37"/>
  <c r="V72" i="37"/>
  <c r="T72" i="37"/>
  <c r="R72" i="37"/>
  <c r="P72" i="37"/>
  <c r="N72" i="37"/>
  <c r="L72" i="37"/>
  <c r="J72" i="37"/>
  <c r="H72" i="37"/>
  <c r="F72" i="37"/>
  <c r="D72" i="37"/>
  <c r="AX71" i="37"/>
  <c r="AV71" i="37"/>
  <c r="AT71" i="37"/>
  <c r="AR71" i="37"/>
  <c r="AP71" i="37"/>
  <c r="AN71" i="37"/>
  <c r="AL71" i="37"/>
  <c r="AJ71" i="37"/>
  <c r="AH71" i="37"/>
  <c r="AF71" i="37"/>
  <c r="AD71" i="37"/>
  <c r="AB71" i="37"/>
  <c r="Z71" i="37"/>
  <c r="X71" i="37"/>
  <c r="V71" i="37"/>
  <c r="T71" i="37"/>
  <c r="R71" i="37"/>
  <c r="P71" i="37"/>
  <c r="N71" i="37"/>
  <c r="L71" i="37"/>
  <c r="J71" i="37"/>
  <c r="H71" i="37"/>
  <c r="F71" i="37"/>
  <c r="D71" i="37"/>
  <c r="AX70" i="37"/>
  <c r="AV70" i="37"/>
  <c r="AT70" i="37"/>
  <c r="AR70" i="37"/>
  <c r="AP70" i="37"/>
  <c r="AN70" i="37"/>
  <c r="AL70" i="37"/>
  <c r="AJ70" i="37"/>
  <c r="AH70" i="37"/>
  <c r="AF70" i="37"/>
  <c r="AD70" i="37"/>
  <c r="AB70" i="37"/>
  <c r="Z70" i="37"/>
  <c r="X70" i="37"/>
  <c r="V70" i="37"/>
  <c r="T70" i="37"/>
  <c r="R70" i="37"/>
  <c r="P70" i="37"/>
  <c r="N70" i="37"/>
  <c r="L70" i="37"/>
  <c r="J70" i="37"/>
  <c r="H70" i="37"/>
  <c r="F70" i="37"/>
  <c r="D70" i="37"/>
  <c r="AX69" i="37"/>
  <c r="AV69" i="37"/>
  <c r="AT69" i="37"/>
  <c r="AR69" i="37"/>
  <c r="AP69" i="37"/>
  <c r="AN69" i="37"/>
  <c r="AL69" i="37"/>
  <c r="AJ69" i="37"/>
  <c r="AH69" i="37"/>
  <c r="AF69" i="37"/>
  <c r="AD69" i="37"/>
  <c r="AB69" i="37"/>
  <c r="Z69" i="37"/>
  <c r="X69" i="37"/>
  <c r="V69" i="37"/>
  <c r="T69" i="37"/>
  <c r="R69" i="37"/>
  <c r="P69" i="37"/>
  <c r="N69" i="37"/>
  <c r="L69" i="37"/>
  <c r="J69" i="37"/>
  <c r="H69" i="37"/>
  <c r="F69" i="37"/>
  <c r="D69" i="37"/>
  <c r="AX68" i="37"/>
  <c r="AV68" i="37"/>
  <c r="AT68" i="37"/>
  <c r="AR68" i="37"/>
  <c r="AP68" i="37"/>
  <c r="AN68" i="37"/>
  <c r="AL68" i="37"/>
  <c r="AJ68" i="37"/>
  <c r="AH68" i="37"/>
  <c r="AF68" i="37"/>
  <c r="AD68" i="37"/>
  <c r="AB68" i="37"/>
  <c r="Z68" i="37"/>
  <c r="X68" i="37"/>
  <c r="V68" i="37"/>
  <c r="T68" i="37"/>
  <c r="R68" i="37"/>
  <c r="P68" i="37"/>
  <c r="N68" i="37"/>
  <c r="L68" i="37"/>
  <c r="J68" i="37"/>
  <c r="H68" i="37"/>
  <c r="F68" i="37"/>
  <c r="D68" i="37"/>
  <c r="AX67" i="37"/>
  <c r="AV67" i="37"/>
  <c r="AT67" i="37"/>
  <c r="AR67" i="37"/>
  <c r="AP67" i="37"/>
  <c r="AN67" i="37"/>
  <c r="AL67" i="37"/>
  <c r="AJ67" i="37"/>
  <c r="AH67" i="37"/>
  <c r="AF67" i="37"/>
  <c r="AD67" i="37"/>
  <c r="AB67" i="37"/>
  <c r="Z67" i="37"/>
  <c r="X67" i="37"/>
  <c r="V67" i="37"/>
  <c r="T67" i="37"/>
  <c r="R67" i="37"/>
  <c r="P67" i="37"/>
  <c r="N67" i="37"/>
  <c r="L67" i="37"/>
  <c r="J67" i="37"/>
  <c r="H67" i="37"/>
  <c r="F67" i="37"/>
  <c r="D67" i="37"/>
  <c r="AX66" i="37"/>
  <c r="AV66" i="37"/>
  <c r="AT66" i="37"/>
  <c r="AR66" i="37"/>
  <c r="AP66" i="37"/>
  <c r="AN66" i="37"/>
  <c r="AL66" i="37"/>
  <c r="AJ66" i="37"/>
  <c r="AH66" i="37"/>
  <c r="AF66" i="37"/>
  <c r="AD66" i="37"/>
  <c r="AB66" i="37"/>
  <c r="Z66" i="37"/>
  <c r="X66" i="37"/>
  <c r="V66" i="37"/>
  <c r="T66" i="37"/>
  <c r="R66" i="37"/>
  <c r="P66" i="37"/>
  <c r="N66" i="37"/>
  <c r="L66" i="37"/>
  <c r="J66" i="37"/>
  <c r="H66" i="37"/>
  <c r="F66" i="37"/>
  <c r="D66" i="37"/>
  <c r="AX65" i="37"/>
  <c r="AV65" i="37"/>
  <c r="AT65" i="37"/>
  <c r="AR65" i="37"/>
  <c r="AP65" i="37"/>
  <c r="AN65" i="37"/>
  <c r="AL65" i="37"/>
  <c r="AJ65" i="37"/>
  <c r="AH65" i="37"/>
  <c r="AF65" i="37"/>
  <c r="AD65" i="37"/>
  <c r="AB65" i="37"/>
  <c r="Z65" i="37"/>
  <c r="X65" i="37"/>
  <c r="V65" i="37"/>
  <c r="T65" i="37"/>
  <c r="R65" i="37"/>
  <c r="P65" i="37"/>
  <c r="N65" i="37"/>
  <c r="L65" i="37"/>
  <c r="J65" i="37"/>
  <c r="H65" i="37"/>
  <c r="F65" i="37"/>
  <c r="D65" i="37"/>
  <c r="AX64" i="37"/>
  <c r="AV64" i="37"/>
  <c r="AT64" i="37"/>
  <c r="AR64" i="37"/>
  <c r="AP64" i="37"/>
  <c r="AN64" i="37"/>
  <c r="AL64" i="37"/>
  <c r="AJ64" i="37"/>
  <c r="AH64" i="37"/>
  <c r="AF64" i="37"/>
  <c r="AD64" i="37"/>
  <c r="AB64" i="37"/>
  <c r="Z64" i="37"/>
  <c r="X64" i="37"/>
  <c r="V64" i="37"/>
  <c r="T64" i="37"/>
  <c r="R64" i="37"/>
  <c r="P64" i="37"/>
  <c r="N64" i="37"/>
  <c r="L64" i="37"/>
  <c r="J64" i="37"/>
  <c r="H64" i="37"/>
  <c r="F64" i="37"/>
  <c r="D64" i="37"/>
  <c r="AX63" i="37"/>
  <c r="AV63" i="37"/>
  <c r="AT63" i="37"/>
  <c r="AR63" i="37"/>
  <c r="AP63" i="37"/>
  <c r="AN63" i="37"/>
  <c r="AL63" i="37"/>
  <c r="AJ63" i="37"/>
  <c r="AH63" i="37"/>
  <c r="AF63" i="37"/>
  <c r="AD63" i="37"/>
  <c r="AB63" i="37"/>
  <c r="Z63" i="37"/>
  <c r="X63" i="37"/>
  <c r="V63" i="37"/>
  <c r="T63" i="37"/>
  <c r="R63" i="37"/>
  <c r="P63" i="37"/>
  <c r="N63" i="37"/>
  <c r="L63" i="37"/>
  <c r="J63" i="37"/>
  <c r="H63" i="37"/>
  <c r="F63" i="37"/>
  <c r="D63" i="37"/>
  <c r="AX62" i="37"/>
  <c r="AV62" i="37"/>
  <c r="AT62" i="37"/>
  <c r="AR62" i="37"/>
  <c r="AP62" i="37"/>
  <c r="AN62" i="37"/>
  <c r="AL62" i="37"/>
  <c r="AJ62" i="37"/>
  <c r="AH62" i="37"/>
  <c r="AF62" i="37"/>
  <c r="AD62" i="37"/>
  <c r="AB62" i="37"/>
  <c r="Z62" i="37"/>
  <c r="X62" i="37"/>
  <c r="V62" i="37"/>
  <c r="T62" i="37"/>
  <c r="R62" i="37"/>
  <c r="P62" i="37"/>
  <c r="N62" i="37"/>
  <c r="L62" i="37"/>
  <c r="J62" i="37"/>
  <c r="H62" i="37"/>
  <c r="F62" i="37"/>
  <c r="D62" i="37"/>
  <c r="AX61" i="37"/>
  <c r="AV61" i="37"/>
  <c r="AT61" i="37"/>
  <c r="AR61" i="37"/>
  <c r="AP61" i="37"/>
  <c r="AN61" i="37"/>
  <c r="AL61" i="37"/>
  <c r="AJ61" i="37"/>
  <c r="AH61" i="37"/>
  <c r="AF61" i="37"/>
  <c r="AD61" i="37"/>
  <c r="AB61" i="37"/>
  <c r="Z61" i="37"/>
  <c r="X61" i="37"/>
  <c r="V61" i="37"/>
  <c r="T61" i="37"/>
  <c r="R61" i="37"/>
  <c r="P61" i="37"/>
  <c r="N61" i="37"/>
  <c r="L61" i="37"/>
  <c r="J61" i="37"/>
  <c r="H61" i="37"/>
  <c r="F61" i="37"/>
  <c r="D61" i="37"/>
  <c r="AX60" i="37"/>
  <c r="AV60" i="37"/>
  <c r="AT60" i="37"/>
  <c r="AR60" i="37"/>
  <c r="AP60" i="37"/>
  <c r="AN60" i="37"/>
  <c r="AL60" i="37"/>
  <c r="AJ60" i="37"/>
  <c r="AH60" i="37"/>
  <c r="AF60" i="37"/>
  <c r="AD60" i="37"/>
  <c r="AB60" i="37"/>
  <c r="Z60" i="37"/>
  <c r="X60" i="37"/>
  <c r="V60" i="37"/>
  <c r="T60" i="37"/>
  <c r="R60" i="37"/>
  <c r="P60" i="37"/>
  <c r="N60" i="37"/>
  <c r="L60" i="37"/>
  <c r="J60" i="37"/>
  <c r="H60" i="37"/>
  <c r="F60" i="37"/>
  <c r="D60" i="37"/>
  <c r="AX59" i="37"/>
  <c r="AV59" i="37"/>
  <c r="AT59" i="37"/>
  <c r="AR59" i="37"/>
  <c r="AP59" i="37"/>
  <c r="AN59" i="37"/>
  <c r="AL59" i="37"/>
  <c r="AJ59" i="37"/>
  <c r="AH59" i="37"/>
  <c r="AF59" i="37"/>
  <c r="AD59" i="37"/>
  <c r="AB59" i="37"/>
  <c r="Z59" i="37"/>
  <c r="X59" i="37"/>
  <c r="V59" i="37"/>
  <c r="T59" i="37"/>
  <c r="R59" i="37"/>
  <c r="P59" i="37"/>
  <c r="N59" i="37"/>
  <c r="L59" i="37"/>
  <c r="J59" i="37"/>
  <c r="H59" i="37"/>
  <c r="F59" i="37"/>
  <c r="D59" i="37"/>
  <c r="AX58" i="37"/>
  <c r="AV58" i="37"/>
  <c r="AT58" i="37"/>
  <c r="AR58" i="37"/>
  <c r="AP58" i="37"/>
  <c r="AN58" i="37"/>
  <c r="AL58" i="37"/>
  <c r="AJ58" i="37"/>
  <c r="AH58" i="37"/>
  <c r="AF58" i="37"/>
  <c r="AD58" i="37"/>
  <c r="AB58" i="37"/>
  <c r="Z58" i="37"/>
  <c r="X58" i="37"/>
  <c r="V58" i="37"/>
  <c r="T58" i="37"/>
  <c r="R58" i="37"/>
  <c r="P58" i="37"/>
  <c r="N58" i="37"/>
  <c r="L58" i="37"/>
  <c r="J58" i="37"/>
  <c r="H58" i="37"/>
  <c r="F58" i="37"/>
  <c r="D58" i="37"/>
  <c r="AX57" i="37"/>
  <c r="AV57" i="37"/>
  <c r="AT57" i="37"/>
  <c r="AR57" i="37"/>
  <c r="AP57" i="37"/>
  <c r="AN57" i="37"/>
  <c r="AL57" i="37"/>
  <c r="AJ57" i="37"/>
  <c r="AH57" i="37"/>
  <c r="AF57" i="37"/>
  <c r="AD57" i="37"/>
  <c r="AB57" i="37"/>
  <c r="Z57" i="37"/>
  <c r="X57" i="37"/>
  <c r="V57" i="37"/>
  <c r="T57" i="37"/>
  <c r="R57" i="37"/>
  <c r="P57" i="37"/>
  <c r="N57" i="37"/>
  <c r="L57" i="37"/>
  <c r="J57" i="37"/>
  <c r="H57" i="37"/>
  <c r="F57" i="37"/>
  <c r="D57" i="37"/>
  <c r="BC40" i="37"/>
  <c r="BB39" i="37"/>
  <c r="BB41" i="37" s="1"/>
  <c r="BB20" i="37" s="1"/>
  <c r="BC38" i="37"/>
  <c r="AW38" i="37"/>
  <c r="AU38" i="37"/>
  <c r="AS38" i="37"/>
  <c r="AQ38" i="37"/>
  <c r="AO38" i="37"/>
  <c r="AM38" i="37"/>
  <c r="AK38" i="37"/>
  <c r="AI38" i="37"/>
  <c r="AG38" i="37"/>
  <c r="AE38" i="37"/>
  <c r="AC38" i="37"/>
  <c r="AA38" i="37"/>
  <c r="Y38" i="37"/>
  <c r="W38" i="37"/>
  <c r="U38" i="37"/>
  <c r="S38" i="37"/>
  <c r="Q38" i="37"/>
  <c r="O38" i="37"/>
  <c r="M38" i="37"/>
  <c r="K38" i="37"/>
  <c r="I38" i="37"/>
  <c r="G38" i="37"/>
  <c r="E38" i="37"/>
  <c r="C38" i="37"/>
  <c r="BC37" i="37"/>
  <c r="AW37" i="37"/>
  <c r="AU37" i="37"/>
  <c r="AS37" i="37"/>
  <c r="AQ37" i="37"/>
  <c r="AO37" i="37"/>
  <c r="AM37" i="37"/>
  <c r="AK37" i="37"/>
  <c r="AI37" i="37"/>
  <c r="AG37" i="37"/>
  <c r="AE37" i="37"/>
  <c r="AC37" i="37"/>
  <c r="AA37" i="37"/>
  <c r="Y37" i="37"/>
  <c r="W37" i="37"/>
  <c r="U37" i="37"/>
  <c r="S37" i="37"/>
  <c r="Q37" i="37"/>
  <c r="O37" i="37"/>
  <c r="K37" i="37"/>
  <c r="I37" i="37"/>
  <c r="G37" i="37"/>
  <c r="E37" i="37"/>
  <c r="C37" i="37"/>
  <c r="BC36" i="37"/>
  <c r="AW36" i="37"/>
  <c r="AU36" i="37"/>
  <c r="AS36" i="37"/>
  <c r="AQ36" i="37"/>
  <c r="AO36" i="37"/>
  <c r="AM36" i="37"/>
  <c r="AK36" i="37"/>
  <c r="AI36" i="37"/>
  <c r="AG36" i="37"/>
  <c r="AE36" i="37"/>
  <c r="AC36" i="37"/>
  <c r="AA36" i="37"/>
  <c r="Y36" i="37"/>
  <c r="W36" i="37"/>
  <c r="U36" i="37"/>
  <c r="S36" i="37"/>
  <c r="Q36" i="37"/>
  <c r="O36" i="37"/>
  <c r="M36" i="37"/>
  <c r="K36" i="37"/>
  <c r="I36" i="37"/>
  <c r="G36" i="37"/>
  <c r="E36" i="37"/>
  <c r="C36" i="37"/>
  <c r="BC35" i="37"/>
  <c r="AW35" i="37"/>
  <c r="AU35" i="37"/>
  <c r="AS35" i="37"/>
  <c r="AQ35" i="37"/>
  <c r="AO35" i="37"/>
  <c r="AM35" i="37"/>
  <c r="AK35" i="37"/>
  <c r="AI35" i="37"/>
  <c r="AG35" i="37"/>
  <c r="AE35" i="37"/>
  <c r="AC35" i="37"/>
  <c r="AA35" i="37"/>
  <c r="Y35" i="37"/>
  <c r="W35" i="37"/>
  <c r="U35" i="37"/>
  <c r="S35" i="37"/>
  <c r="Q35" i="37"/>
  <c r="O35" i="37"/>
  <c r="M35" i="37"/>
  <c r="K35" i="37"/>
  <c r="I35" i="37"/>
  <c r="G35" i="37"/>
  <c r="E35" i="37"/>
  <c r="C35" i="37"/>
  <c r="BC34" i="37"/>
  <c r="AW34" i="37"/>
  <c r="AU34" i="37"/>
  <c r="AS34" i="37"/>
  <c r="AQ34" i="37"/>
  <c r="AO34" i="37"/>
  <c r="AM34" i="37"/>
  <c r="AK34" i="37"/>
  <c r="AI34" i="37"/>
  <c r="AG34" i="37"/>
  <c r="AE34" i="37"/>
  <c r="AC34" i="37"/>
  <c r="AA34" i="37"/>
  <c r="Y34" i="37"/>
  <c r="W34" i="37"/>
  <c r="U34" i="37"/>
  <c r="S34" i="37"/>
  <c r="Q34" i="37"/>
  <c r="O34" i="37"/>
  <c r="M34" i="37"/>
  <c r="K34" i="37"/>
  <c r="I34" i="37"/>
  <c r="G34" i="37"/>
  <c r="E34" i="37"/>
  <c r="C34" i="37"/>
  <c r="BC33" i="37"/>
  <c r="AW33" i="37"/>
  <c r="AU33" i="37"/>
  <c r="AS33" i="37"/>
  <c r="AQ33" i="37"/>
  <c r="AO33" i="37"/>
  <c r="AM33" i="37"/>
  <c r="AK33" i="37"/>
  <c r="AI33" i="37"/>
  <c r="AG33" i="37"/>
  <c r="AE33" i="37"/>
  <c r="AC33" i="37"/>
  <c r="AA33" i="37"/>
  <c r="Y33" i="37"/>
  <c r="W33" i="37"/>
  <c r="U33" i="37"/>
  <c r="S33" i="37"/>
  <c r="Q33" i="37"/>
  <c r="O33" i="37"/>
  <c r="M33" i="37"/>
  <c r="K33" i="37"/>
  <c r="I33" i="37"/>
  <c r="G33" i="37"/>
  <c r="E33" i="37"/>
  <c r="C33" i="37"/>
  <c r="BC32" i="37"/>
  <c r="AW32" i="37"/>
  <c r="AU32" i="37"/>
  <c r="AS32" i="37"/>
  <c r="AQ32" i="37"/>
  <c r="AO32" i="37"/>
  <c r="AM32" i="37"/>
  <c r="AK32" i="37"/>
  <c r="AE32" i="37"/>
  <c r="AC32" i="37"/>
  <c r="AA32" i="37"/>
  <c r="Y32" i="37"/>
  <c r="W32" i="37"/>
  <c r="U32" i="37"/>
  <c r="S32" i="37"/>
  <c r="Q32" i="37"/>
  <c r="O32" i="37"/>
  <c r="K32" i="37"/>
  <c r="I32" i="37"/>
  <c r="G32" i="37"/>
  <c r="E32" i="37"/>
  <c r="C32" i="37"/>
  <c r="BC31" i="37"/>
  <c r="AW31" i="37"/>
  <c r="AU31" i="37"/>
  <c r="AS31" i="37"/>
  <c r="AQ31" i="37"/>
  <c r="AO31" i="37"/>
  <c r="AM31" i="37"/>
  <c r="AK31" i="37"/>
  <c r="AE31" i="37"/>
  <c r="AC31" i="37"/>
  <c r="AA31" i="37"/>
  <c r="Y31" i="37"/>
  <c r="W31" i="37"/>
  <c r="U31" i="37"/>
  <c r="S31" i="37"/>
  <c r="Q31" i="37"/>
  <c r="O31" i="37"/>
  <c r="K31" i="37"/>
  <c r="I31" i="37"/>
  <c r="G31" i="37"/>
  <c r="E31" i="37"/>
  <c r="C31" i="37"/>
  <c r="BC30" i="37"/>
  <c r="AW30" i="37"/>
  <c r="AU30" i="37"/>
  <c r="AS30" i="37"/>
  <c r="AQ30" i="37"/>
  <c r="AO30" i="37"/>
  <c r="AM30" i="37"/>
  <c r="AK30" i="37"/>
  <c r="AI30" i="37"/>
  <c r="AG30" i="37"/>
  <c r="AE30" i="37"/>
  <c r="AC30" i="37"/>
  <c r="AA30" i="37"/>
  <c r="Y30" i="37"/>
  <c r="W30" i="37"/>
  <c r="U30" i="37"/>
  <c r="S30" i="37"/>
  <c r="Q30" i="37"/>
  <c r="O30" i="37"/>
  <c r="M30" i="37"/>
  <c r="K30" i="37"/>
  <c r="I30" i="37"/>
  <c r="G30" i="37"/>
  <c r="E30" i="37"/>
  <c r="C30" i="37"/>
  <c r="BC29" i="37"/>
  <c r="AW29" i="37"/>
  <c r="AU29" i="37"/>
  <c r="AS29" i="37"/>
  <c r="AQ29" i="37"/>
  <c r="AO29" i="37"/>
  <c r="AM29" i="37"/>
  <c r="AK29" i="37"/>
  <c r="AI29" i="37"/>
  <c r="AG29" i="37"/>
  <c r="AE29" i="37"/>
  <c r="AC29" i="37"/>
  <c r="AA29" i="37"/>
  <c r="Y29" i="37"/>
  <c r="W29" i="37"/>
  <c r="U29" i="37"/>
  <c r="S29" i="37"/>
  <c r="Q29" i="37"/>
  <c r="O29" i="37"/>
  <c r="M29" i="37"/>
  <c r="K29" i="37"/>
  <c r="I29" i="37"/>
  <c r="G29" i="37"/>
  <c r="E29" i="37"/>
  <c r="C29" i="37"/>
  <c r="BC28" i="37"/>
  <c r="AW28" i="37"/>
  <c r="AU28" i="37"/>
  <c r="AS28" i="37"/>
  <c r="AQ28" i="37"/>
  <c r="AO28" i="37"/>
  <c r="AM28" i="37"/>
  <c r="AK28" i="37"/>
  <c r="AI28" i="37"/>
  <c r="AG28" i="37"/>
  <c r="AE28" i="37"/>
  <c r="AC28" i="37"/>
  <c r="AA28" i="37"/>
  <c r="Y28" i="37"/>
  <c r="W28" i="37"/>
  <c r="U28" i="37"/>
  <c r="S28" i="37"/>
  <c r="Q28" i="37"/>
  <c r="O28" i="37"/>
  <c r="M28" i="37"/>
  <c r="K28" i="37"/>
  <c r="I28" i="37"/>
  <c r="G28" i="37"/>
  <c r="E28" i="37"/>
  <c r="C28" i="37"/>
  <c r="BC27" i="37"/>
  <c r="AW27" i="37"/>
  <c r="AU27" i="37"/>
  <c r="AS27" i="37"/>
  <c r="AQ27" i="37"/>
  <c r="AO27" i="37"/>
  <c r="AM27" i="37"/>
  <c r="AK27" i="37"/>
  <c r="AI27" i="37"/>
  <c r="AG27" i="37"/>
  <c r="AE27" i="37"/>
  <c r="AC27" i="37"/>
  <c r="AA27" i="37"/>
  <c r="Y27" i="37"/>
  <c r="W27" i="37"/>
  <c r="U27" i="37"/>
  <c r="S27" i="37"/>
  <c r="Q27" i="37"/>
  <c r="O27" i="37"/>
  <c r="M27" i="37"/>
  <c r="K27" i="37"/>
  <c r="I27" i="37"/>
  <c r="G27" i="37"/>
  <c r="E27" i="37"/>
  <c r="C27" i="37"/>
  <c r="BC26" i="37"/>
  <c r="AW26" i="37"/>
  <c r="AU26" i="37"/>
  <c r="AS26" i="37"/>
  <c r="AQ26" i="37"/>
  <c r="AO26" i="37"/>
  <c r="AM26" i="37"/>
  <c r="AK26" i="37"/>
  <c r="AE26" i="37"/>
  <c r="AC26" i="37"/>
  <c r="AA26" i="37"/>
  <c r="Y26" i="37"/>
  <c r="W26" i="37"/>
  <c r="U26" i="37"/>
  <c r="S26" i="37"/>
  <c r="Q26" i="37"/>
  <c r="O26" i="37"/>
  <c r="K26" i="37"/>
  <c r="I26" i="37"/>
  <c r="G26" i="37"/>
  <c r="E26" i="37"/>
  <c r="C26" i="37"/>
  <c r="BC25" i="37"/>
  <c r="AW25" i="37"/>
  <c r="AU25" i="37"/>
  <c r="AS25" i="37"/>
  <c r="AQ25" i="37"/>
  <c r="AO25" i="37"/>
  <c r="AM25" i="37"/>
  <c r="AK25" i="37"/>
  <c r="AI25" i="37"/>
  <c r="AG25" i="37"/>
  <c r="AE25" i="37"/>
  <c r="AC25" i="37"/>
  <c r="AA25" i="37"/>
  <c r="Y25" i="37"/>
  <c r="W25" i="37"/>
  <c r="U25" i="37"/>
  <c r="S25" i="37"/>
  <c r="Q25" i="37"/>
  <c r="O25" i="37"/>
  <c r="M25" i="37"/>
  <c r="K25" i="37"/>
  <c r="I25" i="37"/>
  <c r="G25" i="37"/>
  <c r="E25" i="37"/>
  <c r="C25" i="37"/>
  <c r="BC24" i="37"/>
  <c r="AW24" i="37"/>
  <c r="AU24" i="37"/>
  <c r="AS24" i="37"/>
  <c r="AQ24" i="37"/>
  <c r="AO24" i="37"/>
  <c r="AM24" i="37"/>
  <c r="AK24" i="37"/>
  <c r="AI24" i="37"/>
  <c r="AG24" i="37"/>
  <c r="AE24" i="37"/>
  <c r="AC24" i="37"/>
  <c r="AA24" i="37"/>
  <c r="Y24" i="37"/>
  <c r="W24" i="37"/>
  <c r="U24" i="37"/>
  <c r="S24" i="37"/>
  <c r="Q24" i="37"/>
  <c r="O24" i="37"/>
  <c r="M24" i="37"/>
  <c r="K24" i="37"/>
  <c r="I24" i="37"/>
  <c r="G24" i="37"/>
  <c r="E24" i="37"/>
  <c r="C24" i="37"/>
  <c r="BC23" i="37"/>
  <c r="AW23" i="37"/>
  <c r="AU23" i="37"/>
  <c r="AS23" i="37"/>
  <c r="AQ23" i="37"/>
  <c r="AO23" i="37"/>
  <c r="AM23" i="37"/>
  <c r="AK23" i="37"/>
  <c r="AI23" i="37"/>
  <c r="AG23" i="37"/>
  <c r="AE23" i="37"/>
  <c r="AC23" i="37"/>
  <c r="AA23" i="37"/>
  <c r="Y23" i="37"/>
  <c r="W23" i="37"/>
  <c r="U23" i="37"/>
  <c r="S23" i="37"/>
  <c r="S39" i="37" s="1"/>
  <c r="Q23" i="37"/>
  <c r="O23" i="37"/>
  <c r="M23" i="37"/>
  <c r="K23" i="37"/>
  <c r="I23" i="37"/>
  <c r="G23" i="37"/>
  <c r="E23" i="37"/>
  <c r="C23" i="37"/>
  <c r="C39" i="37" s="1"/>
  <c r="BA18" i="37"/>
  <c r="AX15" i="37"/>
  <c r="AW41" i="37" s="1"/>
  <c r="AV15" i="37"/>
  <c r="AU41" i="37" s="1"/>
  <c r="AT15" i="37"/>
  <c r="AS41" i="37" s="1"/>
  <c r="AR15" i="37"/>
  <c r="AQ41" i="37" s="1"/>
  <c r="AP15" i="37"/>
  <c r="AO41" i="37" s="1"/>
  <c r="AN15" i="37"/>
  <c r="AM41" i="37" s="1"/>
  <c r="AL15" i="37"/>
  <c r="AK41" i="37" s="1"/>
  <c r="AJ15" i="37"/>
  <c r="AH15" i="37"/>
  <c r="AF15" i="37"/>
  <c r="AE41" i="37" s="1"/>
  <c r="AD15" i="37"/>
  <c r="AC41" i="37" s="1"/>
  <c r="AB15" i="37"/>
  <c r="AA41" i="37" s="1"/>
  <c r="Z15" i="37"/>
  <c r="Y41" i="37" s="1"/>
  <c r="X15" i="37"/>
  <c r="W41" i="37" s="1"/>
  <c r="V15" i="37"/>
  <c r="U41" i="37" s="1"/>
  <c r="T15" i="37"/>
  <c r="S41" i="37" s="1"/>
  <c r="R15" i="37"/>
  <c r="Q41" i="37" s="1"/>
  <c r="P15" i="37"/>
  <c r="O41" i="37" s="1"/>
  <c r="N15" i="37"/>
  <c r="L15" i="37"/>
  <c r="K41" i="37" s="1"/>
  <c r="J15" i="37"/>
  <c r="I41" i="37" s="1"/>
  <c r="H15" i="37"/>
  <c r="G41" i="37" s="1"/>
  <c r="F15" i="37"/>
  <c r="E41" i="37" s="1"/>
  <c r="D15" i="37"/>
  <c r="D14" i="37"/>
  <c r="AX13" i="37"/>
  <c r="AV13" i="37"/>
  <c r="AT13" i="37"/>
  <c r="AR13" i="37"/>
  <c r="AP13" i="37"/>
  <c r="AN13" i="37"/>
  <c r="AL13" i="37"/>
  <c r="AJ13" i="37"/>
  <c r="AH13" i="37"/>
  <c r="AF13" i="37"/>
  <c r="AD13" i="37"/>
  <c r="AB13" i="37"/>
  <c r="Z13" i="37"/>
  <c r="X13" i="37"/>
  <c r="V13" i="37"/>
  <c r="T13" i="37"/>
  <c r="R13" i="37"/>
  <c r="P13" i="37"/>
  <c r="N13" i="37"/>
  <c r="L13" i="37"/>
  <c r="J13" i="37"/>
  <c r="H13" i="37"/>
  <c r="F13" i="37"/>
  <c r="D13" i="37"/>
  <c r="AX12" i="37"/>
  <c r="AW12" i="37"/>
  <c r="AV12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H12" i="37"/>
  <c r="AG12" i="37"/>
  <c r="AF12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E12" i="37"/>
  <c r="D12" i="37"/>
  <c r="C12" i="37"/>
  <c r="AW73" i="36"/>
  <c r="AU73" i="36"/>
  <c r="AS73" i="36"/>
  <c r="AQ73" i="36"/>
  <c r="AO73" i="36"/>
  <c r="AM73" i="36"/>
  <c r="AK73" i="36"/>
  <c r="AI73" i="36"/>
  <c r="AG73" i="36"/>
  <c r="AE73" i="36"/>
  <c r="AC73" i="36"/>
  <c r="AA73" i="36"/>
  <c r="Y73" i="36"/>
  <c r="W73" i="36"/>
  <c r="U73" i="36"/>
  <c r="S73" i="36"/>
  <c r="Q73" i="36"/>
  <c r="O73" i="36"/>
  <c r="M73" i="36"/>
  <c r="K73" i="36"/>
  <c r="I73" i="36"/>
  <c r="G73" i="36"/>
  <c r="E73" i="36"/>
  <c r="C73" i="36"/>
  <c r="AX72" i="36"/>
  <c r="AV72" i="36"/>
  <c r="AT72" i="36"/>
  <c r="AR72" i="36"/>
  <c r="AP72" i="36"/>
  <c r="AN72" i="36"/>
  <c r="AL72" i="36"/>
  <c r="AJ72" i="36"/>
  <c r="AH72" i="36"/>
  <c r="AF72" i="36"/>
  <c r="AD72" i="36"/>
  <c r="AB72" i="36"/>
  <c r="Z72" i="36"/>
  <c r="X72" i="36"/>
  <c r="V72" i="36"/>
  <c r="T72" i="36"/>
  <c r="R72" i="36"/>
  <c r="P72" i="36"/>
  <c r="N72" i="36"/>
  <c r="L72" i="36"/>
  <c r="J72" i="36"/>
  <c r="H72" i="36"/>
  <c r="F72" i="36"/>
  <c r="D72" i="36"/>
  <c r="AX71" i="36"/>
  <c r="AV71" i="36"/>
  <c r="AT71" i="36"/>
  <c r="AR71" i="36"/>
  <c r="AP71" i="36"/>
  <c r="AN71" i="36"/>
  <c r="AL71" i="36"/>
  <c r="AJ71" i="36"/>
  <c r="AH71" i="36"/>
  <c r="AF71" i="36"/>
  <c r="AD71" i="36"/>
  <c r="AB71" i="36"/>
  <c r="Z71" i="36"/>
  <c r="X71" i="36"/>
  <c r="V71" i="36"/>
  <c r="T71" i="36"/>
  <c r="R71" i="36"/>
  <c r="P71" i="36"/>
  <c r="N71" i="36"/>
  <c r="L71" i="36"/>
  <c r="J71" i="36"/>
  <c r="H71" i="36"/>
  <c r="F71" i="36"/>
  <c r="D71" i="36"/>
  <c r="AX70" i="36"/>
  <c r="AV70" i="36"/>
  <c r="AT70" i="36"/>
  <c r="AR70" i="36"/>
  <c r="AP70" i="36"/>
  <c r="AN70" i="36"/>
  <c r="AL70" i="36"/>
  <c r="AJ70" i="36"/>
  <c r="AH70" i="36"/>
  <c r="AF70" i="36"/>
  <c r="AD70" i="36"/>
  <c r="AB70" i="36"/>
  <c r="Z70" i="36"/>
  <c r="X70" i="36"/>
  <c r="V70" i="36"/>
  <c r="T70" i="36"/>
  <c r="R70" i="36"/>
  <c r="P70" i="36"/>
  <c r="N70" i="36"/>
  <c r="L70" i="36"/>
  <c r="J70" i="36"/>
  <c r="H70" i="36"/>
  <c r="F70" i="36"/>
  <c r="D70" i="36"/>
  <c r="AX69" i="36"/>
  <c r="AV69" i="36"/>
  <c r="AT69" i="36"/>
  <c r="AR69" i="36"/>
  <c r="AP69" i="36"/>
  <c r="AN69" i="36"/>
  <c r="AL69" i="36"/>
  <c r="AJ69" i="36"/>
  <c r="AH69" i="36"/>
  <c r="AF69" i="36"/>
  <c r="AD69" i="36"/>
  <c r="AB69" i="36"/>
  <c r="Z69" i="36"/>
  <c r="X69" i="36"/>
  <c r="V69" i="36"/>
  <c r="T69" i="36"/>
  <c r="R69" i="36"/>
  <c r="P69" i="36"/>
  <c r="N69" i="36"/>
  <c r="L69" i="36"/>
  <c r="J69" i="36"/>
  <c r="H69" i="36"/>
  <c r="F69" i="36"/>
  <c r="D69" i="36"/>
  <c r="AX68" i="36"/>
  <c r="AV68" i="36"/>
  <c r="AT68" i="36"/>
  <c r="AR68" i="36"/>
  <c r="AP68" i="36"/>
  <c r="AN68" i="36"/>
  <c r="AL68" i="36"/>
  <c r="AJ68" i="36"/>
  <c r="AH68" i="36"/>
  <c r="AF68" i="36"/>
  <c r="AD68" i="36"/>
  <c r="AB68" i="36"/>
  <c r="Z68" i="36"/>
  <c r="X68" i="36"/>
  <c r="V68" i="36"/>
  <c r="T68" i="36"/>
  <c r="R68" i="36"/>
  <c r="P68" i="36"/>
  <c r="N68" i="36"/>
  <c r="L68" i="36"/>
  <c r="J68" i="36"/>
  <c r="H68" i="36"/>
  <c r="F68" i="36"/>
  <c r="D68" i="36"/>
  <c r="AX67" i="36"/>
  <c r="AV67" i="36"/>
  <c r="AT67" i="36"/>
  <c r="AR67" i="36"/>
  <c r="AP67" i="36"/>
  <c r="AN67" i="36"/>
  <c r="AL67" i="36"/>
  <c r="AJ67" i="36"/>
  <c r="AH67" i="36"/>
  <c r="AF67" i="36"/>
  <c r="AD67" i="36"/>
  <c r="AB67" i="36"/>
  <c r="Z67" i="36"/>
  <c r="X67" i="36"/>
  <c r="V67" i="36"/>
  <c r="T67" i="36"/>
  <c r="R67" i="36"/>
  <c r="P67" i="36"/>
  <c r="N67" i="36"/>
  <c r="L67" i="36"/>
  <c r="J67" i="36"/>
  <c r="H67" i="36"/>
  <c r="F67" i="36"/>
  <c r="D67" i="36"/>
  <c r="AX66" i="36"/>
  <c r="AV66" i="36"/>
  <c r="AT66" i="36"/>
  <c r="AR66" i="36"/>
  <c r="AP66" i="36"/>
  <c r="AN66" i="36"/>
  <c r="AL66" i="36"/>
  <c r="AJ66" i="36"/>
  <c r="AH66" i="36"/>
  <c r="AF66" i="36"/>
  <c r="AD66" i="36"/>
  <c r="AB66" i="36"/>
  <c r="Z66" i="36"/>
  <c r="X66" i="36"/>
  <c r="V66" i="36"/>
  <c r="T66" i="36"/>
  <c r="R66" i="36"/>
  <c r="P66" i="36"/>
  <c r="N66" i="36"/>
  <c r="L66" i="36"/>
  <c r="J66" i="36"/>
  <c r="H66" i="36"/>
  <c r="F66" i="36"/>
  <c r="D66" i="36"/>
  <c r="AX65" i="36"/>
  <c r="AV65" i="36"/>
  <c r="AT65" i="36"/>
  <c r="AR65" i="36"/>
  <c r="AP65" i="36"/>
  <c r="AN65" i="36"/>
  <c r="AL65" i="36"/>
  <c r="AJ65" i="36"/>
  <c r="AH65" i="36"/>
  <c r="AF65" i="36"/>
  <c r="AD65" i="36"/>
  <c r="AB65" i="36"/>
  <c r="Z65" i="36"/>
  <c r="X65" i="36"/>
  <c r="V65" i="36"/>
  <c r="T65" i="36"/>
  <c r="R65" i="36"/>
  <c r="P65" i="36"/>
  <c r="N65" i="36"/>
  <c r="L65" i="36"/>
  <c r="J65" i="36"/>
  <c r="H65" i="36"/>
  <c r="F65" i="36"/>
  <c r="D65" i="36"/>
  <c r="AX64" i="36"/>
  <c r="AV64" i="36"/>
  <c r="AT64" i="36"/>
  <c r="AR64" i="36"/>
  <c r="AP64" i="36"/>
  <c r="AN64" i="36"/>
  <c r="AL64" i="36"/>
  <c r="AJ64" i="36"/>
  <c r="AH64" i="36"/>
  <c r="AF64" i="36"/>
  <c r="AD64" i="36"/>
  <c r="AB64" i="36"/>
  <c r="Z64" i="36"/>
  <c r="X64" i="36"/>
  <c r="V64" i="36"/>
  <c r="T64" i="36"/>
  <c r="R64" i="36"/>
  <c r="P64" i="36"/>
  <c r="N64" i="36"/>
  <c r="L64" i="36"/>
  <c r="J64" i="36"/>
  <c r="H64" i="36"/>
  <c r="F64" i="36"/>
  <c r="D64" i="36"/>
  <c r="AX63" i="36"/>
  <c r="AV63" i="36"/>
  <c r="AT63" i="36"/>
  <c r="AR63" i="36"/>
  <c r="AP63" i="36"/>
  <c r="AN63" i="36"/>
  <c r="AL63" i="36"/>
  <c r="AJ63" i="36"/>
  <c r="AH63" i="36"/>
  <c r="AF63" i="36"/>
  <c r="AD63" i="36"/>
  <c r="AB63" i="36"/>
  <c r="Z63" i="36"/>
  <c r="X63" i="36"/>
  <c r="V63" i="36"/>
  <c r="T63" i="36"/>
  <c r="R63" i="36"/>
  <c r="P63" i="36"/>
  <c r="N63" i="36"/>
  <c r="L63" i="36"/>
  <c r="J63" i="36"/>
  <c r="H63" i="36"/>
  <c r="F63" i="36"/>
  <c r="D63" i="36"/>
  <c r="AX62" i="36"/>
  <c r="AV62" i="36"/>
  <c r="AT62" i="36"/>
  <c r="AR62" i="36"/>
  <c r="AP62" i="36"/>
  <c r="AN62" i="36"/>
  <c r="AL62" i="36"/>
  <c r="AJ62" i="36"/>
  <c r="AH62" i="36"/>
  <c r="AF62" i="36"/>
  <c r="AD62" i="36"/>
  <c r="AB62" i="36"/>
  <c r="Z62" i="36"/>
  <c r="X62" i="36"/>
  <c r="V62" i="36"/>
  <c r="T62" i="36"/>
  <c r="R62" i="36"/>
  <c r="P62" i="36"/>
  <c r="N62" i="36"/>
  <c r="L62" i="36"/>
  <c r="J62" i="36"/>
  <c r="H62" i="36"/>
  <c r="F62" i="36"/>
  <c r="D62" i="36"/>
  <c r="AX61" i="36"/>
  <c r="AV61" i="36"/>
  <c r="AT61" i="36"/>
  <c r="AR61" i="36"/>
  <c r="AP61" i="36"/>
  <c r="AN61" i="36"/>
  <c r="AL61" i="36"/>
  <c r="AJ61" i="36"/>
  <c r="AH61" i="36"/>
  <c r="AF61" i="36"/>
  <c r="AD61" i="36"/>
  <c r="AB61" i="36"/>
  <c r="Z61" i="36"/>
  <c r="X61" i="36"/>
  <c r="V61" i="36"/>
  <c r="T61" i="36"/>
  <c r="R61" i="36"/>
  <c r="P61" i="36"/>
  <c r="N61" i="36"/>
  <c r="L61" i="36"/>
  <c r="J61" i="36"/>
  <c r="H61" i="36"/>
  <c r="F61" i="36"/>
  <c r="D61" i="36"/>
  <c r="AX60" i="36"/>
  <c r="AV60" i="36"/>
  <c r="AT60" i="36"/>
  <c r="AR60" i="36"/>
  <c r="AP60" i="36"/>
  <c r="AN60" i="36"/>
  <c r="AL60" i="36"/>
  <c r="AJ60" i="36"/>
  <c r="AH60" i="36"/>
  <c r="AF60" i="36"/>
  <c r="AD60" i="36"/>
  <c r="AB60" i="36"/>
  <c r="Z60" i="36"/>
  <c r="X60" i="36"/>
  <c r="V60" i="36"/>
  <c r="T60" i="36"/>
  <c r="R60" i="36"/>
  <c r="P60" i="36"/>
  <c r="N60" i="36"/>
  <c r="L60" i="36"/>
  <c r="J60" i="36"/>
  <c r="H60" i="36"/>
  <c r="F60" i="36"/>
  <c r="D60" i="36"/>
  <c r="AX59" i="36"/>
  <c r="AV59" i="36"/>
  <c r="AT59" i="36"/>
  <c r="AR59" i="36"/>
  <c r="AP59" i="36"/>
  <c r="AN59" i="36"/>
  <c r="AL59" i="36"/>
  <c r="AJ59" i="36"/>
  <c r="AH59" i="36"/>
  <c r="AF59" i="36"/>
  <c r="AD59" i="36"/>
  <c r="AB59" i="36"/>
  <c r="Z59" i="36"/>
  <c r="X59" i="36"/>
  <c r="V59" i="36"/>
  <c r="T59" i="36"/>
  <c r="R59" i="36"/>
  <c r="P59" i="36"/>
  <c r="N59" i="36"/>
  <c r="L59" i="36"/>
  <c r="J59" i="36"/>
  <c r="H59" i="36"/>
  <c r="F59" i="36"/>
  <c r="D59" i="36"/>
  <c r="AX58" i="36"/>
  <c r="AV58" i="36"/>
  <c r="AT58" i="36"/>
  <c r="AR58" i="36"/>
  <c r="AP58" i="36"/>
  <c r="AN58" i="36"/>
  <c r="AL58" i="36"/>
  <c r="AJ58" i="36"/>
  <c r="AH58" i="36"/>
  <c r="AF58" i="36"/>
  <c r="AD58" i="36"/>
  <c r="AB58" i="36"/>
  <c r="Z58" i="36"/>
  <c r="X58" i="36"/>
  <c r="V58" i="36"/>
  <c r="T58" i="36"/>
  <c r="R58" i="36"/>
  <c r="P58" i="36"/>
  <c r="N58" i="36"/>
  <c r="L58" i="36"/>
  <c r="J58" i="36"/>
  <c r="H58" i="36"/>
  <c r="F58" i="36"/>
  <c r="D58" i="36"/>
  <c r="AX57" i="36"/>
  <c r="AV57" i="36"/>
  <c r="AT57" i="36"/>
  <c r="AR57" i="36"/>
  <c r="AP57" i="36"/>
  <c r="AN57" i="36"/>
  <c r="AL57" i="36"/>
  <c r="AJ57" i="36"/>
  <c r="AH57" i="36"/>
  <c r="AF57" i="36"/>
  <c r="AD57" i="36"/>
  <c r="AB57" i="36"/>
  <c r="Z57" i="36"/>
  <c r="X57" i="36"/>
  <c r="V57" i="36"/>
  <c r="T57" i="36"/>
  <c r="R57" i="36"/>
  <c r="P57" i="36"/>
  <c r="N57" i="36"/>
  <c r="L57" i="36"/>
  <c r="J57" i="36"/>
  <c r="H57" i="36"/>
  <c r="F57" i="36"/>
  <c r="D57" i="36"/>
  <c r="BC40" i="36"/>
  <c r="BB39" i="36"/>
  <c r="BB41" i="36" s="1"/>
  <c r="BB20" i="36" s="1"/>
  <c r="BC38" i="36"/>
  <c r="AW38" i="36"/>
  <c r="AU38" i="36"/>
  <c r="AS38" i="36"/>
  <c r="AQ38" i="36"/>
  <c r="AO38" i="36"/>
  <c r="AM38" i="36"/>
  <c r="AK38" i="36"/>
  <c r="AI38" i="36"/>
  <c r="AG38" i="36"/>
  <c r="AE38" i="36"/>
  <c r="AC38" i="36"/>
  <c r="AA38" i="36"/>
  <c r="Y38" i="36"/>
  <c r="W38" i="36"/>
  <c r="U38" i="36"/>
  <c r="S38" i="36"/>
  <c r="Q38" i="36"/>
  <c r="O38" i="36"/>
  <c r="M38" i="36"/>
  <c r="K38" i="36"/>
  <c r="I38" i="36"/>
  <c r="G38" i="36"/>
  <c r="E38" i="36"/>
  <c r="C38" i="36"/>
  <c r="BC37" i="36"/>
  <c r="AW37" i="36"/>
  <c r="AU37" i="36"/>
  <c r="AS37" i="36"/>
  <c r="AQ37" i="36"/>
  <c r="AO37" i="36"/>
  <c r="AM37" i="36"/>
  <c r="AK37" i="36"/>
  <c r="AI37" i="36"/>
  <c r="AG37" i="36"/>
  <c r="AE37" i="36"/>
  <c r="AC37" i="36"/>
  <c r="AA37" i="36"/>
  <c r="Y37" i="36"/>
  <c r="W37" i="36"/>
  <c r="U37" i="36"/>
  <c r="S37" i="36"/>
  <c r="Q37" i="36"/>
  <c r="O37" i="36"/>
  <c r="M37" i="36"/>
  <c r="K37" i="36"/>
  <c r="I37" i="36"/>
  <c r="G37" i="36"/>
  <c r="E37" i="36"/>
  <c r="C37" i="36"/>
  <c r="BC36" i="36"/>
  <c r="AW36" i="36"/>
  <c r="AU36" i="36"/>
  <c r="AS36" i="36"/>
  <c r="AQ36" i="36"/>
  <c r="AO36" i="36"/>
  <c r="AM36" i="36"/>
  <c r="AK36" i="36"/>
  <c r="AI36" i="36"/>
  <c r="AG36" i="36"/>
  <c r="AE36" i="36"/>
  <c r="AC36" i="36"/>
  <c r="AA36" i="36"/>
  <c r="Y36" i="36"/>
  <c r="W36" i="36"/>
  <c r="U36" i="36"/>
  <c r="S36" i="36"/>
  <c r="Q36" i="36"/>
  <c r="O36" i="36"/>
  <c r="M36" i="36"/>
  <c r="K36" i="36"/>
  <c r="I36" i="36"/>
  <c r="G36" i="36"/>
  <c r="E36" i="36"/>
  <c r="C36" i="36"/>
  <c r="BC35" i="36"/>
  <c r="AW35" i="36"/>
  <c r="AU35" i="36"/>
  <c r="AS35" i="36"/>
  <c r="AQ35" i="36"/>
  <c r="AO35" i="36"/>
  <c r="AM35" i="36"/>
  <c r="AE35" i="36"/>
  <c r="AC35" i="36"/>
  <c r="Y35" i="36"/>
  <c r="W35" i="36"/>
  <c r="U35" i="36"/>
  <c r="S35" i="36"/>
  <c r="Q35" i="36"/>
  <c r="O35" i="36"/>
  <c r="M35" i="36"/>
  <c r="K35" i="36"/>
  <c r="I35" i="36"/>
  <c r="G35" i="36"/>
  <c r="E35" i="36"/>
  <c r="C35" i="36"/>
  <c r="BC34" i="36"/>
  <c r="AW34" i="36"/>
  <c r="AU34" i="36"/>
  <c r="AS34" i="36"/>
  <c r="AQ34" i="36"/>
  <c r="AO34" i="36"/>
  <c r="AM34" i="36"/>
  <c r="AE34" i="36"/>
  <c r="AC34" i="36"/>
  <c r="Y34" i="36"/>
  <c r="W34" i="36"/>
  <c r="U34" i="36"/>
  <c r="S34" i="36"/>
  <c r="Q34" i="36"/>
  <c r="O34" i="36"/>
  <c r="M34" i="36"/>
  <c r="K34" i="36"/>
  <c r="I34" i="36"/>
  <c r="G34" i="36"/>
  <c r="E34" i="36"/>
  <c r="C34" i="36"/>
  <c r="BC33" i="36"/>
  <c r="AW33" i="36"/>
  <c r="AU33" i="36"/>
  <c r="AS33" i="36"/>
  <c r="AQ33" i="36"/>
  <c r="AO33" i="36"/>
  <c r="AM33" i="36"/>
  <c r="AK33" i="36"/>
  <c r="AI33" i="36"/>
  <c r="AG33" i="36"/>
  <c r="AE33" i="36"/>
  <c r="AC33" i="36"/>
  <c r="AA33" i="36"/>
  <c r="Y33" i="36"/>
  <c r="W33" i="36"/>
  <c r="U33" i="36"/>
  <c r="S33" i="36"/>
  <c r="Q33" i="36"/>
  <c r="O33" i="36"/>
  <c r="M33" i="36"/>
  <c r="K33" i="36"/>
  <c r="I33" i="36"/>
  <c r="G33" i="36"/>
  <c r="E33" i="36"/>
  <c r="C33" i="36"/>
  <c r="BC32" i="36"/>
  <c r="AW32" i="36"/>
  <c r="AU32" i="36"/>
  <c r="AS32" i="36"/>
  <c r="AQ32" i="36"/>
  <c r="AO32" i="36"/>
  <c r="AM32" i="36"/>
  <c r="AE32" i="36"/>
  <c r="AC32" i="36"/>
  <c r="Y32" i="36"/>
  <c r="W32" i="36"/>
  <c r="U32" i="36"/>
  <c r="S32" i="36"/>
  <c r="Q32" i="36"/>
  <c r="O32" i="36"/>
  <c r="M32" i="36"/>
  <c r="K32" i="36"/>
  <c r="I32" i="36"/>
  <c r="G32" i="36"/>
  <c r="E32" i="36"/>
  <c r="C32" i="36"/>
  <c r="BC31" i="36"/>
  <c r="AW31" i="36"/>
  <c r="AU31" i="36"/>
  <c r="AS31" i="36"/>
  <c r="AQ31" i="36"/>
  <c r="AO31" i="36"/>
  <c r="AM31" i="36"/>
  <c r="AE31" i="36"/>
  <c r="AC31" i="36"/>
  <c r="Y31" i="36"/>
  <c r="W31" i="36"/>
  <c r="U31" i="36"/>
  <c r="S31" i="36"/>
  <c r="Q31" i="36"/>
  <c r="O31" i="36"/>
  <c r="M31" i="36"/>
  <c r="K31" i="36"/>
  <c r="I31" i="36"/>
  <c r="G31" i="36"/>
  <c r="E31" i="36"/>
  <c r="C31" i="36"/>
  <c r="BC30" i="36"/>
  <c r="AW30" i="36"/>
  <c r="AU30" i="36"/>
  <c r="AS30" i="36"/>
  <c r="AQ30" i="36"/>
  <c r="AO30" i="36"/>
  <c r="AM30" i="36"/>
  <c r="AK30" i="36"/>
  <c r="AI30" i="36"/>
  <c r="AG30" i="36"/>
  <c r="AE30" i="36"/>
  <c r="AC30" i="36"/>
  <c r="AA30" i="36"/>
  <c r="Y30" i="36"/>
  <c r="W30" i="36"/>
  <c r="U30" i="36"/>
  <c r="S30" i="36"/>
  <c r="Q30" i="36"/>
  <c r="O30" i="36"/>
  <c r="M30" i="36"/>
  <c r="K30" i="36"/>
  <c r="I30" i="36"/>
  <c r="G30" i="36"/>
  <c r="E30" i="36"/>
  <c r="C30" i="36"/>
  <c r="BC29" i="36"/>
  <c r="AW29" i="36"/>
  <c r="AU29" i="36"/>
  <c r="AS29" i="36"/>
  <c r="AQ29" i="36"/>
  <c r="AO29" i="36"/>
  <c r="AM29" i="36"/>
  <c r="AK29" i="36"/>
  <c r="AI29" i="36"/>
  <c r="AG29" i="36"/>
  <c r="AE29" i="36"/>
  <c r="AC29" i="36"/>
  <c r="AA29" i="36"/>
  <c r="Y29" i="36"/>
  <c r="W29" i="36"/>
  <c r="U29" i="36"/>
  <c r="S29" i="36"/>
  <c r="Q29" i="36"/>
  <c r="O29" i="36"/>
  <c r="M29" i="36"/>
  <c r="K29" i="36"/>
  <c r="I29" i="36"/>
  <c r="G29" i="36"/>
  <c r="E29" i="36"/>
  <c r="C29" i="36"/>
  <c r="BC28" i="36"/>
  <c r="AW28" i="36"/>
  <c r="AU28" i="36"/>
  <c r="AS28" i="36"/>
  <c r="AQ28" i="36"/>
  <c r="AO28" i="36"/>
  <c r="AM28" i="36"/>
  <c r="AK28" i="36"/>
  <c r="AI28" i="36"/>
  <c r="AG28" i="36"/>
  <c r="AE28" i="36"/>
  <c r="AC28" i="36"/>
  <c r="AA28" i="36"/>
  <c r="Y28" i="36"/>
  <c r="W28" i="36"/>
  <c r="U28" i="36"/>
  <c r="S28" i="36"/>
  <c r="Q28" i="36"/>
  <c r="O28" i="36"/>
  <c r="M28" i="36"/>
  <c r="K28" i="36"/>
  <c r="I28" i="36"/>
  <c r="G28" i="36"/>
  <c r="E28" i="36"/>
  <c r="C28" i="36"/>
  <c r="BC27" i="36"/>
  <c r="AW27" i="36"/>
  <c r="AU27" i="36"/>
  <c r="AS27" i="36"/>
  <c r="AQ27" i="36"/>
  <c r="AO27" i="36"/>
  <c r="AM27" i="36"/>
  <c r="AK27" i="36"/>
  <c r="AI27" i="36"/>
  <c r="AG27" i="36"/>
  <c r="AE27" i="36"/>
  <c r="AC27" i="36"/>
  <c r="AA27" i="36"/>
  <c r="Y27" i="36"/>
  <c r="W27" i="36"/>
  <c r="U27" i="36"/>
  <c r="S27" i="36"/>
  <c r="Q27" i="36"/>
  <c r="O27" i="36"/>
  <c r="M27" i="36"/>
  <c r="K27" i="36"/>
  <c r="I27" i="36"/>
  <c r="G27" i="36"/>
  <c r="E27" i="36"/>
  <c r="C27" i="36"/>
  <c r="BC26" i="36"/>
  <c r="AW26" i="36"/>
  <c r="AU26" i="36"/>
  <c r="AS26" i="36"/>
  <c r="AQ26" i="36"/>
  <c r="AO26" i="36"/>
  <c r="AM26" i="36"/>
  <c r="AE26" i="36"/>
  <c r="AC26" i="36"/>
  <c r="Y26" i="36"/>
  <c r="W26" i="36"/>
  <c r="U26" i="36"/>
  <c r="S26" i="36"/>
  <c r="Q26" i="36"/>
  <c r="O26" i="36"/>
  <c r="M26" i="36"/>
  <c r="K26" i="36"/>
  <c r="I26" i="36"/>
  <c r="G26" i="36"/>
  <c r="E26" i="36"/>
  <c r="C26" i="36"/>
  <c r="BC25" i="36"/>
  <c r="AW25" i="36"/>
  <c r="AU25" i="36"/>
  <c r="AS25" i="36"/>
  <c r="AQ25" i="36"/>
  <c r="AO25" i="36"/>
  <c r="AM25" i="36"/>
  <c r="AK25" i="36"/>
  <c r="AI25" i="36"/>
  <c r="AG25" i="36"/>
  <c r="AE25" i="36"/>
  <c r="AC25" i="36"/>
  <c r="AA25" i="36"/>
  <c r="Y25" i="36"/>
  <c r="W25" i="36"/>
  <c r="U25" i="36"/>
  <c r="S25" i="36"/>
  <c r="Q25" i="36"/>
  <c r="O25" i="36"/>
  <c r="M25" i="36"/>
  <c r="K25" i="36"/>
  <c r="I25" i="36"/>
  <c r="G25" i="36"/>
  <c r="E25" i="36"/>
  <c r="C25" i="36"/>
  <c r="BC24" i="36"/>
  <c r="AW24" i="36"/>
  <c r="AU24" i="36"/>
  <c r="AS24" i="36"/>
  <c r="AQ24" i="36"/>
  <c r="AO24" i="36"/>
  <c r="AM24" i="36"/>
  <c r="AK24" i="36"/>
  <c r="AI24" i="36"/>
  <c r="AG24" i="36"/>
  <c r="AE24" i="36"/>
  <c r="AC24" i="36"/>
  <c r="AA24" i="36"/>
  <c r="Y24" i="36"/>
  <c r="W24" i="36"/>
  <c r="U24" i="36"/>
  <c r="S24" i="36"/>
  <c r="Q24" i="36"/>
  <c r="O24" i="36"/>
  <c r="M24" i="36"/>
  <c r="K24" i="36"/>
  <c r="I24" i="36"/>
  <c r="G24" i="36"/>
  <c r="E24" i="36"/>
  <c r="C24" i="36"/>
  <c r="BC23" i="36"/>
  <c r="BC39" i="36" s="1"/>
  <c r="BC41" i="36" s="1"/>
  <c r="BC20" i="36" s="1"/>
  <c r="AW23" i="36"/>
  <c r="AW39" i="36" s="1"/>
  <c r="AU23" i="36"/>
  <c r="AU39" i="36" s="1"/>
  <c r="AS23" i="36"/>
  <c r="AQ23" i="36"/>
  <c r="AQ39" i="36" s="1"/>
  <c r="AO23" i="36"/>
  <c r="AO39" i="36" s="1"/>
  <c r="AM23" i="36"/>
  <c r="AM39" i="36" s="1"/>
  <c r="AK23" i="36"/>
  <c r="AI23" i="36"/>
  <c r="AG23" i="36"/>
  <c r="AE23" i="36"/>
  <c r="AE39" i="36" s="1"/>
  <c r="AC23" i="36"/>
  <c r="AC39" i="36" s="1"/>
  <c r="AA23" i="36"/>
  <c r="Y23" i="36"/>
  <c r="Y39" i="36" s="1"/>
  <c r="W23" i="36"/>
  <c r="W39" i="36" s="1"/>
  <c r="U23" i="36"/>
  <c r="U39" i="36" s="1"/>
  <c r="S23" i="36"/>
  <c r="S39" i="36" s="1"/>
  <c r="Q23" i="36"/>
  <c r="Q39" i="36" s="1"/>
  <c r="O23" i="36"/>
  <c r="O39" i="36" s="1"/>
  <c r="M23" i="36"/>
  <c r="M39" i="36" s="1"/>
  <c r="K23" i="36"/>
  <c r="K39" i="36" s="1"/>
  <c r="I23" i="36"/>
  <c r="I39" i="36" s="1"/>
  <c r="G23" i="36"/>
  <c r="G39" i="36" s="1"/>
  <c r="E23" i="36"/>
  <c r="E39" i="36" s="1"/>
  <c r="C23" i="36"/>
  <c r="C39" i="36" s="1"/>
  <c r="BA18" i="36"/>
  <c r="AX15" i="36"/>
  <c r="AW41" i="36" s="1"/>
  <c r="AV15" i="36"/>
  <c r="AU41" i="36" s="1"/>
  <c r="AT15" i="36"/>
  <c r="AS41" i="36" s="1"/>
  <c r="AR15" i="36"/>
  <c r="AQ41" i="36" s="1"/>
  <c r="AP15" i="36"/>
  <c r="AO41" i="36" s="1"/>
  <c r="AN15" i="36"/>
  <c r="AM41" i="36" s="1"/>
  <c r="AL15" i="36"/>
  <c r="AJ15" i="36"/>
  <c r="AH15" i="36"/>
  <c r="AF15" i="36"/>
  <c r="AE41" i="36" s="1"/>
  <c r="AD15" i="36"/>
  <c r="AC41" i="36" s="1"/>
  <c r="AB15" i="36"/>
  <c r="Z15" i="36"/>
  <c r="Y41" i="36" s="1"/>
  <c r="X15" i="36"/>
  <c r="W41" i="36" s="1"/>
  <c r="V15" i="36"/>
  <c r="U41" i="36" s="1"/>
  <c r="T15" i="36"/>
  <c r="S41" i="36" s="1"/>
  <c r="R15" i="36"/>
  <c r="Q41" i="36" s="1"/>
  <c r="P15" i="36"/>
  <c r="O41" i="36" s="1"/>
  <c r="N15" i="36"/>
  <c r="M41" i="36" s="1"/>
  <c r="L15" i="36"/>
  <c r="K41" i="36" s="1"/>
  <c r="J15" i="36"/>
  <c r="I41" i="36" s="1"/>
  <c r="H15" i="36"/>
  <c r="F15" i="36"/>
  <c r="E41" i="36" s="1"/>
  <c r="D15" i="36"/>
  <c r="C41" i="36" s="1"/>
  <c r="D14" i="36"/>
  <c r="AX13" i="36"/>
  <c r="AV13" i="36"/>
  <c r="AT13" i="36"/>
  <c r="AR13" i="36"/>
  <c r="AP13" i="36"/>
  <c r="AN13" i="36"/>
  <c r="AL13" i="36"/>
  <c r="AJ13" i="36"/>
  <c r="AH13" i="36"/>
  <c r="AF13" i="36"/>
  <c r="AD13" i="36"/>
  <c r="AB13" i="36"/>
  <c r="Z13" i="36"/>
  <c r="X13" i="36"/>
  <c r="V13" i="36"/>
  <c r="T13" i="36"/>
  <c r="R13" i="36"/>
  <c r="P13" i="36"/>
  <c r="N13" i="36"/>
  <c r="L13" i="36"/>
  <c r="J13" i="36"/>
  <c r="H13" i="36"/>
  <c r="F13" i="36"/>
  <c r="D13" i="36"/>
  <c r="AX12" i="36"/>
  <c r="AW12" i="36"/>
  <c r="AV12" i="36"/>
  <c r="AU12" i="36"/>
  <c r="AT12" i="36"/>
  <c r="AS12" i="36"/>
  <c r="AR12" i="36"/>
  <c r="AQ12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E12" i="36"/>
  <c r="D12" i="36"/>
  <c r="C12" i="36"/>
  <c r="AK35" i="36" l="1"/>
  <c r="AI35" i="36"/>
  <c r="AG35" i="36"/>
  <c r="AA35" i="36"/>
  <c r="AK34" i="36"/>
  <c r="AI34" i="36"/>
  <c r="AG34" i="36"/>
  <c r="AA34" i="36"/>
  <c r="AK32" i="36"/>
  <c r="AI32" i="36"/>
  <c r="AG32" i="36"/>
  <c r="AA32" i="36"/>
  <c r="AK31" i="36"/>
  <c r="AI31" i="36"/>
  <c r="AG31" i="36"/>
  <c r="AA31" i="36"/>
  <c r="AK26" i="36"/>
  <c r="AI26" i="36"/>
  <c r="AG26" i="36"/>
  <c r="AA26" i="36"/>
  <c r="AI39" i="36"/>
  <c r="M37" i="37"/>
  <c r="AI32" i="37"/>
  <c r="AG32" i="37"/>
  <c r="M32" i="37"/>
  <c r="AI31" i="37"/>
  <c r="AG31" i="37"/>
  <c r="M31" i="37"/>
  <c r="AI26" i="37"/>
  <c r="AG26" i="37"/>
  <c r="M26" i="37"/>
  <c r="BC39" i="37"/>
  <c r="BC41" i="37" s="1"/>
  <c r="BC20" i="37" s="1"/>
  <c r="Y32" i="38"/>
  <c r="W32" i="38"/>
  <c r="U32" i="38"/>
  <c r="O32" i="38"/>
  <c r="Y31" i="38"/>
  <c r="W31" i="38"/>
  <c r="U31" i="38"/>
  <c r="O31" i="38"/>
  <c r="Y26" i="38"/>
  <c r="W26" i="38"/>
  <c r="U26" i="38"/>
  <c r="O26" i="38"/>
  <c r="AO36" i="39"/>
  <c r="AM36" i="39"/>
  <c r="AK36" i="39"/>
  <c r="AO35" i="39"/>
  <c r="AM35" i="39"/>
  <c r="AK35" i="39"/>
  <c r="AO34" i="39"/>
  <c r="AM34" i="39"/>
  <c r="AK34" i="39"/>
  <c r="AO26" i="39"/>
  <c r="AM26" i="39"/>
  <c r="AK26" i="39"/>
  <c r="AK66" i="39"/>
  <c r="AK65" i="39"/>
  <c r="AK73" i="39" s="1"/>
  <c r="U36" i="40"/>
  <c r="S36" i="40"/>
  <c r="AM35" i="40"/>
  <c r="AK35" i="40"/>
  <c r="AI35" i="40"/>
  <c r="AG35" i="40"/>
  <c r="U35" i="40"/>
  <c r="S35" i="40"/>
  <c r="AM34" i="40"/>
  <c r="AK34" i="40"/>
  <c r="AI34" i="40"/>
  <c r="AG34" i="40"/>
  <c r="U34" i="40"/>
  <c r="S34" i="40"/>
  <c r="AM26" i="40"/>
  <c r="AK26" i="40"/>
  <c r="AI26" i="40"/>
  <c r="AG26" i="40"/>
  <c r="U26" i="40"/>
  <c r="S26" i="40"/>
  <c r="BC39" i="40"/>
  <c r="BC41" i="40" s="1"/>
  <c r="BC20" i="40" s="1"/>
  <c r="AI26" i="41"/>
  <c r="AG26" i="41"/>
  <c r="AE26" i="41"/>
  <c r="AA26" i="41"/>
  <c r="AI39" i="41"/>
  <c r="O36" i="42"/>
  <c r="AK32" i="42"/>
  <c r="AI32" i="42"/>
  <c r="AG32" i="42"/>
  <c r="AE32" i="42"/>
  <c r="AC32" i="42"/>
  <c r="AK31" i="42"/>
  <c r="AI31" i="42"/>
  <c r="AG31" i="42"/>
  <c r="AE31" i="42"/>
  <c r="AC31" i="42"/>
  <c r="AK26" i="42"/>
  <c r="AI26" i="42"/>
  <c r="AG26" i="42"/>
  <c r="AE26" i="42"/>
  <c r="AC26" i="42"/>
  <c r="O26" i="42"/>
  <c r="AK38" i="43"/>
  <c r="AI38" i="43"/>
  <c r="AK37" i="43"/>
  <c r="AI37" i="43"/>
  <c r="AK36" i="43"/>
  <c r="AI36" i="43"/>
  <c r="AK35" i="43"/>
  <c r="AI35" i="43"/>
  <c r="AK32" i="43"/>
  <c r="AI32" i="43"/>
  <c r="AK31" i="43"/>
  <c r="AI31" i="43"/>
  <c r="AE37" i="44"/>
  <c r="AE36" i="44"/>
  <c r="AE35" i="44"/>
  <c r="AE34" i="44"/>
  <c r="AE32" i="44"/>
  <c r="AE31" i="44"/>
  <c r="BC39" i="44"/>
  <c r="BC41" i="44" s="1"/>
  <c r="BC20" i="44" s="1"/>
  <c r="AI38" i="45"/>
  <c r="AI37" i="45"/>
  <c r="AI36" i="45"/>
  <c r="AI35" i="45"/>
  <c r="AI34" i="45"/>
  <c r="AI32" i="45"/>
  <c r="AI31" i="45"/>
  <c r="AO36" i="46"/>
  <c r="AO35" i="46"/>
  <c r="AO34" i="46"/>
  <c r="AO32" i="46"/>
  <c r="AO31" i="46"/>
  <c r="U37" i="47"/>
  <c r="AM36" i="47"/>
  <c r="AK36" i="47"/>
  <c r="AI36" i="47"/>
  <c r="AG36" i="47"/>
  <c r="AC36" i="47"/>
  <c r="AA36" i="47"/>
  <c r="U36" i="47"/>
  <c r="AM35" i="47"/>
  <c r="AK35" i="47"/>
  <c r="AI35" i="47"/>
  <c r="AG35" i="47"/>
  <c r="AC35" i="47"/>
  <c r="AA35" i="47"/>
  <c r="U35" i="47"/>
  <c r="AM34" i="47"/>
  <c r="AK34" i="47"/>
  <c r="AI34" i="47"/>
  <c r="AG34" i="47"/>
  <c r="AC34" i="47"/>
  <c r="AA34" i="47"/>
  <c r="U34" i="47"/>
  <c r="AM32" i="47"/>
  <c r="AK32" i="47"/>
  <c r="AI32" i="47"/>
  <c r="AG32" i="47"/>
  <c r="AC32" i="47"/>
  <c r="AA32" i="47"/>
  <c r="U32" i="47"/>
  <c r="AM31" i="47"/>
  <c r="AK31" i="47"/>
  <c r="AI31" i="47"/>
  <c r="AG31" i="47"/>
  <c r="AC31" i="47"/>
  <c r="AA31" i="47"/>
  <c r="U31" i="47"/>
  <c r="O38" i="48"/>
  <c r="O37" i="48"/>
  <c r="O36" i="48"/>
  <c r="O35" i="48"/>
  <c r="O34" i="48"/>
  <c r="O32" i="48"/>
  <c r="O31" i="48"/>
  <c r="BC39" i="48"/>
  <c r="BC41" i="48" s="1"/>
  <c r="BC20" i="48" s="1"/>
  <c r="AK36" i="49"/>
  <c r="AI36" i="49"/>
  <c r="AG36" i="49"/>
  <c r="AE36" i="49"/>
  <c r="AK35" i="49"/>
  <c r="AI35" i="49"/>
  <c r="AG35" i="49"/>
  <c r="AE35" i="49"/>
  <c r="AK34" i="49"/>
  <c r="AI34" i="49"/>
  <c r="AG34" i="49"/>
  <c r="AE34" i="49"/>
  <c r="AK32" i="49"/>
  <c r="AI32" i="49"/>
  <c r="AG32" i="49"/>
  <c r="AE32" i="49"/>
  <c r="AK31" i="49"/>
  <c r="AI31" i="49"/>
  <c r="AG31" i="49"/>
  <c r="AE31" i="49"/>
  <c r="AI37" i="50"/>
  <c r="AG37" i="50"/>
  <c r="AI36" i="50"/>
  <c r="AG36" i="50"/>
  <c r="AI35" i="50"/>
  <c r="AG35" i="50"/>
  <c r="AI34" i="50"/>
  <c r="AG34" i="50"/>
  <c r="AI32" i="50"/>
  <c r="AG32" i="50"/>
  <c r="AI31" i="50"/>
  <c r="AG31" i="50"/>
  <c r="AI26" i="50"/>
  <c r="AG26" i="50"/>
  <c r="W37" i="51"/>
  <c r="W36" i="51"/>
  <c r="W35" i="51"/>
  <c r="W34" i="51"/>
  <c r="AK32" i="51"/>
  <c r="W32" i="51"/>
  <c r="AK31" i="51"/>
  <c r="W31" i="51"/>
  <c r="AA35" i="52"/>
  <c r="AA34" i="52"/>
  <c r="AK32" i="52"/>
  <c r="AI32" i="52"/>
  <c r="AG32" i="52"/>
  <c r="AC32" i="52"/>
  <c r="AA32" i="52"/>
  <c r="AK31" i="52"/>
  <c r="AI31" i="52"/>
  <c r="AG31" i="52"/>
  <c r="AC31" i="52"/>
  <c r="AA31" i="52"/>
  <c r="AK39" i="52"/>
  <c r="BC39" i="52"/>
  <c r="BC41" i="52" s="1"/>
  <c r="BC20" i="52" s="1"/>
  <c r="AK62" i="52"/>
  <c r="AI62" i="52"/>
  <c r="AG62" i="52"/>
  <c r="AK64" i="52"/>
  <c r="AI64" i="52"/>
  <c r="AG64" i="52"/>
  <c r="AK71" i="52"/>
  <c r="AI71" i="52"/>
  <c r="AG71" i="52"/>
  <c r="AK72" i="52"/>
  <c r="AI72" i="52"/>
  <c r="AG72" i="52"/>
  <c r="W36" i="53"/>
  <c r="W34" i="53"/>
  <c r="W32" i="53"/>
  <c r="W31" i="53"/>
  <c r="BC39" i="53"/>
  <c r="BC41" i="53" s="1"/>
  <c r="BC20" i="53" s="1"/>
  <c r="O36" i="54"/>
  <c r="O35" i="54"/>
  <c r="O34" i="54"/>
  <c r="O32" i="54"/>
  <c r="O31" i="54"/>
  <c r="AI38" i="55"/>
  <c r="AG38" i="55"/>
  <c r="AE38" i="55"/>
  <c r="AI37" i="55"/>
  <c r="AG37" i="55"/>
  <c r="AE37" i="55"/>
  <c r="AI36" i="55"/>
  <c r="AG36" i="55"/>
  <c r="AE36" i="55"/>
  <c r="AI35" i="55"/>
  <c r="AG35" i="55"/>
  <c r="AE35" i="55"/>
  <c r="AI34" i="55"/>
  <c r="AG34" i="55"/>
  <c r="AE34" i="55"/>
  <c r="AI32" i="55"/>
  <c r="AG32" i="55"/>
  <c r="AE32" i="55"/>
  <c r="AI31" i="55"/>
  <c r="AG31" i="55"/>
  <c r="AE31" i="55"/>
  <c r="AI29" i="55"/>
  <c r="AG29" i="55"/>
  <c r="AE29" i="55"/>
  <c r="AI28" i="55"/>
  <c r="AG28" i="55"/>
  <c r="AE28" i="55"/>
  <c r="AQ35" i="59"/>
  <c r="AM35" i="59"/>
  <c r="AK35" i="59"/>
  <c r="AI35" i="59"/>
  <c r="AG35" i="59"/>
  <c r="AQ34" i="59"/>
  <c r="AM34" i="59"/>
  <c r="AK34" i="59"/>
  <c r="AI34" i="59"/>
  <c r="AG34" i="59"/>
  <c r="AQ32" i="59"/>
  <c r="AM32" i="59"/>
  <c r="AK32" i="59"/>
  <c r="AI32" i="59"/>
  <c r="AG32" i="59"/>
  <c r="AQ31" i="59"/>
  <c r="AM31" i="59"/>
  <c r="AK31" i="59"/>
  <c r="AI31" i="59"/>
  <c r="AG31" i="59"/>
  <c r="AQ26" i="59"/>
  <c r="AM26" i="59"/>
  <c r="AK26" i="59"/>
  <c r="AI26" i="59"/>
  <c r="AG26" i="59"/>
  <c r="M38" i="60"/>
  <c r="M37" i="60"/>
  <c r="AA35" i="60"/>
  <c r="Y35" i="60"/>
  <c r="M35" i="60"/>
  <c r="AA34" i="60"/>
  <c r="Y34" i="60"/>
  <c r="M34" i="60"/>
  <c r="AO32" i="60"/>
  <c r="AM32" i="60"/>
  <c r="AK32" i="60"/>
  <c r="AI32" i="60"/>
  <c r="AG32" i="60"/>
  <c r="AE32" i="60"/>
  <c r="AA32" i="60"/>
  <c r="Y32" i="60"/>
  <c r="M32" i="60"/>
  <c r="AO31" i="60"/>
  <c r="AM31" i="60"/>
  <c r="AK31" i="60"/>
  <c r="AI31" i="60"/>
  <c r="AG31" i="60"/>
  <c r="AE31" i="60"/>
  <c r="AA31" i="60"/>
  <c r="Y31" i="60"/>
  <c r="M31" i="60"/>
  <c r="AI39" i="60"/>
  <c r="BC39" i="60"/>
  <c r="BC41" i="60" s="1"/>
  <c r="BC20" i="60" s="1"/>
  <c r="AO60" i="60"/>
  <c r="AK60" i="60"/>
  <c r="AI60" i="60"/>
  <c r="AG60" i="60"/>
  <c r="AE60" i="60"/>
  <c r="AA60" i="60"/>
  <c r="Y60" i="60"/>
  <c r="AE62" i="60"/>
  <c r="AA62" i="60"/>
  <c r="Y62" i="60"/>
  <c r="AO63" i="60"/>
  <c r="AK63" i="60"/>
  <c r="AI63" i="60"/>
  <c r="AG63" i="60"/>
  <c r="AE63" i="60"/>
  <c r="AA63" i="60"/>
  <c r="Y63" i="60"/>
  <c r="AO64" i="60"/>
  <c r="AK64" i="60"/>
  <c r="AI64" i="60"/>
  <c r="AG64" i="60"/>
  <c r="AE64" i="60"/>
  <c r="AA64" i="60"/>
  <c r="Y64" i="60"/>
  <c r="AO70" i="60"/>
  <c r="AK70" i="60"/>
  <c r="AI70" i="60"/>
  <c r="AG70" i="60"/>
  <c r="AE70" i="60"/>
  <c r="AA70" i="60"/>
  <c r="Y70" i="60"/>
  <c r="AK32" i="61"/>
  <c r="AI32" i="61"/>
  <c r="AG32" i="61"/>
  <c r="AK31" i="61"/>
  <c r="AI31" i="61"/>
  <c r="AG31" i="61"/>
  <c r="AK60" i="61"/>
  <c r="AI60" i="61"/>
  <c r="AG60" i="61"/>
  <c r="AK63" i="61"/>
  <c r="AI63" i="61"/>
  <c r="AG63" i="61"/>
  <c r="AK64" i="61"/>
  <c r="AI64" i="61"/>
  <c r="AG64" i="61"/>
  <c r="AK70" i="61"/>
  <c r="AI70" i="61"/>
  <c r="AG70" i="61"/>
  <c r="AM38" i="63"/>
  <c r="AK38" i="63"/>
  <c r="AM37" i="63"/>
  <c r="AK37" i="63"/>
  <c r="AM36" i="63"/>
  <c r="AK36" i="63"/>
  <c r="AM35" i="63"/>
  <c r="AK35" i="63"/>
  <c r="AM32" i="63"/>
  <c r="AK32" i="63"/>
  <c r="AM31" i="63"/>
  <c r="AK31" i="63"/>
  <c r="AM38" i="64"/>
  <c r="AK38" i="64"/>
  <c r="AM37" i="64"/>
  <c r="AK37" i="64"/>
  <c r="AM36" i="64"/>
  <c r="AK36" i="64"/>
  <c r="AM35" i="64"/>
  <c r="AK35" i="64"/>
  <c r="AM32" i="64"/>
  <c r="AK32" i="64"/>
  <c r="AM31" i="64"/>
  <c r="AK31" i="64"/>
  <c r="AM26" i="64"/>
  <c r="AK26" i="64"/>
  <c r="AM25" i="64"/>
  <c r="AK25" i="64"/>
  <c r="BC39" i="64"/>
  <c r="BC41" i="64" s="1"/>
  <c r="BC20" i="64" s="1"/>
  <c r="AW38" i="66"/>
  <c r="I38" i="66"/>
  <c r="AW37" i="66"/>
  <c r="I37" i="66"/>
  <c r="AW36" i="66"/>
  <c r="I36" i="66"/>
  <c r="AW35" i="66"/>
  <c r="I35" i="66"/>
  <c r="AW34" i="66"/>
  <c r="I34" i="66"/>
  <c r="AW32" i="66"/>
  <c r="I32" i="66"/>
  <c r="AW31" i="66"/>
  <c r="I31" i="66"/>
  <c r="A15" i="55"/>
  <c r="T380" i="7"/>
  <c r="T414" i="7"/>
  <c r="O396" i="7"/>
  <c r="T362" i="7"/>
  <c r="T346" i="7"/>
  <c r="O390" i="7"/>
  <c r="O412" i="7"/>
  <c r="M391" i="7"/>
  <c r="O391" i="7" s="1"/>
  <c r="T415" i="7"/>
  <c r="T416" i="7"/>
  <c r="T399" i="7"/>
  <c r="T396" i="7" s="1"/>
  <c r="O344" i="7"/>
  <c r="T389" i="7"/>
  <c r="O404" i="7"/>
  <c r="T408" i="7"/>
  <c r="T370" i="7"/>
  <c r="T363" i="7"/>
  <c r="T406" i="7"/>
  <c r="O374" i="7"/>
  <c r="T374" i="7"/>
  <c r="T330" i="7"/>
  <c r="T381" i="7"/>
  <c r="T215" i="7"/>
  <c r="T348" i="7"/>
  <c r="T392" i="7"/>
  <c r="O378" i="7"/>
  <c r="T371" i="7"/>
  <c r="T235" i="7"/>
  <c r="O372" i="7"/>
  <c r="T354" i="7"/>
  <c r="T352" i="7" s="1"/>
  <c r="T382" i="7"/>
  <c r="T378" i="7" s="1"/>
  <c r="T327" i="7"/>
  <c r="M373" i="7"/>
  <c r="O332" i="7"/>
  <c r="T332" i="7"/>
  <c r="O360" i="7"/>
  <c r="T347" i="7"/>
  <c r="T329" i="7"/>
  <c r="T328" i="7"/>
  <c r="M331" i="7"/>
  <c r="M220" i="7"/>
  <c r="O220" i="7" s="1"/>
  <c r="O233" i="7"/>
  <c r="T412" i="7"/>
  <c r="T336" i="7"/>
  <c r="T317" i="7"/>
  <c r="T309" i="7"/>
  <c r="T301" i="7"/>
  <c r="T219" i="7"/>
  <c r="O217" i="7"/>
  <c r="T201" i="7"/>
  <c r="T161" i="7"/>
  <c r="O216" i="7"/>
  <c r="T221" i="7"/>
  <c r="O218" i="7"/>
  <c r="T227" i="7"/>
  <c r="T225" i="7" s="1"/>
  <c r="T204" i="7"/>
  <c r="T236" i="7"/>
  <c r="T233" i="7" s="1"/>
  <c r="T205" i="7"/>
  <c r="T188" i="7"/>
  <c r="O209" i="7"/>
  <c r="T209" i="7"/>
  <c r="T206" i="7"/>
  <c r="T202" i="7"/>
  <c r="T203" i="7"/>
  <c r="T207" i="7"/>
  <c r="M208" i="7"/>
  <c r="T168" i="7"/>
  <c r="T194" i="7"/>
  <c r="T179" i="7"/>
  <c r="T191" i="7"/>
  <c r="M193" i="7"/>
  <c r="O193" i="7" s="1"/>
  <c r="K195" i="7"/>
  <c r="M195" i="7" s="1"/>
  <c r="T153" i="7"/>
  <c r="T190" i="7"/>
  <c r="T189" i="7"/>
  <c r="T192" i="7"/>
  <c r="T169" i="7"/>
  <c r="T170" i="7"/>
  <c r="T143" i="7"/>
  <c r="O182" i="7"/>
  <c r="T182" i="7"/>
  <c r="T108" i="7"/>
  <c r="T164" i="7"/>
  <c r="O177" i="7"/>
  <c r="T178" i="7"/>
  <c r="T176" i="7"/>
  <c r="O180" i="7"/>
  <c r="M181" i="7"/>
  <c r="T154" i="7"/>
  <c r="T152" i="7"/>
  <c r="T155" i="7"/>
  <c r="T163" i="7"/>
  <c r="T109" i="7"/>
  <c r="T165" i="7"/>
  <c r="T166" i="7"/>
  <c r="T167" i="7"/>
  <c r="O162" i="7"/>
  <c r="O159" i="7" s="1"/>
  <c r="T162" i="7"/>
  <c r="O141" i="7"/>
  <c r="T100" i="7"/>
  <c r="T144" i="7"/>
  <c r="O149" i="7"/>
  <c r="T151" i="7"/>
  <c r="T127" i="7"/>
  <c r="T125" i="7" s="1"/>
  <c r="T101" i="7"/>
  <c r="K112" i="7"/>
  <c r="M111" i="7"/>
  <c r="O110" i="7"/>
  <c r="T110" i="7"/>
  <c r="T84" i="7"/>
  <c r="T83" i="7"/>
  <c r="O97" i="7"/>
  <c r="T102" i="7"/>
  <c r="T99" i="7"/>
  <c r="T91" i="7"/>
  <c r="T89" i="7" s="1"/>
  <c r="O81" i="7"/>
  <c r="T73" i="7"/>
  <c r="T85" i="7"/>
  <c r="O75" i="7"/>
  <c r="T75" i="7"/>
  <c r="M74" i="7"/>
  <c r="T67" i="7"/>
  <c r="T64" i="7"/>
  <c r="T65" i="7"/>
  <c r="M66" i="7"/>
  <c r="T76" i="7"/>
  <c r="T77" i="7"/>
  <c r="T133" i="7"/>
  <c r="T117" i="7"/>
  <c r="AK39" i="36"/>
  <c r="AG39" i="36"/>
  <c r="AG41" i="36" s="1"/>
  <c r="AA39" i="36"/>
  <c r="AA41" i="36" s="1"/>
  <c r="AI39" i="37"/>
  <c r="AI41" i="37" s="1"/>
  <c r="AG39" i="49"/>
  <c r="AI39" i="45"/>
  <c r="AI41" i="45" s="1"/>
  <c r="O39" i="54"/>
  <c r="O41" i="54" s="1"/>
  <c r="I39" i="66"/>
  <c r="I41" i="66" s="1"/>
  <c r="Y39" i="66"/>
  <c r="AO39" i="66"/>
  <c r="K39" i="66"/>
  <c r="AA39" i="66"/>
  <c r="AQ39" i="66"/>
  <c r="M39" i="66"/>
  <c r="AC39" i="66"/>
  <c r="AS39" i="66"/>
  <c r="O39" i="66"/>
  <c r="AE39" i="66"/>
  <c r="AU39" i="66"/>
  <c r="Q39" i="66"/>
  <c r="AG39" i="66"/>
  <c r="AW39" i="66"/>
  <c r="AW41" i="66" s="1"/>
  <c r="C39" i="66"/>
  <c r="S39" i="66"/>
  <c r="AI39" i="66"/>
  <c r="E39" i="66"/>
  <c r="U39" i="66"/>
  <c r="AK39" i="66"/>
  <c r="AU39" i="64"/>
  <c r="Q39" i="64"/>
  <c r="AG39" i="64"/>
  <c r="AW39" i="64"/>
  <c r="C39" i="64"/>
  <c r="S39" i="64"/>
  <c r="AI39" i="64"/>
  <c r="E39" i="64"/>
  <c r="U39" i="64"/>
  <c r="AK39" i="64"/>
  <c r="G39" i="64"/>
  <c r="W39" i="64"/>
  <c r="AM39" i="64"/>
  <c r="AM41" i="64" s="1"/>
  <c r="O39" i="64"/>
  <c r="I39" i="64"/>
  <c r="Y39" i="64"/>
  <c r="AO39" i="64"/>
  <c r="AE39" i="64"/>
  <c r="K39" i="64"/>
  <c r="AA39" i="64"/>
  <c r="AQ39" i="64"/>
  <c r="K39" i="63"/>
  <c r="AA39" i="63"/>
  <c r="AQ39" i="63"/>
  <c r="M39" i="63"/>
  <c r="AC39" i="63"/>
  <c r="AS39" i="63"/>
  <c r="O39" i="63"/>
  <c r="AE39" i="63"/>
  <c r="AU39" i="63"/>
  <c r="Q39" i="63"/>
  <c r="AG39" i="63"/>
  <c r="AW39" i="63"/>
  <c r="C39" i="63"/>
  <c r="S39" i="63"/>
  <c r="AI39" i="63"/>
  <c r="E39" i="63"/>
  <c r="U39" i="63"/>
  <c r="AK39" i="63"/>
  <c r="AK41" i="63" s="1"/>
  <c r="G39" i="63"/>
  <c r="W39" i="63"/>
  <c r="AM39" i="63"/>
  <c r="AM41" i="63" s="1"/>
  <c r="K39" i="61"/>
  <c r="AA39" i="61"/>
  <c r="AQ39" i="61"/>
  <c r="M39" i="61"/>
  <c r="AC39" i="61"/>
  <c r="AS39" i="61"/>
  <c r="O39" i="61"/>
  <c r="AE39" i="61"/>
  <c r="AU39" i="61"/>
  <c r="Q39" i="61"/>
  <c r="AG39" i="61"/>
  <c r="AG41" i="61" s="1"/>
  <c r="AW39" i="61"/>
  <c r="C39" i="61"/>
  <c r="S39" i="61"/>
  <c r="AI39" i="61"/>
  <c r="AI41" i="61" s="1"/>
  <c r="E39" i="61"/>
  <c r="U39" i="61"/>
  <c r="AK39" i="61"/>
  <c r="G39" i="61"/>
  <c r="W39" i="61"/>
  <c r="AM39" i="61"/>
  <c r="E39" i="60"/>
  <c r="U39" i="60"/>
  <c r="AK39" i="60"/>
  <c r="W39" i="60"/>
  <c r="I39" i="60"/>
  <c r="Y39" i="60"/>
  <c r="Y41" i="60" s="1"/>
  <c r="AO39" i="60"/>
  <c r="AO41" i="60" s="1"/>
  <c r="K39" i="60"/>
  <c r="AA39" i="60"/>
  <c r="AA41" i="60" s="1"/>
  <c r="AQ39" i="60"/>
  <c r="G39" i="60"/>
  <c r="M39" i="60"/>
  <c r="M41" i="60" s="1"/>
  <c r="AC39" i="60"/>
  <c r="AS39" i="60"/>
  <c r="O39" i="60"/>
  <c r="AE39" i="60"/>
  <c r="AE41" i="60" s="1"/>
  <c r="AU39" i="60"/>
  <c r="AM39" i="60"/>
  <c r="Q39" i="60"/>
  <c r="AG39" i="60"/>
  <c r="AG41" i="60" s="1"/>
  <c r="AW39" i="60"/>
  <c r="O39" i="59"/>
  <c r="AE39" i="59"/>
  <c r="AU39" i="59"/>
  <c r="Q39" i="59"/>
  <c r="AG39" i="59"/>
  <c r="AG41" i="59" s="1"/>
  <c r="AW39" i="59"/>
  <c r="C39" i="59"/>
  <c r="S39" i="59"/>
  <c r="AI39" i="59"/>
  <c r="AI41" i="59" s="1"/>
  <c r="E39" i="59"/>
  <c r="U39" i="59"/>
  <c r="AK39" i="59"/>
  <c r="G39" i="59"/>
  <c r="W39" i="59"/>
  <c r="AM39" i="59"/>
  <c r="AM41" i="59" s="1"/>
  <c r="K39" i="59"/>
  <c r="AA39" i="59"/>
  <c r="AQ39" i="59"/>
  <c r="AQ41" i="59" s="1"/>
  <c r="M39" i="59"/>
  <c r="AC39" i="59"/>
  <c r="AS39" i="59"/>
  <c r="A15" i="66"/>
  <c r="A15" i="64"/>
  <c r="AK41" i="64"/>
  <c r="A15" i="63"/>
  <c r="A15" i="61"/>
  <c r="AK41" i="61"/>
  <c r="A15" i="60"/>
  <c r="AI41" i="60"/>
  <c r="AK41" i="60"/>
  <c r="AM41" i="60"/>
  <c r="AK41" i="59"/>
  <c r="C41" i="64"/>
  <c r="O41" i="63"/>
  <c r="C41" i="66"/>
  <c r="A15" i="59"/>
  <c r="C41" i="60"/>
  <c r="C41" i="61"/>
  <c r="AS39" i="36"/>
  <c r="AC39" i="38"/>
  <c r="G39" i="38"/>
  <c r="W39" i="38"/>
  <c r="AM39" i="38"/>
  <c r="I39" i="38"/>
  <c r="Y39" i="38"/>
  <c r="Y41" i="38" s="1"/>
  <c r="AO39" i="38"/>
  <c r="O39" i="38"/>
  <c r="O41" i="38" s="1"/>
  <c r="AE39" i="38"/>
  <c r="AU39" i="38"/>
  <c r="M39" i="38"/>
  <c r="Q39" i="38"/>
  <c r="AG39" i="38"/>
  <c r="AW39" i="38"/>
  <c r="C39" i="38"/>
  <c r="S39" i="38"/>
  <c r="AI39" i="38"/>
  <c r="AS39" i="38"/>
  <c r="E39" i="38"/>
  <c r="U39" i="38"/>
  <c r="U41" i="38" s="1"/>
  <c r="AK39" i="38"/>
  <c r="E39" i="37"/>
  <c r="U39" i="37"/>
  <c r="AK39" i="37"/>
  <c r="AM39" i="37"/>
  <c r="I39" i="37"/>
  <c r="Y39" i="37"/>
  <c r="AO39" i="37"/>
  <c r="K39" i="37"/>
  <c r="AA39" i="37"/>
  <c r="AQ39" i="37"/>
  <c r="G39" i="37"/>
  <c r="M39" i="37"/>
  <c r="M41" i="37" s="1"/>
  <c r="AC39" i="37"/>
  <c r="AS39" i="37"/>
  <c r="O39" i="37"/>
  <c r="AE39" i="37"/>
  <c r="AU39" i="37"/>
  <c r="W39" i="37"/>
  <c r="Q39" i="37"/>
  <c r="AG39" i="37"/>
  <c r="AG41" i="37" s="1"/>
  <c r="AW39" i="37"/>
  <c r="I39" i="42"/>
  <c r="Y39" i="42"/>
  <c r="AO39" i="42"/>
  <c r="K39" i="42"/>
  <c r="M39" i="42"/>
  <c r="AC39" i="42"/>
  <c r="AC41" i="42" s="1"/>
  <c r="AS39" i="42"/>
  <c r="O39" i="42"/>
  <c r="O41" i="42" s="1"/>
  <c r="AE39" i="42"/>
  <c r="AE41" i="42" s="1"/>
  <c r="AU39" i="42"/>
  <c r="Q39" i="42"/>
  <c r="AG39" i="42"/>
  <c r="AG41" i="42" s="1"/>
  <c r="AW39" i="42"/>
  <c r="AQ39" i="42"/>
  <c r="C39" i="42"/>
  <c r="S39" i="42"/>
  <c r="AI39" i="42"/>
  <c r="AI41" i="42" s="1"/>
  <c r="AA39" i="42"/>
  <c r="E39" i="42"/>
  <c r="U39" i="42"/>
  <c r="AK39" i="42"/>
  <c r="E39" i="41"/>
  <c r="U39" i="41"/>
  <c r="AK39" i="41"/>
  <c r="I39" i="41"/>
  <c r="Y39" i="41"/>
  <c r="AO39" i="41"/>
  <c r="G39" i="41"/>
  <c r="K39" i="41"/>
  <c r="AA39" i="41"/>
  <c r="AA41" i="41" s="1"/>
  <c r="AQ39" i="41"/>
  <c r="W39" i="41"/>
  <c r="M39" i="41"/>
  <c r="AC39" i="41"/>
  <c r="AS39" i="41"/>
  <c r="AI41" i="41"/>
  <c r="O39" i="41"/>
  <c r="AE39" i="41"/>
  <c r="AE41" i="41" s="1"/>
  <c r="AU39" i="41"/>
  <c r="AM39" i="41"/>
  <c r="Q39" i="41"/>
  <c r="AG39" i="41"/>
  <c r="AG41" i="41" s="1"/>
  <c r="AW39" i="41"/>
  <c r="Q39" i="40"/>
  <c r="AG39" i="40"/>
  <c r="AG41" i="40" s="1"/>
  <c r="AW39" i="40"/>
  <c r="C39" i="40"/>
  <c r="S39" i="40"/>
  <c r="S41" i="40" s="1"/>
  <c r="AI39" i="40"/>
  <c r="AI41" i="40" s="1"/>
  <c r="E39" i="40"/>
  <c r="U39" i="40"/>
  <c r="U41" i="40" s="1"/>
  <c r="AK39" i="40"/>
  <c r="AK41" i="40" s="1"/>
  <c r="G39" i="40"/>
  <c r="W39" i="40"/>
  <c r="AM39" i="40"/>
  <c r="AM41" i="40" s="1"/>
  <c r="I39" i="40"/>
  <c r="Y39" i="40"/>
  <c r="AO39" i="40"/>
  <c r="K39" i="40"/>
  <c r="AA39" i="40"/>
  <c r="AQ39" i="40"/>
  <c r="M39" i="40"/>
  <c r="AC39" i="40"/>
  <c r="AS39" i="40"/>
  <c r="M39" i="39"/>
  <c r="AC39" i="39"/>
  <c r="AS39" i="39"/>
  <c r="O39" i="39"/>
  <c r="AE39" i="39"/>
  <c r="AU39" i="39"/>
  <c r="Q39" i="39"/>
  <c r="AG39" i="39"/>
  <c r="AW39" i="39"/>
  <c r="C39" i="39"/>
  <c r="S39" i="39"/>
  <c r="AI39" i="39"/>
  <c r="E39" i="39"/>
  <c r="U39" i="39"/>
  <c r="AK39" i="39"/>
  <c r="AK41" i="39" s="1"/>
  <c r="G39" i="39"/>
  <c r="W39" i="39"/>
  <c r="AM39" i="39"/>
  <c r="I39" i="39"/>
  <c r="Y39" i="39"/>
  <c r="AO39" i="39"/>
  <c r="AO41" i="39" s="1"/>
  <c r="I39" i="50"/>
  <c r="Y39" i="50"/>
  <c r="AO39" i="50"/>
  <c r="K39" i="50"/>
  <c r="AA39" i="50"/>
  <c r="AQ39" i="50"/>
  <c r="M39" i="50"/>
  <c r="AC39" i="50"/>
  <c r="AS39" i="50"/>
  <c r="O39" i="50"/>
  <c r="AE39" i="50"/>
  <c r="AU39" i="50"/>
  <c r="Q39" i="50"/>
  <c r="AG39" i="50"/>
  <c r="AG41" i="50" s="1"/>
  <c r="AW39" i="50"/>
  <c r="C39" i="50"/>
  <c r="S39" i="50"/>
  <c r="AI39" i="50"/>
  <c r="AI41" i="50" s="1"/>
  <c r="E39" i="50"/>
  <c r="U39" i="50"/>
  <c r="AK39" i="50"/>
  <c r="C39" i="49"/>
  <c r="S39" i="49"/>
  <c r="AI39" i="49"/>
  <c r="AI41" i="49" s="1"/>
  <c r="E39" i="49"/>
  <c r="U39" i="49"/>
  <c r="AK39" i="49"/>
  <c r="AK41" i="49" s="1"/>
  <c r="G39" i="49"/>
  <c r="W39" i="49"/>
  <c r="AM39" i="49"/>
  <c r="I39" i="49"/>
  <c r="Y39" i="49"/>
  <c r="AO39" i="49"/>
  <c r="K39" i="49"/>
  <c r="AA39" i="49"/>
  <c r="AQ39" i="49"/>
  <c r="M39" i="49"/>
  <c r="AC39" i="49"/>
  <c r="AS39" i="49"/>
  <c r="O39" i="49"/>
  <c r="AE39" i="49"/>
  <c r="AE41" i="49" s="1"/>
  <c r="AU39" i="49"/>
  <c r="O39" i="48"/>
  <c r="O41" i="48" s="1"/>
  <c r="AE39" i="48"/>
  <c r="AU39" i="48"/>
  <c r="Q39" i="48"/>
  <c r="AG39" i="48"/>
  <c r="AW39" i="48"/>
  <c r="C39" i="48"/>
  <c r="S39" i="48"/>
  <c r="AI39" i="48"/>
  <c r="E39" i="48"/>
  <c r="U39" i="48"/>
  <c r="AK39" i="48"/>
  <c r="G39" i="48"/>
  <c r="W39" i="48"/>
  <c r="AM39" i="48"/>
  <c r="I39" i="48"/>
  <c r="Y39" i="48"/>
  <c r="AO39" i="48"/>
  <c r="K39" i="48"/>
  <c r="AA39" i="48"/>
  <c r="AQ39" i="48"/>
  <c r="K39" i="47"/>
  <c r="AA39" i="47"/>
  <c r="AA41" i="47" s="1"/>
  <c r="AQ39" i="47"/>
  <c r="M39" i="47"/>
  <c r="AC39" i="47"/>
  <c r="AC41" i="47" s="1"/>
  <c r="AS39" i="47"/>
  <c r="O39" i="47"/>
  <c r="AE39" i="47"/>
  <c r="AU39" i="47"/>
  <c r="Q39" i="47"/>
  <c r="AG39" i="47"/>
  <c r="AW39" i="47"/>
  <c r="C39" i="47"/>
  <c r="S39" i="47"/>
  <c r="AI39" i="47"/>
  <c r="AI41" i="47" s="1"/>
  <c r="E39" i="47"/>
  <c r="U39" i="47"/>
  <c r="U41" i="47" s="1"/>
  <c r="AK39" i="47"/>
  <c r="G39" i="47"/>
  <c r="W39" i="47"/>
  <c r="AM39" i="47"/>
  <c r="AM41" i="47" s="1"/>
  <c r="C39" i="46"/>
  <c r="S39" i="46"/>
  <c r="AI39" i="46"/>
  <c r="E39" i="46"/>
  <c r="U39" i="46"/>
  <c r="AK39" i="46"/>
  <c r="Y39" i="46"/>
  <c r="K39" i="46"/>
  <c r="AA39" i="46"/>
  <c r="AQ39" i="46"/>
  <c r="M39" i="46"/>
  <c r="AC39" i="46"/>
  <c r="AS39" i="46"/>
  <c r="AO39" i="46"/>
  <c r="AO41" i="46" s="1"/>
  <c r="O39" i="46"/>
  <c r="AE39" i="46"/>
  <c r="AU39" i="46"/>
  <c r="I39" i="46"/>
  <c r="Q39" i="46"/>
  <c r="AG39" i="46"/>
  <c r="AW39" i="46"/>
  <c r="E39" i="44"/>
  <c r="U39" i="44"/>
  <c r="AK39" i="44"/>
  <c r="G39" i="44"/>
  <c r="W39" i="44"/>
  <c r="AM39" i="44"/>
  <c r="I39" i="44"/>
  <c r="Y39" i="44"/>
  <c r="AO39" i="44"/>
  <c r="K39" i="44"/>
  <c r="AA39" i="44"/>
  <c r="AQ39" i="44"/>
  <c r="M39" i="44"/>
  <c r="AC39" i="44"/>
  <c r="AS39" i="44"/>
  <c r="O39" i="44"/>
  <c r="AE39" i="44"/>
  <c r="AE41" i="44" s="1"/>
  <c r="AU39" i="44"/>
  <c r="Q39" i="44"/>
  <c r="AG39" i="44"/>
  <c r="AW39" i="44"/>
  <c r="Q39" i="43"/>
  <c r="AG39" i="43"/>
  <c r="AW39" i="43"/>
  <c r="C39" i="43"/>
  <c r="S39" i="43"/>
  <c r="AI39" i="43"/>
  <c r="AI41" i="43" s="1"/>
  <c r="E39" i="43"/>
  <c r="U39" i="43"/>
  <c r="AK39" i="43"/>
  <c r="G39" i="43"/>
  <c r="W39" i="43"/>
  <c r="AM39" i="43"/>
  <c r="I39" i="43"/>
  <c r="Y39" i="43"/>
  <c r="AO39" i="43"/>
  <c r="K39" i="43"/>
  <c r="AA39" i="43"/>
  <c r="AQ39" i="43"/>
  <c r="M39" i="43"/>
  <c r="AC39" i="43"/>
  <c r="AS39" i="43"/>
  <c r="AS39" i="55"/>
  <c r="O39" i="55"/>
  <c r="AE39" i="55"/>
  <c r="AE41" i="55" s="1"/>
  <c r="AU39" i="55"/>
  <c r="K39" i="55"/>
  <c r="M39" i="55"/>
  <c r="Q39" i="55"/>
  <c r="AG39" i="55"/>
  <c r="AW39" i="55"/>
  <c r="AQ39" i="55"/>
  <c r="C39" i="55"/>
  <c r="S39" i="55"/>
  <c r="AI39" i="55"/>
  <c r="AI41" i="55" s="1"/>
  <c r="AA39" i="55"/>
  <c r="E39" i="55"/>
  <c r="U39" i="55"/>
  <c r="AK39" i="55"/>
  <c r="AC39" i="55"/>
  <c r="G39" i="55"/>
  <c r="W39" i="55"/>
  <c r="AM39" i="55"/>
  <c r="AW39" i="54"/>
  <c r="M39" i="53"/>
  <c r="AC39" i="53"/>
  <c r="AS39" i="53"/>
  <c r="O39" i="53"/>
  <c r="AE39" i="53"/>
  <c r="AU39" i="53"/>
  <c r="Q39" i="53"/>
  <c r="AG39" i="53"/>
  <c r="AW39" i="53"/>
  <c r="C39" i="53"/>
  <c r="S39" i="53"/>
  <c r="AI39" i="53"/>
  <c r="E39" i="53"/>
  <c r="U39" i="53"/>
  <c r="AK39" i="53"/>
  <c r="G39" i="53"/>
  <c r="W39" i="53"/>
  <c r="W41" i="53" s="1"/>
  <c r="AM39" i="53"/>
  <c r="I39" i="53"/>
  <c r="Y39" i="53"/>
  <c r="AO39" i="53"/>
  <c r="G39" i="52"/>
  <c r="W39" i="52"/>
  <c r="AM39" i="52"/>
  <c r="K39" i="52"/>
  <c r="AA39" i="52"/>
  <c r="AA41" i="52" s="1"/>
  <c r="AQ39" i="52"/>
  <c r="AO39" i="52"/>
  <c r="M39" i="52"/>
  <c r="AC39" i="52"/>
  <c r="AC41" i="52" s="1"/>
  <c r="AS39" i="52"/>
  <c r="Y39" i="52"/>
  <c r="O39" i="52"/>
  <c r="AE39" i="52"/>
  <c r="AU39" i="52"/>
  <c r="Q39" i="52"/>
  <c r="AG39" i="52"/>
  <c r="AW39" i="52"/>
  <c r="C39" i="52"/>
  <c r="S39" i="52"/>
  <c r="AI39" i="52"/>
  <c r="AI41" i="52" s="1"/>
  <c r="AG39" i="51"/>
  <c r="C39" i="51"/>
  <c r="S39" i="51"/>
  <c r="AI39" i="51"/>
  <c r="AW39" i="51"/>
  <c r="E39" i="51"/>
  <c r="U39" i="51"/>
  <c r="AK39" i="51"/>
  <c r="AK41" i="51" s="1"/>
  <c r="G39" i="51"/>
  <c r="W39" i="51"/>
  <c r="W41" i="51" s="1"/>
  <c r="AM39" i="51"/>
  <c r="I39" i="51"/>
  <c r="Y39" i="51"/>
  <c r="AO39" i="51"/>
  <c r="K39" i="51"/>
  <c r="AA39" i="51"/>
  <c r="AQ39" i="51"/>
  <c r="Q39" i="51"/>
  <c r="M39" i="51"/>
  <c r="AC39" i="51"/>
  <c r="AS39" i="51"/>
  <c r="AI41" i="36"/>
  <c r="AK41" i="36"/>
  <c r="A15" i="36"/>
  <c r="A15" i="38"/>
  <c r="W41" i="38"/>
  <c r="A15" i="37"/>
  <c r="A15" i="42"/>
  <c r="AK41" i="42"/>
  <c r="A15" i="41"/>
  <c r="AM41" i="39"/>
  <c r="A15" i="50"/>
  <c r="AG41" i="49"/>
  <c r="A15" i="49"/>
  <c r="AG41" i="47"/>
  <c r="A15" i="47"/>
  <c r="AK41" i="47"/>
  <c r="C41" i="47"/>
  <c r="A15" i="46"/>
  <c r="AK41" i="43"/>
  <c r="AG41" i="55"/>
  <c r="A15" i="54"/>
  <c r="A15" i="53"/>
  <c r="AG41" i="52"/>
  <c r="AK41" i="52"/>
  <c r="A15" i="51"/>
  <c r="A15" i="52"/>
  <c r="C41" i="53"/>
  <c r="C41" i="54"/>
  <c r="C41" i="51"/>
  <c r="C41" i="55"/>
  <c r="A15" i="43"/>
  <c r="A15" i="44"/>
  <c r="A15" i="48"/>
  <c r="C41" i="49"/>
  <c r="A15" i="45"/>
  <c r="C41" i="46"/>
  <c r="C41" i="50"/>
  <c r="A15" i="39"/>
  <c r="A15" i="40"/>
  <c r="C41" i="41"/>
  <c r="C41" i="42"/>
  <c r="C41" i="37"/>
  <c r="C41" i="38"/>
  <c r="G41" i="36"/>
  <c r="AW73" i="35"/>
  <c r="AU73" i="35"/>
  <c r="AS73" i="35"/>
  <c r="AQ73" i="35"/>
  <c r="AO73" i="35"/>
  <c r="AM73" i="35"/>
  <c r="AK73" i="35"/>
  <c r="AI73" i="35"/>
  <c r="AG73" i="35"/>
  <c r="AE73" i="35"/>
  <c r="AC73" i="35"/>
  <c r="AA73" i="35"/>
  <c r="Y73" i="35"/>
  <c r="W73" i="35"/>
  <c r="U73" i="35"/>
  <c r="S73" i="35"/>
  <c r="Q73" i="35"/>
  <c r="O73" i="35"/>
  <c r="M73" i="35"/>
  <c r="K73" i="35"/>
  <c r="I73" i="35"/>
  <c r="G73" i="35"/>
  <c r="E73" i="35"/>
  <c r="C73" i="35"/>
  <c r="AX72" i="35"/>
  <c r="AV72" i="35"/>
  <c r="AT72" i="35"/>
  <c r="AR72" i="35"/>
  <c r="AP72" i="35"/>
  <c r="AN72" i="35"/>
  <c r="AL72" i="35"/>
  <c r="AJ72" i="35"/>
  <c r="AH72" i="35"/>
  <c r="AF72" i="35"/>
  <c r="AD72" i="35"/>
  <c r="AB72" i="35"/>
  <c r="Z72" i="35"/>
  <c r="X72" i="35"/>
  <c r="V72" i="35"/>
  <c r="T72" i="35"/>
  <c r="R72" i="35"/>
  <c r="P72" i="35"/>
  <c r="N72" i="35"/>
  <c r="L72" i="35"/>
  <c r="J72" i="35"/>
  <c r="H72" i="35"/>
  <c r="F72" i="35"/>
  <c r="D72" i="35"/>
  <c r="AX71" i="35"/>
  <c r="AV71" i="35"/>
  <c r="AT71" i="35"/>
  <c r="AR71" i="35"/>
  <c r="AP71" i="35"/>
  <c r="AN71" i="35"/>
  <c r="AL71" i="35"/>
  <c r="AJ71" i="35"/>
  <c r="AH71" i="35"/>
  <c r="AF71" i="35"/>
  <c r="AD71" i="35"/>
  <c r="AB71" i="35"/>
  <c r="Z71" i="35"/>
  <c r="X71" i="35"/>
  <c r="V71" i="35"/>
  <c r="T71" i="35"/>
  <c r="R71" i="35"/>
  <c r="P71" i="35"/>
  <c r="N71" i="35"/>
  <c r="L71" i="35"/>
  <c r="J71" i="35"/>
  <c r="H71" i="35"/>
  <c r="F71" i="35"/>
  <c r="D71" i="35"/>
  <c r="AX70" i="35"/>
  <c r="AV70" i="35"/>
  <c r="AT70" i="35"/>
  <c r="AR70" i="35"/>
  <c r="AP70" i="35"/>
  <c r="AN70" i="35"/>
  <c r="AL70" i="35"/>
  <c r="AJ70" i="35"/>
  <c r="AH70" i="35"/>
  <c r="AF70" i="35"/>
  <c r="AD70" i="35"/>
  <c r="AB70" i="35"/>
  <c r="Z70" i="35"/>
  <c r="X70" i="35"/>
  <c r="V70" i="35"/>
  <c r="T70" i="35"/>
  <c r="R70" i="35"/>
  <c r="P70" i="35"/>
  <c r="N70" i="35"/>
  <c r="L70" i="35"/>
  <c r="J70" i="35"/>
  <c r="H70" i="35"/>
  <c r="F70" i="35"/>
  <c r="D70" i="35"/>
  <c r="AX69" i="35"/>
  <c r="AV69" i="35"/>
  <c r="AT69" i="35"/>
  <c r="AR69" i="35"/>
  <c r="AP69" i="35"/>
  <c r="AN69" i="35"/>
  <c r="AL69" i="35"/>
  <c r="AJ69" i="35"/>
  <c r="AH69" i="35"/>
  <c r="AF69" i="35"/>
  <c r="AD69" i="35"/>
  <c r="AB69" i="35"/>
  <c r="Z69" i="35"/>
  <c r="X69" i="35"/>
  <c r="V69" i="35"/>
  <c r="T69" i="35"/>
  <c r="R69" i="35"/>
  <c r="P69" i="35"/>
  <c r="N69" i="35"/>
  <c r="L69" i="35"/>
  <c r="J69" i="35"/>
  <c r="H69" i="35"/>
  <c r="F69" i="35"/>
  <c r="D69" i="35"/>
  <c r="AX68" i="35"/>
  <c r="AV68" i="35"/>
  <c r="AT68" i="35"/>
  <c r="AR68" i="35"/>
  <c r="AP68" i="35"/>
  <c r="AN68" i="35"/>
  <c r="AL68" i="35"/>
  <c r="AJ68" i="35"/>
  <c r="AH68" i="35"/>
  <c r="AF68" i="35"/>
  <c r="AD68" i="35"/>
  <c r="AB68" i="35"/>
  <c r="Z68" i="35"/>
  <c r="X68" i="35"/>
  <c r="V68" i="35"/>
  <c r="T68" i="35"/>
  <c r="R68" i="35"/>
  <c r="P68" i="35"/>
  <c r="N68" i="35"/>
  <c r="L68" i="35"/>
  <c r="J68" i="35"/>
  <c r="H68" i="35"/>
  <c r="F68" i="35"/>
  <c r="D68" i="35"/>
  <c r="AX67" i="35"/>
  <c r="AV67" i="35"/>
  <c r="AT67" i="35"/>
  <c r="AR67" i="35"/>
  <c r="AP67" i="35"/>
  <c r="AN67" i="35"/>
  <c r="AL67" i="35"/>
  <c r="AJ67" i="35"/>
  <c r="AH67" i="35"/>
  <c r="AF67" i="35"/>
  <c r="AD67" i="35"/>
  <c r="AB67" i="35"/>
  <c r="Z67" i="35"/>
  <c r="X67" i="35"/>
  <c r="V67" i="35"/>
  <c r="T67" i="35"/>
  <c r="R67" i="35"/>
  <c r="P67" i="35"/>
  <c r="N67" i="35"/>
  <c r="L67" i="35"/>
  <c r="J67" i="35"/>
  <c r="H67" i="35"/>
  <c r="F67" i="35"/>
  <c r="D67" i="35"/>
  <c r="AX66" i="35"/>
  <c r="AV66" i="35"/>
  <c r="AT66" i="35"/>
  <c r="AR66" i="35"/>
  <c r="AP66" i="35"/>
  <c r="AN66" i="35"/>
  <c r="AL66" i="35"/>
  <c r="AJ66" i="35"/>
  <c r="AH66" i="35"/>
  <c r="AF66" i="35"/>
  <c r="AD66" i="35"/>
  <c r="AB66" i="35"/>
  <c r="Z66" i="35"/>
  <c r="X66" i="35"/>
  <c r="V66" i="35"/>
  <c r="T66" i="35"/>
  <c r="R66" i="35"/>
  <c r="P66" i="35"/>
  <c r="N66" i="35"/>
  <c r="L66" i="35"/>
  <c r="J66" i="35"/>
  <c r="H66" i="35"/>
  <c r="F66" i="35"/>
  <c r="D66" i="35"/>
  <c r="AX65" i="35"/>
  <c r="AV65" i="35"/>
  <c r="AT65" i="35"/>
  <c r="AR65" i="35"/>
  <c r="AP65" i="35"/>
  <c r="AN65" i="35"/>
  <c r="AL65" i="35"/>
  <c r="AJ65" i="35"/>
  <c r="AH65" i="35"/>
  <c r="AF65" i="35"/>
  <c r="AD65" i="35"/>
  <c r="AB65" i="35"/>
  <c r="Z65" i="35"/>
  <c r="X65" i="35"/>
  <c r="V65" i="35"/>
  <c r="T65" i="35"/>
  <c r="R65" i="35"/>
  <c r="P65" i="35"/>
  <c r="N65" i="35"/>
  <c r="L65" i="35"/>
  <c r="J65" i="35"/>
  <c r="H65" i="35"/>
  <c r="F65" i="35"/>
  <c r="D65" i="35"/>
  <c r="AX64" i="35"/>
  <c r="AV64" i="35"/>
  <c r="AT64" i="35"/>
  <c r="AR64" i="35"/>
  <c r="AP64" i="35"/>
  <c r="AN64" i="35"/>
  <c r="AL64" i="35"/>
  <c r="AJ64" i="35"/>
  <c r="AH64" i="35"/>
  <c r="AF64" i="35"/>
  <c r="AD64" i="35"/>
  <c r="AB64" i="35"/>
  <c r="Z64" i="35"/>
  <c r="X64" i="35"/>
  <c r="V64" i="35"/>
  <c r="T64" i="35"/>
  <c r="R64" i="35"/>
  <c r="P64" i="35"/>
  <c r="N64" i="35"/>
  <c r="L64" i="35"/>
  <c r="J64" i="35"/>
  <c r="H64" i="35"/>
  <c r="F64" i="35"/>
  <c r="D64" i="35"/>
  <c r="AX63" i="35"/>
  <c r="AV63" i="35"/>
  <c r="AT63" i="35"/>
  <c r="AR63" i="35"/>
  <c r="AP63" i="35"/>
  <c r="AN63" i="35"/>
  <c r="AL63" i="35"/>
  <c r="AJ63" i="35"/>
  <c r="AH63" i="35"/>
  <c r="AF63" i="35"/>
  <c r="AD63" i="35"/>
  <c r="AB63" i="35"/>
  <c r="Z63" i="35"/>
  <c r="X63" i="35"/>
  <c r="V63" i="35"/>
  <c r="T63" i="35"/>
  <c r="R63" i="35"/>
  <c r="P63" i="35"/>
  <c r="N63" i="35"/>
  <c r="L63" i="35"/>
  <c r="J63" i="35"/>
  <c r="H63" i="35"/>
  <c r="F63" i="35"/>
  <c r="D63" i="35"/>
  <c r="AX62" i="35"/>
  <c r="AV62" i="35"/>
  <c r="AT62" i="35"/>
  <c r="AR62" i="35"/>
  <c r="AP62" i="35"/>
  <c r="AN62" i="35"/>
  <c r="AL62" i="35"/>
  <c r="AJ62" i="35"/>
  <c r="AH62" i="35"/>
  <c r="AF62" i="35"/>
  <c r="AD62" i="35"/>
  <c r="AB62" i="35"/>
  <c r="Z62" i="35"/>
  <c r="X62" i="35"/>
  <c r="V62" i="35"/>
  <c r="T62" i="35"/>
  <c r="R62" i="35"/>
  <c r="P62" i="35"/>
  <c r="N62" i="35"/>
  <c r="L62" i="35"/>
  <c r="J62" i="35"/>
  <c r="H62" i="35"/>
  <c r="F62" i="35"/>
  <c r="D62" i="35"/>
  <c r="AX61" i="35"/>
  <c r="AV61" i="35"/>
  <c r="AT61" i="35"/>
  <c r="AR61" i="35"/>
  <c r="AP61" i="35"/>
  <c r="AN61" i="35"/>
  <c r="AL61" i="35"/>
  <c r="AJ61" i="35"/>
  <c r="AH61" i="35"/>
  <c r="AF61" i="35"/>
  <c r="AD61" i="35"/>
  <c r="AB61" i="35"/>
  <c r="Z61" i="35"/>
  <c r="X61" i="35"/>
  <c r="V61" i="35"/>
  <c r="T61" i="35"/>
  <c r="R61" i="35"/>
  <c r="P61" i="35"/>
  <c r="N61" i="35"/>
  <c r="L61" i="35"/>
  <c r="J61" i="35"/>
  <c r="H61" i="35"/>
  <c r="F61" i="35"/>
  <c r="D61" i="35"/>
  <c r="AX60" i="35"/>
  <c r="AV60" i="35"/>
  <c r="AT60" i="35"/>
  <c r="AR60" i="35"/>
  <c r="AP60" i="35"/>
  <c r="AN60" i="35"/>
  <c r="AL60" i="35"/>
  <c r="AJ60" i="35"/>
  <c r="AH60" i="35"/>
  <c r="AF60" i="35"/>
  <c r="AD60" i="35"/>
  <c r="AB60" i="35"/>
  <c r="Z60" i="35"/>
  <c r="X60" i="35"/>
  <c r="V60" i="35"/>
  <c r="T60" i="35"/>
  <c r="R60" i="35"/>
  <c r="P60" i="35"/>
  <c r="N60" i="35"/>
  <c r="L60" i="35"/>
  <c r="J60" i="35"/>
  <c r="H60" i="35"/>
  <c r="F60" i="35"/>
  <c r="D60" i="35"/>
  <c r="AX59" i="35"/>
  <c r="AV59" i="35"/>
  <c r="AT59" i="35"/>
  <c r="AR59" i="35"/>
  <c r="AP59" i="35"/>
  <c r="AN59" i="35"/>
  <c r="AL59" i="35"/>
  <c r="AJ59" i="35"/>
  <c r="AH59" i="35"/>
  <c r="AF59" i="35"/>
  <c r="AD59" i="35"/>
  <c r="AB59" i="35"/>
  <c r="Z59" i="35"/>
  <c r="X59" i="35"/>
  <c r="V59" i="35"/>
  <c r="T59" i="35"/>
  <c r="R59" i="35"/>
  <c r="P59" i="35"/>
  <c r="N59" i="35"/>
  <c r="L59" i="35"/>
  <c r="J59" i="35"/>
  <c r="H59" i="35"/>
  <c r="F59" i="35"/>
  <c r="D59" i="35"/>
  <c r="AX58" i="35"/>
  <c r="AV58" i="35"/>
  <c r="AT58" i="35"/>
  <c r="AR58" i="35"/>
  <c r="AP58" i="35"/>
  <c r="AN58" i="35"/>
  <c r="AL58" i="35"/>
  <c r="AJ58" i="35"/>
  <c r="AH58" i="35"/>
  <c r="AF58" i="35"/>
  <c r="AD58" i="35"/>
  <c r="AB58" i="35"/>
  <c r="Z58" i="35"/>
  <c r="X58" i="35"/>
  <c r="V58" i="35"/>
  <c r="T58" i="35"/>
  <c r="R58" i="35"/>
  <c r="P58" i="35"/>
  <c r="N58" i="35"/>
  <c r="L58" i="35"/>
  <c r="J58" i="35"/>
  <c r="H58" i="35"/>
  <c r="F58" i="35"/>
  <c r="D58" i="35"/>
  <c r="AX57" i="35"/>
  <c r="AV57" i="35"/>
  <c r="AT57" i="35"/>
  <c r="AR57" i="35"/>
  <c r="AP57" i="35"/>
  <c r="AN57" i="35"/>
  <c r="AL57" i="35"/>
  <c r="AJ57" i="35"/>
  <c r="AH57" i="35"/>
  <c r="AF57" i="35"/>
  <c r="AD57" i="35"/>
  <c r="AB57" i="35"/>
  <c r="Z57" i="35"/>
  <c r="X57" i="35"/>
  <c r="V57" i="35"/>
  <c r="T57" i="35"/>
  <c r="R57" i="35"/>
  <c r="P57" i="35"/>
  <c r="N57" i="35"/>
  <c r="L57" i="35"/>
  <c r="J57" i="35"/>
  <c r="H57" i="35"/>
  <c r="F57" i="35"/>
  <c r="D57" i="35"/>
  <c r="BC40" i="35"/>
  <c r="BB39" i="35"/>
  <c r="BB41" i="35" s="1"/>
  <c r="BB20" i="35" s="1"/>
  <c r="BC38" i="35"/>
  <c r="AW38" i="35"/>
  <c r="AU38" i="35"/>
  <c r="AS38" i="35"/>
  <c r="AQ38" i="35"/>
  <c r="AO38" i="35"/>
  <c r="AM38" i="35"/>
  <c r="AK38" i="35"/>
  <c r="AI38" i="35"/>
  <c r="AG38" i="35"/>
  <c r="AE38" i="35"/>
  <c r="AC38" i="35"/>
  <c r="AA38" i="35"/>
  <c r="Y38" i="35"/>
  <c r="W38" i="35"/>
  <c r="U38" i="35"/>
  <c r="S38" i="35"/>
  <c r="Q38" i="35"/>
  <c r="O38" i="35"/>
  <c r="M38" i="35"/>
  <c r="K38" i="35"/>
  <c r="I38" i="35"/>
  <c r="G38" i="35"/>
  <c r="E38" i="35"/>
  <c r="C38" i="35"/>
  <c r="BC37" i="35"/>
  <c r="AW37" i="35"/>
  <c r="AU37" i="35"/>
  <c r="AS37" i="35"/>
  <c r="AQ37" i="35"/>
  <c r="AO37" i="35"/>
  <c r="AM37" i="35"/>
  <c r="AK37" i="35"/>
  <c r="AI37" i="35"/>
  <c r="AG37" i="35"/>
  <c r="AE37" i="35"/>
  <c r="AC37" i="35"/>
  <c r="AA37" i="35"/>
  <c r="Y37" i="35"/>
  <c r="W37" i="35"/>
  <c r="U37" i="35"/>
  <c r="S37" i="35"/>
  <c r="Q37" i="35"/>
  <c r="O37" i="35"/>
  <c r="M37" i="35"/>
  <c r="K37" i="35"/>
  <c r="I37" i="35"/>
  <c r="G37" i="35"/>
  <c r="E37" i="35"/>
  <c r="C37" i="35"/>
  <c r="BC36" i="35"/>
  <c r="AW36" i="35"/>
  <c r="AU36" i="35"/>
  <c r="AS36" i="35"/>
  <c r="AQ36" i="35"/>
  <c r="AO36" i="35"/>
  <c r="AM36" i="35"/>
  <c r="AK36" i="35"/>
  <c r="AI36" i="35"/>
  <c r="AG36" i="35"/>
  <c r="AE36" i="35"/>
  <c r="AC36" i="35"/>
  <c r="AA36" i="35"/>
  <c r="Y36" i="35"/>
  <c r="W36" i="35"/>
  <c r="U36" i="35"/>
  <c r="S36" i="35"/>
  <c r="Q36" i="35"/>
  <c r="O36" i="35"/>
  <c r="M36" i="35"/>
  <c r="K36" i="35"/>
  <c r="I36" i="35"/>
  <c r="G36" i="35"/>
  <c r="E36" i="35"/>
  <c r="C36" i="35"/>
  <c r="BC35" i="35"/>
  <c r="AW35" i="35"/>
  <c r="AU35" i="35"/>
  <c r="AS35" i="35"/>
  <c r="AQ35" i="35"/>
  <c r="AO35" i="35"/>
  <c r="AM35" i="35"/>
  <c r="AK35" i="35"/>
  <c r="AI35" i="35"/>
  <c r="AG35" i="35"/>
  <c r="AE35" i="35"/>
  <c r="Y35" i="35"/>
  <c r="W35" i="35"/>
  <c r="U35" i="35"/>
  <c r="S35" i="35"/>
  <c r="Q35" i="35"/>
  <c r="O35" i="35"/>
  <c r="M35" i="35"/>
  <c r="K35" i="35"/>
  <c r="I35" i="35"/>
  <c r="G35" i="35"/>
  <c r="E35" i="35"/>
  <c r="C35" i="35"/>
  <c r="BC34" i="35"/>
  <c r="AW34" i="35"/>
  <c r="AU34" i="35"/>
  <c r="AS34" i="35"/>
  <c r="AQ34" i="35"/>
  <c r="AO34" i="35"/>
  <c r="AM34" i="35"/>
  <c r="AK34" i="35"/>
  <c r="AI34" i="35"/>
  <c r="AG34" i="35"/>
  <c r="AE34" i="35"/>
  <c r="Y34" i="35"/>
  <c r="W34" i="35"/>
  <c r="U34" i="35"/>
  <c r="S34" i="35"/>
  <c r="Q34" i="35"/>
  <c r="O34" i="35"/>
  <c r="M34" i="35"/>
  <c r="K34" i="35"/>
  <c r="I34" i="35"/>
  <c r="G34" i="35"/>
  <c r="E34" i="35"/>
  <c r="C34" i="35"/>
  <c r="BC33" i="35"/>
  <c r="AW33" i="35"/>
  <c r="AU33" i="35"/>
  <c r="AS33" i="35"/>
  <c r="AQ33" i="35"/>
  <c r="AO33" i="35"/>
  <c r="AM33" i="35"/>
  <c r="AK33" i="35"/>
  <c r="AI33" i="35"/>
  <c r="AG33" i="35"/>
  <c r="AE33" i="35"/>
  <c r="AC33" i="35"/>
  <c r="AA33" i="35"/>
  <c r="Y33" i="35"/>
  <c r="W33" i="35"/>
  <c r="U33" i="35"/>
  <c r="S33" i="35"/>
  <c r="Q33" i="35"/>
  <c r="O33" i="35"/>
  <c r="M33" i="35"/>
  <c r="K33" i="35"/>
  <c r="I33" i="35"/>
  <c r="G33" i="35"/>
  <c r="E33" i="35"/>
  <c r="C33" i="35"/>
  <c r="BC32" i="35"/>
  <c r="AW32" i="35"/>
  <c r="AU32" i="35"/>
  <c r="AS32" i="35"/>
  <c r="AQ32" i="35"/>
  <c r="AO32" i="35"/>
  <c r="AM32" i="35"/>
  <c r="AK32" i="35"/>
  <c r="AI32" i="35"/>
  <c r="AG32" i="35"/>
  <c r="AE32" i="35"/>
  <c r="Y32" i="35"/>
  <c r="W32" i="35"/>
  <c r="U32" i="35"/>
  <c r="S32" i="35"/>
  <c r="Q32" i="35"/>
  <c r="O32" i="35"/>
  <c r="M32" i="35"/>
  <c r="K32" i="35"/>
  <c r="I32" i="35"/>
  <c r="G32" i="35"/>
  <c r="E32" i="35"/>
  <c r="C32" i="35"/>
  <c r="BC31" i="35"/>
  <c r="AW31" i="35"/>
  <c r="AU31" i="35"/>
  <c r="AS31" i="35"/>
  <c r="AQ31" i="35"/>
  <c r="AO31" i="35"/>
  <c r="AM31" i="35"/>
  <c r="AK31" i="35"/>
  <c r="AI31" i="35"/>
  <c r="AG31" i="35"/>
  <c r="AE31" i="35"/>
  <c r="Y31" i="35"/>
  <c r="W31" i="35"/>
  <c r="U31" i="35"/>
  <c r="S31" i="35"/>
  <c r="Q31" i="35"/>
  <c r="O31" i="35"/>
  <c r="M31" i="35"/>
  <c r="K31" i="35"/>
  <c r="I31" i="35"/>
  <c r="G31" i="35"/>
  <c r="E31" i="35"/>
  <c r="C31" i="35"/>
  <c r="BC30" i="35"/>
  <c r="AW30" i="35"/>
  <c r="AU30" i="35"/>
  <c r="AS30" i="35"/>
  <c r="AQ30" i="35"/>
  <c r="AO30" i="35"/>
  <c r="AM30" i="35"/>
  <c r="AK30" i="35"/>
  <c r="AI30" i="35"/>
  <c r="AG30" i="35"/>
  <c r="AE30" i="35"/>
  <c r="AC30" i="35"/>
  <c r="AA30" i="35"/>
  <c r="Y30" i="35"/>
  <c r="W30" i="35"/>
  <c r="U30" i="35"/>
  <c r="S30" i="35"/>
  <c r="Q30" i="35"/>
  <c r="O30" i="35"/>
  <c r="M30" i="35"/>
  <c r="K30" i="35"/>
  <c r="I30" i="35"/>
  <c r="G30" i="35"/>
  <c r="E30" i="35"/>
  <c r="C30" i="35"/>
  <c r="BC29" i="35"/>
  <c r="AW29" i="35"/>
  <c r="AU29" i="35"/>
  <c r="AS29" i="35"/>
  <c r="AQ29" i="35"/>
  <c r="AO29" i="35"/>
  <c r="AM29" i="35"/>
  <c r="AK29" i="35"/>
  <c r="AI29" i="35"/>
  <c r="AG29" i="35"/>
  <c r="AE29" i="35"/>
  <c r="AC29" i="35"/>
  <c r="AA29" i="35"/>
  <c r="Y29" i="35"/>
  <c r="W29" i="35"/>
  <c r="U29" i="35"/>
  <c r="S29" i="35"/>
  <c r="Q29" i="35"/>
  <c r="O29" i="35"/>
  <c r="M29" i="35"/>
  <c r="K29" i="35"/>
  <c r="I29" i="35"/>
  <c r="G29" i="35"/>
  <c r="E29" i="35"/>
  <c r="C29" i="35"/>
  <c r="BC28" i="35"/>
  <c r="AW28" i="35"/>
  <c r="AU28" i="35"/>
  <c r="AS28" i="35"/>
  <c r="AQ28" i="35"/>
  <c r="AO28" i="35"/>
  <c r="AM28" i="35"/>
  <c r="AK28" i="35"/>
  <c r="AI28" i="35"/>
  <c r="AG28" i="35"/>
  <c r="AE28" i="35"/>
  <c r="AC28" i="35"/>
  <c r="AA28" i="35"/>
  <c r="Y28" i="35"/>
  <c r="W28" i="35"/>
  <c r="U28" i="35"/>
  <c r="S28" i="35"/>
  <c r="Q28" i="35"/>
  <c r="O28" i="35"/>
  <c r="M28" i="35"/>
  <c r="K28" i="35"/>
  <c r="I28" i="35"/>
  <c r="G28" i="35"/>
  <c r="E28" i="35"/>
  <c r="C28" i="35"/>
  <c r="BC27" i="35"/>
  <c r="AW27" i="35"/>
  <c r="AU27" i="35"/>
  <c r="AS27" i="35"/>
  <c r="AQ27" i="35"/>
  <c r="AO27" i="35"/>
  <c r="AM27" i="35"/>
  <c r="AK27" i="35"/>
  <c r="AI27" i="35"/>
  <c r="AG27" i="35"/>
  <c r="AE27" i="35"/>
  <c r="AC27" i="35"/>
  <c r="AA27" i="35"/>
  <c r="Y27" i="35"/>
  <c r="W27" i="35"/>
  <c r="U27" i="35"/>
  <c r="S27" i="35"/>
  <c r="Q27" i="35"/>
  <c r="O27" i="35"/>
  <c r="M27" i="35"/>
  <c r="K27" i="35"/>
  <c r="I27" i="35"/>
  <c r="G27" i="35"/>
  <c r="E27" i="35"/>
  <c r="C27" i="35"/>
  <c r="BC26" i="35"/>
  <c r="AW26" i="35"/>
  <c r="AU26" i="35"/>
  <c r="AS26" i="35"/>
  <c r="AQ26" i="35"/>
  <c r="AO26" i="35"/>
  <c r="AM26" i="35"/>
  <c r="AK26" i="35"/>
  <c r="AI26" i="35"/>
  <c r="AG26" i="35"/>
  <c r="AE26" i="35"/>
  <c r="AC26" i="35"/>
  <c r="AA26" i="35"/>
  <c r="Y26" i="35"/>
  <c r="W26" i="35"/>
  <c r="U26" i="35"/>
  <c r="S26" i="35"/>
  <c r="Q26" i="35"/>
  <c r="O26" i="35"/>
  <c r="M26" i="35"/>
  <c r="K26" i="35"/>
  <c r="I26" i="35"/>
  <c r="G26" i="35"/>
  <c r="E26" i="35"/>
  <c r="C26" i="35"/>
  <c r="BC25" i="35"/>
  <c r="AW25" i="35"/>
  <c r="AU25" i="35"/>
  <c r="AS25" i="35"/>
  <c r="AQ25" i="35"/>
  <c r="AO25" i="35"/>
  <c r="AM25" i="35"/>
  <c r="AK25" i="35"/>
  <c r="AI25" i="35"/>
  <c r="AG25" i="35"/>
  <c r="AE25" i="35"/>
  <c r="AC25" i="35"/>
  <c r="AA25" i="35"/>
  <c r="Y25" i="35"/>
  <c r="W25" i="35"/>
  <c r="U25" i="35"/>
  <c r="S25" i="35"/>
  <c r="Q25" i="35"/>
  <c r="O25" i="35"/>
  <c r="M25" i="35"/>
  <c r="K25" i="35"/>
  <c r="I25" i="35"/>
  <c r="G25" i="35"/>
  <c r="E25" i="35"/>
  <c r="C25" i="35"/>
  <c r="BC24" i="35"/>
  <c r="AW24" i="35"/>
  <c r="AU24" i="35"/>
  <c r="AS24" i="35"/>
  <c r="AQ24" i="35"/>
  <c r="AO24" i="35"/>
  <c r="AM24" i="35"/>
  <c r="AK24" i="35"/>
  <c r="AI24" i="35"/>
  <c r="AG24" i="35"/>
  <c r="AE24" i="35"/>
  <c r="AC24" i="35"/>
  <c r="AA24" i="35"/>
  <c r="Y24" i="35"/>
  <c r="W24" i="35"/>
  <c r="U24" i="35"/>
  <c r="S24" i="35"/>
  <c r="Q24" i="35"/>
  <c r="O24" i="35"/>
  <c r="M24" i="35"/>
  <c r="K24" i="35"/>
  <c r="I24" i="35"/>
  <c r="G24" i="35"/>
  <c r="E24" i="35"/>
  <c r="C24" i="35"/>
  <c r="BC23" i="35"/>
  <c r="BC39" i="35" s="1"/>
  <c r="BC41" i="35" s="1"/>
  <c r="BC20" i="35" s="1"/>
  <c r="AW23" i="35"/>
  <c r="AU23" i="35"/>
  <c r="AS23" i="35"/>
  <c r="AQ23" i="35"/>
  <c r="AO23" i="35"/>
  <c r="AM23" i="35"/>
  <c r="AM39" i="35" s="1"/>
  <c r="AK23" i="35"/>
  <c r="AI23" i="35"/>
  <c r="AG23" i="35"/>
  <c r="AE23" i="35"/>
  <c r="AC23" i="35"/>
  <c r="AA23" i="35"/>
  <c r="Y23" i="35"/>
  <c r="W23" i="35"/>
  <c r="W39" i="35" s="1"/>
  <c r="U23" i="35"/>
  <c r="S23" i="35"/>
  <c r="Q23" i="35"/>
  <c r="O23" i="35"/>
  <c r="M23" i="35"/>
  <c r="K23" i="35"/>
  <c r="I23" i="35"/>
  <c r="G23" i="35"/>
  <c r="G39" i="35" s="1"/>
  <c r="E23" i="35"/>
  <c r="C23" i="35"/>
  <c r="BA18" i="35"/>
  <c r="AX15" i="35"/>
  <c r="AW41" i="35" s="1"/>
  <c r="AV15" i="35"/>
  <c r="AU41" i="35" s="1"/>
  <c r="AT15" i="35"/>
  <c r="AS41" i="35" s="1"/>
  <c r="AR15" i="35"/>
  <c r="AQ41" i="35" s="1"/>
  <c r="AP15" i="35"/>
  <c r="AO41" i="35" s="1"/>
  <c r="AN15" i="35"/>
  <c r="AM41" i="35" s="1"/>
  <c r="AL15" i="35"/>
  <c r="AK41" i="35" s="1"/>
  <c r="AJ15" i="35"/>
  <c r="AI41" i="35" s="1"/>
  <c r="AH15" i="35"/>
  <c r="AG41" i="35" s="1"/>
  <c r="AF15" i="35"/>
  <c r="AE41" i="35" s="1"/>
  <c r="AD15" i="35"/>
  <c r="AB15" i="35"/>
  <c r="Z15" i="35"/>
  <c r="Y41" i="35" s="1"/>
  <c r="X15" i="35"/>
  <c r="W41" i="35" s="1"/>
  <c r="V15" i="35"/>
  <c r="U41" i="35" s="1"/>
  <c r="T15" i="35"/>
  <c r="S41" i="35" s="1"/>
  <c r="R15" i="35"/>
  <c r="Q41" i="35" s="1"/>
  <c r="P15" i="35"/>
  <c r="O41" i="35" s="1"/>
  <c r="N15" i="35"/>
  <c r="M41" i="35" s="1"/>
  <c r="L15" i="35"/>
  <c r="K41" i="35" s="1"/>
  <c r="J15" i="35"/>
  <c r="I41" i="35" s="1"/>
  <c r="H15" i="35"/>
  <c r="G41" i="35" s="1"/>
  <c r="F15" i="35"/>
  <c r="E41" i="35" s="1"/>
  <c r="D15" i="35"/>
  <c r="D14" i="35"/>
  <c r="AX13" i="35"/>
  <c r="AV13" i="35"/>
  <c r="AT13" i="35"/>
  <c r="AR13" i="35"/>
  <c r="AP13" i="35"/>
  <c r="AN13" i="35"/>
  <c r="AL13" i="35"/>
  <c r="AJ13" i="35"/>
  <c r="AH13" i="35"/>
  <c r="AF13" i="35"/>
  <c r="AD13" i="35"/>
  <c r="AB13" i="35"/>
  <c r="Z13" i="35"/>
  <c r="X13" i="35"/>
  <c r="V13" i="35"/>
  <c r="T13" i="35"/>
  <c r="R13" i="35"/>
  <c r="P13" i="35"/>
  <c r="N13" i="35"/>
  <c r="L13" i="35"/>
  <c r="J13" i="35"/>
  <c r="H13" i="35"/>
  <c r="F13" i="35"/>
  <c r="D13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AW73" i="34"/>
  <c r="AU73" i="34"/>
  <c r="AS73" i="34"/>
  <c r="AQ73" i="34"/>
  <c r="AO73" i="34"/>
  <c r="AM73" i="34"/>
  <c r="AC73" i="34"/>
  <c r="AA73" i="34"/>
  <c r="Y73" i="34"/>
  <c r="W73" i="34"/>
  <c r="U73" i="34"/>
  <c r="S73" i="34"/>
  <c r="Q73" i="34"/>
  <c r="O73" i="34"/>
  <c r="M73" i="34"/>
  <c r="K73" i="34"/>
  <c r="I73" i="34"/>
  <c r="G73" i="34"/>
  <c r="E73" i="34"/>
  <c r="C73" i="34"/>
  <c r="AX72" i="34"/>
  <c r="AV72" i="34"/>
  <c r="AT72" i="34"/>
  <c r="AR72" i="34"/>
  <c r="AP72" i="34"/>
  <c r="AN72" i="34"/>
  <c r="AL72" i="34"/>
  <c r="AJ72" i="34"/>
  <c r="AH72" i="34"/>
  <c r="AF72" i="34"/>
  <c r="AD72" i="34"/>
  <c r="AB72" i="34"/>
  <c r="Z72" i="34"/>
  <c r="X72" i="34"/>
  <c r="V72" i="34"/>
  <c r="T72" i="34"/>
  <c r="R72" i="34"/>
  <c r="P72" i="34"/>
  <c r="N72" i="34"/>
  <c r="L72" i="34"/>
  <c r="J72" i="34"/>
  <c r="H72" i="34"/>
  <c r="F72" i="34"/>
  <c r="D72" i="34"/>
  <c r="AX71" i="34"/>
  <c r="AV71" i="34"/>
  <c r="AT71" i="34"/>
  <c r="AR71" i="34"/>
  <c r="AP71" i="34"/>
  <c r="AN71" i="34"/>
  <c r="AL71" i="34"/>
  <c r="AJ71" i="34"/>
  <c r="AH71" i="34"/>
  <c r="AF71" i="34"/>
  <c r="AD71" i="34"/>
  <c r="AB71" i="34"/>
  <c r="Z71" i="34"/>
  <c r="X71" i="34"/>
  <c r="V71" i="34"/>
  <c r="T71" i="34"/>
  <c r="R71" i="34"/>
  <c r="P71" i="34"/>
  <c r="N71" i="34"/>
  <c r="L71" i="34"/>
  <c r="J71" i="34"/>
  <c r="H71" i="34"/>
  <c r="F71" i="34"/>
  <c r="D71" i="34"/>
  <c r="AX70" i="34"/>
  <c r="AV70" i="34"/>
  <c r="AT70" i="34"/>
  <c r="AR70" i="34"/>
  <c r="AP70" i="34"/>
  <c r="AN70" i="34"/>
  <c r="AL70" i="34"/>
  <c r="AJ70" i="34"/>
  <c r="AH70" i="34"/>
  <c r="AF70" i="34"/>
  <c r="AD70" i="34"/>
  <c r="AB70" i="34"/>
  <c r="Z70" i="34"/>
  <c r="X70" i="34"/>
  <c r="V70" i="34"/>
  <c r="T70" i="34"/>
  <c r="R70" i="34"/>
  <c r="P70" i="34"/>
  <c r="N70" i="34"/>
  <c r="L70" i="34"/>
  <c r="J70" i="34"/>
  <c r="H70" i="34"/>
  <c r="F70" i="34"/>
  <c r="D70" i="34"/>
  <c r="AX69" i="34"/>
  <c r="AV69" i="34"/>
  <c r="AT69" i="34"/>
  <c r="AR69" i="34"/>
  <c r="AP69" i="34"/>
  <c r="AN69" i="34"/>
  <c r="AL69" i="34"/>
  <c r="AJ69" i="34"/>
  <c r="AH69" i="34"/>
  <c r="AF69" i="34"/>
  <c r="AD69" i="34"/>
  <c r="AB69" i="34"/>
  <c r="Z69" i="34"/>
  <c r="X69" i="34"/>
  <c r="V69" i="34"/>
  <c r="T69" i="34"/>
  <c r="R69" i="34"/>
  <c r="P69" i="34"/>
  <c r="N69" i="34"/>
  <c r="L69" i="34"/>
  <c r="J69" i="34"/>
  <c r="H69" i="34"/>
  <c r="F69" i="34"/>
  <c r="D69" i="34"/>
  <c r="AX68" i="34"/>
  <c r="AV68" i="34"/>
  <c r="AT68" i="34"/>
  <c r="AR68" i="34"/>
  <c r="AP68" i="34"/>
  <c r="AN68" i="34"/>
  <c r="AL68" i="34"/>
  <c r="AJ68" i="34"/>
  <c r="AH68" i="34"/>
  <c r="AF68" i="34"/>
  <c r="AD68" i="34"/>
  <c r="AB68" i="34"/>
  <c r="Z68" i="34"/>
  <c r="X68" i="34"/>
  <c r="V68" i="34"/>
  <c r="T68" i="34"/>
  <c r="R68" i="34"/>
  <c r="P68" i="34"/>
  <c r="N68" i="34"/>
  <c r="L68" i="34"/>
  <c r="J68" i="34"/>
  <c r="H68" i="34"/>
  <c r="F68" i="34"/>
  <c r="D68" i="34"/>
  <c r="AX67" i="34"/>
  <c r="AV67" i="34"/>
  <c r="AT67" i="34"/>
  <c r="AR67" i="34"/>
  <c r="AP67" i="34"/>
  <c r="AN67" i="34"/>
  <c r="AL67" i="34"/>
  <c r="AJ67" i="34"/>
  <c r="AH67" i="34"/>
  <c r="AF67" i="34"/>
  <c r="AD67" i="34"/>
  <c r="AB67" i="34"/>
  <c r="Z67" i="34"/>
  <c r="X67" i="34"/>
  <c r="V67" i="34"/>
  <c r="T67" i="34"/>
  <c r="R67" i="34"/>
  <c r="P67" i="34"/>
  <c r="N67" i="34"/>
  <c r="L67" i="34"/>
  <c r="J67" i="34"/>
  <c r="H67" i="34"/>
  <c r="F67" i="34"/>
  <c r="D67" i="34"/>
  <c r="AX66" i="34"/>
  <c r="AV66" i="34"/>
  <c r="AT66" i="34"/>
  <c r="AR66" i="34"/>
  <c r="AP66" i="34"/>
  <c r="AN66" i="34"/>
  <c r="AL66" i="34"/>
  <c r="AJ66" i="34"/>
  <c r="AH66" i="34"/>
  <c r="AF66" i="34"/>
  <c r="AD66" i="34"/>
  <c r="AB66" i="34"/>
  <c r="Z66" i="34"/>
  <c r="X66" i="34"/>
  <c r="V66" i="34"/>
  <c r="T66" i="34"/>
  <c r="R66" i="34"/>
  <c r="P66" i="34"/>
  <c r="N66" i="34"/>
  <c r="L66" i="34"/>
  <c r="J66" i="34"/>
  <c r="H66" i="34"/>
  <c r="F66" i="34"/>
  <c r="D66" i="34"/>
  <c r="AX65" i="34"/>
  <c r="AV65" i="34"/>
  <c r="AT65" i="34"/>
  <c r="AR65" i="34"/>
  <c r="AP65" i="34"/>
  <c r="AN65" i="34"/>
  <c r="AL65" i="34"/>
  <c r="AJ65" i="34"/>
  <c r="AH65" i="34"/>
  <c r="AF65" i="34"/>
  <c r="AD65" i="34"/>
  <c r="AB65" i="34"/>
  <c r="Z65" i="34"/>
  <c r="X65" i="34"/>
  <c r="V65" i="34"/>
  <c r="T65" i="34"/>
  <c r="R65" i="34"/>
  <c r="P65" i="34"/>
  <c r="N65" i="34"/>
  <c r="L65" i="34"/>
  <c r="J65" i="34"/>
  <c r="H65" i="34"/>
  <c r="F65" i="34"/>
  <c r="D65" i="34"/>
  <c r="AX64" i="34"/>
  <c r="AV64" i="34"/>
  <c r="AT64" i="34"/>
  <c r="AR64" i="34"/>
  <c r="AP64" i="34"/>
  <c r="AN64" i="34"/>
  <c r="AD64" i="34"/>
  <c r="AB64" i="34"/>
  <c r="Z64" i="34"/>
  <c r="X64" i="34"/>
  <c r="V64" i="34"/>
  <c r="T64" i="34"/>
  <c r="R64" i="34"/>
  <c r="P64" i="34"/>
  <c r="N64" i="34"/>
  <c r="L64" i="34"/>
  <c r="J64" i="34"/>
  <c r="H64" i="34"/>
  <c r="F64" i="34"/>
  <c r="D64" i="34"/>
  <c r="AX63" i="34"/>
  <c r="AV63" i="34"/>
  <c r="AT63" i="34"/>
  <c r="AR63" i="34"/>
  <c r="AP63" i="34"/>
  <c r="AN63" i="34"/>
  <c r="AD63" i="34"/>
  <c r="AB63" i="34"/>
  <c r="Z63" i="34"/>
  <c r="X63" i="34"/>
  <c r="V63" i="34"/>
  <c r="T63" i="34"/>
  <c r="R63" i="34"/>
  <c r="P63" i="34"/>
  <c r="N63" i="34"/>
  <c r="L63" i="34"/>
  <c r="J63" i="34"/>
  <c r="H63" i="34"/>
  <c r="F63" i="34"/>
  <c r="D63" i="34"/>
  <c r="AX62" i="34"/>
  <c r="AV62" i="34"/>
  <c r="AT62" i="34"/>
  <c r="AR62" i="34"/>
  <c r="AP62" i="34"/>
  <c r="AN62" i="34"/>
  <c r="AD62" i="34"/>
  <c r="AB62" i="34"/>
  <c r="Z62" i="34"/>
  <c r="X62" i="34"/>
  <c r="V62" i="34"/>
  <c r="T62" i="34"/>
  <c r="R62" i="34"/>
  <c r="P62" i="34"/>
  <c r="N62" i="34"/>
  <c r="L62" i="34"/>
  <c r="J62" i="34"/>
  <c r="H62" i="34"/>
  <c r="F62" i="34"/>
  <c r="D62" i="34"/>
  <c r="AX61" i="34"/>
  <c r="AV61" i="34"/>
  <c r="AT61" i="34"/>
  <c r="AR61" i="34"/>
  <c r="AP61" i="34"/>
  <c r="AN61" i="34"/>
  <c r="AD61" i="34"/>
  <c r="AB61" i="34"/>
  <c r="Z61" i="34"/>
  <c r="X61" i="34"/>
  <c r="V61" i="34"/>
  <c r="T61" i="34"/>
  <c r="R61" i="34"/>
  <c r="P61" i="34"/>
  <c r="N61" i="34"/>
  <c r="L61" i="34"/>
  <c r="J61" i="34"/>
  <c r="H61" i="34"/>
  <c r="F61" i="34"/>
  <c r="D61" i="34"/>
  <c r="AX60" i="34"/>
  <c r="AV60" i="34"/>
  <c r="AT60" i="34"/>
  <c r="AR60" i="34"/>
  <c r="AP60" i="34"/>
  <c r="AN60" i="34"/>
  <c r="AD60" i="34"/>
  <c r="AB60" i="34"/>
  <c r="Z60" i="34"/>
  <c r="X60" i="34"/>
  <c r="V60" i="34"/>
  <c r="T60" i="34"/>
  <c r="R60" i="34"/>
  <c r="P60" i="34"/>
  <c r="N60" i="34"/>
  <c r="L60" i="34"/>
  <c r="J60" i="34"/>
  <c r="H60" i="34"/>
  <c r="F60" i="34"/>
  <c r="D60" i="34"/>
  <c r="AX59" i="34"/>
  <c r="AV59" i="34"/>
  <c r="AT59" i="34"/>
  <c r="AR59" i="34"/>
  <c r="AP59" i="34"/>
  <c r="AN59" i="34"/>
  <c r="AL59" i="34"/>
  <c r="AJ59" i="34"/>
  <c r="AH59" i="34"/>
  <c r="AF59" i="34"/>
  <c r="AD59" i="34"/>
  <c r="AB59" i="34"/>
  <c r="Z59" i="34"/>
  <c r="X59" i="34"/>
  <c r="V59" i="34"/>
  <c r="T59" i="34"/>
  <c r="R59" i="34"/>
  <c r="P59" i="34"/>
  <c r="N59" i="34"/>
  <c r="L59" i="34"/>
  <c r="J59" i="34"/>
  <c r="H59" i="34"/>
  <c r="F59" i="34"/>
  <c r="D59" i="34"/>
  <c r="AX58" i="34"/>
  <c r="AV58" i="34"/>
  <c r="AT58" i="34"/>
  <c r="AR58" i="34"/>
  <c r="AP58" i="34"/>
  <c r="AN58" i="34"/>
  <c r="AL58" i="34"/>
  <c r="AJ58" i="34"/>
  <c r="AH58" i="34"/>
  <c r="AF58" i="34"/>
  <c r="AD58" i="34"/>
  <c r="AB58" i="34"/>
  <c r="Z58" i="34"/>
  <c r="X58" i="34"/>
  <c r="V58" i="34"/>
  <c r="T58" i="34"/>
  <c r="R58" i="34"/>
  <c r="P58" i="34"/>
  <c r="N58" i="34"/>
  <c r="L58" i="34"/>
  <c r="J58" i="34"/>
  <c r="H58" i="34"/>
  <c r="F58" i="34"/>
  <c r="D58" i="34"/>
  <c r="AX57" i="34"/>
  <c r="AV57" i="34"/>
  <c r="AT57" i="34"/>
  <c r="AR57" i="34"/>
  <c r="AP57" i="34"/>
  <c r="AN57" i="34"/>
  <c r="AL57" i="34"/>
  <c r="AJ57" i="34"/>
  <c r="AH57" i="34"/>
  <c r="AF57" i="34"/>
  <c r="AD57" i="34"/>
  <c r="AB57" i="34"/>
  <c r="Z57" i="34"/>
  <c r="X57" i="34"/>
  <c r="V57" i="34"/>
  <c r="T57" i="34"/>
  <c r="R57" i="34"/>
  <c r="P57" i="34"/>
  <c r="N57" i="34"/>
  <c r="L57" i="34"/>
  <c r="J57" i="34"/>
  <c r="H57" i="34"/>
  <c r="F57" i="34"/>
  <c r="D57" i="34"/>
  <c r="BC40" i="34"/>
  <c r="BB39" i="34"/>
  <c r="BB41" i="34" s="1"/>
  <c r="BB20" i="34" s="1"/>
  <c r="BC38" i="34"/>
  <c r="AW38" i="34"/>
  <c r="AU38" i="34"/>
  <c r="AS38" i="34"/>
  <c r="AQ38" i="34"/>
  <c r="AO38" i="34"/>
  <c r="AM38" i="34"/>
  <c r="AK38" i="34"/>
  <c r="AI38" i="34"/>
  <c r="AG38" i="34"/>
  <c r="AE38" i="34"/>
  <c r="AC38" i="34"/>
  <c r="AA38" i="34"/>
  <c r="Y38" i="34"/>
  <c r="W38" i="34"/>
  <c r="U38" i="34"/>
  <c r="S38" i="34"/>
  <c r="Q38" i="34"/>
  <c r="O38" i="34"/>
  <c r="M38" i="34"/>
  <c r="K38" i="34"/>
  <c r="I38" i="34"/>
  <c r="G38" i="34"/>
  <c r="E38" i="34"/>
  <c r="C38" i="34"/>
  <c r="BC37" i="34"/>
  <c r="AW37" i="34"/>
  <c r="AU37" i="34"/>
  <c r="AS37" i="34"/>
  <c r="AQ37" i="34"/>
  <c r="AO37" i="34"/>
  <c r="AM37" i="34"/>
  <c r="AK37" i="34"/>
  <c r="AI37" i="34"/>
  <c r="AG37" i="34"/>
  <c r="AE37" i="34"/>
  <c r="AC37" i="34"/>
  <c r="AA37" i="34"/>
  <c r="Y37" i="34"/>
  <c r="W37" i="34"/>
  <c r="U37" i="34"/>
  <c r="S37" i="34"/>
  <c r="Q37" i="34"/>
  <c r="O37" i="34"/>
  <c r="M37" i="34"/>
  <c r="K37" i="34"/>
  <c r="I37" i="34"/>
  <c r="G37" i="34"/>
  <c r="E37" i="34"/>
  <c r="C37" i="34"/>
  <c r="BC36" i="34"/>
  <c r="AW36" i="34"/>
  <c r="AU36" i="34"/>
  <c r="AS36" i="34"/>
  <c r="AQ36" i="34"/>
  <c r="AO36" i="34"/>
  <c r="AM36" i="34"/>
  <c r="AC36" i="34"/>
  <c r="AA36" i="34"/>
  <c r="Y36" i="34"/>
  <c r="W36" i="34"/>
  <c r="U36" i="34"/>
  <c r="S36" i="34"/>
  <c r="Q36" i="34"/>
  <c r="O36" i="34"/>
  <c r="M36" i="34"/>
  <c r="K36" i="34"/>
  <c r="I36" i="34"/>
  <c r="G36" i="34"/>
  <c r="E36" i="34"/>
  <c r="C36" i="34"/>
  <c r="BC35" i="34"/>
  <c r="AW35" i="34"/>
  <c r="AU35" i="34"/>
  <c r="AS35" i="34"/>
  <c r="AQ35" i="34"/>
  <c r="AO35" i="34"/>
  <c r="AM35" i="34"/>
  <c r="AC35" i="34"/>
  <c r="AA35" i="34"/>
  <c r="Y35" i="34"/>
  <c r="W35" i="34"/>
  <c r="U35" i="34"/>
  <c r="S35" i="34"/>
  <c r="Q35" i="34"/>
  <c r="O35" i="34"/>
  <c r="M35" i="34"/>
  <c r="K35" i="34"/>
  <c r="I35" i="34"/>
  <c r="G35" i="34"/>
  <c r="E35" i="34"/>
  <c r="C35" i="34"/>
  <c r="BC34" i="34"/>
  <c r="AW34" i="34"/>
  <c r="AU34" i="34"/>
  <c r="AS34" i="34"/>
  <c r="AQ34" i="34"/>
  <c r="AO34" i="34"/>
  <c r="AM34" i="34"/>
  <c r="AC34" i="34"/>
  <c r="AA34" i="34"/>
  <c r="Y34" i="34"/>
  <c r="W34" i="34"/>
  <c r="U34" i="34"/>
  <c r="S34" i="34"/>
  <c r="Q34" i="34"/>
  <c r="O34" i="34"/>
  <c r="M34" i="34"/>
  <c r="K34" i="34"/>
  <c r="I34" i="34"/>
  <c r="G34" i="34"/>
  <c r="E34" i="34"/>
  <c r="C34" i="34"/>
  <c r="BC33" i="34"/>
  <c r="AW33" i="34"/>
  <c r="AU33" i="34"/>
  <c r="AS33" i="34"/>
  <c r="AQ33" i="34"/>
  <c r="AO33" i="34"/>
  <c r="AM33" i="34"/>
  <c r="AK33" i="34"/>
  <c r="AI33" i="34"/>
  <c r="AG33" i="34"/>
  <c r="AE33" i="34"/>
  <c r="AC33" i="34"/>
  <c r="AA33" i="34"/>
  <c r="Y33" i="34"/>
  <c r="W33" i="34"/>
  <c r="U33" i="34"/>
  <c r="S33" i="34"/>
  <c r="Q33" i="34"/>
  <c r="O33" i="34"/>
  <c r="M33" i="34"/>
  <c r="K33" i="34"/>
  <c r="I33" i="34"/>
  <c r="G33" i="34"/>
  <c r="E33" i="34"/>
  <c r="C33" i="34"/>
  <c r="BC32" i="34"/>
  <c r="AW32" i="34"/>
  <c r="AU32" i="34"/>
  <c r="AS32" i="34"/>
  <c r="AQ32" i="34"/>
  <c r="AO32" i="34"/>
  <c r="AM32" i="34"/>
  <c r="AC32" i="34"/>
  <c r="AA32" i="34"/>
  <c r="Y32" i="34"/>
  <c r="W32" i="34"/>
  <c r="U32" i="34"/>
  <c r="S32" i="34"/>
  <c r="Q32" i="34"/>
  <c r="O32" i="34"/>
  <c r="M32" i="34"/>
  <c r="K32" i="34"/>
  <c r="I32" i="34"/>
  <c r="G32" i="34"/>
  <c r="E32" i="34"/>
  <c r="C32" i="34"/>
  <c r="BC31" i="34"/>
  <c r="AW31" i="34"/>
  <c r="AU31" i="34"/>
  <c r="AS31" i="34"/>
  <c r="AQ31" i="34"/>
  <c r="AO31" i="34"/>
  <c r="AM31" i="34"/>
  <c r="AC31" i="34"/>
  <c r="AA31" i="34"/>
  <c r="Y31" i="34"/>
  <c r="W31" i="34"/>
  <c r="U31" i="34"/>
  <c r="S31" i="34"/>
  <c r="Q31" i="34"/>
  <c r="O31" i="34"/>
  <c r="M31" i="34"/>
  <c r="K31" i="34"/>
  <c r="I31" i="34"/>
  <c r="G31" i="34"/>
  <c r="E31" i="34"/>
  <c r="C31" i="34"/>
  <c r="BC30" i="34"/>
  <c r="AW30" i="34"/>
  <c r="AU30" i="34"/>
  <c r="AS30" i="34"/>
  <c r="AQ30" i="34"/>
  <c r="AO30" i="34"/>
  <c r="AM30" i="34"/>
  <c r="AK30" i="34"/>
  <c r="AI30" i="34"/>
  <c r="AG30" i="34"/>
  <c r="AE30" i="34"/>
  <c r="AC30" i="34"/>
  <c r="AA30" i="34"/>
  <c r="Y30" i="34"/>
  <c r="W30" i="34"/>
  <c r="U30" i="34"/>
  <c r="S30" i="34"/>
  <c r="Q30" i="34"/>
  <c r="O30" i="34"/>
  <c r="M30" i="34"/>
  <c r="K30" i="34"/>
  <c r="I30" i="34"/>
  <c r="G30" i="34"/>
  <c r="E30" i="34"/>
  <c r="C30" i="34"/>
  <c r="BC29" i="34"/>
  <c r="AW29" i="34"/>
  <c r="AU29" i="34"/>
  <c r="AS29" i="34"/>
  <c r="AQ29" i="34"/>
  <c r="AO29" i="34"/>
  <c r="AM29" i="34"/>
  <c r="AK29" i="34"/>
  <c r="AI29" i="34"/>
  <c r="AG29" i="34"/>
  <c r="AE29" i="34"/>
  <c r="AC29" i="34"/>
  <c r="AA29" i="34"/>
  <c r="Y29" i="34"/>
  <c r="W29" i="34"/>
  <c r="U29" i="34"/>
  <c r="S29" i="34"/>
  <c r="Q29" i="34"/>
  <c r="O29" i="34"/>
  <c r="M29" i="34"/>
  <c r="K29" i="34"/>
  <c r="I29" i="34"/>
  <c r="G29" i="34"/>
  <c r="E29" i="34"/>
  <c r="C29" i="34"/>
  <c r="BC28" i="34"/>
  <c r="AW28" i="34"/>
  <c r="AU28" i="34"/>
  <c r="AS28" i="34"/>
  <c r="AQ28" i="34"/>
  <c r="AO28" i="34"/>
  <c r="AM28" i="34"/>
  <c r="AK28" i="34"/>
  <c r="AI28" i="34"/>
  <c r="AG28" i="34"/>
  <c r="AE28" i="34"/>
  <c r="AC28" i="34"/>
  <c r="AA28" i="34"/>
  <c r="Y28" i="34"/>
  <c r="W28" i="34"/>
  <c r="U28" i="34"/>
  <c r="S28" i="34"/>
  <c r="Q28" i="34"/>
  <c r="O28" i="34"/>
  <c r="M28" i="34"/>
  <c r="K28" i="34"/>
  <c r="I28" i="34"/>
  <c r="G28" i="34"/>
  <c r="E28" i="34"/>
  <c r="C28" i="34"/>
  <c r="BC27" i="34"/>
  <c r="AW27" i="34"/>
  <c r="AU27" i="34"/>
  <c r="AS27" i="34"/>
  <c r="AQ27" i="34"/>
  <c r="AO27" i="34"/>
  <c r="AM27" i="34"/>
  <c r="AK27" i="34"/>
  <c r="AI27" i="34"/>
  <c r="AG27" i="34"/>
  <c r="AE27" i="34"/>
  <c r="AC27" i="34"/>
  <c r="AA27" i="34"/>
  <c r="Y27" i="34"/>
  <c r="W27" i="34"/>
  <c r="U27" i="34"/>
  <c r="S27" i="34"/>
  <c r="Q27" i="34"/>
  <c r="O27" i="34"/>
  <c r="M27" i="34"/>
  <c r="K27" i="34"/>
  <c r="I27" i="34"/>
  <c r="G27" i="34"/>
  <c r="E27" i="34"/>
  <c r="C27" i="34"/>
  <c r="BC26" i="34"/>
  <c r="AW26" i="34"/>
  <c r="AU26" i="34"/>
  <c r="AS26" i="34"/>
  <c r="AQ26" i="34"/>
  <c r="AO26" i="34"/>
  <c r="AM26" i="34"/>
  <c r="AK26" i="34"/>
  <c r="AI26" i="34"/>
  <c r="AG26" i="34"/>
  <c r="AE26" i="34"/>
  <c r="AC26" i="34"/>
  <c r="AA26" i="34"/>
  <c r="Y26" i="34"/>
  <c r="W26" i="34"/>
  <c r="U26" i="34"/>
  <c r="S26" i="34"/>
  <c r="Q26" i="34"/>
  <c r="O26" i="34"/>
  <c r="M26" i="34"/>
  <c r="K26" i="34"/>
  <c r="I26" i="34"/>
  <c r="G26" i="34"/>
  <c r="E26" i="34"/>
  <c r="C26" i="34"/>
  <c r="BC25" i="34"/>
  <c r="AW25" i="34"/>
  <c r="AU25" i="34"/>
  <c r="AS25" i="34"/>
  <c r="AQ25" i="34"/>
  <c r="AO25" i="34"/>
  <c r="AM25" i="34"/>
  <c r="AK25" i="34"/>
  <c r="AI25" i="34"/>
  <c r="AG25" i="34"/>
  <c r="AE25" i="34"/>
  <c r="AC25" i="34"/>
  <c r="AA25" i="34"/>
  <c r="Y25" i="34"/>
  <c r="W25" i="34"/>
  <c r="U25" i="34"/>
  <c r="S25" i="34"/>
  <c r="Q25" i="34"/>
  <c r="O25" i="34"/>
  <c r="M25" i="34"/>
  <c r="K25" i="34"/>
  <c r="I25" i="34"/>
  <c r="G25" i="34"/>
  <c r="E25" i="34"/>
  <c r="C25" i="34"/>
  <c r="BC24" i="34"/>
  <c r="AW24" i="34"/>
  <c r="AU24" i="34"/>
  <c r="AS24" i="34"/>
  <c r="AQ24" i="34"/>
  <c r="AO24" i="34"/>
  <c r="AM24" i="34"/>
  <c r="AK24" i="34"/>
  <c r="AI24" i="34"/>
  <c r="AG24" i="34"/>
  <c r="AE24" i="34"/>
  <c r="AC24" i="34"/>
  <c r="AA24" i="34"/>
  <c r="Y24" i="34"/>
  <c r="W24" i="34"/>
  <c r="U24" i="34"/>
  <c r="S24" i="34"/>
  <c r="Q24" i="34"/>
  <c r="O24" i="34"/>
  <c r="M24" i="34"/>
  <c r="K24" i="34"/>
  <c r="I24" i="34"/>
  <c r="G24" i="34"/>
  <c r="E24" i="34"/>
  <c r="C24" i="34"/>
  <c r="BC23" i="34"/>
  <c r="BC39" i="34" s="1"/>
  <c r="BC41" i="34" s="1"/>
  <c r="BC20" i="34" s="1"/>
  <c r="AW23" i="34"/>
  <c r="AW39" i="34" s="1"/>
  <c r="AU23" i="34"/>
  <c r="AS23" i="34"/>
  <c r="AQ23" i="34"/>
  <c r="AO23" i="34"/>
  <c r="AM23" i="34"/>
  <c r="AK23" i="34"/>
  <c r="AI23" i="34"/>
  <c r="AG23" i="34"/>
  <c r="AE23" i="34"/>
  <c r="AC23" i="34"/>
  <c r="AA23" i="34"/>
  <c r="Y23" i="34"/>
  <c r="W23" i="34"/>
  <c r="U23" i="34"/>
  <c r="S23" i="34"/>
  <c r="Q23" i="34"/>
  <c r="Q39" i="34" s="1"/>
  <c r="O23" i="34"/>
  <c r="M23" i="34"/>
  <c r="K23" i="34"/>
  <c r="I23" i="34"/>
  <c r="G23" i="34"/>
  <c r="E23" i="34"/>
  <c r="C23" i="34"/>
  <c r="BA18" i="34"/>
  <c r="AX15" i="34"/>
  <c r="AW41" i="34" s="1"/>
  <c r="AV15" i="34"/>
  <c r="AU41" i="34" s="1"/>
  <c r="AT15" i="34"/>
  <c r="AS41" i="34" s="1"/>
  <c r="AR15" i="34"/>
  <c r="AQ41" i="34" s="1"/>
  <c r="AP15" i="34"/>
  <c r="AO41" i="34" s="1"/>
  <c r="AN15" i="34"/>
  <c r="AM41" i="34" s="1"/>
  <c r="AL15" i="34"/>
  <c r="AJ15" i="34"/>
  <c r="AH15" i="34"/>
  <c r="AF15" i="34"/>
  <c r="AD15" i="34"/>
  <c r="AC41" i="34" s="1"/>
  <c r="AB15" i="34"/>
  <c r="AA41" i="34" s="1"/>
  <c r="Z15" i="34"/>
  <c r="Y41" i="34" s="1"/>
  <c r="X15" i="34"/>
  <c r="W41" i="34" s="1"/>
  <c r="V15" i="34"/>
  <c r="U41" i="34" s="1"/>
  <c r="T15" i="34"/>
  <c r="S41" i="34" s="1"/>
  <c r="R15" i="34"/>
  <c r="Q41" i="34" s="1"/>
  <c r="P15" i="34"/>
  <c r="O41" i="34" s="1"/>
  <c r="N15" i="34"/>
  <c r="M41" i="34" s="1"/>
  <c r="L15" i="34"/>
  <c r="K41" i="34" s="1"/>
  <c r="J15" i="34"/>
  <c r="I41" i="34" s="1"/>
  <c r="H15" i="34"/>
  <c r="G41" i="34" s="1"/>
  <c r="F15" i="34"/>
  <c r="E41" i="34" s="1"/>
  <c r="D15" i="34"/>
  <c r="D14" i="34"/>
  <c r="AX13" i="34"/>
  <c r="AV13" i="34"/>
  <c r="AT13" i="34"/>
  <c r="AR13" i="34"/>
  <c r="AP13" i="34"/>
  <c r="AN13" i="34"/>
  <c r="AL13" i="34"/>
  <c r="AJ13" i="34"/>
  <c r="AH13" i="34"/>
  <c r="AF13" i="34"/>
  <c r="AD13" i="34"/>
  <c r="AB13" i="34"/>
  <c r="Z13" i="34"/>
  <c r="X13" i="34"/>
  <c r="V13" i="34"/>
  <c r="T13" i="34"/>
  <c r="R13" i="34"/>
  <c r="P13" i="34"/>
  <c r="N13" i="34"/>
  <c r="L13" i="34"/>
  <c r="J13" i="34"/>
  <c r="H13" i="34"/>
  <c r="F13" i="34"/>
  <c r="D13" i="34"/>
  <c r="AX12" i="34"/>
  <c r="AW12" i="34"/>
  <c r="AV12" i="34"/>
  <c r="AU12" i="34"/>
  <c r="AT12" i="34"/>
  <c r="AS12" i="34"/>
  <c r="AR12" i="34"/>
  <c r="AQ12" i="34"/>
  <c r="AP12" i="34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E12" i="34"/>
  <c r="D12" i="34"/>
  <c r="C12" i="34"/>
  <c r="AW73" i="33"/>
  <c r="AU73" i="33"/>
  <c r="AS73" i="33"/>
  <c r="AQ73" i="33"/>
  <c r="AO73" i="33"/>
  <c r="AM73" i="33"/>
  <c r="AK73" i="33"/>
  <c r="AA73" i="33"/>
  <c r="Y73" i="33"/>
  <c r="W73" i="33"/>
  <c r="U73" i="33"/>
  <c r="S73" i="33"/>
  <c r="Q73" i="33"/>
  <c r="O73" i="33"/>
  <c r="M73" i="33"/>
  <c r="K73" i="33"/>
  <c r="I73" i="33"/>
  <c r="G73" i="33"/>
  <c r="E73" i="33"/>
  <c r="C73" i="33"/>
  <c r="AX72" i="33"/>
  <c r="AV72" i="33"/>
  <c r="AT72" i="33"/>
  <c r="AR72" i="33"/>
  <c r="AP72" i="33"/>
  <c r="AN72" i="33"/>
  <c r="AL72" i="33"/>
  <c r="AJ72" i="33"/>
  <c r="AH72" i="33"/>
  <c r="AF72" i="33"/>
  <c r="AD72" i="33"/>
  <c r="AB72" i="33"/>
  <c r="Z72" i="33"/>
  <c r="X72" i="33"/>
  <c r="V72" i="33"/>
  <c r="T72" i="33"/>
  <c r="R72" i="33"/>
  <c r="P72" i="33"/>
  <c r="N72" i="33"/>
  <c r="L72" i="33"/>
  <c r="J72" i="33"/>
  <c r="H72" i="33"/>
  <c r="F72" i="33"/>
  <c r="D72" i="33"/>
  <c r="AX71" i="33"/>
  <c r="AV71" i="33"/>
  <c r="AT71" i="33"/>
  <c r="AR71" i="33"/>
  <c r="AP71" i="33"/>
  <c r="AN71" i="33"/>
  <c r="AL71" i="33"/>
  <c r="AJ71" i="33"/>
  <c r="AH71" i="33"/>
  <c r="AF71" i="33"/>
  <c r="AD71" i="33"/>
  <c r="AB71" i="33"/>
  <c r="Z71" i="33"/>
  <c r="X71" i="33"/>
  <c r="V71" i="33"/>
  <c r="T71" i="33"/>
  <c r="R71" i="33"/>
  <c r="P71" i="33"/>
  <c r="N71" i="33"/>
  <c r="L71" i="33"/>
  <c r="J71" i="33"/>
  <c r="H71" i="33"/>
  <c r="F71" i="33"/>
  <c r="D71" i="33"/>
  <c r="AX70" i="33"/>
  <c r="AV70" i="33"/>
  <c r="AT70" i="33"/>
  <c r="AR70" i="33"/>
  <c r="AP70" i="33"/>
  <c r="AN70" i="33"/>
  <c r="AL70" i="33"/>
  <c r="AJ70" i="33"/>
  <c r="AH70" i="33"/>
  <c r="AF70" i="33"/>
  <c r="AD70" i="33"/>
  <c r="AB70" i="33"/>
  <c r="Z70" i="33"/>
  <c r="X70" i="33"/>
  <c r="V70" i="33"/>
  <c r="T70" i="33"/>
  <c r="R70" i="33"/>
  <c r="P70" i="33"/>
  <c r="N70" i="33"/>
  <c r="L70" i="33"/>
  <c r="J70" i="33"/>
  <c r="H70" i="33"/>
  <c r="F70" i="33"/>
  <c r="D70" i="33"/>
  <c r="AX69" i="33"/>
  <c r="AV69" i="33"/>
  <c r="AT69" i="33"/>
  <c r="AR69" i="33"/>
  <c r="AP69" i="33"/>
  <c r="AN69" i="33"/>
  <c r="AL69" i="33"/>
  <c r="AJ69" i="33"/>
  <c r="AH69" i="33"/>
  <c r="AF69" i="33"/>
  <c r="AD69" i="33"/>
  <c r="AB69" i="33"/>
  <c r="Z69" i="33"/>
  <c r="X69" i="33"/>
  <c r="V69" i="33"/>
  <c r="T69" i="33"/>
  <c r="R69" i="33"/>
  <c r="P69" i="33"/>
  <c r="N69" i="33"/>
  <c r="L69" i="33"/>
  <c r="J69" i="33"/>
  <c r="H69" i="33"/>
  <c r="F69" i="33"/>
  <c r="D69" i="33"/>
  <c r="AX68" i="33"/>
  <c r="AV68" i="33"/>
  <c r="AT68" i="33"/>
  <c r="AR68" i="33"/>
  <c r="AP68" i="33"/>
  <c r="AN68" i="33"/>
  <c r="AL68" i="33"/>
  <c r="AJ68" i="33"/>
  <c r="AH68" i="33"/>
  <c r="AF68" i="33"/>
  <c r="AD68" i="33"/>
  <c r="AB68" i="33"/>
  <c r="Z68" i="33"/>
  <c r="X68" i="33"/>
  <c r="V68" i="33"/>
  <c r="T68" i="33"/>
  <c r="R68" i="33"/>
  <c r="P68" i="33"/>
  <c r="N68" i="33"/>
  <c r="L68" i="33"/>
  <c r="J68" i="33"/>
  <c r="H68" i="33"/>
  <c r="F68" i="33"/>
  <c r="D68" i="33"/>
  <c r="AX67" i="33"/>
  <c r="AV67" i="33"/>
  <c r="AT67" i="33"/>
  <c r="AR67" i="33"/>
  <c r="AP67" i="33"/>
  <c r="AN67" i="33"/>
  <c r="AL67" i="33"/>
  <c r="AJ67" i="33"/>
  <c r="AH67" i="33"/>
  <c r="AF67" i="33"/>
  <c r="AD67" i="33"/>
  <c r="AB67" i="33"/>
  <c r="Z67" i="33"/>
  <c r="X67" i="33"/>
  <c r="V67" i="33"/>
  <c r="T67" i="33"/>
  <c r="R67" i="33"/>
  <c r="P67" i="33"/>
  <c r="N67" i="33"/>
  <c r="L67" i="33"/>
  <c r="J67" i="33"/>
  <c r="H67" i="33"/>
  <c r="F67" i="33"/>
  <c r="D67" i="33"/>
  <c r="AX66" i="33"/>
  <c r="AV66" i="33"/>
  <c r="AT66" i="33"/>
  <c r="AR66" i="33"/>
  <c r="AP66" i="33"/>
  <c r="AN66" i="33"/>
  <c r="AL66" i="33"/>
  <c r="AJ66" i="33"/>
  <c r="AH66" i="33"/>
  <c r="AF66" i="33"/>
  <c r="AD66" i="33"/>
  <c r="AB66" i="33"/>
  <c r="Z66" i="33"/>
  <c r="X66" i="33"/>
  <c r="V66" i="33"/>
  <c r="T66" i="33"/>
  <c r="R66" i="33"/>
  <c r="P66" i="33"/>
  <c r="N66" i="33"/>
  <c r="L66" i="33"/>
  <c r="J66" i="33"/>
  <c r="H66" i="33"/>
  <c r="F66" i="33"/>
  <c r="D66" i="33"/>
  <c r="AX65" i="33"/>
  <c r="AV65" i="33"/>
  <c r="AT65" i="33"/>
  <c r="AR65" i="33"/>
  <c r="AP65" i="33"/>
  <c r="AN65" i="33"/>
  <c r="AL65" i="33"/>
  <c r="AJ65" i="33"/>
  <c r="AH65" i="33"/>
  <c r="AF65" i="33"/>
  <c r="AD65" i="33"/>
  <c r="AB65" i="33"/>
  <c r="Z65" i="33"/>
  <c r="X65" i="33"/>
  <c r="V65" i="33"/>
  <c r="T65" i="33"/>
  <c r="R65" i="33"/>
  <c r="P65" i="33"/>
  <c r="N65" i="33"/>
  <c r="L65" i="33"/>
  <c r="J65" i="33"/>
  <c r="H65" i="33"/>
  <c r="F65" i="33"/>
  <c r="D65" i="33"/>
  <c r="AX64" i="33"/>
  <c r="AV64" i="33"/>
  <c r="AT64" i="33"/>
  <c r="AR64" i="33"/>
  <c r="AP64" i="33"/>
  <c r="AN64" i="33"/>
  <c r="AL64" i="33"/>
  <c r="AB64" i="33"/>
  <c r="Z64" i="33"/>
  <c r="X64" i="33"/>
  <c r="V64" i="33"/>
  <c r="T64" i="33"/>
  <c r="R64" i="33"/>
  <c r="P64" i="33"/>
  <c r="N64" i="33"/>
  <c r="L64" i="33"/>
  <c r="J64" i="33"/>
  <c r="H64" i="33"/>
  <c r="F64" i="33"/>
  <c r="D64" i="33"/>
  <c r="AX63" i="33"/>
  <c r="AV63" i="33"/>
  <c r="AT63" i="33"/>
  <c r="AR63" i="33"/>
  <c r="AP63" i="33"/>
  <c r="AN63" i="33"/>
  <c r="AL63" i="33"/>
  <c r="AB63" i="33"/>
  <c r="Z63" i="33"/>
  <c r="X63" i="33"/>
  <c r="V63" i="33"/>
  <c r="T63" i="33"/>
  <c r="R63" i="33"/>
  <c r="P63" i="33"/>
  <c r="N63" i="33"/>
  <c r="L63" i="33"/>
  <c r="J63" i="33"/>
  <c r="H63" i="33"/>
  <c r="F63" i="33"/>
  <c r="D63" i="33"/>
  <c r="AX62" i="33"/>
  <c r="AV62" i="33"/>
  <c r="AT62" i="33"/>
  <c r="AR62" i="33"/>
  <c r="AP62" i="33"/>
  <c r="AN62" i="33"/>
  <c r="AL62" i="33"/>
  <c r="AB62" i="33"/>
  <c r="Z62" i="33"/>
  <c r="X62" i="33"/>
  <c r="V62" i="33"/>
  <c r="T62" i="33"/>
  <c r="R62" i="33"/>
  <c r="P62" i="33"/>
  <c r="N62" i="33"/>
  <c r="L62" i="33"/>
  <c r="J62" i="33"/>
  <c r="H62" i="33"/>
  <c r="F62" i="33"/>
  <c r="D62" i="33"/>
  <c r="AX61" i="33"/>
  <c r="AV61" i="33"/>
  <c r="AT61" i="33"/>
  <c r="AR61" i="33"/>
  <c r="AP61" i="33"/>
  <c r="AN61" i="33"/>
  <c r="AL61" i="33"/>
  <c r="AB61" i="33"/>
  <c r="Z61" i="33"/>
  <c r="X61" i="33"/>
  <c r="V61" i="33"/>
  <c r="T61" i="33"/>
  <c r="R61" i="33"/>
  <c r="P61" i="33"/>
  <c r="N61" i="33"/>
  <c r="L61" i="33"/>
  <c r="J61" i="33"/>
  <c r="H61" i="33"/>
  <c r="F61" i="33"/>
  <c r="D61" i="33"/>
  <c r="AX60" i="33"/>
  <c r="AV60" i="33"/>
  <c r="AT60" i="33"/>
  <c r="AR60" i="33"/>
  <c r="AP60" i="33"/>
  <c r="AN60" i="33"/>
  <c r="AL60" i="33"/>
  <c r="AB60" i="33"/>
  <c r="Z60" i="33"/>
  <c r="X60" i="33"/>
  <c r="V60" i="33"/>
  <c r="T60" i="33"/>
  <c r="R60" i="33"/>
  <c r="P60" i="33"/>
  <c r="N60" i="33"/>
  <c r="L60" i="33"/>
  <c r="J60" i="33"/>
  <c r="H60" i="33"/>
  <c r="F60" i="33"/>
  <c r="D60" i="33"/>
  <c r="AX59" i="33"/>
  <c r="AV59" i="33"/>
  <c r="AT59" i="33"/>
  <c r="AR59" i="33"/>
  <c r="AP59" i="33"/>
  <c r="AN59" i="33"/>
  <c r="AL59" i="33"/>
  <c r="AJ59" i="33"/>
  <c r="AH59" i="33"/>
  <c r="AF59" i="33"/>
  <c r="AD59" i="33"/>
  <c r="AB59" i="33"/>
  <c r="Z59" i="33"/>
  <c r="X59" i="33"/>
  <c r="V59" i="33"/>
  <c r="T59" i="33"/>
  <c r="R59" i="33"/>
  <c r="P59" i="33"/>
  <c r="N59" i="33"/>
  <c r="L59" i="33"/>
  <c r="J59" i="33"/>
  <c r="H59" i="33"/>
  <c r="F59" i="33"/>
  <c r="D59" i="33"/>
  <c r="AX58" i="33"/>
  <c r="AV58" i="33"/>
  <c r="AT58" i="33"/>
  <c r="AR58" i="33"/>
  <c r="AP58" i="33"/>
  <c r="AN58" i="33"/>
  <c r="AL58" i="33"/>
  <c r="AJ58" i="33"/>
  <c r="AH58" i="33"/>
  <c r="AF58" i="33"/>
  <c r="AD58" i="33"/>
  <c r="AB58" i="33"/>
  <c r="Z58" i="33"/>
  <c r="X58" i="33"/>
  <c r="V58" i="33"/>
  <c r="T58" i="33"/>
  <c r="R58" i="33"/>
  <c r="P58" i="33"/>
  <c r="N58" i="33"/>
  <c r="L58" i="33"/>
  <c r="J58" i="33"/>
  <c r="H58" i="33"/>
  <c r="F58" i="33"/>
  <c r="D58" i="33"/>
  <c r="AX57" i="33"/>
  <c r="AV57" i="33"/>
  <c r="AT57" i="33"/>
  <c r="AR57" i="33"/>
  <c r="AP57" i="33"/>
  <c r="AN57" i="33"/>
  <c r="AL57" i="33"/>
  <c r="AJ57" i="33"/>
  <c r="AH57" i="33"/>
  <c r="AF57" i="33"/>
  <c r="AD57" i="33"/>
  <c r="AB57" i="33"/>
  <c r="Z57" i="33"/>
  <c r="X57" i="33"/>
  <c r="V57" i="33"/>
  <c r="T57" i="33"/>
  <c r="R57" i="33"/>
  <c r="P57" i="33"/>
  <c r="N57" i="33"/>
  <c r="L57" i="33"/>
  <c r="J57" i="33"/>
  <c r="H57" i="33"/>
  <c r="F57" i="33"/>
  <c r="D57" i="33"/>
  <c r="BC40" i="33"/>
  <c r="BB39" i="33"/>
  <c r="BB41" i="33" s="1"/>
  <c r="BB20" i="33" s="1"/>
  <c r="BC38" i="33"/>
  <c r="AW38" i="33"/>
  <c r="AU38" i="33"/>
  <c r="AS38" i="33"/>
  <c r="AQ38" i="33"/>
  <c r="AO38" i="33"/>
  <c r="AM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M38" i="33"/>
  <c r="K38" i="33"/>
  <c r="I38" i="33"/>
  <c r="G38" i="33"/>
  <c r="E38" i="33"/>
  <c r="C38" i="33"/>
  <c r="BC37" i="33"/>
  <c r="AW37" i="33"/>
  <c r="AU37" i="33"/>
  <c r="AS37" i="33"/>
  <c r="AQ37" i="33"/>
  <c r="AO37" i="33"/>
  <c r="AM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M37" i="33"/>
  <c r="K37" i="33"/>
  <c r="I37" i="33"/>
  <c r="G37" i="33"/>
  <c r="E37" i="33"/>
  <c r="C37" i="33"/>
  <c r="BC36" i="33"/>
  <c r="AW36" i="33"/>
  <c r="AU36" i="33"/>
  <c r="AS36" i="33"/>
  <c r="AQ36" i="33"/>
  <c r="AO36" i="33"/>
  <c r="AM36" i="33"/>
  <c r="AK36" i="33"/>
  <c r="AI36" i="33"/>
  <c r="AG36" i="33"/>
  <c r="AE36" i="33"/>
  <c r="AC36" i="33"/>
  <c r="AA36" i="33"/>
  <c r="Y36" i="33"/>
  <c r="U36" i="33"/>
  <c r="S36" i="33"/>
  <c r="Q36" i="33"/>
  <c r="O36" i="33"/>
  <c r="M36" i="33"/>
  <c r="K36" i="33"/>
  <c r="I36" i="33"/>
  <c r="G36" i="33"/>
  <c r="E36" i="33"/>
  <c r="C36" i="33"/>
  <c r="BC35" i="33"/>
  <c r="AW35" i="33"/>
  <c r="AU35" i="33"/>
  <c r="AS35" i="33"/>
  <c r="AQ35" i="33"/>
  <c r="AO35" i="33"/>
  <c r="AM35" i="33"/>
  <c r="AA35" i="33"/>
  <c r="Y35" i="33"/>
  <c r="U35" i="33"/>
  <c r="S35" i="33"/>
  <c r="Q35" i="33"/>
  <c r="O35" i="33"/>
  <c r="M35" i="33"/>
  <c r="K35" i="33"/>
  <c r="I35" i="33"/>
  <c r="G35" i="33"/>
  <c r="E35" i="33"/>
  <c r="C35" i="33"/>
  <c r="BC34" i="33"/>
  <c r="AW34" i="33"/>
  <c r="AU34" i="33"/>
  <c r="AS34" i="33"/>
  <c r="AQ34" i="33"/>
  <c r="AO34" i="33"/>
  <c r="AM34" i="33"/>
  <c r="AA34" i="33"/>
  <c r="Y34" i="33"/>
  <c r="U34" i="33"/>
  <c r="S34" i="33"/>
  <c r="Q34" i="33"/>
  <c r="O34" i="33"/>
  <c r="M34" i="33"/>
  <c r="K34" i="33"/>
  <c r="I34" i="33"/>
  <c r="G34" i="33"/>
  <c r="E34" i="33"/>
  <c r="C34" i="33"/>
  <c r="BC33" i="33"/>
  <c r="AW33" i="33"/>
  <c r="AU33" i="33"/>
  <c r="AS33" i="33"/>
  <c r="AQ33" i="33"/>
  <c r="AO33" i="33"/>
  <c r="AM33" i="33"/>
  <c r="AK33" i="33"/>
  <c r="AI33" i="33"/>
  <c r="AG33" i="33"/>
  <c r="AE33" i="33"/>
  <c r="AC33" i="33"/>
  <c r="AA33" i="33"/>
  <c r="Y33" i="33"/>
  <c r="W33" i="33"/>
  <c r="U33" i="33"/>
  <c r="S33" i="33"/>
  <c r="Q33" i="33"/>
  <c r="O33" i="33"/>
  <c r="M33" i="33"/>
  <c r="K33" i="33"/>
  <c r="I33" i="33"/>
  <c r="G33" i="33"/>
  <c r="E33" i="33"/>
  <c r="C33" i="33"/>
  <c r="BC32" i="33"/>
  <c r="AW32" i="33"/>
  <c r="AU32" i="33"/>
  <c r="AS32" i="33"/>
  <c r="AQ32" i="33"/>
  <c r="AO32" i="33"/>
  <c r="AM32" i="33"/>
  <c r="AA32" i="33"/>
  <c r="Y32" i="33"/>
  <c r="U32" i="33"/>
  <c r="S32" i="33"/>
  <c r="Q32" i="33"/>
  <c r="O32" i="33"/>
  <c r="M32" i="33"/>
  <c r="K32" i="33"/>
  <c r="I32" i="33"/>
  <c r="G32" i="33"/>
  <c r="E32" i="33"/>
  <c r="C32" i="33"/>
  <c r="BC31" i="33"/>
  <c r="AW31" i="33"/>
  <c r="AU31" i="33"/>
  <c r="AS31" i="33"/>
  <c r="AQ31" i="33"/>
  <c r="AO31" i="33"/>
  <c r="AM31" i="33"/>
  <c r="AA31" i="33"/>
  <c r="Y31" i="33"/>
  <c r="U31" i="33"/>
  <c r="S31" i="33"/>
  <c r="Q31" i="33"/>
  <c r="O31" i="33"/>
  <c r="M31" i="33"/>
  <c r="K31" i="33"/>
  <c r="I31" i="33"/>
  <c r="G31" i="33"/>
  <c r="E31" i="33"/>
  <c r="C31" i="33"/>
  <c r="BC30" i="33"/>
  <c r="AW30" i="33"/>
  <c r="AU30" i="33"/>
  <c r="AS30" i="33"/>
  <c r="AQ30" i="33"/>
  <c r="AO30" i="33"/>
  <c r="AM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M30" i="33"/>
  <c r="K30" i="33"/>
  <c r="I30" i="33"/>
  <c r="G30" i="33"/>
  <c r="E30" i="33"/>
  <c r="C30" i="33"/>
  <c r="BC29" i="33"/>
  <c r="AW29" i="33"/>
  <c r="AU29" i="33"/>
  <c r="AS29" i="33"/>
  <c r="AQ29" i="33"/>
  <c r="AO29" i="33"/>
  <c r="AM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M29" i="33"/>
  <c r="K29" i="33"/>
  <c r="I29" i="33"/>
  <c r="G29" i="33"/>
  <c r="E29" i="33"/>
  <c r="C29" i="33"/>
  <c r="BC28" i="33"/>
  <c r="AW28" i="33"/>
  <c r="AU28" i="33"/>
  <c r="AS28" i="33"/>
  <c r="AQ28" i="33"/>
  <c r="AO28" i="33"/>
  <c r="AM28" i="33"/>
  <c r="AK28" i="33"/>
  <c r="AI28" i="33"/>
  <c r="AG28" i="33"/>
  <c r="AE28" i="33"/>
  <c r="AC28" i="33"/>
  <c r="AA28" i="33"/>
  <c r="Y28" i="33"/>
  <c r="W28" i="33"/>
  <c r="U28" i="33"/>
  <c r="S28" i="33"/>
  <c r="Q28" i="33"/>
  <c r="O28" i="33"/>
  <c r="M28" i="33"/>
  <c r="K28" i="33"/>
  <c r="I28" i="33"/>
  <c r="G28" i="33"/>
  <c r="E28" i="33"/>
  <c r="C28" i="33"/>
  <c r="BC27" i="33"/>
  <c r="AW27" i="33"/>
  <c r="AU27" i="33"/>
  <c r="AS27" i="33"/>
  <c r="AQ27" i="33"/>
  <c r="AO27" i="33"/>
  <c r="AM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M27" i="33"/>
  <c r="K27" i="33"/>
  <c r="I27" i="33"/>
  <c r="G27" i="33"/>
  <c r="E27" i="33"/>
  <c r="C27" i="33"/>
  <c r="BC26" i="33"/>
  <c r="AW26" i="33"/>
  <c r="AU26" i="33"/>
  <c r="AS26" i="33"/>
  <c r="AQ26" i="33"/>
  <c r="AO26" i="33"/>
  <c r="AM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M26" i="33"/>
  <c r="K26" i="33"/>
  <c r="I26" i="33"/>
  <c r="G26" i="33"/>
  <c r="E26" i="33"/>
  <c r="C26" i="33"/>
  <c r="BC25" i="33"/>
  <c r="AW25" i="33"/>
  <c r="AU25" i="33"/>
  <c r="AS25" i="33"/>
  <c r="AQ25" i="33"/>
  <c r="AO25" i="33"/>
  <c r="AM25" i="33"/>
  <c r="AK25" i="33"/>
  <c r="AI25" i="33"/>
  <c r="AG25" i="33"/>
  <c r="AE25" i="33"/>
  <c r="AC25" i="33"/>
  <c r="AA25" i="33"/>
  <c r="Y25" i="33"/>
  <c r="W25" i="33"/>
  <c r="U25" i="33"/>
  <c r="S25" i="33"/>
  <c r="Q25" i="33"/>
  <c r="O25" i="33"/>
  <c r="M25" i="33"/>
  <c r="K25" i="33"/>
  <c r="I25" i="33"/>
  <c r="G25" i="33"/>
  <c r="E25" i="33"/>
  <c r="C25" i="33"/>
  <c r="BC24" i="33"/>
  <c r="AW24" i="33"/>
  <c r="AU24" i="33"/>
  <c r="AS24" i="33"/>
  <c r="AQ24" i="33"/>
  <c r="AO24" i="33"/>
  <c r="AM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M24" i="33"/>
  <c r="K24" i="33"/>
  <c r="I24" i="33"/>
  <c r="G24" i="33"/>
  <c r="E24" i="33"/>
  <c r="C24" i="33"/>
  <c r="BC23" i="33"/>
  <c r="BC39" i="33" s="1"/>
  <c r="BC41" i="33" s="1"/>
  <c r="BC20" i="33" s="1"/>
  <c r="AW23" i="33"/>
  <c r="AU23" i="33"/>
  <c r="AS23" i="33"/>
  <c r="AS39" i="33" s="1"/>
  <c r="AQ23" i="33"/>
  <c r="AO23" i="33"/>
  <c r="AM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M23" i="33"/>
  <c r="M39" i="33" s="1"/>
  <c r="K23" i="33"/>
  <c r="I23" i="33"/>
  <c r="G23" i="33"/>
  <c r="E23" i="33"/>
  <c r="C23" i="33"/>
  <c r="BA18" i="33"/>
  <c r="AX15" i="33"/>
  <c r="AW41" i="33" s="1"/>
  <c r="AV15" i="33"/>
  <c r="AU41" i="33" s="1"/>
  <c r="AT15" i="33"/>
  <c r="AS41" i="33" s="1"/>
  <c r="AR15" i="33"/>
  <c r="AQ41" i="33" s="1"/>
  <c r="AP15" i="33"/>
  <c r="AO41" i="33" s="1"/>
  <c r="AN15" i="33"/>
  <c r="AM41" i="33" s="1"/>
  <c r="AL15" i="33"/>
  <c r="AJ15" i="33"/>
  <c r="AH15" i="33"/>
  <c r="AF15" i="33"/>
  <c r="AD15" i="33"/>
  <c r="AB15" i="33"/>
  <c r="AA41" i="33" s="1"/>
  <c r="Z15" i="33"/>
  <c r="Y41" i="33" s="1"/>
  <c r="X15" i="33"/>
  <c r="V15" i="33"/>
  <c r="U41" i="33" s="1"/>
  <c r="T15" i="33"/>
  <c r="S41" i="33" s="1"/>
  <c r="R15" i="33"/>
  <c r="Q41" i="33" s="1"/>
  <c r="P15" i="33"/>
  <c r="O41" i="33" s="1"/>
  <c r="N15" i="33"/>
  <c r="M41" i="33" s="1"/>
  <c r="L15" i="33"/>
  <c r="K41" i="33" s="1"/>
  <c r="J15" i="33"/>
  <c r="I41" i="33" s="1"/>
  <c r="H15" i="33"/>
  <c r="G41" i="33" s="1"/>
  <c r="F15" i="33"/>
  <c r="E41" i="33" s="1"/>
  <c r="D15" i="33"/>
  <c r="C41" i="33" s="1"/>
  <c r="D14" i="33"/>
  <c r="AX13" i="33"/>
  <c r="AV13" i="33"/>
  <c r="AT13" i="33"/>
  <c r="AR13" i="33"/>
  <c r="AP13" i="33"/>
  <c r="AN13" i="33"/>
  <c r="AL13" i="33"/>
  <c r="AJ13" i="33"/>
  <c r="AH13" i="33"/>
  <c r="AF13" i="33"/>
  <c r="AD13" i="33"/>
  <c r="AB13" i="33"/>
  <c r="Z13" i="33"/>
  <c r="X13" i="33"/>
  <c r="V13" i="33"/>
  <c r="T13" i="33"/>
  <c r="R13" i="33"/>
  <c r="P13" i="33"/>
  <c r="N13" i="33"/>
  <c r="L13" i="33"/>
  <c r="J13" i="33"/>
  <c r="H13" i="33"/>
  <c r="F13" i="33"/>
  <c r="D13" i="33"/>
  <c r="AX12" i="33"/>
  <c r="AW12" i="33"/>
  <c r="AV12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AW73" i="32"/>
  <c r="AU73" i="32"/>
  <c r="AS73" i="32"/>
  <c r="AQ73" i="32"/>
  <c r="AO73" i="32"/>
  <c r="AM73" i="32"/>
  <c r="AC73" i="32"/>
  <c r="AA73" i="32"/>
  <c r="Y73" i="32"/>
  <c r="W73" i="32"/>
  <c r="U73" i="32"/>
  <c r="S73" i="32"/>
  <c r="Q73" i="32"/>
  <c r="O73" i="32"/>
  <c r="M73" i="32"/>
  <c r="K73" i="32"/>
  <c r="I73" i="32"/>
  <c r="G73" i="32"/>
  <c r="E73" i="32"/>
  <c r="C73" i="32"/>
  <c r="AX72" i="32"/>
  <c r="AV72" i="32"/>
  <c r="AT72" i="32"/>
  <c r="AR72" i="32"/>
  <c r="AP72" i="32"/>
  <c r="AN72" i="32"/>
  <c r="AL72" i="32"/>
  <c r="AJ72" i="32"/>
  <c r="AH72" i="32"/>
  <c r="AF72" i="32"/>
  <c r="AD72" i="32"/>
  <c r="AB72" i="32"/>
  <c r="Z72" i="32"/>
  <c r="X72" i="32"/>
  <c r="V72" i="32"/>
  <c r="T72" i="32"/>
  <c r="R72" i="32"/>
  <c r="P72" i="32"/>
  <c r="N72" i="32"/>
  <c r="L72" i="32"/>
  <c r="J72" i="32"/>
  <c r="H72" i="32"/>
  <c r="F72" i="32"/>
  <c r="D72" i="32"/>
  <c r="AX71" i="32"/>
  <c r="AV71" i="32"/>
  <c r="AT71" i="32"/>
  <c r="AR71" i="32"/>
  <c r="AP71" i="32"/>
  <c r="AN71" i="32"/>
  <c r="AL71" i="32"/>
  <c r="AJ71" i="32"/>
  <c r="AH71" i="32"/>
  <c r="AF71" i="32"/>
  <c r="AD71" i="32"/>
  <c r="AB71" i="32"/>
  <c r="Z71" i="32"/>
  <c r="X71" i="32"/>
  <c r="V71" i="32"/>
  <c r="T71" i="32"/>
  <c r="R71" i="32"/>
  <c r="P71" i="32"/>
  <c r="N71" i="32"/>
  <c r="L71" i="32"/>
  <c r="J71" i="32"/>
  <c r="H71" i="32"/>
  <c r="F71" i="32"/>
  <c r="D71" i="32"/>
  <c r="AX70" i="32"/>
  <c r="AV70" i="32"/>
  <c r="AT70" i="32"/>
  <c r="AR70" i="32"/>
  <c r="AP70" i="32"/>
  <c r="AN70" i="32"/>
  <c r="AL70" i="32"/>
  <c r="AJ70" i="32"/>
  <c r="AH70" i="32"/>
  <c r="AF70" i="32"/>
  <c r="AD70" i="32"/>
  <c r="AB70" i="32"/>
  <c r="Z70" i="32"/>
  <c r="X70" i="32"/>
  <c r="V70" i="32"/>
  <c r="T70" i="32"/>
  <c r="R70" i="32"/>
  <c r="P70" i="32"/>
  <c r="N70" i="32"/>
  <c r="L70" i="32"/>
  <c r="J70" i="32"/>
  <c r="H70" i="32"/>
  <c r="F70" i="32"/>
  <c r="D70" i="32"/>
  <c r="AX69" i="32"/>
  <c r="AV69" i="32"/>
  <c r="AT69" i="32"/>
  <c r="AR69" i="32"/>
  <c r="AP69" i="32"/>
  <c r="AN69" i="32"/>
  <c r="AL69" i="32"/>
  <c r="AJ69" i="32"/>
  <c r="AH69" i="32"/>
  <c r="AF69" i="32"/>
  <c r="AD69" i="32"/>
  <c r="AB69" i="32"/>
  <c r="Z69" i="32"/>
  <c r="X69" i="32"/>
  <c r="V69" i="32"/>
  <c r="T69" i="32"/>
  <c r="R69" i="32"/>
  <c r="P69" i="32"/>
  <c r="N69" i="32"/>
  <c r="L69" i="32"/>
  <c r="J69" i="32"/>
  <c r="H69" i="32"/>
  <c r="F69" i="32"/>
  <c r="D69" i="32"/>
  <c r="AX68" i="32"/>
  <c r="AV68" i="32"/>
  <c r="AT68" i="32"/>
  <c r="AR68" i="32"/>
  <c r="AP68" i="32"/>
  <c r="AN68" i="32"/>
  <c r="AL68" i="32"/>
  <c r="AJ68" i="32"/>
  <c r="AH68" i="32"/>
  <c r="AF68" i="32"/>
  <c r="AD68" i="32"/>
  <c r="AB68" i="32"/>
  <c r="Z68" i="32"/>
  <c r="X68" i="32"/>
  <c r="V68" i="32"/>
  <c r="T68" i="32"/>
  <c r="R68" i="32"/>
  <c r="P68" i="32"/>
  <c r="N68" i="32"/>
  <c r="L68" i="32"/>
  <c r="J68" i="32"/>
  <c r="H68" i="32"/>
  <c r="F68" i="32"/>
  <c r="D68" i="32"/>
  <c r="AX67" i="32"/>
  <c r="AV67" i="32"/>
  <c r="AT67" i="32"/>
  <c r="AR67" i="32"/>
  <c r="AP67" i="32"/>
  <c r="AN67" i="32"/>
  <c r="AL67" i="32"/>
  <c r="AJ67" i="32"/>
  <c r="AH67" i="32"/>
  <c r="AF67" i="32"/>
  <c r="AD67" i="32"/>
  <c r="AB67" i="32"/>
  <c r="Z67" i="32"/>
  <c r="X67" i="32"/>
  <c r="V67" i="32"/>
  <c r="T67" i="32"/>
  <c r="R67" i="32"/>
  <c r="P67" i="32"/>
  <c r="N67" i="32"/>
  <c r="L67" i="32"/>
  <c r="J67" i="32"/>
  <c r="H67" i="32"/>
  <c r="F67" i="32"/>
  <c r="D67" i="32"/>
  <c r="AX66" i="32"/>
  <c r="AV66" i="32"/>
  <c r="AT66" i="32"/>
  <c r="AR66" i="32"/>
  <c r="AP66" i="32"/>
  <c r="AN66" i="32"/>
  <c r="AL66" i="32"/>
  <c r="AJ66" i="32"/>
  <c r="AH66" i="32"/>
  <c r="AD66" i="32"/>
  <c r="AB66" i="32"/>
  <c r="Z66" i="32"/>
  <c r="X66" i="32"/>
  <c r="V66" i="32"/>
  <c r="T66" i="32"/>
  <c r="R66" i="32"/>
  <c r="P66" i="32"/>
  <c r="N66" i="32"/>
  <c r="L66" i="32"/>
  <c r="J66" i="32"/>
  <c r="H66" i="32"/>
  <c r="F66" i="32"/>
  <c r="D66" i="32"/>
  <c r="AX65" i="32"/>
  <c r="AV65" i="32"/>
  <c r="AT65" i="32"/>
  <c r="AR65" i="32"/>
  <c r="AP65" i="32"/>
  <c r="AN65" i="32"/>
  <c r="AL65" i="32"/>
  <c r="AJ65" i="32"/>
  <c r="AH65" i="32"/>
  <c r="AD65" i="32"/>
  <c r="AB65" i="32"/>
  <c r="Z65" i="32"/>
  <c r="X65" i="32"/>
  <c r="V65" i="32"/>
  <c r="T65" i="32"/>
  <c r="R65" i="32"/>
  <c r="P65" i="32"/>
  <c r="N65" i="32"/>
  <c r="L65" i="32"/>
  <c r="J65" i="32"/>
  <c r="H65" i="32"/>
  <c r="F65" i="32"/>
  <c r="D65" i="32"/>
  <c r="AX64" i="32"/>
  <c r="AV64" i="32"/>
  <c r="AT64" i="32"/>
  <c r="AR64" i="32"/>
  <c r="AP64" i="32"/>
  <c r="AN64" i="32"/>
  <c r="AD64" i="32"/>
  <c r="AB64" i="32"/>
  <c r="Z64" i="32"/>
  <c r="X64" i="32"/>
  <c r="V64" i="32"/>
  <c r="T64" i="32"/>
  <c r="R64" i="32"/>
  <c r="P64" i="32"/>
  <c r="N64" i="32"/>
  <c r="L64" i="32"/>
  <c r="J64" i="32"/>
  <c r="H64" i="32"/>
  <c r="F64" i="32"/>
  <c r="D64" i="32"/>
  <c r="AX63" i="32"/>
  <c r="AV63" i="32"/>
  <c r="AT63" i="32"/>
  <c r="AR63" i="32"/>
  <c r="AP63" i="32"/>
  <c r="AN63" i="32"/>
  <c r="AD63" i="32"/>
  <c r="AB63" i="32"/>
  <c r="Z63" i="32"/>
  <c r="X63" i="32"/>
  <c r="V63" i="32"/>
  <c r="T63" i="32"/>
  <c r="R63" i="32"/>
  <c r="P63" i="32"/>
  <c r="N63" i="32"/>
  <c r="L63" i="32"/>
  <c r="J63" i="32"/>
  <c r="H63" i="32"/>
  <c r="F63" i="32"/>
  <c r="D63" i="32"/>
  <c r="AX62" i="32"/>
  <c r="AV62" i="32"/>
  <c r="AT62" i="32"/>
  <c r="AR62" i="32"/>
  <c r="AP62" i="32"/>
  <c r="AN62" i="32"/>
  <c r="AD62" i="32"/>
  <c r="AB62" i="32"/>
  <c r="Z62" i="32"/>
  <c r="X62" i="32"/>
  <c r="V62" i="32"/>
  <c r="T62" i="32"/>
  <c r="R62" i="32"/>
  <c r="P62" i="32"/>
  <c r="N62" i="32"/>
  <c r="L62" i="32"/>
  <c r="J62" i="32"/>
  <c r="H62" i="32"/>
  <c r="F62" i="32"/>
  <c r="D62" i="32"/>
  <c r="AX61" i="32"/>
  <c r="AV61" i="32"/>
  <c r="AT61" i="32"/>
  <c r="AR61" i="32"/>
  <c r="AP61" i="32"/>
  <c r="AN61" i="32"/>
  <c r="AD61" i="32"/>
  <c r="AB61" i="32"/>
  <c r="Z61" i="32"/>
  <c r="X61" i="32"/>
  <c r="V61" i="32"/>
  <c r="T61" i="32"/>
  <c r="R61" i="32"/>
  <c r="P61" i="32"/>
  <c r="N61" i="32"/>
  <c r="L61" i="32"/>
  <c r="J61" i="32"/>
  <c r="H61" i="32"/>
  <c r="F61" i="32"/>
  <c r="D61" i="32"/>
  <c r="AX60" i="32"/>
  <c r="AV60" i="32"/>
  <c r="AT60" i="32"/>
  <c r="AR60" i="32"/>
  <c r="AP60" i="32"/>
  <c r="AN60" i="32"/>
  <c r="AD60" i="32"/>
  <c r="AB60" i="32"/>
  <c r="Z60" i="32"/>
  <c r="X60" i="32"/>
  <c r="V60" i="32"/>
  <c r="T60" i="32"/>
  <c r="R60" i="32"/>
  <c r="P60" i="32"/>
  <c r="N60" i="32"/>
  <c r="L60" i="32"/>
  <c r="J60" i="32"/>
  <c r="H60" i="32"/>
  <c r="F60" i="32"/>
  <c r="D60" i="32"/>
  <c r="AX59" i="32"/>
  <c r="AV59" i="32"/>
  <c r="AT59" i="32"/>
  <c r="AR59" i="32"/>
  <c r="AP59" i="32"/>
  <c r="AN59" i="32"/>
  <c r="AL59" i="32"/>
  <c r="AJ59" i="32"/>
  <c r="AH59" i="32"/>
  <c r="AF59" i="32"/>
  <c r="AD59" i="32"/>
  <c r="AB59" i="32"/>
  <c r="Z59" i="32"/>
  <c r="X59" i="32"/>
  <c r="V59" i="32"/>
  <c r="T59" i="32"/>
  <c r="R59" i="32"/>
  <c r="P59" i="32"/>
  <c r="N59" i="32"/>
  <c r="L59" i="32"/>
  <c r="J59" i="32"/>
  <c r="H59" i="32"/>
  <c r="F59" i="32"/>
  <c r="D59" i="32"/>
  <c r="AX58" i="32"/>
  <c r="AV58" i="32"/>
  <c r="AT58" i="32"/>
  <c r="AR58" i="32"/>
  <c r="AP58" i="32"/>
  <c r="AN58" i="32"/>
  <c r="AL58" i="32"/>
  <c r="AJ58" i="32"/>
  <c r="AH58" i="32"/>
  <c r="AF58" i="32"/>
  <c r="AD58" i="32"/>
  <c r="AB58" i="32"/>
  <c r="Z58" i="32"/>
  <c r="X58" i="32"/>
  <c r="V58" i="32"/>
  <c r="T58" i="32"/>
  <c r="R58" i="32"/>
  <c r="P58" i="32"/>
  <c r="N58" i="32"/>
  <c r="L58" i="32"/>
  <c r="J58" i="32"/>
  <c r="H58" i="32"/>
  <c r="F58" i="32"/>
  <c r="D58" i="32"/>
  <c r="AX57" i="32"/>
  <c r="AV57" i="32"/>
  <c r="AT57" i="32"/>
  <c r="AR57" i="32"/>
  <c r="AP57" i="32"/>
  <c r="AN57" i="32"/>
  <c r="AL57" i="32"/>
  <c r="AJ57" i="32"/>
  <c r="AH57" i="32"/>
  <c r="AF57" i="32"/>
  <c r="AD57" i="32"/>
  <c r="AB57" i="32"/>
  <c r="Z57" i="32"/>
  <c r="X57" i="32"/>
  <c r="V57" i="32"/>
  <c r="T57" i="32"/>
  <c r="R57" i="32"/>
  <c r="P57" i="32"/>
  <c r="N57" i="32"/>
  <c r="L57" i="32"/>
  <c r="J57" i="32"/>
  <c r="H57" i="32"/>
  <c r="F57" i="32"/>
  <c r="D57" i="32"/>
  <c r="BC40" i="32"/>
  <c r="BB39" i="32"/>
  <c r="BB41" i="32" s="1"/>
  <c r="BB20" i="32" s="1"/>
  <c r="BC38" i="32"/>
  <c r="AW38" i="32"/>
  <c r="AU38" i="32"/>
  <c r="AS38" i="32"/>
  <c r="AQ38" i="32"/>
  <c r="AO38" i="32"/>
  <c r="AM38" i="32"/>
  <c r="AK38" i="32"/>
  <c r="AI38" i="32"/>
  <c r="AG38" i="32"/>
  <c r="AE38" i="32"/>
  <c r="AC38" i="32"/>
  <c r="AA38" i="32"/>
  <c r="Y38" i="32"/>
  <c r="W38" i="32"/>
  <c r="U38" i="32"/>
  <c r="S38" i="32"/>
  <c r="Q38" i="32"/>
  <c r="O38" i="32"/>
  <c r="M38" i="32"/>
  <c r="K38" i="32"/>
  <c r="I38" i="32"/>
  <c r="G38" i="32"/>
  <c r="E38" i="32"/>
  <c r="C38" i="32"/>
  <c r="BC37" i="32"/>
  <c r="AW37" i="32"/>
  <c r="AU37" i="32"/>
  <c r="AS37" i="32"/>
  <c r="AQ37" i="32"/>
  <c r="AO37" i="32"/>
  <c r="AM37" i="32"/>
  <c r="AK37" i="32"/>
  <c r="AI37" i="32"/>
  <c r="AG37" i="32"/>
  <c r="AE37" i="32"/>
  <c r="AC37" i="32"/>
  <c r="AA37" i="32"/>
  <c r="Y37" i="32"/>
  <c r="W37" i="32"/>
  <c r="U37" i="32"/>
  <c r="S37" i="32"/>
  <c r="Q37" i="32"/>
  <c r="O37" i="32"/>
  <c r="M37" i="32"/>
  <c r="K37" i="32"/>
  <c r="I37" i="32"/>
  <c r="G37" i="32"/>
  <c r="E37" i="32"/>
  <c r="C37" i="32"/>
  <c r="BC36" i="32"/>
  <c r="AW36" i="32"/>
  <c r="AU36" i="32"/>
  <c r="AS36" i="32"/>
  <c r="AQ36" i="32"/>
  <c r="AO36" i="32"/>
  <c r="AM36" i="32"/>
  <c r="AK36" i="32"/>
  <c r="AI36" i="32"/>
  <c r="AG36" i="32"/>
  <c r="AE36" i="32"/>
  <c r="AC36" i="32"/>
  <c r="AA36" i="32"/>
  <c r="Y36" i="32"/>
  <c r="W36" i="32"/>
  <c r="U36" i="32"/>
  <c r="S36" i="32"/>
  <c r="Q36" i="32"/>
  <c r="O36" i="32"/>
  <c r="M36" i="32"/>
  <c r="K36" i="32"/>
  <c r="I36" i="32"/>
  <c r="G36" i="32"/>
  <c r="E36" i="32"/>
  <c r="C36" i="32"/>
  <c r="BC35" i="32"/>
  <c r="AW35" i="32"/>
  <c r="AU35" i="32"/>
  <c r="AS35" i="32"/>
  <c r="AQ35" i="32"/>
  <c r="AO35" i="32"/>
  <c r="AC35" i="32"/>
  <c r="AA35" i="32"/>
  <c r="Y35" i="32"/>
  <c r="W35" i="32"/>
  <c r="U35" i="32"/>
  <c r="S35" i="32"/>
  <c r="Q35" i="32"/>
  <c r="O35" i="32"/>
  <c r="M35" i="32"/>
  <c r="K35" i="32"/>
  <c r="I35" i="32"/>
  <c r="G35" i="32"/>
  <c r="E35" i="32"/>
  <c r="C35" i="32"/>
  <c r="BC34" i="32"/>
  <c r="AW34" i="32"/>
  <c r="AU34" i="32"/>
  <c r="AS34" i="32"/>
  <c r="AQ34" i="32"/>
  <c r="AO34" i="32"/>
  <c r="AC34" i="32"/>
  <c r="AA34" i="32"/>
  <c r="Y34" i="32"/>
  <c r="W34" i="32"/>
  <c r="U34" i="32"/>
  <c r="S34" i="32"/>
  <c r="Q34" i="32"/>
  <c r="O34" i="32"/>
  <c r="M34" i="32"/>
  <c r="K34" i="32"/>
  <c r="I34" i="32"/>
  <c r="G34" i="32"/>
  <c r="E34" i="32"/>
  <c r="C34" i="32"/>
  <c r="BC33" i="32"/>
  <c r="AW33" i="32"/>
  <c r="AU33" i="32"/>
  <c r="AS33" i="32"/>
  <c r="AQ33" i="32"/>
  <c r="AO33" i="32"/>
  <c r="AM33" i="32"/>
  <c r="AK33" i="32"/>
  <c r="AI33" i="32"/>
  <c r="AG33" i="32"/>
  <c r="AE33" i="32"/>
  <c r="AC33" i="32"/>
  <c r="AA33" i="32"/>
  <c r="Y33" i="32"/>
  <c r="W33" i="32"/>
  <c r="U33" i="32"/>
  <c r="S33" i="32"/>
  <c r="Q33" i="32"/>
  <c r="O33" i="32"/>
  <c r="M33" i="32"/>
  <c r="K33" i="32"/>
  <c r="I33" i="32"/>
  <c r="G33" i="32"/>
  <c r="E33" i="32"/>
  <c r="C33" i="32"/>
  <c r="BC32" i="32"/>
  <c r="AW32" i="32"/>
  <c r="AU32" i="32"/>
  <c r="AS32" i="32"/>
  <c r="AQ32" i="32"/>
  <c r="AO32" i="32"/>
  <c r="AC32" i="32"/>
  <c r="AA32" i="32"/>
  <c r="Y32" i="32"/>
  <c r="W32" i="32"/>
  <c r="U32" i="32"/>
  <c r="S32" i="32"/>
  <c r="Q32" i="32"/>
  <c r="O32" i="32"/>
  <c r="M32" i="32"/>
  <c r="K32" i="32"/>
  <c r="I32" i="32"/>
  <c r="G32" i="32"/>
  <c r="E32" i="32"/>
  <c r="C32" i="32"/>
  <c r="BC31" i="32"/>
  <c r="AW31" i="32"/>
  <c r="AU31" i="32"/>
  <c r="AS31" i="32"/>
  <c r="AQ31" i="32"/>
  <c r="AO31" i="32"/>
  <c r="AC31" i="32"/>
  <c r="AA31" i="32"/>
  <c r="Y31" i="32"/>
  <c r="W31" i="32"/>
  <c r="U31" i="32"/>
  <c r="S31" i="32"/>
  <c r="Q31" i="32"/>
  <c r="O31" i="32"/>
  <c r="M31" i="32"/>
  <c r="K31" i="32"/>
  <c r="I31" i="32"/>
  <c r="G31" i="32"/>
  <c r="E31" i="32"/>
  <c r="C31" i="32"/>
  <c r="BC30" i="32"/>
  <c r="AW30" i="32"/>
  <c r="AU30" i="32"/>
  <c r="AS30" i="32"/>
  <c r="AQ30" i="32"/>
  <c r="AO30" i="32"/>
  <c r="AM30" i="32"/>
  <c r="AK30" i="32"/>
  <c r="AI30" i="32"/>
  <c r="AG30" i="32"/>
  <c r="AE30" i="32"/>
  <c r="AC30" i="32"/>
  <c r="AA30" i="32"/>
  <c r="Y30" i="32"/>
  <c r="W30" i="32"/>
  <c r="U30" i="32"/>
  <c r="S30" i="32"/>
  <c r="Q30" i="32"/>
  <c r="O30" i="32"/>
  <c r="M30" i="32"/>
  <c r="K30" i="32"/>
  <c r="I30" i="32"/>
  <c r="G30" i="32"/>
  <c r="E30" i="32"/>
  <c r="C30" i="32"/>
  <c r="BC29" i="32"/>
  <c r="AW29" i="32"/>
  <c r="AU29" i="32"/>
  <c r="AS29" i="32"/>
  <c r="AQ29" i="32"/>
  <c r="AO29" i="32"/>
  <c r="AM29" i="32"/>
  <c r="AK29" i="32"/>
  <c r="AI29" i="32"/>
  <c r="AG29" i="32"/>
  <c r="AE29" i="32"/>
  <c r="AC29" i="32"/>
  <c r="AA29" i="32"/>
  <c r="Y29" i="32"/>
  <c r="W29" i="32"/>
  <c r="U29" i="32"/>
  <c r="S29" i="32"/>
  <c r="Q29" i="32"/>
  <c r="O29" i="32"/>
  <c r="M29" i="32"/>
  <c r="K29" i="32"/>
  <c r="I29" i="32"/>
  <c r="G29" i="32"/>
  <c r="E29" i="32"/>
  <c r="C29" i="32"/>
  <c r="BC28" i="32"/>
  <c r="AW28" i="32"/>
  <c r="AU28" i="32"/>
  <c r="AS28" i="32"/>
  <c r="AQ28" i="32"/>
  <c r="AO28" i="32"/>
  <c r="AM28" i="32"/>
  <c r="AK28" i="32"/>
  <c r="AI28" i="32"/>
  <c r="AG28" i="32"/>
  <c r="AE28" i="32"/>
  <c r="AC28" i="32"/>
  <c r="AA28" i="32"/>
  <c r="Y28" i="32"/>
  <c r="W28" i="32"/>
  <c r="U28" i="32"/>
  <c r="S28" i="32"/>
  <c r="Q28" i="32"/>
  <c r="O28" i="32"/>
  <c r="M28" i="32"/>
  <c r="K28" i="32"/>
  <c r="I28" i="32"/>
  <c r="G28" i="32"/>
  <c r="E28" i="32"/>
  <c r="C28" i="32"/>
  <c r="BC27" i="32"/>
  <c r="AW27" i="32"/>
  <c r="AU27" i="32"/>
  <c r="AS27" i="32"/>
  <c r="AQ27" i="32"/>
  <c r="AO27" i="32"/>
  <c r="AM27" i="32"/>
  <c r="AK27" i="32"/>
  <c r="AI27" i="32"/>
  <c r="AG27" i="32"/>
  <c r="AE27" i="32"/>
  <c r="AC27" i="32"/>
  <c r="AA27" i="32"/>
  <c r="Y27" i="32"/>
  <c r="W27" i="32"/>
  <c r="U27" i="32"/>
  <c r="S27" i="32"/>
  <c r="Q27" i="32"/>
  <c r="O27" i="32"/>
  <c r="M27" i="32"/>
  <c r="K27" i="32"/>
  <c r="I27" i="32"/>
  <c r="G27" i="32"/>
  <c r="E27" i="32"/>
  <c r="C27" i="32"/>
  <c r="BC26" i="32"/>
  <c r="AW26" i="32"/>
  <c r="AU26" i="32"/>
  <c r="AS26" i="32"/>
  <c r="AQ26" i="32"/>
  <c r="AO26" i="32"/>
  <c r="AM26" i="32"/>
  <c r="AK26" i="32"/>
  <c r="AI26" i="32"/>
  <c r="AG26" i="32"/>
  <c r="AE26" i="32"/>
  <c r="AC26" i="32"/>
  <c r="AA26" i="32"/>
  <c r="Y26" i="32"/>
  <c r="W26" i="32"/>
  <c r="U26" i="32"/>
  <c r="S26" i="32"/>
  <c r="Q26" i="32"/>
  <c r="O26" i="32"/>
  <c r="M26" i="32"/>
  <c r="K26" i="32"/>
  <c r="I26" i="32"/>
  <c r="G26" i="32"/>
  <c r="E26" i="32"/>
  <c r="C26" i="32"/>
  <c r="BC25" i="32"/>
  <c r="AW25" i="32"/>
  <c r="AU25" i="32"/>
  <c r="AS25" i="32"/>
  <c r="AQ25" i="32"/>
  <c r="AO25" i="32"/>
  <c r="AM25" i="32"/>
  <c r="AK25" i="32"/>
  <c r="AI25" i="32"/>
  <c r="AG25" i="32"/>
  <c r="AE25" i="32"/>
  <c r="AC25" i="32"/>
  <c r="AA25" i="32"/>
  <c r="Y25" i="32"/>
  <c r="W25" i="32"/>
  <c r="U25" i="32"/>
  <c r="S25" i="32"/>
  <c r="Q25" i="32"/>
  <c r="O25" i="32"/>
  <c r="M25" i="32"/>
  <c r="K25" i="32"/>
  <c r="I25" i="32"/>
  <c r="G25" i="32"/>
  <c r="E25" i="32"/>
  <c r="C25" i="32"/>
  <c r="BC24" i="32"/>
  <c r="AW24" i="32"/>
  <c r="AU24" i="32"/>
  <c r="AS24" i="32"/>
  <c r="AQ24" i="32"/>
  <c r="AO24" i="32"/>
  <c r="AM24" i="32"/>
  <c r="AK24" i="32"/>
  <c r="AI24" i="32"/>
  <c r="AG24" i="32"/>
  <c r="AE24" i="32"/>
  <c r="AC24" i="32"/>
  <c r="AA24" i="32"/>
  <c r="Y24" i="32"/>
  <c r="W24" i="32"/>
  <c r="U24" i="32"/>
  <c r="S24" i="32"/>
  <c r="Q24" i="32"/>
  <c r="O24" i="32"/>
  <c r="M24" i="32"/>
  <c r="K24" i="32"/>
  <c r="I24" i="32"/>
  <c r="G24" i="32"/>
  <c r="E24" i="32"/>
  <c r="C24" i="32"/>
  <c r="BC23" i="32"/>
  <c r="BC39" i="32" s="1"/>
  <c r="BC41" i="32" s="1"/>
  <c r="BC20" i="32" s="1"/>
  <c r="AW23" i="32"/>
  <c r="AU23" i="32"/>
  <c r="AS23" i="32"/>
  <c r="AQ23" i="32"/>
  <c r="AQ39" i="32" s="1"/>
  <c r="AO23" i="32"/>
  <c r="AM23" i="32"/>
  <c r="AK23" i="32"/>
  <c r="AI23" i="32"/>
  <c r="AG23" i="32"/>
  <c r="AE23" i="32"/>
  <c r="AC23" i="32"/>
  <c r="AA23" i="32"/>
  <c r="AA39" i="32" s="1"/>
  <c r="Y23" i="32"/>
  <c r="W23" i="32"/>
  <c r="U23" i="32"/>
  <c r="S23" i="32"/>
  <c r="Q23" i="32"/>
  <c r="O23" i="32"/>
  <c r="M23" i="32"/>
  <c r="K23" i="32"/>
  <c r="K39" i="32" s="1"/>
  <c r="I23" i="32"/>
  <c r="G23" i="32"/>
  <c r="E23" i="32"/>
  <c r="C23" i="32"/>
  <c r="BA18" i="32"/>
  <c r="AX15" i="32"/>
  <c r="AW41" i="32" s="1"/>
  <c r="AV15" i="32"/>
  <c r="AU41" i="32" s="1"/>
  <c r="AT15" i="32"/>
  <c r="AS41" i="32" s="1"/>
  <c r="AR15" i="32"/>
  <c r="AQ41" i="32" s="1"/>
  <c r="AP15" i="32"/>
  <c r="AO41" i="32" s="1"/>
  <c r="AN15" i="32"/>
  <c r="AL15" i="32"/>
  <c r="AJ15" i="32"/>
  <c r="AH15" i="32"/>
  <c r="AF15" i="32"/>
  <c r="AD15" i="32"/>
  <c r="AC41" i="32" s="1"/>
  <c r="AB15" i="32"/>
  <c r="AA41" i="32" s="1"/>
  <c r="Z15" i="32"/>
  <c r="Y41" i="32" s="1"/>
  <c r="X15" i="32"/>
  <c r="W41" i="32" s="1"/>
  <c r="V15" i="32"/>
  <c r="U41" i="32" s="1"/>
  <c r="T15" i="32"/>
  <c r="S41" i="32" s="1"/>
  <c r="R15" i="32"/>
  <c r="Q41" i="32" s="1"/>
  <c r="P15" i="32"/>
  <c r="O41" i="32" s="1"/>
  <c r="N15" i="32"/>
  <c r="M41" i="32" s="1"/>
  <c r="L15" i="32"/>
  <c r="K41" i="32" s="1"/>
  <c r="J15" i="32"/>
  <c r="H15" i="32"/>
  <c r="G41" i="32" s="1"/>
  <c r="F15" i="32"/>
  <c r="E41" i="32" s="1"/>
  <c r="D15" i="32"/>
  <c r="C41" i="32" s="1"/>
  <c r="D14" i="32"/>
  <c r="AX13" i="32"/>
  <c r="AV13" i="32"/>
  <c r="AT13" i="32"/>
  <c r="AR13" i="32"/>
  <c r="AP13" i="32"/>
  <c r="AN13" i="32"/>
  <c r="AL13" i="32"/>
  <c r="AJ13" i="32"/>
  <c r="AH13" i="32"/>
  <c r="AF13" i="32"/>
  <c r="AD13" i="32"/>
  <c r="AB13" i="32"/>
  <c r="Z13" i="32"/>
  <c r="X13" i="32"/>
  <c r="V13" i="32"/>
  <c r="T13" i="32"/>
  <c r="R13" i="32"/>
  <c r="P13" i="32"/>
  <c r="N13" i="32"/>
  <c r="L13" i="32"/>
  <c r="J13" i="32"/>
  <c r="H13" i="32"/>
  <c r="F13" i="32"/>
  <c r="D13" i="32"/>
  <c r="AX12" i="32"/>
  <c r="AW12" i="32"/>
  <c r="AV12" i="32"/>
  <c r="AU12" i="32"/>
  <c r="AT12" i="32"/>
  <c r="AS12" i="32"/>
  <c r="AR12" i="32"/>
  <c r="AQ12" i="32"/>
  <c r="AP12" i="32"/>
  <c r="AO12" i="32"/>
  <c r="AN12" i="32"/>
  <c r="AM12" i="32"/>
  <c r="AL12" i="32"/>
  <c r="AK12" i="32"/>
  <c r="AJ12" i="32"/>
  <c r="AI12" i="32"/>
  <c r="AH12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AW73" i="31"/>
  <c r="AU73" i="31"/>
  <c r="AS73" i="31"/>
  <c r="AQ73" i="31"/>
  <c r="AM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M73" i="31"/>
  <c r="K73" i="31"/>
  <c r="I73" i="31"/>
  <c r="G73" i="31"/>
  <c r="E73" i="31"/>
  <c r="C73" i="31"/>
  <c r="AX72" i="31"/>
  <c r="AV72" i="31"/>
  <c r="AT72" i="31"/>
  <c r="AR72" i="31"/>
  <c r="AP72" i="31"/>
  <c r="AN72" i="31"/>
  <c r="AL72" i="31"/>
  <c r="AJ72" i="31"/>
  <c r="AH72" i="31"/>
  <c r="AF72" i="31"/>
  <c r="AD72" i="31"/>
  <c r="AB72" i="31"/>
  <c r="Z72" i="31"/>
  <c r="X72" i="31"/>
  <c r="V72" i="31"/>
  <c r="T72" i="31"/>
  <c r="R72" i="31"/>
  <c r="P72" i="31"/>
  <c r="N72" i="31"/>
  <c r="L72" i="31"/>
  <c r="J72" i="31"/>
  <c r="H72" i="31"/>
  <c r="F72" i="31"/>
  <c r="D72" i="31"/>
  <c r="AX71" i="31"/>
  <c r="AV71" i="31"/>
  <c r="AT71" i="31"/>
  <c r="AR71" i="31"/>
  <c r="AP71" i="31"/>
  <c r="AN71" i="31"/>
  <c r="AL71" i="31"/>
  <c r="AJ71" i="31"/>
  <c r="AH71" i="31"/>
  <c r="AF71" i="31"/>
  <c r="AD71" i="31"/>
  <c r="AB71" i="31"/>
  <c r="Z71" i="31"/>
  <c r="X71" i="31"/>
  <c r="V71" i="31"/>
  <c r="T71" i="31"/>
  <c r="R71" i="31"/>
  <c r="P71" i="31"/>
  <c r="N71" i="31"/>
  <c r="L71" i="31"/>
  <c r="J71" i="31"/>
  <c r="H71" i="31"/>
  <c r="F71" i="31"/>
  <c r="D71" i="31"/>
  <c r="AX70" i="31"/>
  <c r="AV70" i="31"/>
  <c r="AT70" i="31"/>
  <c r="AR70" i="31"/>
  <c r="AP70" i="31"/>
  <c r="AN70" i="31"/>
  <c r="AL70" i="31"/>
  <c r="AJ70" i="31"/>
  <c r="AH70" i="31"/>
  <c r="AF70" i="31"/>
  <c r="AD70" i="31"/>
  <c r="AB70" i="31"/>
  <c r="Z70" i="31"/>
  <c r="X70" i="31"/>
  <c r="V70" i="31"/>
  <c r="T70" i="31"/>
  <c r="R70" i="31"/>
  <c r="P70" i="31"/>
  <c r="N70" i="31"/>
  <c r="L70" i="31"/>
  <c r="J70" i="31"/>
  <c r="H70" i="31"/>
  <c r="F70" i="31"/>
  <c r="D70" i="31"/>
  <c r="AX69" i="31"/>
  <c r="AV69" i="31"/>
  <c r="AT69" i="31"/>
  <c r="AR69" i="31"/>
  <c r="AP69" i="31"/>
  <c r="AN69" i="31"/>
  <c r="AL69" i="31"/>
  <c r="AJ69" i="31"/>
  <c r="AH69" i="31"/>
  <c r="AF69" i="31"/>
  <c r="AD69" i="31"/>
  <c r="AB69" i="31"/>
  <c r="Z69" i="31"/>
  <c r="X69" i="31"/>
  <c r="V69" i="31"/>
  <c r="T69" i="31"/>
  <c r="R69" i="31"/>
  <c r="P69" i="31"/>
  <c r="N69" i="31"/>
  <c r="L69" i="31"/>
  <c r="J69" i="31"/>
  <c r="H69" i="31"/>
  <c r="F69" i="31"/>
  <c r="D69" i="31"/>
  <c r="AX68" i="31"/>
  <c r="AV68" i="31"/>
  <c r="AT68" i="31"/>
  <c r="AR68" i="31"/>
  <c r="AP68" i="31"/>
  <c r="AN68" i="31"/>
  <c r="AL68" i="31"/>
  <c r="AJ68" i="31"/>
  <c r="AH68" i="31"/>
  <c r="AF68" i="31"/>
  <c r="AD68" i="31"/>
  <c r="AB68" i="31"/>
  <c r="Z68" i="31"/>
  <c r="X68" i="31"/>
  <c r="V68" i="31"/>
  <c r="T68" i="31"/>
  <c r="R68" i="31"/>
  <c r="P68" i="31"/>
  <c r="N68" i="31"/>
  <c r="L68" i="31"/>
  <c r="J68" i="31"/>
  <c r="H68" i="31"/>
  <c r="F68" i="31"/>
  <c r="D68" i="31"/>
  <c r="AX67" i="31"/>
  <c r="AV67" i="31"/>
  <c r="AT67" i="31"/>
  <c r="AR67" i="31"/>
  <c r="AP67" i="31"/>
  <c r="AN67" i="31"/>
  <c r="AL67" i="31"/>
  <c r="AJ67" i="31"/>
  <c r="AH67" i="31"/>
  <c r="AF67" i="31"/>
  <c r="AD67" i="31"/>
  <c r="AB67" i="31"/>
  <c r="Z67" i="31"/>
  <c r="X67" i="31"/>
  <c r="V67" i="31"/>
  <c r="T67" i="31"/>
  <c r="R67" i="31"/>
  <c r="P67" i="31"/>
  <c r="N67" i="31"/>
  <c r="L67" i="31"/>
  <c r="J67" i="31"/>
  <c r="H67" i="31"/>
  <c r="F67" i="31"/>
  <c r="D67" i="31"/>
  <c r="AX66" i="31"/>
  <c r="AV66" i="31"/>
  <c r="AT66" i="31"/>
  <c r="AR66" i="31"/>
  <c r="AP66" i="31"/>
  <c r="AN66" i="31"/>
  <c r="AL66" i="31"/>
  <c r="AJ66" i="31"/>
  <c r="AH66" i="31"/>
  <c r="AF66" i="31"/>
  <c r="AD66" i="31"/>
  <c r="AB66" i="31"/>
  <c r="Z66" i="31"/>
  <c r="X66" i="31"/>
  <c r="V66" i="31"/>
  <c r="T66" i="31"/>
  <c r="R66" i="31"/>
  <c r="P66" i="31"/>
  <c r="N66" i="31"/>
  <c r="L66" i="31"/>
  <c r="J66" i="31"/>
  <c r="H66" i="31"/>
  <c r="F66" i="31"/>
  <c r="D66" i="31"/>
  <c r="AX65" i="31"/>
  <c r="AV65" i="31"/>
  <c r="AT65" i="31"/>
  <c r="AR65" i="31"/>
  <c r="AP65" i="31"/>
  <c r="AN65" i="31"/>
  <c r="AL65" i="31"/>
  <c r="AJ65" i="31"/>
  <c r="AH65" i="31"/>
  <c r="AF65" i="31"/>
  <c r="AD65" i="31"/>
  <c r="AB65" i="31"/>
  <c r="Z65" i="31"/>
  <c r="X65" i="31"/>
  <c r="V65" i="31"/>
  <c r="T65" i="31"/>
  <c r="R65" i="31"/>
  <c r="P65" i="31"/>
  <c r="N65" i="31"/>
  <c r="L65" i="31"/>
  <c r="J65" i="31"/>
  <c r="H65" i="31"/>
  <c r="F65" i="31"/>
  <c r="D65" i="31"/>
  <c r="AX64" i="31"/>
  <c r="AV64" i="31"/>
  <c r="AT64" i="31"/>
  <c r="AR64" i="31"/>
  <c r="AN64" i="31"/>
  <c r="AL64" i="31"/>
  <c r="AJ64" i="31"/>
  <c r="AH64" i="31"/>
  <c r="AF64" i="31"/>
  <c r="AD64" i="31"/>
  <c r="AB64" i="31"/>
  <c r="Z64" i="31"/>
  <c r="X64" i="31"/>
  <c r="V64" i="31"/>
  <c r="T64" i="31"/>
  <c r="R64" i="31"/>
  <c r="P64" i="31"/>
  <c r="N64" i="31"/>
  <c r="L64" i="31"/>
  <c r="J64" i="31"/>
  <c r="H64" i="31"/>
  <c r="F64" i="31"/>
  <c r="D64" i="31"/>
  <c r="AX63" i="31"/>
  <c r="AV63" i="31"/>
  <c r="AT63" i="31"/>
  <c r="AR63" i="31"/>
  <c r="AN63" i="31"/>
  <c r="AL63" i="31"/>
  <c r="AJ63" i="31"/>
  <c r="AH63" i="31"/>
  <c r="AF63" i="31"/>
  <c r="AD63" i="31"/>
  <c r="AB63" i="31"/>
  <c r="Z63" i="31"/>
  <c r="X63" i="31"/>
  <c r="V63" i="31"/>
  <c r="T63" i="31"/>
  <c r="R63" i="31"/>
  <c r="P63" i="31"/>
  <c r="N63" i="31"/>
  <c r="L63" i="31"/>
  <c r="J63" i="31"/>
  <c r="H63" i="31"/>
  <c r="F63" i="31"/>
  <c r="D63" i="31"/>
  <c r="AX62" i="31"/>
  <c r="AV62" i="31"/>
  <c r="AT62" i="31"/>
  <c r="AR62" i="31"/>
  <c r="AN62" i="31"/>
  <c r="AL62" i="31"/>
  <c r="AJ62" i="31"/>
  <c r="AH62" i="31"/>
  <c r="AF62" i="31"/>
  <c r="AD62" i="31"/>
  <c r="AB62" i="31"/>
  <c r="Z62" i="31"/>
  <c r="X62" i="31"/>
  <c r="V62" i="31"/>
  <c r="T62" i="31"/>
  <c r="R62" i="31"/>
  <c r="P62" i="31"/>
  <c r="N62" i="31"/>
  <c r="L62" i="31"/>
  <c r="J62" i="31"/>
  <c r="H62" i="31"/>
  <c r="F62" i="31"/>
  <c r="D62" i="31"/>
  <c r="AX61" i="31"/>
  <c r="AV61" i="31"/>
  <c r="AT61" i="31"/>
  <c r="AR61" i="31"/>
  <c r="AP61" i="31"/>
  <c r="AN61" i="31"/>
  <c r="AL61" i="31"/>
  <c r="AJ61" i="31"/>
  <c r="AH61" i="31"/>
  <c r="AF61" i="31"/>
  <c r="AD61" i="31"/>
  <c r="AB61" i="31"/>
  <c r="Z61" i="31"/>
  <c r="X61" i="31"/>
  <c r="V61" i="31"/>
  <c r="T61" i="31"/>
  <c r="R61" i="31"/>
  <c r="P61" i="31"/>
  <c r="N61" i="31"/>
  <c r="L61" i="31"/>
  <c r="J61" i="31"/>
  <c r="H61" i="31"/>
  <c r="F61" i="31"/>
  <c r="D61" i="31"/>
  <c r="AX60" i="31"/>
  <c r="AV60" i="31"/>
  <c r="AT60" i="31"/>
  <c r="AR60" i="31"/>
  <c r="AN60" i="31"/>
  <c r="AL60" i="31"/>
  <c r="AJ60" i="31"/>
  <c r="AH60" i="31"/>
  <c r="AF60" i="31"/>
  <c r="AD60" i="31"/>
  <c r="AB60" i="31"/>
  <c r="Z60" i="31"/>
  <c r="X60" i="31"/>
  <c r="V60" i="31"/>
  <c r="T60" i="31"/>
  <c r="R60" i="31"/>
  <c r="P60" i="31"/>
  <c r="N60" i="31"/>
  <c r="L60" i="31"/>
  <c r="J60" i="31"/>
  <c r="H60" i="31"/>
  <c r="F60" i="31"/>
  <c r="D60" i="31"/>
  <c r="AX59" i="31"/>
  <c r="AV59" i="31"/>
  <c r="AT59" i="31"/>
  <c r="AR59" i="31"/>
  <c r="AP59" i="31"/>
  <c r="AN59" i="31"/>
  <c r="AL59" i="31"/>
  <c r="AJ59" i="31"/>
  <c r="AH59" i="31"/>
  <c r="AF59" i="31"/>
  <c r="AD59" i="31"/>
  <c r="AB59" i="31"/>
  <c r="Z59" i="31"/>
  <c r="X59" i="31"/>
  <c r="V59" i="31"/>
  <c r="T59" i="31"/>
  <c r="R59" i="31"/>
  <c r="P59" i="31"/>
  <c r="N59" i="31"/>
  <c r="L59" i="31"/>
  <c r="J59" i="31"/>
  <c r="H59" i="31"/>
  <c r="F59" i="31"/>
  <c r="D59" i="31"/>
  <c r="AX58" i="31"/>
  <c r="AV58" i="31"/>
  <c r="AT58" i="31"/>
  <c r="AR58" i="31"/>
  <c r="AP58" i="31"/>
  <c r="AN58" i="31"/>
  <c r="AL58" i="31"/>
  <c r="AJ58" i="31"/>
  <c r="AH58" i="31"/>
  <c r="AF58" i="31"/>
  <c r="AD58" i="31"/>
  <c r="AB58" i="31"/>
  <c r="Z58" i="31"/>
  <c r="X58" i="31"/>
  <c r="V58" i="31"/>
  <c r="T58" i="31"/>
  <c r="R58" i="31"/>
  <c r="P58" i="31"/>
  <c r="N58" i="31"/>
  <c r="L58" i="31"/>
  <c r="J58" i="31"/>
  <c r="H58" i="31"/>
  <c r="F58" i="31"/>
  <c r="D58" i="31"/>
  <c r="AX57" i="31"/>
  <c r="AV57" i="31"/>
  <c r="AT57" i="31"/>
  <c r="AR57" i="31"/>
  <c r="AP57" i="31"/>
  <c r="AN57" i="31"/>
  <c r="AL57" i="31"/>
  <c r="AJ57" i="31"/>
  <c r="AH57" i="31"/>
  <c r="AF57" i="31"/>
  <c r="AD57" i="31"/>
  <c r="AB57" i="31"/>
  <c r="Z57" i="31"/>
  <c r="X57" i="31"/>
  <c r="V57" i="31"/>
  <c r="T57" i="31"/>
  <c r="R57" i="31"/>
  <c r="P57" i="31"/>
  <c r="N57" i="31"/>
  <c r="L57" i="31"/>
  <c r="J57" i="31"/>
  <c r="H57" i="31"/>
  <c r="F57" i="31"/>
  <c r="D57" i="31"/>
  <c r="BC40" i="31"/>
  <c r="BB39" i="31"/>
  <c r="BB41" i="31" s="1"/>
  <c r="BB20" i="31" s="1"/>
  <c r="BC38" i="31"/>
  <c r="AW38" i="31"/>
  <c r="AU38" i="31"/>
  <c r="AS38" i="31"/>
  <c r="AQ38" i="31"/>
  <c r="AO38" i="31"/>
  <c r="AM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M38" i="31"/>
  <c r="K38" i="31"/>
  <c r="I38" i="31"/>
  <c r="G38" i="31"/>
  <c r="E38" i="31"/>
  <c r="C38" i="31"/>
  <c r="BC37" i="31"/>
  <c r="AW37" i="31"/>
  <c r="AU37" i="31"/>
  <c r="AS37" i="31"/>
  <c r="AQ37" i="31"/>
  <c r="AO37" i="31"/>
  <c r="AM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M37" i="31"/>
  <c r="K37" i="31"/>
  <c r="I37" i="31"/>
  <c r="G37" i="31"/>
  <c r="E37" i="31"/>
  <c r="C37" i="31"/>
  <c r="BC36" i="31"/>
  <c r="AW36" i="31"/>
  <c r="AU36" i="31"/>
  <c r="AS36" i="31"/>
  <c r="AQ36" i="31"/>
  <c r="AO36" i="31"/>
  <c r="AM36" i="31"/>
  <c r="AK36" i="31"/>
  <c r="AI36" i="31"/>
  <c r="AG36" i="31"/>
  <c r="AE36" i="31"/>
  <c r="AC36" i="31"/>
  <c r="AA36" i="31"/>
  <c r="Y36" i="31"/>
  <c r="W36" i="31"/>
  <c r="U36" i="31"/>
  <c r="S36" i="31"/>
  <c r="Q36" i="31"/>
  <c r="O36" i="31"/>
  <c r="M36" i="31"/>
  <c r="K36" i="31"/>
  <c r="I36" i="31"/>
  <c r="G36" i="31"/>
  <c r="E36" i="31"/>
  <c r="C36" i="31"/>
  <c r="BC35" i="31"/>
  <c r="AW35" i="31"/>
  <c r="AU35" i="31"/>
  <c r="AS35" i="31"/>
  <c r="AQ35" i="31"/>
  <c r="AK35" i="31"/>
  <c r="AE35" i="31"/>
  <c r="AC35" i="31"/>
  <c r="AA35" i="31"/>
  <c r="Y35" i="31"/>
  <c r="W35" i="31"/>
  <c r="U35" i="31"/>
  <c r="S35" i="31"/>
  <c r="Q35" i="31"/>
  <c r="O35" i="31"/>
  <c r="M35" i="31"/>
  <c r="K35" i="31"/>
  <c r="I35" i="31"/>
  <c r="G35" i="31"/>
  <c r="E35" i="31"/>
  <c r="C35" i="31"/>
  <c r="BC34" i="31"/>
  <c r="AW34" i="31"/>
  <c r="AU34" i="31"/>
  <c r="AS34" i="31"/>
  <c r="AQ34" i="31"/>
  <c r="AK34" i="31"/>
  <c r="AE34" i="31"/>
  <c r="AC34" i="31"/>
  <c r="AA34" i="31"/>
  <c r="Y34" i="31"/>
  <c r="W34" i="31"/>
  <c r="U34" i="31"/>
  <c r="S34" i="31"/>
  <c r="Q34" i="31"/>
  <c r="O34" i="31"/>
  <c r="M34" i="31"/>
  <c r="K34" i="31"/>
  <c r="I34" i="31"/>
  <c r="G34" i="31"/>
  <c r="E34" i="31"/>
  <c r="C34" i="31"/>
  <c r="BC33" i="31"/>
  <c r="AW33" i="31"/>
  <c r="AU33" i="31"/>
  <c r="AS33" i="31"/>
  <c r="AQ33" i="31"/>
  <c r="AO33" i="31"/>
  <c r="AM33" i="31"/>
  <c r="AK33" i="31"/>
  <c r="AI33" i="31"/>
  <c r="AG33" i="31"/>
  <c r="AE33" i="31"/>
  <c r="AC33" i="31"/>
  <c r="AA33" i="31"/>
  <c r="Y33" i="31"/>
  <c r="W33" i="31"/>
  <c r="U33" i="31"/>
  <c r="S33" i="31"/>
  <c r="Q33" i="31"/>
  <c r="O33" i="31"/>
  <c r="M33" i="31"/>
  <c r="K33" i="31"/>
  <c r="I33" i="31"/>
  <c r="G33" i="31"/>
  <c r="E33" i="31"/>
  <c r="C33" i="31"/>
  <c r="BC32" i="31"/>
  <c r="AW32" i="31"/>
  <c r="AU32" i="31"/>
  <c r="AS32" i="31"/>
  <c r="AQ32" i="31"/>
  <c r="AK32" i="31"/>
  <c r="AE32" i="31"/>
  <c r="AC32" i="31"/>
  <c r="AA32" i="31"/>
  <c r="Y32" i="31"/>
  <c r="W32" i="31"/>
  <c r="U32" i="31"/>
  <c r="S32" i="31"/>
  <c r="Q32" i="31"/>
  <c r="O32" i="31"/>
  <c r="M32" i="31"/>
  <c r="K32" i="31"/>
  <c r="I32" i="31"/>
  <c r="G32" i="31"/>
  <c r="E32" i="31"/>
  <c r="C32" i="31"/>
  <c r="BC31" i="31"/>
  <c r="AW31" i="31"/>
  <c r="AU31" i="31"/>
  <c r="AS31" i="31"/>
  <c r="AQ31" i="31"/>
  <c r="AK31" i="31"/>
  <c r="AE31" i="31"/>
  <c r="AC31" i="31"/>
  <c r="AA31" i="31"/>
  <c r="Y31" i="31"/>
  <c r="W31" i="31"/>
  <c r="U31" i="31"/>
  <c r="S31" i="31"/>
  <c r="Q31" i="31"/>
  <c r="O31" i="31"/>
  <c r="M31" i="31"/>
  <c r="K31" i="31"/>
  <c r="I31" i="31"/>
  <c r="G31" i="31"/>
  <c r="E31" i="31"/>
  <c r="C31" i="31"/>
  <c r="BC30" i="31"/>
  <c r="AO64" i="31" s="1"/>
  <c r="AW30" i="31"/>
  <c r="AU30" i="31"/>
  <c r="AS30" i="31"/>
  <c r="AQ30" i="31"/>
  <c r="AO30" i="31"/>
  <c r="AM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M30" i="31"/>
  <c r="K30" i="31"/>
  <c r="I30" i="31"/>
  <c r="G30" i="31"/>
  <c r="E30" i="31"/>
  <c r="C30" i="31"/>
  <c r="BC29" i="31"/>
  <c r="AO63" i="31" s="1"/>
  <c r="AW29" i="31"/>
  <c r="AU29" i="31"/>
  <c r="AS29" i="31"/>
  <c r="AQ29" i="31"/>
  <c r="AO29" i="31"/>
  <c r="AM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M29" i="31"/>
  <c r="K29" i="31"/>
  <c r="I29" i="31"/>
  <c r="G29" i="31"/>
  <c r="E29" i="31"/>
  <c r="C29" i="31"/>
  <c r="BC28" i="31"/>
  <c r="AO62" i="31" s="1"/>
  <c r="AW28" i="31"/>
  <c r="AU28" i="31"/>
  <c r="AS28" i="31"/>
  <c r="AQ28" i="31"/>
  <c r="AO28" i="31"/>
  <c r="AM28" i="31"/>
  <c r="AK28" i="31"/>
  <c r="AI28" i="31"/>
  <c r="AG28" i="31"/>
  <c r="AE28" i="31"/>
  <c r="AC28" i="31"/>
  <c r="AA28" i="31"/>
  <c r="Y28" i="31"/>
  <c r="W28" i="31"/>
  <c r="U28" i="31"/>
  <c r="S28" i="31"/>
  <c r="Q28" i="31"/>
  <c r="O28" i="31"/>
  <c r="M28" i="31"/>
  <c r="K28" i="31"/>
  <c r="I28" i="31"/>
  <c r="G28" i="31"/>
  <c r="E28" i="31"/>
  <c r="C28" i="31"/>
  <c r="BC27" i="31"/>
  <c r="AW27" i="31"/>
  <c r="AU27" i="31"/>
  <c r="AS27" i="31"/>
  <c r="AQ27" i="31"/>
  <c r="AO27" i="31"/>
  <c r="AM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M27" i="31"/>
  <c r="K27" i="31"/>
  <c r="I27" i="31"/>
  <c r="G27" i="31"/>
  <c r="E27" i="31"/>
  <c r="C27" i="31"/>
  <c r="BC26" i="31"/>
  <c r="AO60" i="31" s="1"/>
  <c r="AO73" i="31" s="1"/>
  <c r="AW26" i="31"/>
  <c r="AU26" i="31"/>
  <c r="AS26" i="31"/>
  <c r="AQ26" i="31"/>
  <c r="AO26" i="31"/>
  <c r="AM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M26" i="31"/>
  <c r="K26" i="31"/>
  <c r="I26" i="31"/>
  <c r="G26" i="31"/>
  <c r="E26" i="31"/>
  <c r="C26" i="31"/>
  <c r="BC25" i="31"/>
  <c r="AW25" i="31"/>
  <c r="AU25" i="31"/>
  <c r="AS25" i="31"/>
  <c r="AQ25" i="31"/>
  <c r="AO25" i="31"/>
  <c r="AM25" i="31"/>
  <c r="AK25" i="31"/>
  <c r="AI25" i="31"/>
  <c r="AG25" i="31"/>
  <c r="AE25" i="31"/>
  <c r="AC25" i="31"/>
  <c r="AA25" i="31"/>
  <c r="Y25" i="31"/>
  <c r="W25" i="31"/>
  <c r="U25" i="31"/>
  <c r="S25" i="31"/>
  <c r="Q25" i="31"/>
  <c r="O25" i="31"/>
  <c r="M25" i="31"/>
  <c r="K25" i="31"/>
  <c r="I25" i="31"/>
  <c r="G25" i="31"/>
  <c r="E25" i="31"/>
  <c r="C25" i="31"/>
  <c r="BC24" i="31"/>
  <c r="AW24" i="31"/>
  <c r="AU24" i="31"/>
  <c r="AS24" i="31"/>
  <c r="AQ24" i="31"/>
  <c r="AO24" i="31"/>
  <c r="AM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M24" i="31"/>
  <c r="K24" i="31"/>
  <c r="I24" i="31"/>
  <c r="G24" i="31"/>
  <c r="E24" i="31"/>
  <c r="C24" i="31"/>
  <c r="BC23" i="31"/>
  <c r="BC39" i="31" s="1"/>
  <c r="BC41" i="31" s="1"/>
  <c r="BC20" i="31" s="1"/>
  <c r="AW23" i="31"/>
  <c r="AU23" i="31"/>
  <c r="AS23" i="31"/>
  <c r="AQ23" i="31"/>
  <c r="AO23" i="31"/>
  <c r="AM23" i="31"/>
  <c r="AK23" i="31"/>
  <c r="AI23" i="31"/>
  <c r="AG23" i="31"/>
  <c r="AE23" i="31"/>
  <c r="AC23" i="31"/>
  <c r="AA23" i="31"/>
  <c r="Y23" i="31"/>
  <c r="W23" i="31"/>
  <c r="U23" i="31"/>
  <c r="S23" i="31"/>
  <c r="S39" i="31" s="1"/>
  <c r="Q23" i="31"/>
  <c r="O23" i="31"/>
  <c r="M23" i="31"/>
  <c r="K23" i="31"/>
  <c r="I23" i="31"/>
  <c r="G23" i="31"/>
  <c r="E23" i="31"/>
  <c r="C23" i="31"/>
  <c r="C39" i="31" s="1"/>
  <c r="BA18" i="31"/>
  <c r="AX15" i="31"/>
  <c r="AW41" i="31" s="1"/>
  <c r="AV15" i="31"/>
  <c r="AU41" i="31" s="1"/>
  <c r="AT15" i="31"/>
  <c r="AS41" i="31" s="1"/>
  <c r="AR15" i="31"/>
  <c r="AQ41" i="31" s="1"/>
  <c r="AP15" i="31"/>
  <c r="AN15" i="31"/>
  <c r="AL15" i="31"/>
  <c r="AK41" i="31" s="1"/>
  <c r="AJ15" i="31"/>
  <c r="AH15" i="31"/>
  <c r="AF15" i="31"/>
  <c r="AE41" i="31" s="1"/>
  <c r="AD15" i="31"/>
  <c r="AC41" i="31" s="1"/>
  <c r="AB15" i="31"/>
  <c r="AA41" i="31" s="1"/>
  <c r="Z15" i="31"/>
  <c r="Y41" i="31" s="1"/>
  <c r="X15" i="31"/>
  <c r="W41" i="31" s="1"/>
  <c r="V15" i="31"/>
  <c r="U41" i="31" s="1"/>
  <c r="T15" i="31"/>
  <c r="S41" i="31" s="1"/>
  <c r="R15" i="31"/>
  <c r="Q41" i="31" s="1"/>
  <c r="P15" i="31"/>
  <c r="O41" i="31" s="1"/>
  <c r="N15" i="31"/>
  <c r="M41" i="31" s="1"/>
  <c r="L15" i="31"/>
  <c r="K41" i="31" s="1"/>
  <c r="J15" i="31"/>
  <c r="I41" i="31" s="1"/>
  <c r="H15" i="31"/>
  <c r="G41" i="31" s="1"/>
  <c r="F15" i="31"/>
  <c r="E41" i="31" s="1"/>
  <c r="D15" i="31"/>
  <c r="C41" i="31" s="1"/>
  <c r="D14" i="31"/>
  <c r="AX13" i="31"/>
  <c r="AV13" i="31"/>
  <c r="AT13" i="31"/>
  <c r="AR13" i="31"/>
  <c r="AP13" i="31"/>
  <c r="AN13" i="31"/>
  <c r="AL13" i="31"/>
  <c r="AJ13" i="31"/>
  <c r="AH13" i="31"/>
  <c r="AF13" i="31"/>
  <c r="AD13" i="31"/>
  <c r="AB13" i="31"/>
  <c r="Z13" i="31"/>
  <c r="X13" i="31"/>
  <c r="V13" i="31"/>
  <c r="T13" i="31"/>
  <c r="R13" i="31"/>
  <c r="P13" i="31"/>
  <c r="N13" i="31"/>
  <c r="L13" i="31"/>
  <c r="J13" i="31"/>
  <c r="H13" i="31"/>
  <c r="F13" i="31"/>
  <c r="D13" i="31"/>
  <c r="AX12" i="31"/>
  <c r="AW12" i="31"/>
  <c r="AV12" i="31"/>
  <c r="AU12" i="31"/>
  <c r="AT12" i="31"/>
  <c r="AS12" i="31"/>
  <c r="AR12" i="31"/>
  <c r="AQ12" i="31"/>
  <c r="AP12" i="31"/>
  <c r="AO12" i="31"/>
  <c r="AN12" i="31"/>
  <c r="AM12" i="31"/>
  <c r="AL12" i="31"/>
  <c r="AK12" i="31"/>
  <c r="AJ12" i="31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AW73" i="30"/>
  <c r="AU73" i="30"/>
  <c r="AS73" i="30"/>
  <c r="AQ73" i="30"/>
  <c r="AO73" i="30"/>
  <c r="AM73" i="30"/>
  <c r="AK73" i="30"/>
  <c r="AI73" i="30"/>
  <c r="AG73" i="30"/>
  <c r="AE73" i="30"/>
  <c r="AC73" i="30"/>
  <c r="AA73" i="30"/>
  <c r="Y73" i="30"/>
  <c r="W73" i="30"/>
  <c r="U73" i="30"/>
  <c r="S73" i="30"/>
  <c r="Q73" i="30"/>
  <c r="O73" i="30"/>
  <c r="M73" i="30"/>
  <c r="K73" i="30"/>
  <c r="I73" i="30"/>
  <c r="G73" i="30"/>
  <c r="E73" i="30"/>
  <c r="C73" i="30"/>
  <c r="AX72" i="30"/>
  <c r="AV72" i="30"/>
  <c r="AT72" i="30"/>
  <c r="AR72" i="30"/>
  <c r="AP72" i="30"/>
  <c r="AN72" i="30"/>
  <c r="AL72" i="30"/>
  <c r="AJ72" i="30"/>
  <c r="AH72" i="30"/>
  <c r="AF72" i="30"/>
  <c r="AD72" i="30"/>
  <c r="AB72" i="30"/>
  <c r="Z72" i="30"/>
  <c r="X72" i="30"/>
  <c r="V72" i="30"/>
  <c r="T72" i="30"/>
  <c r="R72" i="30"/>
  <c r="P72" i="30"/>
  <c r="N72" i="30"/>
  <c r="L72" i="30"/>
  <c r="J72" i="30"/>
  <c r="H72" i="30"/>
  <c r="F72" i="30"/>
  <c r="D72" i="30"/>
  <c r="AX71" i="30"/>
  <c r="AV71" i="30"/>
  <c r="AT71" i="30"/>
  <c r="AR71" i="30"/>
  <c r="AP71" i="30"/>
  <c r="AN71" i="30"/>
  <c r="AL71" i="30"/>
  <c r="AJ71" i="30"/>
  <c r="AH71" i="30"/>
  <c r="AF71" i="30"/>
  <c r="AD71" i="30"/>
  <c r="AB71" i="30"/>
  <c r="Z71" i="30"/>
  <c r="X71" i="30"/>
  <c r="V71" i="30"/>
  <c r="T71" i="30"/>
  <c r="R71" i="30"/>
  <c r="P71" i="30"/>
  <c r="N71" i="30"/>
  <c r="L71" i="30"/>
  <c r="J71" i="30"/>
  <c r="H71" i="30"/>
  <c r="F71" i="30"/>
  <c r="D71" i="30"/>
  <c r="AX70" i="30"/>
  <c r="AV70" i="30"/>
  <c r="AT70" i="30"/>
  <c r="AR70" i="30"/>
  <c r="AP70" i="30"/>
  <c r="AN70" i="30"/>
  <c r="AL70" i="30"/>
  <c r="AJ70" i="30"/>
  <c r="AH70" i="30"/>
  <c r="AF70" i="30"/>
  <c r="AD70" i="30"/>
  <c r="AB70" i="30"/>
  <c r="Z70" i="30"/>
  <c r="X70" i="30"/>
  <c r="V70" i="30"/>
  <c r="T70" i="30"/>
  <c r="R70" i="30"/>
  <c r="P70" i="30"/>
  <c r="N70" i="30"/>
  <c r="L70" i="30"/>
  <c r="J70" i="30"/>
  <c r="H70" i="30"/>
  <c r="F70" i="30"/>
  <c r="D70" i="30"/>
  <c r="AX69" i="30"/>
  <c r="AV69" i="30"/>
  <c r="AT69" i="30"/>
  <c r="AR69" i="30"/>
  <c r="AP69" i="30"/>
  <c r="AN69" i="30"/>
  <c r="AL69" i="30"/>
  <c r="AJ69" i="30"/>
  <c r="AH69" i="30"/>
  <c r="AF69" i="30"/>
  <c r="AD69" i="30"/>
  <c r="AB69" i="30"/>
  <c r="Z69" i="30"/>
  <c r="X69" i="30"/>
  <c r="V69" i="30"/>
  <c r="T69" i="30"/>
  <c r="R69" i="30"/>
  <c r="P69" i="30"/>
  <c r="N69" i="30"/>
  <c r="L69" i="30"/>
  <c r="J69" i="30"/>
  <c r="H69" i="30"/>
  <c r="F69" i="30"/>
  <c r="D69" i="30"/>
  <c r="AX68" i="30"/>
  <c r="AV68" i="30"/>
  <c r="AT68" i="30"/>
  <c r="AR68" i="30"/>
  <c r="AP68" i="30"/>
  <c r="AN68" i="30"/>
  <c r="AL68" i="30"/>
  <c r="AJ68" i="30"/>
  <c r="AH68" i="30"/>
  <c r="AF68" i="30"/>
  <c r="AD68" i="30"/>
  <c r="AB68" i="30"/>
  <c r="Z68" i="30"/>
  <c r="X68" i="30"/>
  <c r="V68" i="30"/>
  <c r="T68" i="30"/>
  <c r="R68" i="30"/>
  <c r="P68" i="30"/>
  <c r="N68" i="30"/>
  <c r="L68" i="30"/>
  <c r="J68" i="30"/>
  <c r="H68" i="30"/>
  <c r="F68" i="30"/>
  <c r="D68" i="30"/>
  <c r="AX67" i="30"/>
  <c r="AV67" i="30"/>
  <c r="AT67" i="30"/>
  <c r="AR67" i="30"/>
  <c r="AP67" i="30"/>
  <c r="AN67" i="30"/>
  <c r="AL67" i="30"/>
  <c r="AJ67" i="30"/>
  <c r="AH67" i="30"/>
  <c r="AF67" i="30"/>
  <c r="AD67" i="30"/>
  <c r="AB67" i="30"/>
  <c r="Z67" i="30"/>
  <c r="X67" i="30"/>
  <c r="V67" i="30"/>
  <c r="T67" i="30"/>
  <c r="R67" i="30"/>
  <c r="P67" i="30"/>
  <c r="N67" i="30"/>
  <c r="L67" i="30"/>
  <c r="J67" i="30"/>
  <c r="H67" i="30"/>
  <c r="F67" i="30"/>
  <c r="D67" i="30"/>
  <c r="AX66" i="30"/>
  <c r="AV66" i="30"/>
  <c r="AT66" i="30"/>
  <c r="AR66" i="30"/>
  <c r="AP66" i="30"/>
  <c r="AN66" i="30"/>
  <c r="AL66" i="30"/>
  <c r="AJ66" i="30"/>
  <c r="AH66" i="30"/>
  <c r="AF66" i="30"/>
  <c r="AD66" i="30"/>
  <c r="AB66" i="30"/>
  <c r="Z66" i="30"/>
  <c r="X66" i="30"/>
  <c r="V66" i="30"/>
  <c r="T66" i="30"/>
  <c r="R66" i="30"/>
  <c r="P66" i="30"/>
  <c r="N66" i="30"/>
  <c r="L66" i="30"/>
  <c r="J66" i="30"/>
  <c r="H66" i="30"/>
  <c r="F66" i="30"/>
  <c r="D66" i="30"/>
  <c r="AX65" i="30"/>
  <c r="AV65" i="30"/>
  <c r="AT65" i="30"/>
  <c r="AR65" i="30"/>
  <c r="AP65" i="30"/>
  <c r="AN65" i="30"/>
  <c r="AL65" i="30"/>
  <c r="AJ65" i="30"/>
  <c r="AH65" i="30"/>
  <c r="AF65" i="30"/>
  <c r="AD65" i="30"/>
  <c r="AB65" i="30"/>
  <c r="Z65" i="30"/>
  <c r="X65" i="30"/>
  <c r="V65" i="30"/>
  <c r="T65" i="30"/>
  <c r="R65" i="30"/>
  <c r="P65" i="30"/>
  <c r="N65" i="30"/>
  <c r="L65" i="30"/>
  <c r="J65" i="30"/>
  <c r="H65" i="30"/>
  <c r="F65" i="30"/>
  <c r="D65" i="30"/>
  <c r="AX64" i="30"/>
  <c r="AV64" i="30"/>
  <c r="AT64" i="30"/>
  <c r="AR64" i="30"/>
  <c r="AP64" i="30"/>
  <c r="AN64" i="30"/>
  <c r="AL64" i="30"/>
  <c r="AJ64" i="30"/>
  <c r="AH64" i="30"/>
  <c r="AF64" i="30"/>
  <c r="AD64" i="30"/>
  <c r="AB64" i="30"/>
  <c r="Z64" i="30"/>
  <c r="X64" i="30"/>
  <c r="V64" i="30"/>
  <c r="T64" i="30"/>
  <c r="R64" i="30"/>
  <c r="P64" i="30"/>
  <c r="N64" i="30"/>
  <c r="L64" i="30"/>
  <c r="J64" i="30"/>
  <c r="H64" i="30"/>
  <c r="F64" i="30"/>
  <c r="D64" i="30"/>
  <c r="AX63" i="30"/>
  <c r="AV63" i="30"/>
  <c r="AT63" i="30"/>
  <c r="AR63" i="30"/>
  <c r="AP63" i="30"/>
  <c r="AN63" i="30"/>
  <c r="AL63" i="30"/>
  <c r="AJ63" i="30"/>
  <c r="AH63" i="30"/>
  <c r="AF63" i="30"/>
  <c r="AD63" i="30"/>
  <c r="AB63" i="30"/>
  <c r="Z63" i="30"/>
  <c r="X63" i="30"/>
  <c r="V63" i="30"/>
  <c r="T63" i="30"/>
  <c r="R63" i="30"/>
  <c r="P63" i="30"/>
  <c r="N63" i="30"/>
  <c r="L63" i="30"/>
  <c r="J63" i="30"/>
  <c r="H63" i="30"/>
  <c r="F63" i="30"/>
  <c r="D63" i="30"/>
  <c r="AX62" i="30"/>
  <c r="AV62" i="30"/>
  <c r="AT62" i="30"/>
  <c r="AR62" i="30"/>
  <c r="AP62" i="30"/>
  <c r="AN62" i="30"/>
  <c r="AL62" i="30"/>
  <c r="AJ62" i="30"/>
  <c r="AH62" i="30"/>
  <c r="AF62" i="30"/>
  <c r="AD62" i="30"/>
  <c r="AB62" i="30"/>
  <c r="Z62" i="30"/>
  <c r="X62" i="30"/>
  <c r="V62" i="30"/>
  <c r="T62" i="30"/>
  <c r="R62" i="30"/>
  <c r="P62" i="30"/>
  <c r="N62" i="30"/>
  <c r="L62" i="30"/>
  <c r="J62" i="30"/>
  <c r="H62" i="30"/>
  <c r="F62" i="30"/>
  <c r="D62" i="30"/>
  <c r="AX61" i="30"/>
  <c r="AV61" i="30"/>
  <c r="AT61" i="30"/>
  <c r="AR61" i="30"/>
  <c r="AP61" i="30"/>
  <c r="AN61" i="30"/>
  <c r="AL61" i="30"/>
  <c r="AJ61" i="30"/>
  <c r="AH61" i="30"/>
  <c r="AF61" i="30"/>
  <c r="AD61" i="30"/>
  <c r="AB61" i="30"/>
  <c r="Z61" i="30"/>
  <c r="X61" i="30"/>
  <c r="V61" i="30"/>
  <c r="T61" i="30"/>
  <c r="R61" i="30"/>
  <c r="P61" i="30"/>
  <c r="N61" i="30"/>
  <c r="L61" i="30"/>
  <c r="J61" i="30"/>
  <c r="H61" i="30"/>
  <c r="F61" i="30"/>
  <c r="D61" i="30"/>
  <c r="AX60" i="30"/>
  <c r="AV60" i="30"/>
  <c r="AT60" i="30"/>
  <c r="AR60" i="30"/>
  <c r="AP60" i="30"/>
  <c r="AN60" i="30"/>
  <c r="AL60" i="30"/>
  <c r="AJ60" i="30"/>
  <c r="AH60" i="30"/>
  <c r="AF60" i="30"/>
  <c r="AD60" i="30"/>
  <c r="AB60" i="30"/>
  <c r="Z60" i="30"/>
  <c r="X60" i="30"/>
  <c r="V60" i="30"/>
  <c r="T60" i="30"/>
  <c r="R60" i="30"/>
  <c r="P60" i="30"/>
  <c r="N60" i="30"/>
  <c r="L60" i="30"/>
  <c r="J60" i="30"/>
  <c r="H60" i="30"/>
  <c r="F60" i="30"/>
  <c r="D60" i="30"/>
  <c r="AX59" i="30"/>
  <c r="AV59" i="30"/>
  <c r="AT59" i="30"/>
  <c r="AR59" i="30"/>
  <c r="AP59" i="30"/>
  <c r="AN59" i="30"/>
  <c r="AL59" i="30"/>
  <c r="AJ59" i="30"/>
  <c r="AH59" i="30"/>
  <c r="AF59" i="30"/>
  <c r="AD59" i="30"/>
  <c r="AB59" i="30"/>
  <c r="Z59" i="30"/>
  <c r="X59" i="30"/>
  <c r="V59" i="30"/>
  <c r="T59" i="30"/>
  <c r="R59" i="30"/>
  <c r="P59" i="30"/>
  <c r="N59" i="30"/>
  <c r="L59" i="30"/>
  <c r="J59" i="30"/>
  <c r="H59" i="30"/>
  <c r="F59" i="30"/>
  <c r="D59" i="30"/>
  <c r="AX58" i="30"/>
  <c r="AV58" i="30"/>
  <c r="AT58" i="30"/>
  <c r="AR58" i="30"/>
  <c r="AP58" i="30"/>
  <c r="AN58" i="30"/>
  <c r="AL58" i="30"/>
  <c r="AJ58" i="30"/>
  <c r="AH58" i="30"/>
  <c r="AF58" i="30"/>
  <c r="AD58" i="30"/>
  <c r="AB58" i="30"/>
  <c r="Z58" i="30"/>
  <c r="X58" i="30"/>
  <c r="V58" i="30"/>
  <c r="T58" i="30"/>
  <c r="R58" i="30"/>
  <c r="P58" i="30"/>
  <c r="N58" i="30"/>
  <c r="L58" i="30"/>
  <c r="J58" i="30"/>
  <c r="H58" i="30"/>
  <c r="F58" i="30"/>
  <c r="D58" i="30"/>
  <c r="AX57" i="30"/>
  <c r="AV57" i="30"/>
  <c r="AT57" i="30"/>
  <c r="AR57" i="30"/>
  <c r="AP57" i="30"/>
  <c r="AN57" i="30"/>
  <c r="AL57" i="30"/>
  <c r="AJ57" i="30"/>
  <c r="AH57" i="30"/>
  <c r="AF57" i="30"/>
  <c r="AD57" i="30"/>
  <c r="AB57" i="30"/>
  <c r="Z57" i="30"/>
  <c r="X57" i="30"/>
  <c r="V57" i="30"/>
  <c r="T57" i="30"/>
  <c r="R57" i="30"/>
  <c r="P57" i="30"/>
  <c r="N57" i="30"/>
  <c r="L57" i="30"/>
  <c r="J57" i="30"/>
  <c r="H57" i="30"/>
  <c r="F57" i="30"/>
  <c r="D57" i="30"/>
  <c r="BC40" i="30"/>
  <c r="BB39" i="30"/>
  <c r="BB41" i="30" s="1"/>
  <c r="BB20" i="30" s="1"/>
  <c r="BC38" i="30"/>
  <c r="AW38" i="30"/>
  <c r="AU38" i="30"/>
  <c r="AS38" i="30"/>
  <c r="AQ38" i="30"/>
  <c r="AO38" i="30"/>
  <c r="AM38" i="30"/>
  <c r="AK38" i="30"/>
  <c r="AI38" i="30"/>
  <c r="AG38" i="30"/>
  <c r="AE38" i="30"/>
  <c r="AC38" i="30"/>
  <c r="AA38" i="30"/>
  <c r="Y38" i="30"/>
  <c r="W38" i="30"/>
  <c r="U38" i="30"/>
  <c r="S38" i="30"/>
  <c r="Q38" i="30"/>
  <c r="O38" i="30"/>
  <c r="M38" i="30"/>
  <c r="K38" i="30"/>
  <c r="I38" i="30"/>
  <c r="G38" i="30"/>
  <c r="E38" i="30"/>
  <c r="C38" i="30"/>
  <c r="BC37" i="30"/>
  <c r="AW37" i="30"/>
  <c r="AU37" i="30"/>
  <c r="AS37" i="30"/>
  <c r="AQ37" i="30"/>
  <c r="AO37" i="30"/>
  <c r="AM37" i="30"/>
  <c r="AK37" i="30"/>
  <c r="AI37" i="30"/>
  <c r="AG37" i="30"/>
  <c r="AE37" i="30"/>
  <c r="AC37" i="30"/>
  <c r="AA37" i="30"/>
  <c r="Y37" i="30"/>
  <c r="W37" i="30"/>
  <c r="U37" i="30"/>
  <c r="S37" i="30"/>
  <c r="Q37" i="30"/>
  <c r="O37" i="30"/>
  <c r="M37" i="30"/>
  <c r="K37" i="30"/>
  <c r="I37" i="30"/>
  <c r="G37" i="30"/>
  <c r="E37" i="30"/>
  <c r="C37" i="30"/>
  <c r="BC36" i="30"/>
  <c r="AW36" i="30"/>
  <c r="AU36" i="30"/>
  <c r="AS36" i="30"/>
  <c r="AQ36" i="30"/>
  <c r="AO36" i="30"/>
  <c r="AM36" i="30"/>
  <c r="AK36" i="30"/>
  <c r="AG36" i="30"/>
  <c r="AE36" i="30"/>
  <c r="AC36" i="30"/>
  <c r="AA36" i="30"/>
  <c r="Y36" i="30"/>
  <c r="W36" i="30"/>
  <c r="U36" i="30"/>
  <c r="S36" i="30"/>
  <c r="Q36" i="30"/>
  <c r="O36" i="30"/>
  <c r="M36" i="30"/>
  <c r="K36" i="30"/>
  <c r="I36" i="30"/>
  <c r="G36" i="30"/>
  <c r="E36" i="30"/>
  <c r="C36" i="30"/>
  <c r="BC35" i="30"/>
  <c r="AW35" i="30"/>
  <c r="AU35" i="30"/>
  <c r="AS35" i="30"/>
  <c r="AQ35" i="30"/>
  <c r="AO35" i="30"/>
  <c r="AM35" i="30"/>
  <c r="AK35" i="30"/>
  <c r="AG35" i="30"/>
  <c r="AE35" i="30"/>
  <c r="AC35" i="30"/>
  <c r="AA35" i="30"/>
  <c r="Y35" i="30"/>
  <c r="W35" i="30"/>
  <c r="U35" i="30"/>
  <c r="S35" i="30"/>
  <c r="Q35" i="30"/>
  <c r="O35" i="30"/>
  <c r="M35" i="30"/>
  <c r="K35" i="30"/>
  <c r="I35" i="30"/>
  <c r="G35" i="30"/>
  <c r="E35" i="30"/>
  <c r="C35" i="30"/>
  <c r="BC34" i="30"/>
  <c r="AW34" i="30"/>
  <c r="AU34" i="30"/>
  <c r="AS34" i="30"/>
  <c r="AQ34" i="30"/>
  <c r="AO34" i="30"/>
  <c r="AM34" i="30"/>
  <c r="AK34" i="30"/>
  <c r="AG34" i="30"/>
  <c r="AE34" i="30"/>
  <c r="AC34" i="30"/>
  <c r="AA34" i="30"/>
  <c r="Y34" i="30"/>
  <c r="W34" i="30"/>
  <c r="U34" i="30"/>
  <c r="S34" i="30"/>
  <c r="Q34" i="30"/>
  <c r="O34" i="30"/>
  <c r="M34" i="30"/>
  <c r="K34" i="30"/>
  <c r="I34" i="30"/>
  <c r="G34" i="30"/>
  <c r="E34" i="30"/>
  <c r="C34" i="30"/>
  <c r="BC33" i="30"/>
  <c r="AW33" i="30"/>
  <c r="AU33" i="30"/>
  <c r="AS33" i="30"/>
  <c r="AQ33" i="30"/>
  <c r="AO33" i="30"/>
  <c r="AM33" i="30"/>
  <c r="AK33" i="30"/>
  <c r="AI33" i="30"/>
  <c r="AG33" i="30"/>
  <c r="AE33" i="30"/>
  <c r="AC33" i="30"/>
  <c r="AA33" i="30"/>
  <c r="Y33" i="30"/>
  <c r="W33" i="30"/>
  <c r="U33" i="30"/>
  <c r="S33" i="30"/>
  <c r="Q33" i="30"/>
  <c r="O33" i="30"/>
  <c r="M33" i="30"/>
  <c r="K33" i="30"/>
  <c r="I33" i="30"/>
  <c r="G33" i="30"/>
  <c r="E33" i="30"/>
  <c r="C33" i="30"/>
  <c r="BC32" i="30"/>
  <c r="AW32" i="30"/>
  <c r="AU32" i="30"/>
  <c r="AS32" i="30"/>
  <c r="AQ32" i="30"/>
  <c r="AO32" i="30"/>
  <c r="AM32" i="30"/>
  <c r="AK32" i="30"/>
  <c r="AG32" i="30"/>
  <c r="AE32" i="30"/>
  <c r="AC32" i="30"/>
  <c r="AA32" i="30"/>
  <c r="Y32" i="30"/>
  <c r="W32" i="30"/>
  <c r="U32" i="30"/>
  <c r="S32" i="30"/>
  <c r="Q32" i="30"/>
  <c r="O32" i="30"/>
  <c r="M32" i="30"/>
  <c r="K32" i="30"/>
  <c r="I32" i="30"/>
  <c r="G32" i="30"/>
  <c r="E32" i="30"/>
  <c r="C32" i="30"/>
  <c r="BC31" i="30"/>
  <c r="AW31" i="30"/>
  <c r="AU31" i="30"/>
  <c r="AS31" i="30"/>
  <c r="AQ31" i="30"/>
  <c r="AO31" i="30"/>
  <c r="AM31" i="30"/>
  <c r="AK31" i="30"/>
  <c r="AG31" i="30"/>
  <c r="AE31" i="30"/>
  <c r="AC31" i="30"/>
  <c r="AA31" i="30"/>
  <c r="Y31" i="30"/>
  <c r="W31" i="30"/>
  <c r="U31" i="30"/>
  <c r="S31" i="30"/>
  <c r="Q31" i="30"/>
  <c r="O31" i="30"/>
  <c r="M31" i="30"/>
  <c r="K31" i="30"/>
  <c r="I31" i="30"/>
  <c r="G31" i="30"/>
  <c r="E31" i="30"/>
  <c r="C31" i="30"/>
  <c r="BC30" i="30"/>
  <c r="AW30" i="30"/>
  <c r="AU30" i="30"/>
  <c r="AS30" i="30"/>
  <c r="AQ30" i="30"/>
  <c r="AO30" i="30"/>
  <c r="AM30" i="30"/>
  <c r="AK30" i="30"/>
  <c r="AI30" i="30"/>
  <c r="AG30" i="30"/>
  <c r="AE30" i="30"/>
  <c r="AC30" i="30"/>
  <c r="AA30" i="30"/>
  <c r="Y30" i="30"/>
  <c r="W30" i="30"/>
  <c r="U30" i="30"/>
  <c r="S30" i="30"/>
  <c r="Q30" i="30"/>
  <c r="O30" i="30"/>
  <c r="M30" i="30"/>
  <c r="K30" i="30"/>
  <c r="I30" i="30"/>
  <c r="G30" i="30"/>
  <c r="E30" i="30"/>
  <c r="C30" i="30"/>
  <c r="BC29" i="30"/>
  <c r="AW29" i="30"/>
  <c r="AU29" i="30"/>
  <c r="AS29" i="30"/>
  <c r="AQ29" i="30"/>
  <c r="AO29" i="30"/>
  <c r="AM29" i="30"/>
  <c r="AK29" i="30"/>
  <c r="AI29" i="30"/>
  <c r="AG29" i="30"/>
  <c r="AE29" i="30"/>
  <c r="AC29" i="30"/>
  <c r="AA29" i="30"/>
  <c r="Y29" i="30"/>
  <c r="W29" i="30"/>
  <c r="U29" i="30"/>
  <c r="S29" i="30"/>
  <c r="Q29" i="30"/>
  <c r="O29" i="30"/>
  <c r="M29" i="30"/>
  <c r="K29" i="30"/>
  <c r="I29" i="30"/>
  <c r="G29" i="30"/>
  <c r="E29" i="30"/>
  <c r="C29" i="30"/>
  <c r="BC28" i="30"/>
  <c r="AW28" i="30"/>
  <c r="AU28" i="30"/>
  <c r="AS28" i="30"/>
  <c r="AQ28" i="30"/>
  <c r="AO28" i="30"/>
  <c r="AM28" i="30"/>
  <c r="AK28" i="30"/>
  <c r="AI28" i="30"/>
  <c r="AG28" i="30"/>
  <c r="AE28" i="30"/>
  <c r="AC28" i="30"/>
  <c r="AA28" i="30"/>
  <c r="Y28" i="30"/>
  <c r="W28" i="30"/>
  <c r="U28" i="30"/>
  <c r="S28" i="30"/>
  <c r="Q28" i="30"/>
  <c r="O28" i="30"/>
  <c r="M28" i="30"/>
  <c r="K28" i="30"/>
  <c r="I28" i="30"/>
  <c r="G28" i="30"/>
  <c r="E28" i="30"/>
  <c r="C28" i="30"/>
  <c r="BC27" i="30"/>
  <c r="AW27" i="30"/>
  <c r="AU27" i="30"/>
  <c r="AS27" i="30"/>
  <c r="AQ27" i="30"/>
  <c r="AO27" i="30"/>
  <c r="AM27" i="30"/>
  <c r="AK27" i="30"/>
  <c r="AI27" i="30"/>
  <c r="AG27" i="30"/>
  <c r="AE27" i="30"/>
  <c r="AC27" i="30"/>
  <c r="AA27" i="30"/>
  <c r="Y27" i="30"/>
  <c r="W27" i="30"/>
  <c r="U27" i="30"/>
  <c r="S27" i="30"/>
  <c r="Q27" i="30"/>
  <c r="O27" i="30"/>
  <c r="M27" i="30"/>
  <c r="K27" i="30"/>
  <c r="I27" i="30"/>
  <c r="G27" i="30"/>
  <c r="E27" i="30"/>
  <c r="C27" i="30"/>
  <c r="BC26" i="30"/>
  <c r="AW26" i="30"/>
  <c r="AU26" i="30"/>
  <c r="AS26" i="30"/>
  <c r="AQ26" i="30"/>
  <c r="AO26" i="30"/>
  <c r="AM26" i="30"/>
  <c r="AK26" i="30"/>
  <c r="AI26" i="30"/>
  <c r="AG26" i="30"/>
  <c r="AE26" i="30"/>
  <c r="AC26" i="30"/>
  <c r="AA26" i="30"/>
  <c r="Y26" i="30"/>
  <c r="W26" i="30"/>
  <c r="U26" i="30"/>
  <c r="S26" i="30"/>
  <c r="Q26" i="30"/>
  <c r="O26" i="30"/>
  <c r="M26" i="30"/>
  <c r="K26" i="30"/>
  <c r="I26" i="30"/>
  <c r="G26" i="30"/>
  <c r="E26" i="30"/>
  <c r="C26" i="30"/>
  <c r="BC25" i="30"/>
  <c r="AW25" i="30"/>
  <c r="AU25" i="30"/>
  <c r="AS25" i="30"/>
  <c r="AQ25" i="30"/>
  <c r="AO25" i="30"/>
  <c r="AM25" i="30"/>
  <c r="AK25" i="30"/>
  <c r="AI25" i="30"/>
  <c r="AG25" i="30"/>
  <c r="AE25" i="30"/>
  <c r="AC25" i="30"/>
  <c r="AA25" i="30"/>
  <c r="Y25" i="30"/>
  <c r="W25" i="30"/>
  <c r="U25" i="30"/>
  <c r="S25" i="30"/>
  <c r="Q25" i="30"/>
  <c r="O25" i="30"/>
  <c r="M25" i="30"/>
  <c r="K25" i="30"/>
  <c r="I25" i="30"/>
  <c r="G25" i="30"/>
  <c r="E25" i="30"/>
  <c r="C25" i="30"/>
  <c r="BC24" i="30"/>
  <c r="AW24" i="30"/>
  <c r="AU24" i="30"/>
  <c r="AS24" i="30"/>
  <c r="AQ24" i="30"/>
  <c r="AO24" i="30"/>
  <c r="AM24" i="30"/>
  <c r="AK24" i="30"/>
  <c r="AI24" i="30"/>
  <c r="AG24" i="30"/>
  <c r="AE24" i="30"/>
  <c r="AC24" i="30"/>
  <c r="AA24" i="30"/>
  <c r="Y24" i="30"/>
  <c r="W24" i="30"/>
  <c r="U24" i="30"/>
  <c r="S24" i="30"/>
  <c r="Q24" i="30"/>
  <c r="O24" i="30"/>
  <c r="M24" i="30"/>
  <c r="K24" i="30"/>
  <c r="I24" i="30"/>
  <c r="G24" i="30"/>
  <c r="E24" i="30"/>
  <c r="C24" i="30"/>
  <c r="BC23" i="30"/>
  <c r="BC39" i="30" s="1"/>
  <c r="BC41" i="30" s="1"/>
  <c r="BC20" i="30" s="1"/>
  <c r="AW23" i="30"/>
  <c r="AU23" i="30"/>
  <c r="AS23" i="30"/>
  <c r="AS39" i="30" s="1"/>
  <c r="AQ23" i="30"/>
  <c r="AO23" i="30"/>
  <c r="AM23" i="30"/>
  <c r="AK23" i="30"/>
  <c r="AI23" i="30"/>
  <c r="AG23" i="30"/>
  <c r="AE23" i="30"/>
  <c r="AC23" i="30"/>
  <c r="AC39" i="30" s="1"/>
  <c r="AA23" i="30"/>
  <c r="Y23" i="30"/>
  <c r="W23" i="30"/>
  <c r="U23" i="30"/>
  <c r="S23" i="30"/>
  <c r="Q23" i="30"/>
  <c r="O23" i="30"/>
  <c r="M23" i="30"/>
  <c r="M39" i="30" s="1"/>
  <c r="K23" i="30"/>
  <c r="I23" i="30"/>
  <c r="G23" i="30"/>
  <c r="E23" i="30"/>
  <c r="C23" i="30"/>
  <c r="BA18" i="30"/>
  <c r="AX15" i="30"/>
  <c r="AW41" i="30" s="1"/>
  <c r="AV15" i="30"/>
  <c r="AU41" i="30" s="1"/>
  <c r="AT15" i="30"/>
  <c r="AS41" i="30" s="1"/>
  <c r="AR15" i="30"/>
  <c r="AQ41" i="30" s="1"/>
  <c r="AP15" i="30"/>
  <c r="AO41" i="30" s="1"/>
  <c r="AN15" i="30"/>
  <c r="AM41" i="30" s="1"/>
  <c r="AL15" i="30"/>
  <c r="AK41" i="30" s="1"/>
  <c r="AJ15" i="30"/>
  <c r="AH15" i="30"/>
  <c r="AG41" i="30" s="1"/>
  <c r="AF15" i="30"/>
  <c r="AE41" i="30" s="1"/>
  <c r="AD15" i="30"/>
  <c r="AC41" i="30" s="1"/>
  <c r="AB15" i="30"/>
  <c r="AA41" i="30" s="1"/>
  <c r="Z15" i="30"/>
  <c r="Y41" i="30" s="1"/>
  <c r="X15" i="30"/>
  <c r="W41" i="30" s="1"/>
  <c r="V15" i="30"/>
  <c r="U41" i="30" s="1"/>
  <c r="T15" i="30"/>
  <c r="S41" i="30" s="1"/>
  <c r="R15" i="30"/>
  <c r="Q41" i="30" s="1"/>
  <c r="P15" i="30"/>
  <c r="O41" i="30" s="1"/>
  <c r="N15" i="30"/>
  <c r="M41" i="30" s="1"/>
  <c r="L15" i="30"/>
  <c r="K41" i="30" s="1"/>
  <c r="J15" i="30"/>
  <c r="I41" i="30" s="1"/>
  <c r="H15" i="30"/>
  <c r="G41" i="30" s="1"/>
  <c r="F15" i="30"/>
  <c r="E41" i="30" s="1"/>
  <c r="D15" i="30"/>
  <c r="C41" i="30" s="1"/>
  <c r="D14" i="30"/>
  <c r="AX13" i="30"/>
  <c r="AV13" i="30"/>
  <c r="AT13" i="30"/>
  <c r="AR13" i="30"/>
  <c r="AP13" i="30"/>
  <c r="AN13" i="30"/>
  <c r="AL13" i="30"/>
  <c r="AJ13" i="30"/>
  <c r="AH13" i="30"/>
  <c r="AF13" i="30"/>
  <c r="AD13" i="30"/>
  <c r="AB13" i="30"/>
  <c r="Z13" i="30"/>
  <c r="X13" i="30"/>
  <c r="V13" i="30"/>
  <c r="T13" i="30"/>
  <c r="R13" i="30"/>
  <c r="P13" i="30"/>
  <c r="N13" i="30"/>
  <c r="L13" i="30"/>
  <c r="J13" i="30"/>
  <c r="H13" i="30"/>
  <c r="F13" i="30"/>
  <c r="D13" i="30"/>
  <c r="AX12" i="30"/>
  <c r="AW12" i="30"/>
  <c r="AV12" i="30"/>
  <c r="AU12" i="30"/>
  <c r="AT12" i="30"/>
  <c r="AS12" i="30"/>
  <c r="AR12" i="30"/>
  <c r="AQ12" i="30"/>
  <c r="AP12" i="30"/>
  <c r="AO12" i="30"/>
  <c r="AN12" i="30"/>
  <c r="AM12" i="30"/>
  <c r="AL12" i="30"/>
  <c r="AK12" i="30"/>
  <c r="AJ12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AW73" i="29"/>
  <c r="AU73" i="29"/>
  <c r="AS73" i="29"/>
  <c r="AQ73" i="29"/>
  <c r="AO73" i="29"/>
  <c r="AM73" i="29"/>
  <c r="AK73" i="29"/>
  <c r="AI73" i="29"/>
  <c r="AG73" i="29"/>
  <c r="AE73" i="29"/>
  <c r="AC73" i="29"/>
  <c r="AA73" i="29"/>
  <c r="Y73" i="29"/>
  <c r="U73" i="29"/>
  <c r="S73" i="29"/>
  <c r="Q73" i="29"/>
  <c r="O73" i="29"/>
  <c r="M73" i="29"/>
  <c r="K73" i="29"/>
  <c r="I73" i="29"/>
  <c r="G73" i="29"/>
  <c r="E73" i="29"/>
  <c r="C73" i="29"/>
  <c r="AX72" i="29"/>
  <c r="AV72" i="29"/>
  <c r="AT72" i="29"/>
  <c r="AR72" i="29"/>
  <c r="AP72" i="29"/>
  <c r="AN72" i="29"/>
  <c r="AL72" i="29"/>
  <c r="AJ72" i="29"/>
  <c r="AH72" i="29"/>
  <c r="AF72" i="29"/>
  <c r="AD72" i="29"/>
  <c r="AB72" i="29"/>
  <c r="Z72" i="29"/>
  <c r="X72" i="29"/>
  <c r="V72" i="29"/>
  <c r="T72" i="29"/>
  <c r="R72" i="29"/>
  <c r="P72" i="29"/>
  <c r="N72" i="29"/>
  <c r="L72" i="29"/>
  <c r="J72" i="29"/>
  <c r="H72" i="29"/>
  <c r="F72" i="29"/>
  <c r="D72" i="29"/>
  <c r="AX71" i="29"/>
  <c r="AV71" i="29"/>
  <c r="AT71" i="29"/>
  <c r="AR71" i="29"/>
  <c r="AP71" i="29"/>
  <c r="AN71" i="29"/>
  <c r="AL71" i="29"/>
  <c r="AJ71" i="29"/>
  <c r="AH71" i="29"/>
  <c r="AF71" i="29"/>
  <c r="AD71" i="29"/>
  <c r="AB71" i="29"/>
  <c r="Z71" i="29"/>
  <c r="X71" i="29"/>
  <c r="V71" i="29"/>
  <c r="T71" i="29"/>
  <c r="R71" i="29"/>
  <c r="P71" i="29"/>
  <c r="N71" i="29"/>
  <c r="L71" i="29"/>
  <c r="J71" i="29"/>
  <c r="H71" i="29"/>
  <c r="F71" i="29"/>
  <c r="D71" i="29"/>
  <c r="AX70" i="29"/>
  <c r="AV70" i="29"/>
  <c r="AT70" i="29"/>
  <c r="AR70" i="29"/>
  <c r="AP70" i="29"/>
  <c r="AN70" i="29"/>
  <c r="AL70" i="29"/>
  <c r="AJ70" i="29"/>
  <c r="AH70" i="29"/>
  <c r="AF70" i="29"/>
  <c r="AD70" i="29"/>
  <c r="AB70" i="29"/>
  <c r="Z70" i="29"/>
  <c r="X70" i="29"/>
  <c r="V70" i="29"/>
  <c r="T70" i="29"/>
  <c r="R70" i="29"/>
  <c r="P70" i="29"/>
  <c r="N70" i="29"/>
  <c r="L70" i="29"/>
  <c r="J70" i="29"/>
  <c r="H70" i="29"/>
  <c r="F70" i="29"/>
  <c r="D70" i="29"/>
  <c r="AX69" i="29"/>
  <c r="AV69" i="29"/>
  <c r="AT69" i="29"/>
  <c r="AR69" i="29"/>
  <c r="AP69" i="29"/>
  <c r="AN69" i="29"/>
  <c r="AL69" i="29"/>
  <c r="AJ69" i="29"/>
  <c r="AH69" i="29"/>
  <c r="AF69" i="29"/>
  <c r="AD69" i="29"/>
  <c r="AB69" i="29"/>
  <c r="Z69" i="29"/>
  <c r="X69" i="29"/>
  <c r="V69" i="29"/>
  <c r="T69" i="29"/>
  <c r="R69" i="29"/>
  <c r="P69" i="29"/>
  <c r="N69" i="29"/>
  <c r="L69" i="29"/>
  <c r="J69" i="29"/>
  <c r="H69" i="29"/>
  <c r="F69" i="29"/>
  <c r="D69" i="29"/>
  <c r="AX68" i="29"/>
  <c r="AV68" i="29"/>
  <c r="AT68" i="29"/>
  <c r="AR68" i="29"/>
  <c r="AP68" i="29"/>
  <c r="AN68" i="29"/>
  <c r="AL68" i="29"/>
  <c r="AJ68" i="29"/>
  <c r="AH68" i="29"/>
  <c r="AF68" i="29"/>
  <c r="AD68" i="29"/>
  <c r="AB68" i="29"/>
  <c r="Z68" i="29"/>
  <c r="X68" i="29"/>
  <c r="V68" i="29"/>
  <c r="T68" i="29"/>
  <c r="R68" i="29"/>
  <c r="P68" i="29"/>
  <c r="N68" i="29"/>
  <c r="L68" i="29"/>
  <c r="J68" i="29"/>
  <c r="H68" i="29"/>
  <c r="F68" i="29"/>
  <c r="D68" i="29"/>
  <c r="AX67" i="29"/>
  <c r="AV67" i="29"/>
  <c r="AT67" i="29"/>
  <c r="AR67" i="29"/>
  <c r="AP67" i="29"/>
  <c r="AN67" i="29"/>
  <c r="AL67" i="29"/>
  <c r="AJ67" i="29"/>
  <c r="AH67" i="29"/>
  <c r="AF67" i="29"/>
  <c r="AD67" i="29"/>
  <c r="AB67" i="29"/>
  <c r="Z67" i="29"/>
  <c r="X67" i="29"/>
  <c r="V67" i="29"/>
  <c r="T67" i="29"/>
  <c r="R67" i="29"/>
  <c r="P67" i="29"/>
  <c r="N67" i="29"/>
  <c r="L67" i="29"/>
  <c r="J67" i="29"/>
  <c r="H67" i="29"/>
  <c r="F67" i="29"/>
  <c r="D67" i="29"/>
  <c r="AX66" i="29"/>
  <c r="AV66" i="29"/>
  <c r="AT66" i="29"/>
  <c r="AR66" i="29"/>
  <c r="AP66" i="29"/>
  <c r="AN66" i="29"/>
  <c r="AL66" i="29"/>
  <c r="AJ66" i="29"/>
  <c r="AH66" i="29"/>
  <c r="AF66" i="29"/>
  <c r="AD66" i="29"/>
  <c r="AB66" i="29"/>
  <c r="Z66" i="29"/>
  <c r="X66" i="29"/>
  <c r="V66" i="29"/>
  <c r="T66" i="29"/>
  <c r="R66" i="29"/>
  <c r="P66" i="29"/>
  <c r="N66" i="29"/>
  <c r="L66" i="29"/>
  <c r="J66" i="29"/>
  <c r="H66" i="29"/>
  <c r="F66" i="29"/>
  <c r="D66" i="29"/>
  <c r="AX65" i="29"/>
  <c r="AV65" i="29"/>
  <c r="AT65" i="29"/>
  <c r="AR65" i="29"/>
  <c r="AP65" i="29"/>
  <c r="AN65" i="29"/>
  <c r="AL65" i="29"/>
  <c r="AJ65" i="29"/>
  <c r="AH65" i="29"/>
  <c r="AF65" i="29"/>
  <c r="AD65" i="29"/>
  <c r="AB65" i="29"/>
  <c r="Z65" i="29"/>
  <c r="X65" i="29"/>
  <c r="V65" i="29"/>
  <c r="T65" i="29"/>
  <c r="R65" i="29"/>
  <c r="P65" i="29"/>
  <c r="N65" i="29"/>
  <c r="L65" i="29"/>
  <c r="J65" i="29"/>
  <c r="H65" i="29"/>
  <c r="F65" i="29"/>
  <c r="D65" i="29"/>
  <c r="AX64" i="29"/>
  <c r="AV64" i="29"/>
  <c r="AT64" i="29"/>
  <c r="AR64" i="29"/>
  <c r="AP64" i="29"/>
  <c r="AN64" i="29"/>
  <c r="AL64" i="29"/>
  <c r="AJ64" i="29"/>
  <c r="AH64" i="29"/>
  <c r="AF64" i="29"/>
  <c r="AD64" i="29"/>
  <c r="AB64" i="29"/>
  <c r="Z64" i="29"/>
  <c r="V64" i="29"/>
  <c r="T64" i="29"/>
  <c r="R64" i="29"/>
  <c r="P64" i="29"/>
  <c r="N64" i="29"/>
  <c r="L64" i="29"/>
  <c r="J64" i="29"/>
  <c r="H64" i="29"/>
  <c r="F64" i="29"/>
  <c r="D64" i="29"/>
  <c r="AX63" i="29"/>
  <c r="AV63" i="29"/>
  <c r="AT63" i="29"/>
  <c r="AR63" i="29"/>
  <c r="AP63" i="29"/>
  <c r="AN63" i="29"/>
  <c r="AL63" i="29"/>
  <c r="AJ63" i="29"/>
  <c r="AH63" i="29"/>
  <c r="AF63" i="29"/>
  <c r="AD63" i="29"/>
  <c r="AB63" i="29"/>
  <c r="Z63" i="29"/>
  <c r="V63" i="29"/>
  <c r="T63" i="29"/>
  <c r="R63" i="29"/>
  <c r="P63" i="29"/>
  <c r="N63" i="29"/>
  <c r="L63" i="29"/>
  <c r="J63" i="29"/>
  <c r="H63" i="29"/>
  <c r="F63" i="29"/>
  <c r="D63" i="29"/>
  <c r="AX62" i="29"/>
  <c r="AV62" i="29"/>
  <c r="AT62" i="29"/>
  <c r="AR62" i="29"/>
  <c r="AP62" i="29"/>
  <c r="AN62" i="29"/>
  <c r="AL62" i="29"/>
  <c r="AJ62" i="29"/>
  <c r="AH62" i="29"/>
  <c r="AF62" i="29"/>
  <c r="AD62" i="29"/>
  <c r="AB62" i="29"/>
  <c r="Z62" i="29"/>
  <c r="V62" i="29"/>
  <c r="T62" i="29"/>
  <c r="R62" i="29"/>
  <c r="P62" i="29"/>
  <c r="N62" i="29"/>
  <c r="L62" i="29"/>
  <c r="J62" i="29"/>
  <c r="H62" i="29"/>
  <c r="F62" i="29"/>
  <c r="D62" i="29"/>
  <c r="AX61" i="29"/>
  <c r="AV61" i="29"/>
  <c r="AT61" i="29"/>
  <c r="AR61" i="29"/>
  <c r="AP61" i="29"/>
  <c r="AN61" i="29"/>
  <c r="AL61" i="29"/>
  <c r="AJ61" i="29"/>
  <c r="AH61" i="29"/>
  <c r="AF61" i="29"/>
  <c r="AD61" i="29"/>
  <c r="AB61" i="29"/>
  <c r="Z61" i="29"/>
  <c r="X61" i="29"/>
  <c r="V61" i="29"/>
  <c r="T61" i="29"/>
  <c r="R61" i="29"/>
  <c r="P61" i="29"/>
  <c r="N61" i="29"/>
  <c r="L61" i="29"/>
  <c r="J61" i="29"/>
  <c r="H61" i="29"/>
  <c r="F61" i="29"/>
  <c r="D61" i="29"/>
  <c r="AX60" i="29"/>
  <c r="AV60" i="29"/>
  <c r="AT60" i="29"/>
  <c r="AR60" i="29"/>
  <c r="AP60" i="29"/>
  <c r="AN60" i="29"/>
  <c r="AL60" i="29"/>
  <c r="AJ60" i="29"/>
  <c r="AH60" i="29"/>
  <c r="AF60" i="29"/>
  <c r="AD60" i="29"/>
  <c r="AB60" i="29"/>
  <c r="Z60" i="29"/>
  <c r="X60" i="29"/>
  <c r="V60" i="29"/>
  <c r="T60" i="29"/>
  <c r="R60" i="29"/>
  <c r="P60" i="29"/>
  <c r="N60" i="29"/>
  <c r="L60" i="29"/>
  <c r="J60" i="29"/>
  <c r="H60" i="29"/>
  <c r="F60" i="29"/>
  <c r="D60" i="29"/>
  <c r="AX59" i="29"/>
  <c r="AV59" i="29"/>
  <c r="AT59" i="29"/>
  <c r="AR59" i="29"/>
  <c r="AP59" i="29"/>
  <c r="AN59" i="29"/>
  <c r="AL59" i="29"/>
  <c r="AJ59" i="29"/>
  <c r="AH59" i="29"/>
  <c r="AF59" i="29"/>
  <c r="AD59" i="29"/>
  <c r="AB59" i="29"/>
  <c r="Z59" i="29"/>
  <c r="X59" i="29"/>
  <c r="V59" i="29"/>
  <c r="T59" i="29"/>
  <c r="R59" i="29"/>
  <c r="P59" i="29"/>
  <c r="N59" i="29"/>
  <c r="L59" i="29"/>
  <c r="J59" i="29"/>
  <c r="H59" i="29"/>
  <c r="F59" i="29"/>
  <c r="D59" i="29"/>
  <c r="AX58" i="29"/>
  <c r="AV58" i="29"/>
  <c r="AT58" i="29"/>
  <c r="AR58" i="29"/>
  <c r="AP58" i="29"/>
  <c r="AN58" i="29"/>
  <c r="AL58" i="29"/>
  <c r="AJ58" i="29"/>
  <c r="AH58" i="29"/>
  <c r="AF58" i="29"/>
  <c r="AD58" i="29"/>
  <c r="AB58" i="29"/>
  <c r="Z58" i="29"/>
  <c r="X58" i="29"/>
  <c r="V58" i="29"/>
  <c r="T58" i="29"/>
  <c r="R58" i="29"/>
  <c r="P58" i="29"/>
  <c r="N58" i="29"/>
  <c r="L58" i="29"/>
  <c r="J58" i="29"/>
  <c r="H58" i="29"/>
  <c r="F58" i="29"/>
  <c r="D58" i="29"/>
  <c r="AX57" i="29"/>
  <c r="AV57" i="29"/>
  <c r="AT57" i="29"/>
  <c r="AR57" i="29"/>
  <c r="AP57" i="29"/>
  <c r="AN57" i="29"/>
  <c r="AL57" i="29"/>
  <c r="AJ57" i="29"/>
  <c r="AH57" i="29"/>
  <c r="AF57" i="29"/>
  <c r="AD57" i="29"/>
  <c r="AB57" i="29"/>
  <c r="Z57" i="29"/>
  <c r="X57" i="29"/>
  <c r="V57" i="29"/>
  <c r="T57" i="29"/>
  <c r="R57" i="29"/>
  <c r="P57" i="29"/>
  <c r="N57" i="29"/>
  <c r="L57" i="29"/>
  <c r="J57" i="29"/>
  <c r="H57" i="29"/>
  <c r="F57" i="29"/>
  <c r="D57" i="29"/>
  <c r="BC40" i="29"/>
  <c r="BB39" i="29"/>
  <c r="BB41" i="29" s="1"/>
  <c r="BB20" i="29" s="1"/>
  <c r="BC38" i="29"/>
  <c r="AW38" i="29"/>
  <c r="AU38" i="29"/>
  <c r="AS38" i="29"/>
  <c r="AQ38" i="29"/>
  <c r="AO38" i="29"/>
  <c r="AM38" i="29"/>
  <c r="AK38" i="29"/>
  <c r="AI38" i="29"/>
  <c r="AG38" i="29"/>
  <c r="AE38" i="29"/>
  <c r="AC38" i="29"/>
  <c r="AA38" i="29"/>
  <c r="Y38" i="29"/>
  <c r="W38" i="29"/>
  <c r="U38" i="29"/>
  <c r="S38" i="29"/>
  <c r="Q38" i="29"/>
  <c r="O38" i="29"/>
  <c r="M38" i="29"/>
  <c r="K38" i="29"/>
  <c r="I38" i="29"/>
  <c r="G38" i="29"/>
  <c r="E38" i="29"/>
  <c r="C38" i="29"/>
  <c r="BC37" i="29"/>
  <c r="AW37" i="29"/>
  <c r="AU37" i="29"/>
  <c r="AS37" i="29"/>
  <c r="AQ37" i="29"/>
  <c r="AO37" i="29"/>
  <c r="AM37" i="29"/>
  <c r="AK37" i="29"/>
  <c r="AI37" i="29"/>
  <c r="AG37" i="29"/>
  <c r="AE37" i="29"/>
  <c r="AC37" i="29"/>
  <c r="AA37" i="29"/>
  <c r="Y37" i="29"/>
  <c r="W37" i="29"/>
  <c r="U37" i="29"/>
  <c r="S37" i="29"/>
  <c r="Q37" i="29"/>
  <c r="O37" i="29"/>
  <c r="M37" i="29"/>
  <c r="K37" i="29"/>
  <c r="I37" i="29"/>
  <c r="G37" i="29"/>
  <c r="E37" i="29"/>
  <c r="C37" i="29"/>
  <c r="BC36" i="29"/>
  <c r="AW36" i="29"/>
  <c r="AU36" i="29"/>
  <c r="AS36" i="29"/>
  <c r="AQ36" i="29"/>
  <c r="AO36" i="29"/>
  <c r="AM36" i="29"/>
  <c r="AK36" i="29"/>
  <c r="AI36" i="29"/>
  <c r="AG36" i="29"/>
  <c r="AE36" i="29"/>
  <c r="AC36" i="29"/>
  <c r="AA36" i="29"/>
  <c r="Y36" i="29"/>
  <c r="U36" i="29"/>
  <c r="S36" i="29"/>
  <c r="Q36" i="29"/>
  <c r="O36" i="29"/>
  <c r="M36" i="29"/>
  <c r="K36" i="29"/>
  <c r="I36" i="29"/>
  <c r="G36" i="29"/>
  <c r="E36" i="29"/>
  <c r="C36" i="29"/>
  <c r="BC35" i="29"/>
  <c r="AW35" i="29"/>
  <c r="AU35" i="29"/>
  <c r="AS35" i="29"/>
  <c r="AQ35" i="29"/>
  <c r="AO35" i="29"/>
  <c r="AM35" i="29"/>
  <c r="Y35" i="29"/>
  <c r="U35" i="29"/>
  <c r="S35" i="29"/>
  <c r="Q35" i="29"/>
  <c r="O35" i="29"/>
  <c r="M35" i="29"/>
  <c r="K35" i="29"/>
  <c r="I35" i="29"/>
  <c r="G35" i="29"/>
  <c r="E35" i="29"/>
  <c r="C35" i="29"/>
  <c r="BC34" i="29"/>
  <c r="AW34" i="29"/>
  <c r="AU34" i="29"/>
  <c r="AS34" i="29"/>
  <c r="AQ34" i="29"/>
  <c r="AO34" i="29"/>
  <c r="AM34" i="29"/>
  <c r="Y34" i="29"/>
  <c r="U34" i="29"/>
  <c r="S34" i="29"/>
  <c r="Q34" i="29"/>
  <c r="O34" i="29"/>
  <c r="M34" i="29"/>
  <c r="K34" i="29"/>
  <c r="I34" i="29"/>
  <c r="G34" i="29"/>
  <c r="E34" i="29"/>
  <c r="C34" i="29"/>
  <c r="BC33" i="29"/>
  <c r="AW33" i="29"/>
  <c r="AU33" i="29"/>
  <c r="AS33" i="29"/>
  <c r="AQ33" i="29"/>
  <c r="AO33" i="29"/>
  <c r="AM33" i="29"/>
  <c r="AK33" i="29"/>
  <c r="AI33" i="29"/>
  <c r="AG33" i="29"/>
  <c r="AE33" i="29"/>
  <c r="AC33" i="29"/>
  <c r="AA33" i="29"/>
  <c r="Y33" i="29"/>
  <c r="W33" i="29"/>
  <c r="U33" i="29"/>
  <c r="S33" i="29"/>
  <c r="Q33" i="29"/>
  <c r="O33" i="29"/>
  <c r="M33" i="29"/>
  <c r="K33" i="29"/>
  <c r="I33" i="29"/>
  <c r="G33" i="29"/>
  <c r="E33" i="29"/>
  <c r="C33" i="29"/>
  <c r="BC32" i="29"/>
  <c r="AW32" i="29"/>
  <c r="AU32" i="29"/>
  <c r="AS32" i="29"/>
  <c r="AQ32" i="29"/>
  <c r="AO32" i="29"/>
  <c r="AM32" i="29"/>
  <c r="Y32" i="29"/>
  <c r="U32" i="29"/>
  <c r="S32" i="29"/>
  <c r="Q32" i="29"/>
  <c r="O32" i="29"/>
  <c r="M32" i="29"/>
  <c r="K32" i="29"/>
  <c r="I32" i="29"/>
  <c r="G32" i="29"/>
  <c r="E32" i="29"/>
  <c r="C32" i="29"/>
  <c r="BC31" i="29"/>
  <c r="AW31" i="29"/>
  <c r="AU31" i="29"/>
  <c r="AS31" i="29"/>
  <c r="AQ31" i="29"/>
  <c r="AO31" i="29"/>
  <c r="AM31" i="29"/>
  <c r="Y31" i="29"/>
  <c r="U31" i="29"/>
  <c r="S31" i="29"/>
  <c r="Q31" i="29"/>
  <c r="O31" i="29"/>
  <c r="M31" i="29"/>
  <c r="K31" i="29"/>
  <c r="I31" i="29"/>
  <c r="G31" i="29"/>
  <c r="E31" i="29"/>
  <c r="C31" i="29"/>
  <c r="BC30" i="29"/>
  <c r="W64" i="29" s="1"/>
  <c r="AW30" i="29"/>
  <c r="AU30" i="29"/>
  <c r="AS30" i="29"/>
  <c r="AQ30" i="29"/>
  <c r="AO30" i="29"/>
  <c r="AM30" i="29"/>
  <c r="AK30" i="29"/>
  <c r="AI30" i="29"/>
  <c r="AG30" i="29"/>
  <c r="AE30" i="29"/>
  <c r="AC30" i="29"/>
  <c r="AA30" i="29"/>
  <c r="Y30" i="29"/>
  <c r="W30" i="29"/>
  <c r="U30" i="29"/>
  <c r="S30" i="29"/>
  <c r="Q30" i="29"/>
  <c r="O30" i="29"/>
  <c r="M30" i="29"/>
  <c r="K30" i="29"/>
  <c r="I30" i="29"/>
  <c r="G30" i="29"/>
  <c r="E30" i="29"/>
  <c r="C30" i="29"/>
  <c r="BC29" i="29"/>
  <c r="W63" i="29" s="1"/>
  <c r="AW29" i="29"/>
  <c r="AU29" i="29"/>
  <c r="AS29" i="29"/>
  <c r="AQ29" i="29"/>
  <c r="AO29" i="29"/>
  <c r="AM29" i="29"/>
  <c r="AK29" i="29"/>
  <c r="AI29" i="29"/>
  <c r="AG29" i="29"/>
  <c r="AE29" i="29"/>
  <c r="AC29" i="29"/>
  <c r="AA29" i="29"/>
  <c r="Y29" i="29"/>
  <c r="W29" i="29"/>
  <c r="U29" i="29"/>
  <c r="S29" i="29"/>
  <c r="Q29" i="29"/>
  <c r="O29" i="29"/>
  <c r="M29" i="29"/>
  <c r="K29" i="29"/>
  <c r="I29" i="29"/>
  <c r="G29" i="29"/>
  <c r="E29" i="29"/>
  <c r="C29" i="29"/>
  <c r="BC28" i="29"/>
  <c r="W62" i="29" s="1"/>
  <c r="W73" i="29" s="1"/>
  <c r="AW28" i="29"/>
  <c r="AU28" i="29"/>
  <c r="AS28" i="29"/>
  <c r="AQ28" i="29"/>
  <c r="AO28" i="29"/>
  <c r="AM28" i="29"/>
  <c r="AK28" i="29"/>
  <c r="AI28" i="29"/>
  <c r="AG28" i="29"/>
  <c r="AE28" i="29"/>
  <c r="AC28" i="29"/>
  <c r="AA28" i="29"/>
  <c r="Y28" i="29"/>
  <c r="W28" i="29"/>
  <c r="U28" i="29"/>
  <c r="S28" i="29"/>
  <c r="Q28" i="29"/>
  <c r="O28" i="29"/>
  <c r="M28" i="29"/>
  <c r="K28" i="29"/>
  <c r="I28" i="29"/>
  <c r="G28" i="29"/>
  <c r="E28" i="29"/>
  <c r="C28" i="29"/>
  <c r="BC27" i="29"/>
  <c r="AW27" i="29"/>
  <c r="AU27" i="29"/>
  <c r="AS27" i="29"/>
  <c r="AQ27" i="29"/>
  <c r="AO27" i="29"/>
  <c r="AM27" i="29"/>
  <c r="AK27" i="29"/>
  <c r="AI27" i="29"/>
  <c r="AG27" i="29"/>
  <c r="AE27" i="29"/>
  <c r="AC27" i="29"/>
  <c r="AA27" i="29"/>
  <c r="Y27" i="29"/>
  <c r="W27" i="29"/>
  <c r="U27" i="29"/>
  <c r="S27" i="29"/>
  <c r="Q27" i="29"/>
  <c r="O27" i="29"/>
  <c r="M27" i="29"/>
  <c r="K27" i="29"/>
  <c r="I27" i="29"/>
  <c r="G27" i="29"/>
  <c r="E27" i="29"/>
  <c r="C27" i="29"/>
  <c r="BC26" i="29"/>
  <c r="AW26" i="29"/>
  <c r="AU26" i="29"/>
  <c r="AS26" i="29"/>
  <c r="AQ26" i="29"/>
  <c r="AO26" i="29"/>
  <c r="AM26" i="29"/>
  <c r="AK26" i="29"/>
  <c r="AI26" i="29"/>
  <c r="AG26" i="29"/>
  <c r="AE26" i="29"/>
  <c r="AC26" i="29"/>
  <c r="AA2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BC25" i="29"/>
  <c r="AW25" i="29"/>
  <c r="AU25" i="29"/>
  <c r="AS25" i="29"/>
  <c r="AQ25" i="29"/>
  <c r="AO25" i="29"/>
  <c r="AM25" i="29"/>
  <c r="AK25" i="29"/>
  <c r="AI25" i="29"/>
  <c r="AG25" i="29"/>
  <c r="AE25" i="29"/>
  <c r="AC25" i="29"/>
  <c r="AA25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BC24" i="29"/>
  <c r="AW24" i="29"/>
  <c r="AU24" i="29"/>
  <c r="AS24" i="29"/>
  <c r="AQ24" i="29"/>
  <c r="AO24" i="29"/>
  <c r="AM24" i="29"/>
  <c r="AK24" i="29"/>
  <c r="AI24" i="29"/>
  <c r="AG24" i="29"/>
  <c r="AE24" i="29"/>
  <c r="AC24" i="29"/>
  <c r="AA24" i="29"/>
  <c r="Y24" i="29"/>
  <c r="W24" i="29"/>
  <c r="U24" i="29"/>
  <c r="S24" i="29"/>
  <c r="Q24" i="29"/>
  <c r="O24" i="29"/>
  <c r="M24" i="29"/>
  <c r="K24" i="29"/>
  <c r="I24" i="29"/>
  <c r="G24" i="29"/>
  <c r="E24" i="29"/>
  <c r="C24" i="29"/>
  <c r="BC23" i="29"/>
  <c r="BC39" i="29" s="1"/>
  <c r="BC41" i="29" s="1"/>
  <c r="BC20" i="29" s="1"/>
  <c r="AW23" i="29"/>
  <c r="AU23" i="29"/>
  <c r="AS23" i="29"/>
  <c r="AQ23" i="29"/>
  <c r="AO23" i="29"/>
  <c r="AM23" i="29"/>
  <c r="AM39" i="29" s="1"/>
  <c r="AK23" i="29"/>
  <c r="AI23" i="29"/>
  <c r="AG23" i="29"/>
  <c r="AE23" i="29"/>
  <c r="AC23" i="29"/>
  <c r="AA23" i="29"/>
  <c r="Y23" i="29"/>
  <c r="W23" i="29"/>
  <c r="U23" i="29"/>
  <c r="S23" i="29"/>
  <c r="Q23" i="29"/>
  <c r="O23" i="29"/>
  <c r="M23" i="29"/>
  <c r="K23" i="29"/>
  <c r="I23" i="29"/>
  <c r="G23" i="29"/>
  <c r="G39" i="29" s="1"/>
  <c r="E23" i="29"/>
  <c r="C23" i="29"/>
  <c r="BA18" i="29"/>
  <c r="AX15" i="29"/>
  <c r="AW41" i="29" s="1"/>
  <c r="AV15" i="29"/>
  <c r="AU41" i="29" s="1"/>
  <c r="AT15" i="29"/>
  <c r="AS41" i="29" s="1"/>
  <c r="AR15" i="29"/>
  <c r="AQ41" i="29" s="1"/>
  <c r="AP15" i="29"/>
  <c r="AO41" i="29" s="1"/>
  <c r="AN15" i="29"/>
  <c r="AM41" i="29" s="1"/>
  <c r="AL15" i="29"/>
  <c r="AJ15" i="29"/>
  <c r="AH15" i="29"/>
  <c r="AF15" i="29"/>
  <c r="AD15" i="29"/>
  <c r="AB15" i="29"/>
  <c r="Z15" i="29"/>
  <c r="Y41" i="29" s="1"/>
  <c r="X15" i="29"/>
  <c r="V15" i="29"/>
  <c r="U41" i="29" s="1"/>
  <c r="T15" i="29"/>
  <c r="S41" i="29" s="1"/>
  <c r="R15" i="29"/>
  <c r="Q41" i="29" s="1"/>
  <c r="P15" i="29"/>
  <c r="O41" i="29" s="1"/>
  <c r="N15" i="29"/>
  <c r="M41" i="29" s="1"/>
  <c r="L15" i="29"/>
  <c r="K41" i="29" s="1"/>
  <c r="J15" i="29"/>
  <c r="I41" i="29" s="1"/>
  <c r="H15" i="29"/>
  <c r="G41" i="29" s="1"/>
  <c r="F15" i="29"/>
  <c r="E41" i="29" s="1"/>
  <c r="D15" i="29"/>
  <c r="C41" i="29" s="1"/>
  <c r="D14" i="29"/>
  <c r="AX13" i="29"/>
  <c r="AV13" i="29"/>
  <c r="AT13" i="29"/>
  <c r="AR13" i="29"/>
  <c r="AP13" i="29"/>
  <c r="AN13" i="29"/>
  <c r="AL13" i="29"/>
  <c r="AJ13" i="29"/>
  <c r="AH13" i="29"/>
  <c r="AF13" i="29"/>
  <c r="AD13" i="29"/>
  <c r="AB13" i="29"/>
  <c r="Z13" i="29"/>
  <c r="X13" i="29"/>
  <c r="V13" i="29"/>
  <c r="T13" i="29"/>
  <c r="R13" i="29"/>
  <c r="P13" i="29"/>
  <c r="N13" i="29"/>
  <c r="L13" i="29"/>
  <c r="J13" i="29"/>
  <c r="H13" i="29"/>
  <c r="F13" i="29"/>
  <c r="D13" i="29"/>
  <c r="AX12" i="29"/>
  <c r="AW12" i="29"/>
  <c r="AV12" i="29"/>
  <c r="AU12" i="29"/>
  <c r="AT12" i="29"/>
  <c r="AS12" i="29"/>
  <c r="AR12" i="29"/>
  <c r="AQ12" i="29"/>
  <c r="AP12" i="29"/>
  <c r="AO12" i="29"/>
  <c r="AN12" i="29"/>
  <c r="AM12" i="29"/>
  <c r="AL12" i="29"/>
  <c r="AK12" i="29"/>
  <c r="AJ12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D12" i="29"/>
  <c r="C12" i="29"/>
  <c r="AW73" i="28"/>
  <c r="AU73" i="28"/>
  <c r="AS73" i="28"/>
  <c r="AQ73" i="28"/>
  <c r="AO73" i="28"/>
  <c r="AM73" i="28"/>
  <c r="AK73" i="28"/>
  <c r="AI73" i="28"/>
  <c r="AG73" i="28"/>
  <c r="AE73" i="28"/>
  <c r="AC73" i="28"/>
  <c r="AA73" i="28"/>
  <c r="Y73" i="28"/>
  <c r="U73" i="28"/>
  <c r="S73" i="28"/>
  <c r="Q73" i="28"/>
  <c r="O73" i="28"/>
  <c r="M73" i="28"/>
  <c r="K73" i="28"/>
  <c r="I73" i="28"/>
  <c r="G73" i="28"/>
  <c r="E73" i="28"/>
  <c r="C73" i="28"/>
  <c r="AX72" i="28"/>
  <c r="AV72" i="28"/>
  <c r="AT72" i="28"/>
  <c r="AR72" i="28"/>
  <c r="AP72" i="28"/>
  <c r="AN72" i="28"/>
  <c r="AL72" i="28"/>
  <c r="AJ72" i="28"/>
  <c r="AH72" i="28"/>
  <c r="AF72" i="28"/>
  <c r="AD72" i="28"/>
  <c r="AB72" i="28"/>
  <c r="Z72" i="28"/>
  <c r="X72" i="28"/>
  <c r="V72" i="28"/>
  <c r="T72" i="28"/>
  <c r="R72" i="28"/>
  <c r="P72" i="28"/>
  <c r="N72" i="28"/>
  <c r="L72" i="28"/>
  <c r="J72" i="28"/>
  <c r="H72" i="28"/>
  <c r="F72" i="28"/>
  <c r="D72" i="28"/>
  <c r="AX71" i="28"/>
  <c r="AV71" i="28"/>
  <c r="AT71" i="28"/>
  <c r="AR71" i="28"/>
  <c r="AP71" i="28"/>
  <c r="AN71" i="28"/>
  <c r="AL71" i="28"/>
  <c r="AJ71" i="28"/>
  <c r="AH71" i="28"/>
  <c r="AF71" i="28"/>
  <c r="AD71" i="28"/>
  <c r="AB71" i="28"/>
  <c r="Z71" i="28"/>
  <c r="X71" i="28"/>
  <c r="V71" i="28"/>
  <c r="T71" i="28"/>
  <c r="R71" i="28"/>
  <c r="P71" i="28"/>
  <c r="N71" i="28"/>
  <c r="L71" i="28"/>
  <c r="J71" i="28"/>
  <c r="H71" i="28"/>
  <c r="F71" i="28"/>
  <c r="D71" i="28"/>
  <c r="AX70" i="28"/>
  <c r="AV70" i="28"/>
  <c r="AT70" i="28"/>
  <c r="AR70" i="28"/>
  <c r="AP70" i="28"/>
  <c r="AN70" i="28"/>
  <c r="AL70" i="28"/>
  <c r="AJ70" i="28"/>
  <c r="AH70" i="28"/>
  <c r="AF70" i="28"/>
  <c r="AD70" i="28"/>
  <c r="AB70" i="28"/>
  <c r="Z70" i="28"/>
  <c r="X70" i="28"/>
  <c r="V70" i="28"/>
  <c r="T70" i="28"/>
  <c r="R70" i="28"/>
  <c r="P70" i="28"/>
  <c r="N70" i="28"/>
  <c r="L70" i="28"/>
  <c r="J70" i="28"/>
  <c r="H70" i="28"/>
  <c r="F70" i="28"/>
  <c r="D70" i="28"/>
  <c r="AX69" i="28"/>
  <c r="AV69" i="28"/>
  <c r="AT69" i="28"/>
  <c r="AR69" i="28"/>
  <c r="AP69" i="28"/>
  <c r="AN69" i="28"/>
  <c r="AL69" i="28"/>
  <c r="AJ69" i="28"/>
  <c r="AH69" i="28"/>
  <c r="AF69" i="28"/>
  <c r="AD69" i="28"/>
  <c r="AB69" i="28"/>
  <c r="Z69" i="28"/>
  <c r="X69" i="28"/>
  <c r="V69" i="28"/>
  <c r="T69" i="28"/>
  <c r="R69" i="28"/>
  <c r="P69" i="28"/>
  <c r="N69" i="28"/>
  <c r="L69" i="28"/>
  <c r="J69" i="28"/>
  <c r="H69" i="28"/>
  <c r="F69" i="28"/>
  <c r="D69" i="28"/>
  <c r="AX68" i="28"/>
  <c r="AV68" i="28"/>
  <c r="AT68" i="28"/>
  <c r="AR68" i="28"/>
  <c r="AP68" i="28"/>
  <c r="AN68" i="28"/>
  <c r="AL68" i="28"/>
  <c r="AJ68" i="28"/>
  <c r="AH68" i="28"/>
  <c r="AF68" i="28"/>
  <c r="AD68" i="28"/>
  <c r="AB68" i="28"/>
  <c r="Z68" i="28"/>
  <c r="X68" i="28"/>
  <c r="V68" i="28"/>
  <c r="T68" i="28"/>
  <c r="R68" i="28"/>
  <c r="P68" i="28"/>
  <c r="N68" i="28"/>
  <c r="L68" i="28"/>
  <c r="J68" i="28"/>
  <c r="H68" i="28"/>
  <c r="F68" i="28"/>
  <c r="D68" i="28"/>
  <c r="AX67" i="28"/>
  <c r="AV67" i="28"/>
  <c r="AT67" i="28"/>
  <c r="AR67" i="28"/>
  <c r="AP67" i="28"/>
  <c r="AN67" i="28"/>
  <c r="AL67" i="28"/>
  <c r="AJ67" i="28"/>
  <c r="AH67" i="28"/>
  <c r="AF67" i="28"/>
  <c r="AD67" i="28"/>
  <c r="AB67" i="28"/>
  <c r="Z67" i="28"/>
  <c r="X67" i="28"/>
  <c r="V67" i="28"/>
  <c r="T67" i="28"/>
  <c r="R67" i="28"/>
  <c r="P67" i="28"/>
  <c r="N67" i="28"/>
  <c r="L67" i="28"/>
  <c r="J67" i="28"/>
  <c r="H67" i="28"/>
  <c r="F67" i="28"/>
  <c r="D67" i="28"/>
  <c r="AX66" i="28"/>
  <c r="AV66" i="28"/>
  <c r="AT66" i="28"/>
  <c r="AR66" i="28"/>
  <c r="AP66" i="28"/>
  <c r="AN66" i="28"/>
  <c r="AL66" i="28"/>
  <c r="AJ66" i="28"/>
  <c r="AH66" i="28"/>
  <c r="AF66" i="28"/>
  <c r="AD66" i="28"/>
  <c r="AB66" i="28"/>
  <c r="Z66" i="28"/>
  <c r="X66" i="28"/>
  <c r="V66" i="28"/>
  <c r="T66" i="28"/>
  <c r="R66" i="28"/>
  <c r="P66" i="28"/>
  <c r="N66" i="28"/>
  <c r="L66" i="28"/>
  <c r="J66" i="28"/>
  <c r="H66" i="28"/>
  <c r="F66" i="28"/>
  <c r="D66" i="28"/>
  <c r="AX65" i="28"/>
  <c r="AV65" i="28"/>
  <c r="AT65" i="28"/>
  <c r="AR65" i="28"/>
  <c r="AP65" i="28"/>
  <c r="AN65" i="28"/>
  <c r="AL65" i="28"/>
  <c r="AJ65" i="28"/>
  <c r="AH65" i="28"/>
  <c r="AF65" i="28"/>
  <c r="AD65" i="28"/>
  <c r="AB65" i="28"/>
  <c r="Z65" i="28"/>
  <c r="X65" i="28"/>
  <c r="V65" i="28"/>
  <c r="T65" i="28"/>
  <c r="R65" i="28"/>
  <c r="P65" i="28"/>
  <c r="N65" i="28"/>
  <c r="L65" i="28"/>
  <c r="J65" i="28"/>
  <c r="H65" i="28"/>
  <c r="F65" i="28"/>
  <c r="D65" i="28"/>
  <c r="AX64" i="28"/>
  <c r="AV64" i="28"/>
  <c r="AT64" i="28"/>
  <c r="AR64" i="28"/>
  <c r="AP64" i="28"/>
  <c r="AN64" i="28"/>
  <c r="AL64" i="28"/>
  <c r="AJ64" i="28"/>
  <c r="AH64" i="28"/>
  <c r="AF64" i="28"/>
  <c r="AD64" i="28"/>
  <c r="AB64" i="28"/>
  <c r="Z64" i="28"/>
  <c r="V64" i="28"/>
  <c r="T64" i="28"/>
  <c r="R64" i="28"/>
  <c r="P64" i="28"/>
  <c r="N64" i="28"/>
  <c r="L64" i="28"/>
  <c r="J64" i="28"/>
  <c r="H64" i="28"/>
  <c r="F64" i="28"/>
  <c r="D64" i="28"/>
  <c r="AX63" i="28"/>
  <c r="AV63" i="28"/>
  <c r="AT63" i="28"/>
  <c r="AR63" i="28"/>
  <c r="AP63" i="28"/>
  <c r="AN63" i="28"/>
  <c r="AL63" i="28"/>
  <c r="AJ63" i="28"/>
  <c r="AH63" i="28"/>
  <c r="AF63" i="28"/>
  <c r="AD63" i="28"/>
  <c r="AB63" i="28"/>
  <c r="Z63" i="28"/>
  <c r="V63" i="28"/>
  <c r="T63" i="28"/>
  <c r="R63" i="28"/>
  <c r="P63" i="28"/>
  <c r="N63" i="28"/>
  <c r="L63" i="28"/>
  <c r="J63" i="28"/>
  <c r="H63" i="28"/>
  <c r="F63" i="28"/>
  <c r="D63" i="28"/>
  <c r="AX62" i="28"/>
  <c r="AV62" i="28"/>
  <c r="AT62" i="28"/>
  <c r="AR62" i="28"/>
  <c r="AP62" i="28"/>
  <c r="AN62" i="28"/>
  <c r="AL62" i="28"/>
  <c r="AJ62" i="28"/>
  <c r="AH62" i="28"/>
  <c r="AF62" i="28"/>
  <c r="AD62" i="28"/>
  <c r="AB62" i="28"/>
  <c r="Z62" i="28"/>
  <c r="V62" i="28"/>
  <c r="T62" i="28"/>
  <c r="R62" i="28"/>
  <c r="P62" i="28"/>
  <c r="N62" i="28"/>
  <c r="L62" i="28"/>
  <c r="J62" i="28"/>
  <c r="H62" i="28"/>
  <c r="F62" i="28"/>
  <c r="D62" i="28"/>
  <c r="AX61" i="28"/>
  <c r="AV61" i="28"/>
  <c r="AT61" i="28"/>
  <c r="AR61" i="28"/>
  <c r="AP61" i="28"/>
  <c r="AN61" i="28"/>
  <c r="AL61" i="28"/>
  <c r="AJ61" i="28"/>
  <c r="AH61" i="28"/>
  <c r="AF61" i="28"/>
  <c r="AD61" i="28"/>
  <c r="AB61" i="28"/>
  <c r="Z61" i="28"/>
  <c r="X61" i="28"/>
  <c r="V61" i="28"/>
  <c r="T61" i="28"/>
  <c r="R61" i="28"/>
  <c r="P61" i="28"/>
  <c r="N61" i="28"/>
  <c r="L61" i="28"/>
  <c r="J61" i="28"/>
  <c r="H61" i="28"/>
  <c r="F61" i="28"/>
  <c r="D61" i="28"/>
  <c r="AX60" i="28"/>
  <c r="AV60" i="28"/>
  <c r="AT60" i="28"/>
  <c r="AR60" i="28"/>
  <c r="AP60" i="28"/>
  <c r="AN60" i="28"/>
  <c r="AL60" i="28"/>
  <c r="AJ60" i="28"/>
  <c r="AH60" i="28"/>
  <c r="AF60" i="28"/>
  <c r="AD60" i="28"/>
  <c r="AB60" i="28"/>
  <c r="Z60" i="28"/>
  <c r="X60" i="28"/>
  <c r="V60" i="28"/>
  <c r="T60" i="28"/>
  <c r="R60" i="28"/>
  <c r="P60" i="28"/>
  <c r="N60" i="28"/>
  <c r="L60" i="28"/>
  <c r="J60" i="28"/>
  <c r="H60" i="28"/>
  <c r="F60" i="28"/>
  <c r="D60" i="28"/>
  <c r="AX59" i="28"/>
  <c r="AV59" i="28"/>
  <c r="AT59" i="28"/>
  <c r="AR59" i="28"/>
  <c r="AP59" i="28"/>
  <c r="AN59" i="28"/>
  <c r="AL59" i="28"/>
  <c r="AJ59" i="28"/>
  <c r="AH59" i="28"/>
  <c r="AF59" i="28"/>
  <c r="AD59" i="28"/>
  <c r="AB59" i="28"/>
  <c r="Z59" i="28"/>
  <c r="X59" i="28"/>
  <c r="V59" i="28"/>
  <c r="T59" i="28"/>
  <c r="R59" i="28"/>
  <c r="P59" i="28"/>
  <c r="N59" i="28"/>
  <c r="L59" i="28"/>
  <c r="J59" i="28"/>
  <c r="H59" i="28"/>
  <c r="F59" i="28"/>
  <c r="D59" i="28"/>
  <c r="AX58" i="28"/>
  <c r="AV58" i="28"/>
  <c r="AT58" i="28"/>
  <c r="AR58" i="28"/>
  <c r="AP58" i="28"/>
  <c r="AN58" i="28"/>
  <c r="AL58" i="28"/>
  <c r="AJ58" i="28"/>
  <c r="AH58" i="28"/>
  <c r="AF58" i="28"/>
  <c r="AD58" i="28"/>
  <c r="AB58" i="28"/>
  <c r="Z58" i="28"/>
  <c r="X58" i="28"/>
  <c r="V58" i="28"/>
  <c r="T58" i="28"/>
  <c r="R58" i="28"/>
  <c r="P58" i="28"/>
  <c r="N58" i="28"/>
  <c r="L58" i="28"/>
  <c r="J58" i="28"/>
  <c r="H58" i="28"/>
  <c r="F58" i="28"/>
  <c r="D58" i="28"/>
  <c r="AX57" i="28"/>
  <c r="AV57" i="28"/>
  <c r="AT57" i="28"/>
  <c r="AR57" i="28"/>
  <c r="AP57" i="28"/>
  <c r="AN57" i="28"/>
  <c r="AL57" i="28"/>
  <c r="AJ57" i="28"/>
  <c r="AH57" i="28"/>
  <c r="AF57" i="28"/>
  <c r="AD57" i="28"/>
  <c r="AB57" i="28"/>
  <c r="Z57" i="28"/>
  <c r="X57" i="28"/>
  <c r="V57" i="28"/>
  <c r="T57" i="28"/>
  <c r="R57" i="28"/>
  <c r="P57" i="28"/>
  <c r="N57" i="28"/>
  <c r="L57" i="28"/>
  <c r="J57" i="28"/>
  <c r="H57" i="28"/>
  <c r="F57" i="28"/>
  <c r="D57" i="28"/>
  <c r="BC40" i="28"/>
  <c r="BB39" i="28"/>
  <c r="BB41" i="28" s="1"/>
  <c r="BB20" i="28" s="1"/>
  <c r="BC38" i="28"/>
  <c r="AW38" i="28"/>
  <c r="AU38" i="28"/>
  <c r="AS38" i="28"/>
  <c r="AQ38" i="28"/>
  <c r="AO38" i="28"/>
  <c r="AM38" i="28"/>
  <c r="AK38" i="28"/>
  <c r="AI38" i="28"/>
  <c r="AG38" i="28"/>
  <c r="AE38" i="28"/>
  <c r="AC38" i="28"/>
  <c r="AA38" i="28"/>
  <c r="Y38" i="28"/>
  <c r="W38" i="28"/>
  <c r="U38" i="28"/>
  <c r="S38" i="28"/>
  <c r="Q38" i="28"/>
  <c r="O38" i="28"/>
  <c r="M38" i="28"/>
  <c r="K38" i="28"/>
  <c r="I38" i="28"/>
  <c r="G38" i="28"/>
  <c r="E38" i="28"/>
  <c r="C38" i="28"/>
  <c r="BC37" i="28"/>
  <c r="AW37" i="28"/>
  <c r="AU37" i="28"/>
  <c r="AS37" i="28"/>
  <c r="AQ37" i="28"/>
  <c r="AO37" i="28"/>
  <c r="AM37" i="28"/>
  <c r="AK37" i="28"/>
  <c r="AI37" i="28"/>
  <c r="AG37" i="28"/>
  <c r="AE37" i="28"/>
  <c r="AC37" i="28"/>
  <c r="AA37" i="28"/>
  <c r="Y37" i="28"/>
  <c r="W37" i="28"/>
  <c r="U37" i="28"/>
  <c r="S37" i="28"/>
  <c r="Q37" i="28"/>
  <c r="O37" i="28"/>
  <c r="M37" i="28"/>
  <c r="K37" i="28"/>
  <c r="I37" i="28"/>
  <c r="G37" i="28"/>
  <c r="E37" i="28"/>
  <c r="C37" i="28"/>
  <c r="BC36" i="28"/>
  <c r="AW36" i="28"/>
  <c r="AU36" i="28"/>
  <c r="AS36" i="28"/>
  <c r="AQ36" i="28"/>
  <c r="AO36" i="28"/>
  <c r="AM36" i="28"/>
  <c r="AK36" i="28"/>
  <c r="AI36" i="28"/>
  <c r="AG36" i="28"/>
  <c r="AE36" i="28"/>
  <c r="AC36" i="28"/>
  <c r="AA36" i="28"/>
  <c r="U36" i="28"/>
  <c r="S36" i="28"/>
  <c r="Q36" i="28"/>
  <c r="O36" i="28"/>
  <c r="M36" i="28"/>
  <c r="K36" i="28"/>
  <c r="I36" i="28"/>
  <c r="G36" i="28"/>
  <c r="E36" i="28"/>
  <c r="C36" i="28"/>
  <c r="BC35" i="28"/>
  <c r="AW35" i="28"/>
  <c r="AU35" i="28"/>
  <c r="AS35" i="28"/>
  <c r="AQ35" i="28"/>
  <c r="AC35" i="28"/>
  <c r="AA35" i="28"/>
  <c r="U35" i="28"/>
  <c r="S35" i="28"/>
  <c r="Q35" i="28"/>
  <c r="O35" i="28"/>
  <c r="M35" i="28"/>
  <c r="K35" i="28"/>
  <c r="I35" i="28"/>
  <c r="G35" i="28"/>
  <c r="E35" i="28"/>
  <c r="C35" i="28"/>
  <c r="BC34" i="28"/>
  <c r="AW34" i="28"/>
  <c r="AU34" i="28"/>
  <c r="AS34" i="28"/>
  <c r="AQ34" i="28"/>
  <c r="AC34" i="28"/>
  <c r="AA34" i="28"/>
  <c r="U34" i="28"/>
  <c r="S34" i="28"/>
  <c r="Q34" i="28"/>
  <c r="O34" i="28"/>
  <c r="M34" i="28"/>
  <c r="K34" i="28"/>
  <c r="I34" i="28"/>
  <c r="G34" i="28"/>
  <c r="E34" i="28"/>
  <c r="C34" i="28"/>
  <c r="BC33" i="28"/>
  <c r="AW33" i="28"/>
  <c r="AU33" i="28"/>
  <c r="AS33" i="28"/>
  <c r="AQ33" i="28"/>
  <c r="AO33" i="28"/>
  <c r="AM33" i="28"/>
  <c r="AK33" i="28"/>
  <c r="AI33" i="28"/>
  <c r="AG33" i="28"/>
  <c r="AE33" i="28"/>
  <c r="AC33" i="28"/>
  <c r="AA33" i="28"/>
  <c r="Y33" i="28"/>
  <c r="W33" i="28"/>
  <c r="U33" i="28"/>
  <c r="S33" i="28"/>
  <c r="Q33" i="28"/>
  <c r="O33" i="28"/>
  <c r="M33" i="28"/>
  <c r="K33" i="28"/>
  <c r="I33" i="28"/>
  <c r="G33" i="28"/>
  <c r="E33" i="28"/>
  <c r="C33" i="28"/>
  <c r="BC32" i="28"/>
  <c r="AW32" i="28"/>
  <c r="AU32" i="28"/>
  <c r="AS32" i="28"/>
  <c r="AQ32" i="28"/>
  <c r="AC32" i="28"/>
  <c r="AA32" i="28"/>
  <c r="U32" i="28"/>
  <c r="S32" i="28"/>
  <c r="Q32" i="28"/>
  <c r="O32" i="28"/>
  <c r="M32" i="28"/>
  <c r="K32" i="28"/>
  <c r="I32" i="28"/>
  <c r="G32" i="28"/>
  <c r="E32" i="28"/>
  <c r="C32" i="28"/>
  <c r="BC31" i="28"/>
  <c r="AW31" i="28"/>
  <c r="AU31" i="28"/>
  <c r="AS31" i="28"/>
  <c r="AQ31" i="28"/>
  <c r="AC31" i="28"/>
  <c r="AA31" i="28"/>
  <c r="U31" i="28"/>
  <c r="S31" i="28"/>
  <c r="Q31" i="28"/>
  <c r="O31" i="28"/>
  <c r="M31" i="28"/>
  <c r="K31" i="28"/>
  <c r="I31" i="28"/>
  <c r="G31" i="28"/>
  <c r="E31" i="28"/>
  <c r="C31" i="28"/>
  <c r="BC30" i="28"/>
  <c r="W64" i="28" s="1"/>
  <c r="AW30" i="28"/>
  <c r="AU30" i="28"/>
  <c r="AS30" i="28"/>
  <c r="AQ30" i="28"/>
  <c r="AO30" i="28"/>
  <c r="AM30" i="28"/>
  <c r="AK30" i="28"/>
  <c r="AI30" i="28"/>
  <c r="AG30" i="28"/>
  <c r="AE30" i="28"/>
  <c r="AC30" i="28"/>
  <c r="AA30" i="28"/>
  <c r="Y30" i="28"/>
  <c r="W30" i="28"/>
  <c r="U30" i="28"/>
  <c r="S30" i="28"/>
  <c r="Q30" i="28"/>
  <c r="O30" i="28"/>
  <c r="M30" i="28"/>
  <c r="K30" i="28"/>
  <c r="I30" i="28"/>
  <c r="G30" i="28"/>
  <c r="E30" i="28"/>
  <c r="C30" i="28"/>
  <c r="BC29" i="28"/>
  <c r="W63" i="28" s="1"/>
  <c r="AW29" i="28"/>
  <c r="AU29" i="28"/>
  <c r="AS29" i="28"/>
  <c r="AQ29" i="28"/>
  <c r="AO29" i="28"/>
  <c r="AM29" i="28"/>
  <c r="AK29" i="28"/>
  <c r="AI29" i="28"/>
  <c r="AG29" i="28"/>
  <c r="AE29" i="28"/>
  <c r="AC29" i="28"/>
  <c r="AA29" i="28"/>
  <c r="Y29" i="28"/>
  <c r="W29" i="28"/>
  <c r="U29" i="28"/>
  <c r="S29" i="28"/>
  <c r="Q29" i="28"/>
  <c r="O29" i="28"/>
  <c r="M29" i="28"/>
  <c r="K29" i="28"/>
  <c r="I29" i="28"/>
  <c r="G29" i="28"/>
  <c r="E29" i="28"/>
  <c r="C29" i="28"/>
  <c r="BC28" i="28"/>
  <c r="W62" i="28" s="1"/>
  <c r="W73" i="28" s="1"/>
  <c r="AW28" i="28"/>
  <c r="AU28" i="28"/>
  <c r="AS28" i="28"/>
  <c r="AQ28" i="28"/>
  <c r="AO28" i="28"/>
  <c r="AM28" i="28"/>
  <c r="AK28" i="28"/>
  <c r="AI28" i="28"/>
  <c r="AG28" i="28"/>
  <c r="AE28" i="28"/>
  <c r="AC28" i="28"/>
  <c r="AA28" i="28"/>
  <c r="Y28" i="28"/>
  <c r="W28" i="28"/>
  <c r="U28" i="28"/>
  <c r="S28" i="28"/>
  <c r="Q28" i="28"/>
  <c r="O28" i="28"/>
  <c r="M28" i="28"/>
  <c r="K28" i="28"/>
  <c r="I28" i="28"/>
  <c r="G28" i="28"/>
  <c r="E28" i="28"/>
  <c r="C28" i="28"/>
  <c r="BC27" i="28"/>
  <c r="AW27" i="28"/>
  <c r="AU27" i="28"/>
  <c r="AS27" i="28"/>
  <c r="AQ27" i="28"/>
  <c r="AO27" i="28"/>
  <c r="AM27" i="28"/>
  <c r="AK27" i="28"/>
  <c r="AI27" i="28"/>
  <c r="AG27" i="28"/>
  <c r="AE27" i="28"/>
  <c r="AC27" i="28"/>
  <c r="AA27" i="28"/>
  <c r="Y27" i="28"/>
  <c r="W27" i="28"/>
  <c r="U27" i="28"/>
  <c r="S27" i="28"/>
  <c r="Q27" i="28"/>
  <c r="O27" i="28"/>
  <c r="M27" i="28"/>
  <c r="K27" i="28"/>
  <c r="I27" i="28"/>
  <c r="G27" i="28"/>
  <c r="E27" i="28"/>
  <c r="C27" i="28"/>
  <c r="BC26" i="28"/>
  <c r="AW26" i="28"/>
  <c r="AU26" i="28"/>
  <c r="AS26" i="28"/>
  <c r="AQ26" i="28"/>
  <c r="AO26" i="28"/>
  <c r="AM26" i="28"/>
  <c r="AK26" i="28"/>
  <c r="AI26" i="28"/>
  <c r="AG26" i="28"/>
  <c r="AE26" i="28"/>
  <c r="AC26" i="28"/>
  <c r="AA26" i="28"/>
  <c r="Y26" i="28"/>
  <c r="W26" i="28"/>
  <c r="U26" i="28"/>
  <c r="S26" i="28"/>
  <c r="Q26" i="28"/>
  <c r="O26" i="28"/>
  <c r="M26" i="28"/>
  <c r="K26" i="28"/>
  <c r="I26" i="28"/>
  <c r="G26" i="28"/>
  <c r="E26" i="28"/>
  <c r="C26" i="28"/>
  <c r="BC25" i="28"/>
  <c r="AW25" i="28"/>
  <c r="AU25" i="28"/>
  <c r="AS25" i="28"/>
  <c r="AQ25" i="28"/>
  <c r="AO25" i="28"/>
  <c r="AM25" i="28"/>
  <c r="AK25" i="28"/>
  <c r="AI25" i="28"/>
  <c r="AG25" i="28"/>
  <c r="AE25" i="28"/>
  <c r="AC25" i="28"/>
  <c r="AA25" i="28"/>
  <c r="Y25" i="28"/>
  <c r="W25" i="28"/>
  <c r="U25" i="28"/>
  <c r="S25" i="28"/>
  <c r="Q25" i="28"/>
  <c r="O25" i="28"/>
  <c r="M25" i="28"/>
  <c r="K25" i="28"/>
  <c r="I25" i="28"/>
  <c r="G25" i="28"/>
  <c r="E25" i="28"/>
  <c r="C25" i="28"/>
  <c r="BC24" i="28"/>
  <c r="AW24" i="28"/>
  <c r="AU24" i="28"/>
  <c r="AS24" i="28"/>
  <c r="AQ24" i="28"/>
  <c r="AO24" i="28"/>
  <c r="AM24" i="28"/>
  <c r="AK24" i="28"/>
  <c r="AI24" i="28"/>
  <c r="AG24" i="28"/>
  <c r="AE24" i="28"/>
  <c r="AC24" i="28"/>
  <c r="AA24" i="28"/>
  <c r="Y24" i="28"/>
  <c r="W24" i="28"/>
  <c r="U24" i="28"/>
  <c r="S24" i="28"/>
  <c r="Q24" i="28"/>
  <c r="O24" i="28"/>
  <c r="M24" i="28"/>
  <c r="K24" i="28"/>
  <c r="I24" i="28"/>
  <c r="G24" i="28"/>
  <c r="E24" i="28"/>
  <c r="C24" i="28"/>
  <c r="BC23" i="28"/>
  <c r="BC39" i="28" s="1"/>
  <c r="BC41" i="28" s="1"/>
  <c r="BC20" i="28" s="1"/>
  <c r="AW23" i="28"/>
  <c r="AW39" i="28" s="1"/>
  <c r="AU23" i="28"/>
  <c r="AS23" i="28"/>
  <c r="AQ23" i="28"/>
  <c r="AO23" i="28"/>
  <c r="AM23" i="28"/>
  <c r="AK23" i="28"/>
  <c r="AI23" i="28"/>
  <c r="AG23" i="28"/>
  <c r="AE23" i="28"/>
  <c r="AC23" i="28"/>
  <c r="AA23" i="28"/>
  <c r="Y23" i="28"/>
  <c r="W23" i="28"/>
  <c r="U23" i="28"/>
  <c r="S23" i="28"/>
  <c r="Q23" i="28"/>
  <c r="Q39" i="28" s="1"/>
  <c r="O23" i="28"/>
  <c r="M23" i="28"/>
  <c r="K23" i="28"/>
  <c r="I23" i="28"/>
  <c r="G23" i="28"/>
  <c r="E23" i="28"/>
  <c r="C23" i="28"/>
  <c r="BA18" i="28"/>
  <c r="AX15" i="28"/>
  <c r="AW41" i="28" s="1"/>
  <c r="AV15" i="28"/>
  <c r="AU41" i="28" s="1"/>
  <c r="AT15" i="28"/>
  <c r="AS41" i="28" s="1"/>
  <c r="AR15" i="28"/>
  <c r="AQ41" i="28" s="1"/>
  <c r="AP15" i="28"/>
  <c r="AN15" i="28"/>
  <c r="AL15" i="28"/>
  <c r="AJ15" i="28"/>
  <c r="AH15" i="28"/>
  <c r="AF15" i="28"/>
  <c r="AD15" i="28"/>
  <c r="AC41" i="28" s="1"/>
  <c r="AB15" i="28"/>
  <c r="AA41" i="28" s="1"/>
  <c r="Z15" i="28"/>
  <c r="X15" i="28"/>
  <c r="V15" i="28"/>
  <c r="U41" i="28" s="1"/>
  <c r="T15" i="28"/>
  <c r="S41" i="28" s="1"/>
  <c r="R15" i="28"/>
  <c r="Q41" i="28" s="1"/>
  <c r="P15" i="28"/>
  <c r="O41" i="28" s="1"/>
  <c r="N15" i="28"/>
  <c r="M41" i="28" s="1"/>
  <c r="L15" i="28"/>
  <c r="K41" i="28" s="1"/>
  <c r="J15" i="28"/>
  <c r="I41" i="28" s="1"/>
  <c r="H15" i="28"/>
  <c r="G41" i="28" s="1"/>
  <c r="F15" i="28"/>
  <c r="E41" i="28" s="1"/>
  <c r="D15" i="28"/>
  <c r="C41" i="28" s="1"/>
  <c r="D14" i="28"/>
  <c r="AX13" i="28"/>
  <c r="AV13" i="28"/>
  <c r="AT13" i="28"/>
  <c r="AR13" i="28"/>
  <c r="AP13" i="28"/>
  <c r="AN13" i="28"/>
  <c r="AL13" i="28"/>
  <c r="AJ13" i="28"/>
  <c r="AH13" i="28"/>
  <c r="AF13" i="28"/>
  <c r="AD13" i="28"/>
  <c r="AB13" i="28"/>
  <c r="Z13" i="28"/>
  <c r="X13" i="28"/>
  <c r="V13" i="28"/>
  <c r="T13" i="28"/>
  <c r="R13" i="28"/>
  <c r="P13" i="28"/>
  <c r="N13" i="28"/>
  <c r="L13" i="28"/>
  <c r="J13" i="28"/>
  <c r="H13" i="28"/>
  <c r="F13" i="28"/>
  <c r="D13" i="28"/>
  <c r="AX12" i="28"/>
  <c r="AW12" i="28"/>
  <c r="AV12" i="28"/>
  <c r="AU12" i="28"/>
  <c r="AT12" i="28"/>
  <c r="AS12" i="28"/>
  <c r="AR12" i="28"/>
  <c r="AQ12" i="28"/>
  <c r="AP12" i="28"/>
  <c r="AO12" i="28"/>
  <c r="AN12" i="28"/>
  <c r="AM12" i="28"/>
  <c r="AL12" i="28"/>
  <c r="AK12" i="28"/>
  <c r="AJ12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AW73" i="27"/>
  <c r="AU73" i="27"/>
  <c r="AS73" i="27"/>
  <c r="AQ73" i="27"/>
  <c r="AO73" i="27"/>
  <c r="AM73" i="27"/>
  <c r="AK73" i="27"/>
  <c r="AI73" i="27"/>
  <c r="AG73" i="27"/>
  <c r="AE73" i="27"/>
  <c r="AC73" i="27"/>
  <c r="AA73" i="27"/>
  <c r="Y73" i="27"/>
  <c r="W73" i="27"/>
  <c r="U73" i="27"/>
  <c r="S73" i="27"/>
  <c r="Q73" i="27"/>
  <c r="O73" i="27"/>
  <c r="M73" i="27"/>
  <c r="K73" i="27"/>
  <c r="I73" i="27"/>
  <c r="G73" i="27"/>
  <c r="E73" i="27"/>
  <c r="C73" i="27"/>
  <c r="AX72" i="27"/>
  <c r="AV72" i="27"/>
  <c r="AT72" i="27"/>
  <c r="AR72" i="27"/>
  <c r="AP72" i="27"/>
  <c r="AN72" i="27"/>
  <c r="AL72" i="27"/>
  <c r="AJ72" i="27"/>
  <c r="AH72" i="27"/>
  <c r="AF72" i="27"/>
  <c r="AD72" i="27"/>
  <c r="AB72" i="27"/>
  <c r="Z72" i="27"/>
  <c r="X72" i="27"/>
  <c r="V72" i="27"/>
  <c r="T72" i="27"/>
  <c r="R72" i="27"/>
  <c r="P72" i="27"/>
  <c r="N72" i="27"/>
  <c r="L72" i="27"/>
  <c r="J72" i="27"/>
  <c r="H72" i="27"/>
  <c r="F72" i="27"/>
  <c r="D72" i="27"/>
  <c r="AX71" i="27"/>
  <c r="AV71" i="27"/>
  <c r="AT71" i="27"/>
  <c r="AR71" i="27"/>
  <c r="AP71" i="27"/>
  <c r="AN71" i="27"/>
  <c r="AL71" i="27"/>
  <c r="AJ71" i="27"/>
  <c r="AH71" i="27"/>
  <c r="AF71" i="27"/>
  <c r="AD71" i="27"/>
  <c r="AB71" i="27"/>
  <c r="Z71" i="27"/>
  <c r="X71" i="27"/>
  <c r="V71" i="27"/>
  <c r="T71" i="27"/>
  <c r="R71" i="27"/>
  <c r="P71" i="27"/>
  <c r="N71" i="27"/>
  <c r="L71" i="27"/>
  <c r="J71" i="27"/>
  <c r="H71" i="27"/>
  <c r="F71" i="27"/>
  <c r="D71" i="27"/>
  <c r="AX70" i="27"/>
  <c r="AV70" i="27"/>
  <c r="AT70" i="27"/>
  <c r="AR70" i="27"/>
  <c r="AP70" i="27"/>
  <c r="AN70" i="27"/>
  <c r="AL70" i="27"/>
  <c r="AJ70" i="27"/>
  <c r="AH70" i="27"/>
  <c r="AF70" i="27"/>
  <c r="AD70" i="27"/>
  <c r="AB70" i="27"/>
  <c r="Z70" i="27"/>
  <c r="X70" i="27"/>
  <c r="V70" i="27"/>
  <c r="T70" i="27"/>
  <c r="R70" i="27"/>
  <c r="P70" i="27"/>
  <c r="N70" i="27"/>
  <c r="L70" i="27"/>
  <c r="J70" i="27"/>
  <c r="H70" i="27"/>
  <c r="F70" i="27"/>
  <c r="D70" i="27"/>
  <c r="AX69" i="27"/>
  <c r="AV69" i="27"/>
  <c r="AT69" i="27"/>
  <c r="AR69" i="27"/>
  <c r="AP69" i="27"/>
  <c r="AN69" i="27"/>
  <c r="AL69" i="27"/>
  <c r="AJ69" i="27"/>
  <c r="AH69" i="27"/>
  <c r="AF69" i="27"/>
  <c r="AD69" i="27"/>
  <c r="AB69" i="27"/>
  <c r="Z69" i="27"/>
  <c r="X69" i="27"/>
  <c r="V69" i="27"/>
  <c r="T69" i="27"/>
  <c r="R69" i="27"/>
  <c r="P69" i="27"/>
  <c r="N69" i="27"/>
  <c r="L69" i="27"/>
  <c r="J69" i="27"/>
  <c r="H69" i="27"/>
  <c r="F69" i="27"/>
  <c r="D69" i="27"/>
  <c r="AX68" i="27"/>
  <c r="AV68" i="27"/>
  <c r="AT68" i="27"/>
  <c r="AR68" i="27"/>
  <c r="AP68" i="27"/>
  <c r="AN68" i="27"/>
  <c r="AL68" i="27"/>
  <c r="AJ68" i="27"/>
  <c r="AH68" i="27"/>
  <c r="AF68" i="27"/>
  <c r="AD68" i="27"/>
  <c r="AB68" i="27"/>
  <c r="Z68" i="27"/>
  <c r="X68" i="27"/>
  <c r="V68" i="27"/>
  <c r="T68" i="27"/>
  <c r="R68" i="27"/>
  <c r="P68" i="27"/>
  <c r="N68" i="27"/>
  <c r="L68" i="27"/>
  <c r="J68" i="27"/>
  <c r="H68" i="27"/>
  <c r="F68" i="27"/>
  <c r="D68" i="27"/>
  <c r="AX67" i="27"/>
  <c r="AV67" i="27"/>
  <c r="AT67" i="27"/>
  <c r="AR67" i="27"/>
  <c r="AP67" i="27"/>
  <c r="AN67" i="27"/>
  <c r="AL67" i="27"/>
  <c r="AJ67" i="27"/>
  <c r="AH67" i="27"/>
  <c r="AF67" i="27"/>
  <c r="AD67" i="27"/>
  <c r="AB67" i="27"/>
  <c r="Z67" i="27"/>
  <c r="X67" i="27"/>
  <c r="V67" i="27"/>
  <c r="T67" i="27"/>
  <c r="R67" i="27"/>
  <c r="P67" i="27"/>
  <c r="N67" i="27"/>
  <c r="L67" i="27"/>
  <c r="J67" i="27"/>
  <c r="H67" i="27"/>
  <c r="F67" i="27"/>
  <c r="D67" i="27"/>
  <c r="AX66" i="27"/>
  <c r="AV66" i="27"/>
  <c r="AT66" i="27"/>
  <c r="AR66" i="27"/>
  <c r="AP66" i="27"/>
  <c r="AN66" i="27"/>
  <c r="AL66" i="27"/>
  <c r="AJ66" i="27"/>
  <c r="AH66" i="27"/>
  <c r="AF66" i="27"/>
  <c r="AD66" i="27"/>
  <c r="AB66" i="27"/>
  <c r="Z66" i="27"/>
  <c r="X66" i="27"/>
  <c r="V66" i="27"/>
  <c r="T66" i="27"/>
  <c r="R66" i="27"/>
  <c r="P66" i="27"/>
  <c r="N66" i="27"/>
  <c r="L66" i="27"/>
  <c r="J66" i="27"/>
  <c r="H66" i="27"/>
  <c r="F66" i="27"/>
  <c r="D66" i="27"/>
  <c r="AX65" i="27"/>
  <c r="AV65" i="27"/>
  <c r="AT65" i="27"/>
  <c r="AR65" i="27"/>
  <c r="AP65" i="27"/>
  <c r="AN65" i="27"/>
  <c r="AL65" i="27"/>
  <c r="AJ65" i="27"/>
  <c r="AH65" i="27"/>
  <c r="AF65" i="27"/>
  <c r="AD65" i="27"/>
  <c r="AB65" i="27"/>
  <c r="Z65" i="27"/>
  <c r="X65" i="27"/>
  <c r="V65" i="27"/>
  <c r="T65" i="27"/>
  <c r="R65" i="27"/>
  <c r="P65" i="27"/>
  <c r="N65" i="27"/>
  <c r="L65" i="27"/>
  <c r="J65" i="27"/>
  <c r="H65" i="27"/>
  <c r="F65" i="27"/>
  <c r="D65" i="27"/>
  <c r="AX64" i="27"/>
  <c r="AV64" i="27"/>
  <c r="AT64" i="27"/>
  <c r="AR64" i="27"/>
  <c r="AP64" i="27"/>
  <c r="AN64" i="27"/>
  <c r="AL64" i="27"/>
  <c r="AJ64" i="27"/>
  <c r="AH64" i="27"/>
  <c r="AF64" i="27"/>
  <c r="AD64" i="27"/>
  <c r="AB64" i="27"/>
  <c r="Z64" i="27"/>
  <c r="X64" i="27"/>
  <c r="V64" i="27"/>
  <c r="T64" i="27"/>
  <c r="R64" i="27"/>
  <c r="P64" i="27"/>
  <c r="N64" i="27"/>
  <c r="L64" i="27"/>
  <c r="J64" i="27"/>
  <c r="H64" i="27"/>
  <c r="F64" i="27"/>
  <c r="D64" i="27"/>
  <c r="AX63" i="27"/>
  <c r="AV63" i="27"/>
  <c r="AT63" i="27"/>
  <c r="AR63" i="27"/>
  <c r="AP63" i="27"/>
  <c r="AN63" i="27"/>
  <c r="AL63" i="27"/>
  <c r="AJ63" i="27"/>
  <c r="AH63" i="27"/>
  <c r="AF63" i="27"/>
  <c r="AD63" i="27"/>
  <c r="AB63" i="27"/>
  <c r="Z63" i="27"/>
  <c r="X63" i="27"/>
  <c r="V63" i="27"/>
  <c r="T63" i="27"/>
  <c r="R63" i="27"/>
  <c r="P63" i="27"/>
  <c r="N63" i="27"/>
  <c r="L63" i="27"/>
  <c r="J63" i="27"/>
  <c r="H63" i="27"/>
  <c r="F63" i="27"/>
  <c r="D63" i="27"/>
  <c r="AX62" i="27"/>
  <c r="AV62" i="27"/>
  <c r="AT62" i="27"/>
  <c r="AR62" i="27"/>
  <c r="AP62" i="27"/>
  <c r="AN62" i="27"/>
  <c r="AL62" i="27"/>
  <c r="AJ62" i="27"/>
  <c r="AH62" i="27"/>
  <c r="AF62" i="27"/>
  <c r="AD62" i="27"/>
  <c r="AB62" i="27"/>
  <c r="Z62" i="27"/>
  <c r="X62" i="27"/>
  <c r="V62" i="27"/>
  <c r="T62" i="27"/>
  <c r="R62" i="27"/>
  <c r="P62" i="27"/>
  <c r="N62" i="27"/>
  <c r="L62" i="27"/>
  <c r="J62" i="27"/>
  <c r="H62" i="27"/>
  <c r="F62" i="27"/>
  <c r="D62" i="27"/>
  <c r="AX61" i="27"/>
  <c r="AV61" i="27"/>
  <c r="AT61" i="27"/>
  <c r="AR61" i="27"/>
  <c r="AP61" i="27"/>
  <c r="AN61" i="27"/>
  <c r="AL61" i="27"/>
  <c r="AJ61" i="27"/>
  <c r="AH61" i="27"/>
  <c r="AF61" i="27"/>
  <c r="AD61" i="27"/>
  <c r="AB61" i="27"/>
  <c r="Z61" i="27"/>
  <c r="X61" i="27"/>
  <c r="V61" i="27"/>
  <c r="T61" i="27"/>
  <c r="R61" i="27"/>
  <c r="P61" i="27"/>
  <c r="N61" i="27"/>
  <c r="L61" i="27"/>
  <c r="J61" i="27"/>
  <c r="H61" i="27"/>
  <c r="F61" i="27"/>
  <c r="D61" i="27"/>
  <c r="AX60" i="27"/>
  <c r="AV60" i="27"/>
  <c r="AT60" i="27"/>
  <c r="AR60" i="27"/>
  <c r="AP60" i="27"/>
  <c r="AN60" i="27"/>
  <c r="AL60" i="27"/>
  <c r="AJ60" i="27"/>
  <c r="AH60" i="27"/>
  <c r="AF60" i="27"/>
  <c r="AD60" i="27"/>
  <c r="AB60" i="27"/>
  <c r="Z60" i="27"/>
  <c r="X60" i="27"/>
  <c r="V60" i="27"/>
  <c r="T60" i="27"/>
  <c r="R60" i="27"/>
  <c r="P60" i="27"/>
  <c r="N60" i="27"/>
  <c r="L60" i="27"/>
  <c r="J60" i="27"/>
  <c r="H60" i="27"/>
  <c r="F60" i="27"/>
  <c r="D60" i="27"/>
  <c r="AX59" i="27"/>
  <c r="AV59" i="27"/>
  <c r="AT59" i="27"/>
  <c r="AR59" i="27"/>
  <c r="AP59" i="27"/>
  <c r="AN59" i="27"/>
  <c r="AL59" i="27"/>
  <c r="AJ59" i="27"/>
  <c r="AH59" i="27"/>
  <c r="AF59" i="27"/>
  <c r="AD59" i="27"/>
  <c r="AB59" i="27"/>
  <c r="Z59" i="27"/>
  <c r="X59" i="27"/>
  <c r="V59" i="27"/>
  <c r="T59" i="27"/>
  <c r="R59" i="27"/>
  <c r="P59" i="27"/>
  <c r="N59" i="27"/>
  <c r="L59" i="27"/>
  <c r="J59" i="27"/>
  <c r="H59" i="27"/>
  <c r="F59" i="27"/>
  <c r="D59" i="27"/>
  <c r="AX58" i="27"/>
  <c r="AV58" i="27"/>
  <c r="AT58" i="27"/>
  <c r="AR58" i="27"/>
  <c r="AP58" i="27"/>
  <c r="AN58" i="27"/>
  <c r="AL58" i="27"/>
  <c r="AJ58" i="27"/>
  <c r="AH58" i="27"/>
  <c r="AF58" i="27"/>
  <c r="AD58" i="27"/>
  <c r="AB58" i="27"/>
  <c r="Z58" i="27"/>
  <c r="X58" i="27"/>
  <c r="V58" i="27"/>
  <c r="T58" i="27"/>
  <c r="R58" i="27"/>
  <c r="P58" i="27"/>
  <c r="N58" i="27"/>
  <c r="L58" i="27"/>
  <c r="J58" i="27"/>
  <c r="H58" i="27"/>
  <c r="F58" i="27"/>
  <c r="D58" i="27"/>
  <c r="AX57" i="27"/>
  <c r="AV57" i="27"/>
  <c r="AT57" i="27"/>
  <c r="AR57" i="27"/>
  <c r="AP57" i="27"/>
  <c r="AN57" i="27"/>
  <c r="AL57" i="27"/>
  <c r="AJ57" i="27"/>
  <c r="AH57" i="27"/>
  <c r="AF57" i="27"/>
  <c r="AD57" i="27"/>
  <c r="AB57" i="27"/>
  <c r="Z57" i="27"/>
  <c r="X57" i="27"/>
  <c r="V57" i="27"/>
  <c r="T57" i="27"/>
  <c r="R57" i="27"/>
  <c r="P57" i="27"/>
  <c r="N57" i="27"/>
  <c r="L57" i="27"/>
  <c r="J57" i="27"/>
  <c r="H57" i="27"/>
  <c r="F57" i="27"/>
  <c r="D57" i="27"/>
  <c r="BC40" i="27"/>
  <c r="BB39" i="27"/>
  <c r="BB41" i="27" s="1"/>
  <c r="BB20" i="27" s="1"/>
  <c r="BC38" i="27"/>
  <c r="AW38" i="27"/>
  <c r="AU38" i="27"/>
  <c r="AS38" i="27"/>
  <c r="AQ38" i="27"/>
  <c r="AO38" i="27"/>
  <c r="AM38" i="27"/>
  <c r="AK38" i="27"/>
  <c r="AI38" i="27"/>
  <c r="AG38" i="27"/>
  <c r="AE38" i="27"/>
  <c r="AC38" i="27"/>
  <c r="AA38" i="27"/>
  <c r="Y38" i="27"/>
  <c r="W38" i="27"/>
  <c r="U38" i="27"/>
  <c r="S38" i="27"/>
  <c r="Q38" i="27"/>
  <c r="O38" i="27"/>
  <c r="M38" i="27"/>
  <c r="K38" i="27"/>
  <c r="I38" i="27"/>
  <c r="G38" i="27"/>
  <c r="E38" i="27"/>
  <c r="C38" i="27"/>
  <c r="BC37" i="27"/>
  <c r="AW37" i="27"/>
  <c r="AU37" i="27"/>
  <c r="AS37" i="27"/>
  <c r="AQ37" i="27"/>
  <c r="AO37" i="27"/>
  <c r="AM37" i="27"/>
  <c r="AK37" i="27"/>
  <c r="AI37" i="27"/>
  <c r="AG37" i="27"/>
  <c r="AE37" i="27"/>
  <c r="AC37" i="27"/>
  <c r="AA37" i="27"/>
  <c r="Y37" i="27"/>
  <c r="W37" i="27"/>
  <c r="U37" i="27"/>
  <c r="S37" i="27"/>
  <c r="Q37" i="27"/>
  <c r="O37" i="27"/>
  <c r="M37" i="27"/>
  <c r="K37" i="27"/>
  <c r="I37" i="27"/>
  <c r="G37" i="27"/>
  <c r="E37" i="27"/>
  <c r="C37" i="27"/>
  <c r="BC36" i="27"/>
  <c r="AW36" i="27"/>
  <c r="AU36" i="27"/>
  <c r="AS36" i="27"/>
  <c r="AQ36" i="27"/>
  <c r="AO36" i="27"/>
  <c r="AM36" i="27"/>
  <c r="AG36" i="27"/>
  <c r="AE36" i="27"/>
  <c r="AC36" i="27"/>
  <c r="AA36" i="27"/>
  <c r="Y36" i="27"/>
  <c r="W36" i="27"/>
  <c r="U36" i="27"/>
  <c r="S36" i="27"/>
  <c r="Q36" i="27"/>
  <c r="O36" i="27"/>
  <c r="M36" i="27"/>
  <c r="K36" i="27"/>
  <c r="I36" i="27"/>
  <c r="G36" i="27"/>
  <c r="E36" i="27"/>
  <c r="C36" i="27"/>
  <c r="BC35" i="27"/>
  <c r="AW35" i="27"/>
  <c r="AU35" i="27"/>
  <c r="AS35" i="27"/>
  <c r="AQ35" i="27"/>
  <c r="AO35" i="27"/>
  <c r="AM35" i="27"/>
  <c r="AG35" i="27"/>
  <c r="AE35" i="27"/>
  <c r="AA35" i="27"/>
  <c r="Y35" i="27"/>
  <c r="W35" i="27"/>
  <c r="U35" i="27"/>
  <c r="S35" i="27"/>
  <c r="Q35" i="27"/>
  <c r="O35" i="27"/>
  <c r="M35" i="27"/>
  <c r="K35" i="27"/>
  <c r="I35" i="27"/>
  <c r="G35" i="27"/>
  <c r="E35" i="27"/>
  <c r="C35" i="27"/>
  <c r="BC34" i="27"/>
  <c r="AW34" i="27"/>
  <c r="AU34" i="27"/>
  <c r="AS34" i="27"/>
  <c r="AQ34" i="27"/>
  <c r="AO34" i="27"/>
  <c r="AM34" i="27"/>
  <c r="AG34" i="27"/>
  <c r="AE34" i="27"/>
  <c r="AA34" i="27"/>
  <c r="Y34" i="27"/>
  <c r="W34" i="27"/>
  <c r="U34" i="27"/>
  <c r="S34" i="27"/>
  <c r="Q34" i="27"/>
  <c r="O34" i="27"/>
  <c r="M34" i="27"/>
  <c r="K34" i="27"/>
  <c r="I34" i="27"/>
  <c r="G34" i="27"/>
  <c r="E34" i="27"/>
  <c r="C34" i="27"/>
  <c r="BC33" i="27"/>
  <c r="AW33" i="27"/>
  <c r="AU33" i="27"/>
  <c r="AS33" i="27"/>
  <c r="AQ33" i="27"/>
  <c r="AO33" i="27"/>
  <c r="AM33" i="27"/>
  <c r="AK33" i="27"/>
  <c r="AI33" i="27"/>
  <c r="AG33" i="27"/>
  <c r="AE33" i="27"/>
  <c r="AC33" i="27"/>
  <c r="AA33" i="27"/>
  <c r="Y33" i="27"/>
  <c r="W33" i="27"/>
  <c r="U33" i="27"/>
  <c r="S33" i="27"/>
  <c r="Q33" i="27"/>
  <c r="O33" i="27"/>
  <c r="M33" i="27"/>
  <c r="K33" i="27"/>
  <c r="I33" i="27"/>
  <c r="G33" i="27"/>
  <c r="E33" i="27"/>
  <c r="C33" i="27"/>
  <c r="BC32" i="27"/>
  <c r="AW32" i="27"/>
  <c r="AU32" i="27"/>
  <c r="AS32" i="27"/>
  <c r="AQ32" i="27"/>
  <c r="AO32" i="27"/>
  <c r="AM32" i="27"/>
  <c r="AG32" i="27"/>
  <c r="AE32" i="27"/>
  <c r="AA32" i="27"/>
  <c r="Y32" i="27"/>
  <c r="W32" i="27"/>
  <c r="U32" i="27"/>
  <c r="S32" i="27"/>
  <c r="Q32" i="27"/>
  <c r="O32" i="27"/>
  <c r="M32" i="27"/>
  <c r="K32" i="27"/>
  <c r="I32" i="27"/>
  <c r="G32" i="27"/>
  <c r="E32" i="27"/>
  <c r="C32" i="27"/>
  <c r="BC31" i="27"/>
  <c r="AW31" i="27"/>
  <c r="AU31" i="27"/>
  <c r="AS31" i="27"/>
  <c r="AQ31" i="27"/>
  <c r="AO31" i="27"/>
  <c r="AM31" i="27"/>
  <c r="AG31" i="27"/>
  <c r="AE31" i="27"/>
  <c r="AA31" i="27"/>
  <c r="Y31" i="27"/>
  <c r="W31" i="27"/>
  <c r="U31" i="27"/>
  <c r="S31" i="27"/>
  <c r="Q31" i="27"/>
  <c r="O31" i="27"/>
  <c r="M31" i="27"/>
  <c r="K31" i="27"/>
  <c r="I31" i="27"/>
  <c r="G31" i="27"/>
  <c r="E31" i="27"/>
  <c r="C31" i="27"/>
  <c r="BC30" i="27"/>
  <c r="AW30" i="27"/>
  <c r="AU30" i="27"/>
  <c r="AS30" i="27"/>
  <c r="AQ30" i="27"/>
  <c r="AO30" i="27"/>
  <c r="AM30" i="27"/>
  <c r="AK30" i="27"/>
  <c r="AI30" i="27"/>
  <c r="AG30" i="27"/>
  <c r="AE30" i="27"/>
  <c r="AC30" i="27"/>
  <c r="AA30" i="27"/>
  <c r="Y30" i="27"/>
  <c r="W30" i="27"/>
  <c r="U30" i="27"/>
  <c r="S30" i="27"/>
  <c r="Q30" i="27"/>
  <c r="O30" i="27"/>
  <c r="M30" i="27"/>
  <c r="K30" i="27"/>
  <c r="I30" i="27"/>
  <c r="G30" i="27"/>
  <c r="E30" i="27"/>
  <c r="C30" i="27"/>
  <c r="BC29" i="27"/>
  <c r="AW29" i="27"/>
  <c r="AU29" i="27"/>
  <c r="AS29" i="27"/>
  <c r="AQ29" i="27"/>
  <c r="AO29" i="27"/>
  <c r="AM29" i="27"/>
  <c r="AK29" i="27"/>
  <c r="AI29" i="27"/>
  <c r="AG29" i="27"/>
  <c r="AE29" i="27"/>
  <c r="AC29" i="27"/>
  <c r="AA29" i="27"/>
  <c r="Y29" i="27"/>
  <c r="W29" i="27"/>
  <c r="U29" i="27"/>
  <c r="S29" i="27"/>
  <c r="Q29" i="27"/>
  <c r="O29" i="27"/>
  <c r="M29" i="27"/>
  <c r="K29" i="27"/>
  <c r="I29" i="27"/>
  <c r="G29" i="27"/>
  <c r="E29" i="27"/>
  <c r="C29" i="27"/>
  <c r="BC28" i="27"/>
  <c r="AW28" i="27"/>
  <c r="AU28" i="27"/>
  <c r="AS28" i="27"/>
  <c r="AQ28" i="27"/>
  <c r="AO28" i="27"/>
  <c r="AM28" i="27"/>
  <c r="AK28" i="27"/>
  <c r="AI28" i="27"/>
  <c r="AG28" i="27"/>
  <c r="AE28" i="27"/>
  <c r="AC28" i="27"/>
  <c r="AA28" i="27"/>
  <c r="Y28" i="27"/>
  <c r="W28" i="27"/>
  <c r="U28" i="27"/>
  <c r="S28" i="27"/>
  <c r="Q28" i="27"/>
  <c r="O28" i="27"/>
  <c r="M28" i="27"/>
  <c r="K28" i="27"/>
  <c r="I28" i="27"/>
  <c r="G28" i="27"/>
  <c r="E28" i="27"/>
  <c r="C28" i="27"/>
  <c r="BC27" i="27"/>
  <c r="AW27" i="27"/>
  <c r="AU27" i="27"/>
  <c r="AS27" i="27"/>
  <c r="AQ27" i="27"/>
  <c r="AO27" i="27"/>
  <c r="AM27" i="27"/>
  <c r="AK27" i="27"/>
  <c r="AI27" i="27"/>
  <c r="AG27" i="27"/>
  <c r="AE27" i="27"/>
  <c r="AC27" i="27"/>
  <c r="AA27" i="27"/>
  <c r="Y27" i="27"/>
  <c r="W27" i="27"/>
  <c r="U27" i="27"/>
  <c r="S27" i="27"/>
  <c r="Q27" i="27"/>
  <c r="O27" i="27"/>
  <c r="M27" i="27"/>
  <c r="K27" i="27"/>
  <c r="I27" i="27"/>
  <c r="G27" i="27"/>
  <c r="E27" i="27"/>
  <c r="C27" i="27"/>
  <c r="BC26" i="27"/>
  <c r="AW26" i="27"/>
  <c r="AU26" i="27"/>
  <c r="AS26" i="27"/>
  <c r="AQ26" i="27"/>
  <c r="AO26" i="27"/>
  <c r="AM26" i="27"/>
  <c r="AK26" i="27"/>
  <c r="AI26" i="27"/>
  <c r="AG26" i="27"/>
  <c r="AE26" i="27"/>
  <c r="AC26" i="27"/>
  <c r="AA26" i="27"/>
  <c r="Y26" i="27"/>
  <c r="W26" i="27"/>
  <c r="U26" i="27"/>
  <c r="S26" i="27"/>
  <c r="Q26" i="27"/>
  <c r="O26" i="27"/>
  <c r="M26" i="27"/>
  <c r="K26" i="27"/>
  <c r="I26" i="27"/>
  <c r="G26" i="27"/>
  <c r="E26" i="27"/>
  <c r="C26" i="27"/>
  <c r="BC25" i="27"/>
  <c r="AW25" i="27"/>
  <c r="AU25" i="27"/>
  <c r="AS25" i="27"/>
  <c r="AQ25" i="27"/>
  <c r="AO25" i="27"/>
  <c r="AM25" i="27"/>
  <c r="AK25" i="27"/>
  <c r="AI25" i="27"/>
  <c r="AG25" i="27"/>
  <c r="AE25" i="27"/>
  <c r="AC25" i="27"/>
  <c r="AA25" i="27"/>
  <c r="Y25" i="27"/>
  <c r="W25" i="27"/>
  <c r="U25" i="27"/>
  <c r="S25" i="27"/>
  <c r="Q25" i="27"/>
  <c r="O25" i="27"/>
  <c r="M25" i="27"/>
  <c r="K25" i="27"/>
  <c r="I25" i="27"/>
  <c r="G25" i="27"/>
  <c r="E25" i="27"/>
  <c r="C25" i="27"/>
  <c r="BC24" i="27"/>
  <c r="AW24" i="27"/>
  <c r="AU24" i="27"/>
  <c r="AS24" i="27"/>
  <c r="AQ24" i="27"/>
  <c r="AO24" i="27"/>
  <c r="AM24" i="27"/>
  <c r="AK24" i="27"/>
  <c r="AI24" i="27"/>
  <c r="AG24" i="27"/>
  <c r="AE24" i="27"/>
  <c r="AC24" i="27"/>
  <c r="AA24" i="27"/>
  <c r="Y24" i="27"/>
  <c r="W24" i="27"/>
  <c r="U24" i="27"/>
  <c r="S24" i="27"/>
  <c r="Q24" i="27"/>
  <c r="O24" i="27"/>
  <c r="M24" i="27"/>
  <c r="K24" i="27"/>
  <c r="I24" i="27"/>
  <c r="G24" i="27"/>
  <c r="E24" i="27"/>
  <c r="C24" i="27"/>
  <c r="BC23" i="27"/>
  <c r="BC39" i="27" s="1"/>
  <c r="BC41" i="27" s="1"/>
  <c r="BC20" i="27" s="1"/>
  <c r="AW23" i="27"/>
  <c r="AW39" i="27" s="1"/>
  <c r="AU23" i="27"/>
  <c r="AU39" i="27" s="1"/>
  <c r="AS23" i="27"/>
  <c r="AS39" i="27" s="1"/>
  <c r="AQ23" i="27"/>
  <c r="AQ39" i="27" s="1"/>
  <c r="AO23" i="27"/>
  <c r="AO39" i="27" s="1"/>
  <c r="AM23" i="27"/>
  <c r="AM39" i="27" s="1"/>
  <c r="AK23" i="27"/>
  <c r="AI23" i="27"/>
  <c r="AG23" i="27"/>
  <c r="AG39" i="27" s="1"/>
  <c r="AE23" i="27"/>
  <c r="AE39" i="27" s="1"/>
  <c r="AC23" i="27"/>
  <c r="AA23" i="27"/>
  <c r="AA39" i="27" s="1"/>
  <c r="Y23" i="27"/>
  <c r="Y39" i="27" s="1"/>
  <c r="W23" i="27"/>
  <c r="W39" i="27" s="1"/>
  <c r="U23" i="27"/>
  <c r="U39" i="27" s="1"/>
  <c r="S23" i="27"/>
  <c r="S39" i="27" s="1"/>
  <c r="Q23" i="27"/>
  <c r="Q39" i="27" s="1"/>
  <c r="O23" i="27"/>
  <c r="O39" i="27" s="1"/>
  <c r="M23" i="27"/>
  <c r="M39" i="27" s="1"/>
  <c r="K23" i="27"/>
  <c r="K39" i="27" s="1"/>
  <c r="I23" i="27"/>
  <c r="I39" i="27" s="1"/>
  <c r="G23" i="27"/>
  <c r="G39" i="27" s="1"/>
  <c r="E23" i="27"/>
  <c r="E39" i="27" s="1"/>
  <c r="C23" i="27"/>
  <c r="C39" i="27" s="1"/>
  <c r="BA18" i="27"/>
  <c r="AX15" i="27"/>
  <c r="AW41" i="27" s="1"/>
  <c r="AV15" i="27"/>
  <c r="AU41" i="27" s="1"/>
  <c r="AT15" i="27"/>
  <c r="AS41" i="27" s="1"/>
  <c r="AR15" i="27"/>
  <c r="AQ41" i="27" s="1"/>
  <c r="AP15" i="27"/>
  <c r="AO41" i="27" s="1"/>
  <c r="AN15" i="27"/>
  <c r="AM41" i="27" s="1"/>
  <c r="AL15" i="27"/>
  <c r="AJ15" i="27"/>
  <c r="AH15" i="27"/>
  <c r="AG41" i="27" s="1"/>
  <c r="AF15" i="27"/>
  <c r="AE41" i="27" s="1"/>
  <c r="AD15" i="27"/>
  <c r="AB15" i="27"/>
  <c r="AA41" i="27" s="1"/>
  <c r="Z15" i="27"/>
  <c r="Y41" i="27" s="1"/>
  <c r="X15" i="27"/>
  <c r="W41" i="27" s="1"/>
  <c r="V15" i="27"/>
  <c r="U41" i="27" s="1"/>
  <c r="T15" i="27"/>
  <c r="S41" i="27" s="1"/>
  <c r="R15" i="27"/>
  <c r="Q41" i="27" s="1"/>
  <c r="P15" i="27"/>
  <c r="O41" i="27" s="1"/>
  <c r="N15" i="27"/>
  <c r="M41" i="27" s="1"/>
  <c r="L15" i="27"/>
  <c r="K41" i="27" s="1"/>
  <c r="J15" i="27"/>
  <c r="I41" i="27" s="1"/>
  <c r="H15" i="27"/>
  <c r="G41" i="27" s="1"/>
  <c r="F15" i="27"/>
  <c r="E41" i="27" s="1"/>
  <c r="D15" i="27"/>
  <c r="C41" i="27" s="1"/>
  <c r="D14" i="27"/>
  <c r="AX13" i="27"/>
  <c r="AV13" i="27"/>
  <c r="AT13" i="27"/>
  <c r="AR13" i="27"/>
  <c r="AP13" i="27"/>
  <c r="AN13" i="27"/>
  <c r="AL13" i="27"/>
  <c r="AJ13" i="27"/>
  <c r="AH13" i="27"/>
  <c r="AF13" i="27"/>
  <c r="AD13" i="27"/>
  <c r="AB13" i="27"/>
  <c r="Z13" i="27"/>
  <c r="X13" i="27"/>
  <c r="V13" i="27"/>
  <c r="T13" i="27"/>
  <c r="R13" i="27"/>
  <c r="P13" i="27"/>
  <c r="N13" i="27"/>
  <c r="L13" i="27"/>
  <c r="J13" i="27"/>
  <c r="H13" i="27"/>
  <c r="F13" i="27"/>
  <c r="D13" i="27"/>
  <c r="AX12" i="27"/>
  <c r="AW12" i="27"/>
  <c r="AV12" i="27"/>
  <c r="AU12" i="27"/>
  <c r="AT12" i="27"/>
  <c r="AS12" i="27"/>
  <c r="AR12" i="27"/>
  <c r="AQ12" i="27"/>
  <c r="AP12" i="27"/>
  <c r="AO12" i="27"/>
  <c r="AN12" i="27"/>
  <c r="AM12" i="27"/>
  <c r="AL12" i="27"/>
  <c r="AK12" i="27"/>
  <c r="AJ12" i="27"/>
  <c r="AI12" i="27"/>
  <c r="AH12" i="27"/>
  <c r="AG12" i="27"/>
  <c r="AF12" i="27"/>
  <c r="AE12" i="27"/>
  <c r="AD12" i="27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AW73" i="26"/>
  <c r="AU73" i="26"/>
  <c r="AS73" i="26"/>
  <c r="AQ73" i="26"/>
  <c r="AO73" i="26"/>
  <c r="U73" i="26"/>
  <c r="S73" i="26"/>
  <c r="Q73" i="26"/>
  <c r="O73" i="26"/>
  <c r="M73" i="26"/>
  <c r="K73" i="26"/>
  <c r="I73" i="26"/>
  <c r="G73" i="26"/>
  <c r="E73" i="26"/>
  <c r="C73" i="26"/>
  <c r="AX72" i="26"/>
  <c r="AV72" i="26"/>
  <c r="AT72" i="26"/>
  <c r="AR72" i="26"/>
  <c r="AP72" i="26"/>
  <c r="AD72" i="26"/>
  <c r="AB72" i="26"/>
  <c r="Z72" i="26"/>
  <c r="V72" i="26"/>
  <c r="T72" i="26"/>
  <c r="R72" i="26"/>
  <c r="P72" i="26"/>
  <c r="N72" i="26"/>
  <c r="L72" i="26"/>
  <c r="J72" i="26"/>
  <c r="H72" i="26"/>
  <c r="F72" i="26"/>
  <c r="D72" i="26"/>
  <c r="AX71" i="26"/>
  <c r="AV71" i="26"/>
  <c r="AT71" i="26"/>
  <c r="AR71" i="26"/>
  <c r="AP71" i="26"/>
  <c r="AD71" i="26"/>
  <c r="AB71" i="26"/>
  <c r="Z71" i="26"/>
  <c r="V71" i="26"/>
  <c r="T71" i="26"/>
  <c r="R71" i="26"/>
  <c r="P71" i="26"/>
  <c r="N71" i="26"/>
  <c r="L71" i="26"/>
  <c r="J71" i="26"/>
  <c r="H71" i="26"/>
  <c r="F71" i="26"/>
  <c r="D71" i="26"/>
  <c r="AX70" i="26"/>
  <c r="AV70" i="26"/>
  <c r="AT70" i="26"/>
  <c r="AR70" i="26"/>
  <c r="AP70" i="26"/>
  <c r="AD70" i="26"/>
  <c r="AB70" i="26"/>
  <c r="Z70" i="26"/>
  <c r="V70" i="26"/>
  <c r="T70" i="26"/>
  <c r="R70" i="26"/>
  <c r="P70" i="26"/>
  <c r="N70" i="26"/>
  <c r="L70" i="26"/>
  <c r="J70" i="26"/>
  <c r="H70" i="26"/>
  <c r="F70" i="26"/>
  <c r="D70" i="26"/>
  <c r="AX69" i="26"/>
  <c r="AV69" i="26"/>
  <c r="AT69" i="26"/>
  <c r="AR69" i="26"/>
  <c r="AP69" i="26"/>
  <c r="AF69" i="26"/>
  <c r="AD69" i="26"/>
  <c r="AB69" i="26"/>
  <c r="Z69" i="26"/>
  <c r="V69" i="26"/>
  <c r="T69" i="26"/>
  <c r="R69" i="26"/>
  <c r="P69" i="26"/>
  <c r="N69" i="26"/>
  <c r="L69" i="26"/>
  <c r="J69" i="26"/>
  <c r="H69" i="26"/>
  <c r="F69" i="26"/>
  <c r="D69" i="26"/>
  <c r="AX68" i="26"/>
  <c r="AV68" i="26"/>
  <c r="AT68" i="26"/>
  <c r="AR68" i="26"/>
  <c r="AP68" i="26"/>
  <c r="AF68" i="26"/>
  <c r="AD68" i="26"/>
  <c r="AB68" i="26"/>
  <c r="Z68" i="26"/>
  <c r="V68" i="26"/>
  <c r="T68" i="26"/>
  <c r="R68" i="26"/>
  <c r="P68" i="26"/>
  <c r="N68" i="26"/>
  <c r="L68" i="26"/>
  <c r="J68" i="26"/>
  <c r="H68" i="26"/>
  <c r="F68" i="26"/>
  <c r="D68" i="26"/>
  <c r="AX67" i="26"/>
  <c r="AV67" i="26"/>
  <c r="AT67" i="26"/>
  <c r="AR67" i="26"/>
  <c r="AP67" i="26"/>
  <c r="AF67" i="26"/>
  <c r="AD67" i="26"/>
  <c r="AB67" i="26"/>
  <c r="Z67" i="26"/>
  <c r="V67" i="26"/>
  <c r="T67" i="26"/>
  <c r="R67" i="26"/>
  <c r="P67" i="26"/>
  <c r="N67" i="26"/>
  <c r="L67" i="26"/>
  <c r="J67" i="26"/>
  <c r="H67" i="26"/>
  <c r="F67" i="26"/>
  <c r="D67" i="26"/>
  <c r="AX66" i="26"/>
  <c r="AV66" i="26"/>
  <c r="AT66" i="26"/>
  <c r="AR66" i="26"/>
  <c r="AP66" i="26"/>
  <c r="AF66" i="26"/>
  <c r="AD66" i="26"/>
  <c r="AB66" i="26"/>
  <c r="Z66" i="26"/>
  <c r="V66" i="26"/>
  <c r="T66" i="26"/>
  <c r="R66" i="26"/>
  <c r="P66" i="26"/>
  <c r="N66" i="26"/>
  <c r="L66" i="26"/>
  <c r="J66" i="26"/>
  <c r="H66" i="26"/>
  <c r="F66" i="26"/>
  <c r="D66" i="26"/>
  <c r="AX65" i="26"/>
  <c r="AV65" i="26"/>
  <c r="AT65" i="26"/>
  <c r="AR65" i="26"/>
  <c r="AP65" i="26"/>
  <c r="AF65" i="26"/>
  <c r="AD65" i="26"/>
  <c r="AB65" i="26"/>
  <c r="Z65" i="26"/>
  <c r="V65" i="26"/>
  <c r="T65" i="26"/>
  <c r="R65" i="26"/>
  <c r="P65" i="26"/>
  <c r="N65" i="26"/>
  <c r="L65" i="26"/>
  <c r="J65" i="26"/>
  <c r="H65" i="26"/>
  <c r="F65" i="26"/>
  <c r="D65" i="26"/>
  <c r="AX64" i="26"/>
  <c r="AV64" i="26"/>
  <c r="AT64" i="26"/>
  <c r="AR64" i="26"/>
  <c r="AP64" i="26"/>
  <c r="V64" i="26"/>
  <c r="T64" i="26"/>
  <c r="R64" i="26"/>
  <c r="P64" i="26"/>
  <c r="N64" i="26"/>
  <c r="L64" i="26"/>
  <c r="J64" i="26"/>
  <c r="H64" i="26"/>
  <c r="F64" i="26"/>
  <c r="D64" i="26"/>
  <c r="AX63" i="26"/>
  <c r="AV63" i="26"/>
  <c r="AT63" i="26"/>
  <c r="AR63" i="26"/>
  <c r="AP63" i="26"/>
  <c r="AF63" i="26"/>
  <c r="AD63" i="26"/>
  <c r="AB63" i="26"/>
  <c r="Z63" i="26"/>
  <c r="X63" i="26"/>
  <c r="V63" i="26"/>
  <c r="T63" i="26"/>
  <c r="R63" i="26"/>
  <c r="P63" i="26"/>
  <c r="N63" i="26"/>
  <c r="L63" i="26"/>
  <c r="J63" i="26"/>
  <c r="H63" i="26"/>
  <c r="F63" i="26"/>
  <c r="D63" i="26"/>
  <c r="AX62" i="26"/>
  <c r="AV62" i="26"/>
  <c r="AT62" i="26"/>
  <c r="AR62" i="26"/>
  <c r="AP62" i="26"/>
  <c r="AD62" i="26"/>
  <c r="AB62" i="26"/>
  <c r="Z62" i="26"/>
  <c r="X62" i="26"/>
  <c r="V62" i="26"/>
  <c r="T62" i="26"/>
  <c r="R62" i="26"/>
  <c r="P62" i="26"/>
  <c r="N62" i="26"/>
  <c r="L62" i="26"/>
  <c r="J62" i="26"/>
  <c r="H62" i="26"/>
  <c r="F62" i="26"/>
  <c r="D62" i="26"/>
  <c r="AX61" i="26"/>
  <c r="AV61" i="26"/>
  <c r="AT61" i="26"/>
  <c r="AR61" i="26"/>
  <c r="AP61" i="26"/>
  <c r="AN61" i="26"/>
  <c r="AL61" i="26"/>
  <c r="AJ61" i="26"/>
  <c r="AH61" i="26"/>
  <c r="AF61" i="26"/>
  <c r="AD61" i="26"/>
  <c r="AB61" i="26"/>
  <c r="Z61" i="26"/>
  <c r="X61" i="26"/>
  <c r="V61" i="26"/>
  <c r="T61" i="26"/>
  <c r="R61" i="26"/>
  <c r="P61" i="26"/>
  <c r="N61" i="26"/>
  <c r="L61" i="26"/>
  <c r="J61" i="26"/>
  <c r="H61" i="26"/>
  <c r="F61" i="26"/>
  <c r="D61" i="26"/>
  <c r="AX60" i="26"/>
  <c r="AV60" i="26"/>
  <c r="AT60" i="26"/>
  <c r="AR60" i="26"/>
  <c r="AP60" i="26"/>
  <c r="AN60" i="26"/>
  <c r="AL60" i="26"/>
  <c r="AJ60" i="26"/>
  <c r="AH60" i="26"/>
  <c r="AF60" i="26"/>
  <c r="AD60" i="26"/>
  <c r="AB60" i="26"/>
  <c r="Z60" i="26"/>
  <c r="X60" i="26"/>
  <c r="V60" i="26"/>
  <c r="T60" i="26"/>
  <c r="R60" i="26"/>
  <c r="P60" i="26"/>
  <c r="N60" i="26"/>
  <c r="L60" i="26"/>
  <c r="J60" i="26"/>
  <c r="H60" i="26"/>
  <c r="F60" i="26"/>
  <c r="D60" i="26"/>
  <c r="AX59" i="26"/>
  <c r="AV59" i="26"/>
  <c r="AT59" i="26"/>
  <c r="AR59" i="26"/>
  <c r="AP59" i="26"/>
  <c r="AN59" i="26"/>
  <c r="AL59" i="26"/>
  <c r="AJ59" i="26"/>
  <c r="AH59" i="26"/>
  <c r="AF59" i="26"/>
  <c r="AD59" i="26"/>
  <c r="AB59" i="26"/>
  <c r="Z59" i="26"/>
  <c r="X59" i="26"/>
  <c r="V59" i="26"/>
  <c r="T59" i="26"/>
  <c r="R59" i="26"/>
  <c r="P59" i="26"/>
  <c r="N59" i="26"/>
  <c r="L59" i="26"/>
  <c r="J59" i="26"/>
  <c r="H59" i="26"/>
  <c r="F59" i="26"/>
  <c r="D59" i="26"/>
  <c r="AX58" i="26"/>
  <c r="AV58" i="26"/>
  <c r="AT58" i="26"/>
  <c r="AR58" i="26"/>
  <c r="AP58" i="26"/>
  <c r="AN58" i="26"/>
  <c r="AL58" i="26"/>
  <c r="AJ58" i="26"/>
  <c r="AH58" i="26"/>
  <c r="AF58" i="26"/>
  <c r="AD58" i="26"/>
  <c r="AB58" i="26"/>
  <c r="Z58" i="26"/>
  <c r="X58" i="26"/>
  <c r="V58" i="26"/>
  <c r="T58" i="26"/>
  <c r="R58" i="26"/>
  <c r="P58" i="26"/>
  <c r="N58" i="26"/>
  <c r="L58" i="26"/>
  <c r="J58" i="26"/>
  <c r="H58" i="26"/>
  <c r="F58" i="26"/>
  <c r="D58" i="26"/>
  <c r="AX57" i="26"/>
  <c r="AV57" i="26"/>
  <c r="AT57" i="26"/>
  <c r="AR57" i="26"/>
  <c r="AP57" i="26"/>
  <c r="AN57" i="26"/>
  <c r="AL57" i="26"/>
  <c r="AJ57" i="26"/>
  <c r="AH57" i="26"/>
  <c r="AF57" i="26"/>
  <c r="AD57" i="26"/>
  <c r="AB57" i="26"/>
  <c r="Z57" i="26"/>
  <c r="X57" i="26"/>
  <c r="V57" i="26"/>
  <c r="T57" i="26"/>
  <c r="R57" i="26"/>
  <c r="P57" i="26"/>
  <c r="N57" i="26"/>
  <c r="L57" i="26"/>
  <c r="J57" i="26"/>
  <c r="H57" i="26"/>
  <c r="F57" i="26"/>
  <c r="D57" i="26"/>
  <c r="BC40" i="26"/>
  <c r="BB39" i="26"/>
  <c r="BB41" i="26" s="1"/>
  <c r="BC38" i="26"/>
  <c r="AW38" i="26"/>
  <c r="AU38" i="26"/>
  <c r="AS38" i="26"/>
  <c r="AQ38" i="26"/>
  <c r="AO38" i="26"/>
  <c r="AM38" i="26"/>
  <c r="AK38" i="26"/>
  <c r="AI38" i="26"/>
  <c r="AG38" i="26"/>
  <c r="AE38" i="26"/>
  <c r="AC38" i="26"/>
  <c r="AA38" i="26"/>
  <c r="Y38" i="26"/>
  <c r="W38" i="26"/>
  <c r="U38" i="26"/>
  <c r="S38" i="26"/>
  <c r="Q38" i="26"/>
  <c r="O38" i="26"/>
  <c r="M38" i="26"/>
  <c r="K38" i="26"/>
  <c r="I38" i="26"/>
  <c r="G38" i="26"/>
  <c r="E38" i="26"/>
  <c r="C38" i="26"/>
  <c r="BC37" i="26"/>
  <c r="AW37" i="26"/>
  <c r="AU37" i="26"/>
  <c r="AS37" i="26"/>
  <c r="AQ37" i="26"/>
  <c r="AO37" i="26"/>
  <c r="AM37" i="26"/>
  <c r="AK37" i="26"/>
  <c r="AI37" i="26"/>
  <c r="AG37" i="26"/>
  <c r="AE37" i="26"/>
  <c r="AC37" i="26"/>
  <c r="AA37" i="26"/>
  <c r="Y37" i="26"/>
  <c r="W37" i="26"/>
  <c r="U37" i="26"/>
  <c r="S37" i="26"/>
  <c r="Q37" i="26"/>
  <c r="O37" i="26"/>
  <c r="M37" i="26"/>
  <c r="K37" i="26"/>
  <c r="I37" i="26"/>
  <c r="G37" i="26"/>
  <c r="E37" i="26"/>
  <c r="C37" i="26"/>
  <c r="BC36" i="26"/>
  <c r="AW36" i="26"/>
  <c r="AU36" i="26"/>
  <c r="AS36" i="26"/>
  <c r="AQ36" i="26"/>
  <c r="AO36" i="26"/>
  <c r="AM36" i="26"/>
  <c r="AK36" i="26"/>
  <c r="AI36" i="26"/>
  <c r="AG36" i="26"/>
  <c r="AE36" i="26"/>
  <c r="AC36" i="26"/>
  <c r="AA36" i="26"/>
  <c r="Y36" i="26"/>
  <c r="W36" i="26"/>
  <c r="U36" i="26"/>
  <c r="S36" i="26"/>
  <c r="Q36" i="26"/>
  <c r="O36" i="26"/>
  <c r="M36" i="26"/>
  <c r="K36" i="26"/>
  <c r="I36" i="26"/>
  <c r="G36" i="26"/>
  <c r="E36" i="26"/>
  <c r="C36" i="26"/>
  <c r="BC35" i="26"/>
  <c r="AW35" i="26"/>
  <c r="AU35" i="26"/>
  <c r="AS35" i="26"/>
  <c r="AO35" i="26"/>
  <c r="AM35" i="26"/>
  <c r="AK35" i="26"/>
  <c r="AI35" i="26"/>
  <c r="AG35" i="26"/>
  <c r="AE35" i="26"/>
  <c r="AC35" i="26"/>
  <c r="AA35" i="26"/>
  <c r="Y35" i="26"/>
  <c r="U35" i="26"/>
  <c r="S35" i="26"/>
  <c r="Q35" i="26"/>
  <c r="O35" i="26"/>
  <c r="M35" i="26"/>
  <c r="K35" i="26"/>
  <c r="I35" i="26"/>
  <c r="G35" i="26"/>
  <c r="E35" i="26"/>
  <c r="C35" i="26"/>
  <c r="BC34" i="26"/>
  <c r="AW34" i="26"/>
  <c r="AU34" i="26"/>
  <c r="AS34" i="26"/>
  <c r="AO34" i="26"/>
  <c r="AM34" i="26"/>
  <c r="AK34" i="26"/>
  <c r="AI34" i="26"/>
  <c r="AG34" i="26"/>
  <c r="AE34" i="26"/>
  <c r="AC34" i="26"/>
  <c r="AA34" i="26"/>
  <c r="Y34" i="26"/>
  <c r="U34" i="26"/>
  <c r="S34" i="26"/>
  <c r="Q34" i="26"/>
  <c r="O34" i="26"/>
  <c r="M34" i="26"/>
  <c r="K34" i="26"/>
  <c r="I34" i="26"/>
  <c r="G34" i="26"/>
  <c r="E34" i="26"/>
  <c r="C34" i="26"/>
  <c r="BC33" i="26"/>
  <c r="AW33" i="26"/>
  <c r="AU33" i="26"/>
  <c r="AS33" i="26"/>
  <c r="AQ33" i="26"/>
  <c r="AO33" i="26"/>
  <c r="AM33" i="26"/>
  <c r="AK33" i="26"/>
  <c r="AI33" i="26"/>
  <c r="AG33" i="26"/>
  <c r="AE33" i="26"/>
  <c r="AC33" i="26"/>
  <c r="AA33" i="26"/>
  <c r="Y33" i="26"/>
  <c r="W33" i="26"/>
  <c r="U33" i="26"/>
  <c r="S33" i="26"/>
  <c r="Q33" i="26"/>
  <c r="O33" i="26"/>
  <c r="M33" i="26"/>
  <c r="K33" i="26"/>
  <c r="I33" i="26"/>
  <c r="G33" i="26"/>
  <c r="E33" i="26"/>
  <c r="C33" i="26"/>
  <c r="BC32" i="26"/>
  <c r="AW32" i="26"/>
  <c r="AU32" i="26"/>
  <c r="AS32" i="26"/>
  <c r="U32" i="26"/>
  <c r="S32" i="26"/>
  <c r="Q32" i="26"/>
  <c r="O32" i="26"/>
  <c r="M32" i="26"/>
  <c r="K32" i="26"/>
  <c r="I32" i="26"/>
  <c r="G32" i="26"/>
  <c r="E32" i="26"/>
  <c r="C32" i="26"/>
  <c r="BC31" i="26"/>
  <c r="AW31" i="26"/>
  <c r="AU31" i="26"/>
  <c r="AS31" i="26"/>
  <c r="U31" i="26"/>
  <c r="S31" i="26"/>
  <c r="Q31" i="26"/>
  <c r="O31" i="26"/>
  <c r="M31" i="26"/>
  <c r="K31" i="26"/>
  <c r="I31" i="26"/>
  <c r="G31" i="26"/>
  <c r="E31" i="26"/>
  <c r="C31" i="26"/>
  <c r="BC30" i="26"/>
  <c r="AW30" i="26"/>
  <c r="AU30" i="26"/>
  <c r="AS30" i="26"/>
  <c r="AQ30" i="26"/>
  <c r="AO30" i="26"/>
  <c r="AM30" i="26"/>
  <c r="AK30" i="26"/>
  <c r="AI30" i="26"/>
  <c r="AG30" i="26"/>
  <c r="AE30" i="26"/>
  <c r="AC30" i="26"/>
  <c r="AA30" i="26"/>
  <c r="Y30" i="26"/>
  <c r="W30" i="26"/>
  <c r="U30" i="26"/>
  <c r="S30" i="26"/>
  <c r="Q30" i="26"/>
  <c r="O30" i="26"/>
  <c r="M30" i="26"/>
  <c r="K30" i="26"/>
  <c r="I30" i="26"/>
  <c r="G30" i="26"/>
  <c r="E30" i="26"/>
  <c r="C30" i="26"/>
  <c r="BC29" i="26"/>
  <c r="AW29" i="26"/>
  <c r="AU29" i="26"/>
  <c r="AS29" i="26"/>
  <c r="AQ29" i="26"/>
  <c r="AO29" i="26"/>
  <c r="AM29" i="26"/>
  <c r="AK29" i="26"/>
  <c r="AI29" i="26"/>
  <c r="AG29" i="26"/>
  <c r="AE29" i="26"/>
  <c r="AC29" i="26"/>
  <c r="AA29" i="26"/>
  <c r="Y29" i="26"/>
  <c r="W29" i="26"/>
  <c r="U29" i="26"/>
  <c r="S29" i="26"/>
  <c r="Q29" i="26"/>
  <c r="O29" i="26"/>
  <c r="M29" i="26"/>
  <c r="K29" i="26"/>
  <c r="I29" i="26"/>
  <c r="G29" i="26"/>
  <c r="E29" i="26"/>
  <c r="C29" i="26"/>
  <c r="BC28" i="26"/>
  <c r="AW28" i="26"/>
  <c r="AU28" i="26"/>
  <c r="AS28" i="26"/>
  <c r="AQ28" i="26"/>
  <c r="AO28" i="26"/>
  <c r="AM28" i="26"/>
  <c r="AK28" i="26"/>
  <c r="AI28" i="26"/>
  <c r="AG28" i="26"/>
  <c r="AE28" i="26"/>
  <c r="AC28" i="26"/>
  <c r="AA28" i="26"/>
  <c r="Y28" i="26"/>
  <c r="W28" i="26"/>
  <c r="U28" i="26"/>
  <c r="S28" i="26"/>
  <c r="Q28" i="26"/>
  <c r="O28" i="26"/>
  <c r="M28" i="26"/>
  <c r="K28" i="26"/>
  <c r="I28" i="26"/>
  <c r="G28" i="26"/>
  <c r="E28" i="26"/>
  <c r="C28" i="26"/>
  <c r="BC27" i="26"/>
  <c r="AW27" i="26"/>
  <c r="AU27" i="26"/>
  <c r="AS27" i="26"/>
  <c r="AQ27" i="26"/>
  <c r="AO27" i="26"/>
  <c r="AM27" i="26"/>
  <c r="AK27" i="26"/>
  <c r="AI27" i="26"/>
  <c r="AG27" i="26"/>
  <c r="AE27" i="26"/>
  <c r="AC27" i="26"/>
  <c r="AA27" i="26"/>
  <c r="Y27" i="26"/>
  <c r="W27" i="26"/>
  <c r="U27" i="26"/>
  <c r="S27" i="26"/>
  <c r="Q27" i="26"/>
  <c r="O27" i="26"/>
  <c r="M27" i="26"/>
  <c r="K27" i="26"/>
  <c r="I27" i="26"/>
  <c r="G27" i="26"/>
  <c r="E27" i="26"/>
  <c r="C27" i="26"/>
  <c r="BC26" i="26"/>
  <c r="AW26" i="26"/>
  <c r="AU26" i="26"/>
  <c r="AS26" i="26"/>
  <c r="AQ26" i="26"/>
  <c r="AO26" i="26"/>
  <c r="AM26" i="26"/>
  <c r="AK26" i="26"/>
  <c r="AI26" i="26"/>
  <c r="AG26" i="26"/>
  <c r="AE26" i="26"/>
  <c r="AC26" i="26"/>
  <c r="AA26" i="26"/>
  <c r="Y26" i="26"/>
  <c r="W26" i="26"/>
  <c r="U26" i="26"/>
  <c r="S26" i="26"/>
  <c r="Q26" i="26"/>
  <c r="O26" i="26"/>
  <c r="M26" i="26"/>
  <c r="K26" i="26"/>
  <c r="I26" i="26"/>
  <c r="G26" i="26"/>
  <c r="E26" i="26"/>
  <c r="C26" i="26"/>
  <c r="BC25" i="26"/>
  <c r="AW25" i="26"/>
  <c r="AU25" i="26"/>
  <c r="AS25" i="26"/>
  <c r="AQ25" i="26"/>
  <c r="AO25" i="26"/>
  <c r="AM25" i="26"/>
  <c r="AK25" i="26"/>
  <c r="AI25" i="26"/>
  <c r="AG25" i="26"/>
  <c r="AE25" i="26"/>
  <c r="AC25" i="26"/>
  <c r="AA25" i="26"/>
  <c r="Y25" i="26"/>
  <c r="W25" i="26"/>
  <c r="U25" i="26"/>
  <c r="S25" i="26"/>
  <c r="Q25" i="26"/>
  <c r="O25" i="26"/>
  <c r="M25" i="26"/>
  <c r="K25" i="26"/>
  <c r="I25" i="26"/>
  <c r="G25" i="26"/>
  <c r="E25" i="26"/>
  <c r="C25" i="26"/>
  <c r="BC24" i="26"/>
  <c r="AW24" i="26"/>
  <c r="AU24" i="26"/>
  <c r="AS24" i="26"/>
  <c r="AQ24" i="26"/>
  <c r="AO24" i="26"/>
  <c r="AM24" i="26"/>
  <c r="AK24" i="26"/>
  <c r="AI24" i="26"/>
  <c r="AG24" i="26"/>
  <c r="AE24" i="26"/>
  <c r="AC24" i="26"/>
  <c r="AA24" i="26"/>
  <c r="Y24" i="26"/>
  <c r="W24" i="26"/>
  <c r="U24" i="26"/>
  <c r="S24" i="26"/>
  <c r="Q24" i="26"/>
  <c r="O24" i="26"/>
  <c r="M24" i="26"/>
  <c r="K24" i="26"/>
  <c r="I24" i="26"/>
  <c r="G24" i="26"/>
  <c r="E24" i="26"/>
  <c r="C24" i="26"/>
  <c r="BC23" i="26"/>
  <c r="BC39" i="26" s="1"/>
  <c r="BC41" i="26" s="1"/>
  <c r="BC20" i="26" s="1"/>
  <c r="AW23" i="26"/>
  <c r="AW39" i="26" s="1"/>
  <c r="AU23" i="26"/>
  <c r="AS23" i="26"/>
  <c r="AQ23" i="26"/>
  <c r="AO23" i="26"/>
  <c r="AM23" i="26"/>
  <c r="AK23" i="26"/>
  <c r="AI23" i="26"/>
  <c r="AG23" i="26"/>
  <c r="AE23" i="26"/>
  <c r="AC23" i="26"/>
  <c r="AA23" i="26"/>
  <c r="Y23" i="26"/>
  <c r="W23" i="26"/>
  <c r="U23" i="26"/>
  <c r="S23" i="26"/>
  <c r="Q23" i="26"/>
  <c r="Q39" i="26" s="1"/>
  <c r="O23" i="26"/>
  <c r="M23" i="26"/>
  <c r="K23" i="26"/>
  <c r="I23" i="26"/>
  <c r="G23" i="26"/>
  <c r="E23" i="26"/>
  <c r="C23" i="26"/>
  <c r="BB20" i="26"/>
  <c r="BA18" i="26"/>
  <c r="AX15" i="26"/>
  <c r="AW41" i="26" s="1"/>
  <c r="AV15" i="26"/>
  <c r="AU41" i="26" s="1"/>
  <c r="AT15" i="26"/>
  <c r="AS41" i="26" s="1"/>
  <c r="AR15" i="26"/>
  <c r="AP15" i="26"/>
  <c r="AN15" i="26"/>
  <c r="AL15" i="26"/>
  <c r="AJ15" i="26"/>
  <c r="AH15" i="26"/>
  <c r="AF15" i="26"/>
  <c r="AD15" i="26"/>
  <c r="AB15" i="26"/>
  <c r="Z15" i="26"/>
  <c r="X15" i="26"/>
  <c r="V15" i="26"/>
  <c r="U41" i="26" s="1"/>
  <c r="T15" i="26"/>
  <c r="S41" i="26" s="1"/>
  <c r="R15" i="26"/>
  <c r="Q41" i="26" s="1"/>
  <c r="P15" i="26"/>
  <c r="O41" i="26" s="1"/>
  <c r="N15" i="26"/>
  <c r="M41" i="26" s="1"/>
  <c r="L15" i="26"/>
  <c r="K41" i="26" s="1"/>
  <c r="J15" i="26"/>
  <c r="I41" i="26" s="1"/>
  <c r="H15" i="26"/>
  <c r="G41" i="26" s="1"/>
  <c r="F15" i="26"/>
  <c r="E41" i="26" s="1"/>
  <c r="D15" i="26"/>
  <c r="D14" i="26"/>
  <c r="AX13" i="26"/>
  <c r="AV13" i="26"/>
  <c r="AT13" i="26"/>
  <c r="AR13" i="26"/>
  <c r="AP13" i="26"/>
  <c r="AN13" i="26"/>
  <c r="AL13" i="26"/>
  <c r="AJ13" i="26"/>
  <c r="AH13" i="26"/>
  <c r="AF13" i="26"/>
  <c r="AD13" i="26"/>
  <c r="AB13" i="26"/>
  <c r="Z13" i="26"/>
  <c r="X13" i="26"/>
  <c r="V13" i="26"/>
  <c r="T13" i="26"/>
  <c r="R13" i="26"/>
  <c r="P13" i="26"/>
  <c r="N13" i="26"/>
  <c r="L13" i="26"/>
  <c r="J13" i="26"/>
  <c r="H13" i="26"/>
  <c r="F13" i="26"/>
  <c r="D13" i="26"/>
  <c r="AX12" i="26"/>
  <c r="AW12" i="26"/>
  <c r="AV12" i="26"/>
  <c r="AU12" i="26"/>
  <c r="AT12" i="26"/>
  <c r="AS12" i="26"/>
  <c r="AR12" i="26"/>
  <c r="AQ12" i="26"/>
  <c r="AP12" i="26"/>
  <c r="AO12" i="26"/>
  <c r="AN12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AW73" i="25"/>
  <c r="AU73" i="25"/>
  <c r="AS73" i="25"/>
  <c r="AQ73" i="25"/>
  <c r="AO73" i="25"/>
  <c r="AM73" i="25"/>
  <c r="AK73" i="25"/>
  <c r="AC73" i="25"/>
  <c r="Y73" i="25"/>
  <c r="W73" i="25"/>
  <c r="U73" i="25"/>
  <c r="S73" i="25"/>
  <c r="Q73" i="25"/>
  <c r="O73" i="25"/>
  <c r="M73" i="25"/>
  <c r="K73" i="25"/>
  <c r="I73" i="25"/>
  <c r="G73" i="25"/>
  <c r="E73" i="25"/>
  <c r="C73" i="25"/>
  <c r="AX72" i="25"/>
  <c r="AV72" i="25"/>
  <c r="AT72" i="25"/>
  <c r="AP72" i="25"/>
  <c r="AN72" i="25"/>
  <c r="AL72" i="25"/>
  <c r="AD72" i="25"/>
  <c r="Z72" i="25"/>
  <c r="X72" i="25"/>
  <c r="V72" i="25"/>
  <c r="T72" i="25"/>
  <c r="R72" i="25"/>
  <c r="P72" i="25"/>
  <c r="N72" i="25"/>
  <c r="L72" i="25"/>
  <c r="J72" i="25"/>
  <c r="H72" i="25"/>
  <c r="F72" i="25"/>
  <c r="D72" i="25"/>
  <c r="AX71" i="25"/>
  <c r="AV71" i="25"/>
  <c r="AT71" i="25"/>
  <c r="AP71" i="25"/>
  <c r="AN71" i="25"/>
  <c r="AL71" i="25"/>
  <c r="AD71" i="25"/>
  <c r="Z71" i="25"/>
  <c r="X71" i="25"/>
  <c r="V71" i="25"/>
  <c r="T71" i="25"/>
  <c r="R71" i="25"/>
  <c r="P71" i="25"/>
  <c r="N71" i="25"/>
  <c r="L71" i="25"/>
  <c r="J71" i="25"/>
  <c r="H71" i="25"/>
  <c r="F71" i="25"/>
  <c r="D71" i="25"/>
  <c r="AX70" i="25"/>
  <c r="AV70" i="25"/>
  <c r="AT70" i="25"/>
  <c r="AP70" i="25"/>
  <c r="AN70" i="25"/>
  <c r="AL70" i="25"/>
  <c r="AD70" i="25"/>
  <c r="AB70" i="25"/>
  <c r="Z70" i="25"/>
  <c r="X70" i="25"/>
  <c r="V70" i="25"/>
  <c r="T70" i="25"/>
  <c r="R70" i="25"/>
  <c r="P70" i="25"/>
  <c r="N70" i="25"/>
  <c r="L70" i="25"/>
  <c r="J70" i="25"/>
  <c r="H70" i="25"/>
  <c r="F70" i="25"/>
  <c r="D70" i="25"/>
  <c r="AX69" i="25"/>
  <c r="AV69" i="25"/>
  <c r="AT69" i="25"/>
  <c r="AP69" i="25"/>
  <c r="AN69" i="25"/>
  <c r="AL69" i="25"/>
  <c r="AD69" i="25"/>
  <c r="AB69" i="25"/>
  <c r="Z69" i="25"/>
  <c r="X69" i="25"/>
  <c r="V69" i="25"/>
  <c r="T69" i="25"/>
  <c r="R69" i="25"/>
  <c r="P69" i="25"/>
  <c r="N69" i="25"/>
  <c r="L69" i="25"/>
  <c r="J69" i="25"/>
  <c r="H69" i="25"/>
  <c r="F69" i="25"/>
  <c r="D69" i="25"/>
  <c r="AX68" i="25"/>
  <c r="AV68" i="25"/>
  <c r="AT68" i="25"/>
  <c r="AP68" i="25"/>
  <c r="AN68" i="25"/>
  <c r="AL68" i="25"/>
  <c r="AD68" i="25"/>
  <c r="AB68" i="25"/>
  <c r="Z68" i="25"/>
  <c r="X68" i="25"/>
  <c r="V68" i="25"/>
  <c r="T68" i="25"/>
  <c r="R68" i="25"/>
  <c r="P68" i="25"/>
  <c r="N68" i="25"/>
  <c r="L68" i="25"/>
  <c r="J68" i="25"/>
  <c r="H68" i="25"/>
  <c r="F68" i="25"/>
  <c r="D68" i="25"/>
  <c r="AX67" i="25"/>
  <c r="AV67" i="25"/>
  <c r="AT67" i="25"/>
  <c r="AP67" i="25"/>
  <c r="AN67" i="25"/>
  <c r="AL67" i="25"/>
  <c r="AD67" i="25"/>
  <c r="AB67" i="25"/>
  <c r="Z67" i="25"/>
  <c r="X67" i="25"/>
  <c r="V67" i="25"/>
  <c r="T67" i="25"/>
  <c r="R67" i="25"/>
  <c r="P67" i="25"/>
  <c r="N67" i="25"/>
  <c r="L67" i="25"/>
  <c r="J67" i="25"/>
  <c r="H67" i="25"/>
  <c r="F67" i="25"/>
  <c r="D67" i="25"/>
  <c r="AX66" i="25"/>
  <c r="AV66" i="25"/>
  <c r="AT66" i="25"/>
  <c r="AP66" i="25"/>
  <c r="AN66" i="25"/>
  <c r="AL66" i="25"/>
  <c r="AD66" i="25"/>
  <c r="AB66" i="25"/>
  <c r="Z66" i="25"/>
  <c r="X66" i="25"/>
  <c r="V66" i="25"/>
  <c r="T66" i="25"/>
  <c r="R66" i="25"/>
  <c r="P66" i="25"/>
  <c r="N66" i="25"/>
  <c r="L66" i="25"/>
  <c r="J66" i="25"/>
  <c r="H66" i="25"/>
  <c r="F66" i="25"/>
  <c r="D66" i="25"/>
  <c r="AX65" i="25"/>
  <c r="AV65" i="25"/>
  <c r="AT65" i="25"/>
  <c r="AP65" i="25"/>
  <c r="AN65" i="25"/>
  <c r="AL65" i="25"/>
  <c r="AD65" i="25"/>
  <c r="AB65" i="25"/>
  <c r="Z65" i="25"/>
  <c r="X65" i="25"/>
  <c r="V65" i="25"/>
  <c r="T65" i="25"/>
  <c r="R65" i="25"/>
  <c r="P65" i="25"/>
  <c r="N65" i="25"/>
  <c r="L65" i="25"/>
  <c r="J65" i="25"/>
  <c r="H65" i="25"/>
  <c r="F65" i="25"/>
  <c r="D65" i="25"/>
  <c r="AX64" i="25"/>
  <c r="AV64" i="25"/>
  <c r="AT64" i="25"/>
  <c r="AP64" i="25"/>
  <c r="AN64" i="25"/>
  <c r="AL64" i="25"/>
  <c r="AD64" i="25"/>
  <c r="Z64" i="25"/>
  <c r="X64" i="25"/>
  <c r="V64" i="25"/>
  <c r="T64" i="25"/>
  <c r="R64" i="25"/>
  <c r="P64" i="25"/>
  <c r="N64" i="25"/>
  <c r="L64" i="25"/>
  <c r="J64" i="25"/>
  <c r="H64" i="25"/>
  <c r="F64" i="25"/>
  <c r="D64" i="25"/>
  <c r="AX63" i="25"/>
  <c r="AV63" i="25"/>
  <c r="AT63" i="25"/>
  <c r="AR63" i="25"/>
  <c r="AP63" i="25"/>
  <c r="AN63" i="25"/>
  <c r="AL63" i="25"/>
  <c r="AJ63" i="25"/>
  <c r="AH63" i="25"/>
  <c r="AF63" i="25"/>
  <c r="AD63" i="25"/>
  <c r="AB63" i="25"/>
  <c r="Z63" i="25"/>
  <c r="X63" i="25"/>
  <c r="V63" i="25"/>
  <c r="T63" i="25"/>
  <c r="R63" i="25"/>
  <c r="P63" i="25"/>
  <c r="N63" i="25"/>
  <c r="L63" i="25"/>
  <c r="J63" i="25"/>
  <c r="H63" i="25"/>
  <c r="F63" i="25"/>
  <c r="D63" i="25"/>
  <c r="AX62" i="25"/>
  <c r="AV62" i="25"/>
  <c r="AT62" i="25"/>
  <c r="AR62" i="25"/>
  <c r="AP62" i="25"/>
  <c r="AN62" i="25"/>
  <c r="AL62" i="25"/>
  <c r="AJ62" i="25"/>
  <c r="AH62" i="25"/>
  <c r="AF62" i="25"/>
  <c r="AD62" i="25"/>
  <c r="AB62" i="25"/>
  <c r="Z62" i="25"/>
  <c r="X62" i="25"/>
  <c r="V62" i="25"/>
  <c r="T62" i="25"/>
  <c r="R62" i="25"/>
  <c r="P62" i="25"/>
  <c r="N62" i="25"/>
  <c r="L62" i="25"/>
  <c r="J62" i="25"/>
  <c r="H62" i="25"/>
  <c r="F62" i="25"/>
  <c r="D62" i="25"/>
  <c r="AX61" i="25"/>
  <c r="AV61" i="25"/>
  <c r="AT61" i="25"/>
  <c r="AR61" i="25"/>
  <c r="AP61" i="25"/>
  <c r="AN61" i="25"/>
  <c r="AL61" i="25"/>
  <c r="AJ61" i="25"/>
  <c r="AH61" i="25"/>
  <c r="AF61" i="25"/>
  <c r="AD61" i="25"/>
  <c r="AB61" i="25"/>
  <c r="Z61" i="25"/>
  <c r="X61" i="25"/>
  <c r="V61" i="25"/>
  <c r="T61" i="25"/>
  <c r="R61" i="25"/>
  <c r="P61" i="25"/>
  <c r="N61" i="25"/>
  <c r="L61" i="25"/>
  <c r="J61" i="25"/>
  <c r="H61" i="25"/>
  <c r="F61" i="25"/>
  <c r="D61" i="25"/>
  <c r="AX60" i="25"/>
  <c r="AV60" i="25"/>
  <c r="AT60" i="25"/>
  <c r="AR60" i="25"/>
  <c r="AP60" i="25"/>
  <c r="AN60" i="25"/>
  <c r="AL60" i="25"/>
  <c r="AJ60" i="25"/>
  <c r="AH60" i="25"/>
  <c r="AF60" i="25"/>
  <c r="AD60" i="25"/>
  <c r="AB60" i="25"/>
  <c r="Z60" i="25"/>
  <c r="X60" i="25"/>
  <c r="V60" i="25"/>
  <c r="T60" i="25"/>
  <c r="R60" i="25"/>
  <c r="P60" i="25"/>
  <c r="N60" i="25"/>
  <c r="L60" i="25"/>
  <c r="J60" i="25"/>
  <c r="H60" i="25"/>
  <c r="F60" i="25"/>
  <c r="D60" i="25"/>
  <c r="AX59" i="25"/>
  <c r="AV59" i="25"/>
  <c r="AT59" i="25"/>
  <c r="AR59" i="25"/>
  <c r="AP59" i="25"/>
  <c r="AN59" i="25"/>
  <c r="AL59" i="25"/>
  <c r="AJ59" i="25"/>
  <c r="AH59" i="25"/>
  <c r="AF59" i="25"/>
  <c r="AD59" i="25"/>
  <c r="AB59" i="25"/>
  <c r="Z59" i="25"/>
  <c r="X59" i="25"/>
  <c r="V59" i="25"/>
  <c r="T59" i="25"/>
  <c r="R59" i="25"/>
  <c r="P59" i="25"/>
  <c r="N59" i="25"/>
  <c r="L59" i="25"/>
  <c r="J59" i="25"/>
  <c r="H59" i="25"/>
  <c r="F59" i="25"/>
  <c r="D59" i="25"/>
  <c r="AX58" i="25"/>
  <c r="AV58" i="25"/>
  <c r="AT58" i="25"/>
  <c r="AR58" i="25"/>
  <c r="AP58" i="25"/>
  <c r="AN58" i="25"/>
  <c r="AL58" i="25"/>
  <c r="AJ58" i="25"/>
  <c r="AH58" i="25"/>
  <c r="AF58" i="25"/>
  <c r="AD58" i="25"/>
  <c r="AB58" i="25"/>
  <c r="Z58" i="25"/>
  <c r="X58" i="25"/>
  <c r="V58" i="25"/>
  <c r="T58" i="25"/>
  <c r="R58" i="25"/>
  <c r="P58" i="25"/>
  <c r="N58" i="25"/>
  <c r="L58" i="25"/>
  <c r="J58" i="25"/>
  <c r="H58" i="25"/>
  <c r="F58" i="25"/>
  <c r="D58" i="25"/>
  <c r="AX57" i="25"/>
  <c r="AV57" i="25"/>
  <c r="AT57" i="25"/>
  <c r="AR57" i="25"/>
  <c r="AP57" i="25"/>
  <c r="AN57" i="25"/>
  <c r="AL57" i="25"/>
  <c r="AJ57" i="25"/>
  <c r="AH57" i="25"/>
  <c r="AF57" i="25"/>
  <c r="AD57" i="25"/>
  <c r="AB57" i="25"/>
  <c r="Z57" i="25"/>
  <c r="X57" i="25"/>
  <c r="V57" i="25"/>
  <c r="T57" i="25"/>
  <c r="R57" i="25"/>
  <c r="P57" i="25"/>
  <c r="N57" i="25"/>
  <c r="L57" i="25"/>
  <c r="J57" i="25"/>
  <c r="H57" i="25"/>
  <c r="F57" i="25"/>
  <c r="D57" i="25"/>
  <c r="BC40" i="25"/>
  <c r="BB39" i="25"/>
  <c r="BB41" i="25" s="1"/>
  <c r="BB20" i="25" s="1"/>
  <c r="BC38" i="25"/>
  <c r="AW38" i="25"/>
  <c r="AU38" i="25"/>
  <c r="AS38" i="25"/>
  <c r="AQ38" i="25"/>
  <c r="AO38" i="25"/>
  <c r="AM38" i="25"/>
  <c r="AK38" i="25"/>
  <c r="AI38" i="25"/>
  <c r="AG38" i="25"/>
  <c r="AE38" i="25"/>
  <c r="AC38" i="25"/>
  <c r="AA38" i="25"/>
  <c r="Y38" i="25"/>
  <c r="W38" i="25"/>
  <c r="U38" i="25"/>
  <c r="S38" i="25"/>
  <c r="Q38" i="25"/>
  <c r="O38" i="25"/>
  <c r="M38" i="25"/>
  <c r="K38" i="25"/>
  <c r="I38" i="25"/>
  <c r="G38" i="25"/>
  <c r="E38" i="25"/>
  <c r="C38" i="25"/>
  <c r="BC37" i="25"/>
  <c r="AW37" i="25"/>
  <c r="AU37" i="25"/>
  <c r="AS37" i="25"/>
  <c r="AQ37" i="25"/>
  <c r="AO37" i="25"/>
  <c r="AM37" i="25"/>
  <c r="AK37" i="25"/>
  <c r="AI37" i="25"/>
  <c r="AG37" i="25"/>
  <c r="AE37" i="25"/>
  <c r="AC37" i="25"/>
  <c r="AA37" i="25"/>
  <c r="Y37" i="25"/>
  <c r="W37" i="25"/>
  <c r="U37" i="25"/>
  <c r="S37" i="25"/>
  <c r="Q37" i="25"/>
  <c r="O37" i="25"/>
  <c r="M37" i="25"/>
  <c r="K37" i="25"/>
  <c r="I37" i="25"/>
  <c r="G37" i="25"/>
  <c r="E37" i="25"/>
  <c r="C37" i="25"/>
  <c r="BC36" i="25"/>
  <c r="AW36" i="25"/>
  <c r="AU36" i="25"/>
  <c r="AS36" i="25"/>
  <c r="AQ36" i="25"/>
  <c r="AO36" i="25"/>
  <c r="AM36" i="25"/>
  <c r="AK36" i="25"/>
  <c r="AI36" i="25"/>
  <c r="AG36" i="25"/>
  <c r="AE36" i="25"/>
  <c r="AC36" i="25"/>
  <c r="AA36" i="25"/>
  <c r="Y36" i="25"/>
  <c r="W36" i="25"/>
  <c r="U36" i="25"/>
  <c r="S36" i="25"/>
  <c r="Q36" i="25"/>
  <c r="O36" i="25"/>
  <c r="M36" i="25"/>
  <c r="K36" i="25"/>
  <c r="I36" i="25"/>
  <c r="G36" i="25"/>
  <c r="E36" i="25"/>
  <c r="C36" i="25"/>
  <c r="BC35" i="25"/>
  <c r="AW35" i="25"/>
  <c r="AU35" i="25"/>
  <c r="AS35" i="25"/>
  <c r="AO35" i="25"/>
  <c r="AM35" i="25"/>
  <c r="AK35" i="25"/>
  <c r="AI35" i="25"/>
  <c r="AG35" i="25"/>
  <c r="AE35" i="25"/>
  <c r="Y35" i="25"/>
  <c r="W35" i="25"/>
  <c r="U35" i="25"/>
  <c r="S35" i="25"/>
  <c r="Q35" i="25"/>
  <c r="O35" i="25"/>
  <c r="M35" i="25"/>
  <c r="K35" i="25"/>
  <c r="I35" i="25"/>
  <c r="G35" i="25"/>
  <c r="E35" i="25"/>
  <c r="C35" i="25"/>
  <c r="BC34" i="25"/>
  <c r="AW34" i="25"/>
  <c r="AU34" i="25"/>
  <c r="AS34" i="25"/>
  <c r="AO34" i="25"/>
  <c r="AM34" i="25"/>
  <c r="AK34" i="25"/>
  <c r="AI34" i="25"/>
  <c r="AG34" i="25"/>
  <c r="AE34" i="25"/>
  <c r="Y34" i="25"/>
  <c r="W34" i="25"/>
  <c r="U34" i="25"/>
  <c r="S34" i="25"/>
  <c r="Q34" i="25"/>
  <c r="O34" i="25"/>
  <c r="M34" i="25"/>
  <c r="K34" i="25"/>
  <c r="I34" i="25"/>
  <c r="G34" i="25"/>
  <c r="E34" i="25"/>
  <c r="C34" i="25"/>
  <c r="BC33" i="25"/>
  <c r="AW33" i="25"/>
  <c r="AU33" i="25"/>
  <c r="AS33" i="25"/>
  <c r="AQ33" i="25"/>
  <c r="AO33" i="25"/>
  <c r="AM33" i="25"/>
  <c r="AK33" i="25"/>
  <c r="AI33" i="25"/>
  <c r="AG33" i="25"/>
  <c r="AE33" i="25"/>
  <c r="AC33" i="25"/>
  <c r="AA33" i="25"/>
  <c r="Y33" i="25"/>
  <c r="W33" i="25"/>
  <c r="U33" i="25"/>
  <c r="S33" i="25"/>
  <c r="Q33" i="25"/>
  <c r="O33" i="25"/>
  <c r="M33" i="25"/>
  <c r="K33" i="25"/>
  <c r="I33" i="25"/>
  <c r="G33" i="25"/>
  <c r="E33" i="25"/>
  <c r="C33" i="25"/>
  <c r="BC32" i="25"/>
  <c r="AW32" i="25"/>
  <c r="AU32" i="25"/>
  <c r="AS32" i="25"/>
  <c r="AO32" i="25"/>
  <c r="AM32" i="25"/>
  <c r="AK32" i="25"/>
  <c r="Y32" i="25"/>
  <c r="W32" i="25"/>
  <c r="U32" i="25"/>
  <c r="S32" i="25"/>
  <c r="Q32" i="25"/>
  <c r="O32" i="25"/>
  <c r="M32" i="25"/>
  <c r="K32" i="25"/>
  <c r="I32" i="25"/>
  <c r="G32" i="25"/>
  <c r="E32" i="25"/>
  <c r="C32" i="25"/>
  <c r="BC31" i="25"/>
  <c r="AW31" i="25"/>
  <c r="AU31" i="25"/>
  <c r="AS31" i="25"/>
  <c r="AO31" i="25"/>
  <c r="AM31" i="25"/>
  <c r="AK31" i="25"/>
  <c r="Y31" i="25"/>
  <c r="W31" i="25"/>
  <c r="U31" i="25"/>
  <c r="S31" i="25"/>
  <c r="Q31" i="25"/>
  <c r="O31" i="25"/>
  <c r="M31" i="25"/>
  <c r="K31" i="25"/>
  <c r="I31" i="25"/>
  <c r="G31" i="25"/>
  <c r="E31" i="25"/>
  <c r="C31" i="25"/>
  <c r="BC30" i="25"/>
  <c r="AW30" i="25"/>
  <c r="AU30" i="25"/>
  <c r="AS30" i="25"/>
  <c r="AQ30" i="25"/>
  <c r="AO30" i="25"/>
  <c r="AM30" i="25"/>
  <c r="AK30" i="25"/>
  <c r="AI30" i="25"/>
  <c r="AG30" i="25"/>
  <c r="AE30" i="25"/>
  <c r="AC30" i="25"/>
  <c r="AA30" i="25"/>
  <c r="Y30" i="25"/>
  <c r="W30" i="25"/>
  <c r="U30" i="25"/>
  <c r="S30" i="25"/>
  <c r="Q30" i="25"/>
  <c r="O30" i="25"/>
  <c r="M30" i="25"/>
  <c r="K30" i="25"/>
  <c r="I30" i="25"/>
  <c r="G30" i="25"/>
  <c r="E30" i="25"/>
  <c r="C30" i="25"/>
  <c r="BC29" i="25"/>
  <c r="AW29" i="25"/>
  <c r="AU29" i="25"/>
  <c r="AS29" i="25"/>
  <c r="AQ29" i="25"/>
  <c r="AO29" i="25"/>
  <c r="AM29" i="25"/>
  <c r="AK29" i="25"/>
  <c r="AI29" i="25"/>
  <c r="AG29" i="25"/>
  <c r="AE29" i="25"/>
  <c r="AC29" i="25"/>
  <c r="AA29" i="25"/>
  <c r="Y29" i="25"/>
  <c r="W29" i="25"/>
  <c r="U29" i="25"/>
  <c r="S29" i="25"/>
  <c r="Q29" i="25"/>
  <c r="O29" i="25"/>
  <c r="M29" i="25"/>
  <c r="K29" i="25"/>
  <c r="I29" i="25"/>
  <c r="G29" i="25"/>
  <c r="E29" i="25"/>
  <c r="C29" i="25"/>
  <c r="BC28" i="25"/>
  <c r="AW28" i="25"/>
  <c r="AU28" i="25"/>
  <c r="AS28" i="25"/>
  <c r="AQ28" i="25"/>
  <c r="AO28" i="25"/>
  <c r="AM28" i="25"/>
  <c r="AK28" i="25"/>
  <c r="AI28" i="25"/>
  <c r="AG28" i="25"/>
  <c r="AE28" i="25"/>
  <c r="AC28" i="25"/>
  <c r="AA28" i="25"/>
  <c r="Y28" i="25"/>
  <c r="W28" i="25"/>
  <c r="U28" i="25"/>
  <c r="S28" i="25"/>
  <c r="Q28" i="25"/>
  <c r="O28" i="25"/>
  <c r="M28" i="25"/>
  <c r="K28" i="25"/>
  <c r="I28" i="25"/>
  <c r="G28" i="25"/>
  <c r="E28" i="25"/>
  <c r="C28" i="25"/>
  <c r="BC27" i="25"/>
  <c r="AW27" i="25"/>
  <c r="AU27" i="25"/>
  <c r="AS27" i="25"/>
  <c r="AQ27" i="25"/>
  <c r="AO27" i="25"/>
  <c r="AM27" i="25"/>
  <c r="AK27" i="25"/>
  <c r="AI27" i="25"/>
  <c r="AG27" i="25"/>
  <c r="AE27" i="25"/>
  <c r="AC27" i="25"/>
  <c r="AA27" i="25"/>
  <c r="Y27" i="25"/>
  <c r="W27" i="25"/>
  <c r="U27" i="25"/>
  <c r="S27" i="25"/>
  <c r="Q27" i="25"/>
  <c r="O27" i="25"/>
  <c r="M27" i="25"/>
  <c r="K27" i="25"/>
  <c r="I27" i="25"/>
  <c r="G27" i="25"/>
  <c r="E27" i="25"/>
  <c r="C27" i="25"/>
  <c r="BC26" i="25"/>
  <c r="AW26" i="25"/>
  <c r="AU26" i="25"/>
  <c r="AS26" i="25"/>
  <c r="AQ26" i="25"/>
  <c r="AO26" i="25"/>
  <c r="AM26" i="25"/>
  <c r="AK26" i="25"/>
  <c r="AI26" i="25"/>
  <c r="AG26" i="25"/>
  <c r="AE26" i="25"/>
  <c r="AC26" i="25"/>
  <c r="AA26" i="25"/>
  <c r="Y26" i="25"/>
  <c r="W26" i="25"/>
  <c r="U26" i="25"/>
  <c r="S26" i="25"/>
  <c r="Q26" i="25"/>
  <c r="O26" i="25"/>
  <c r="M26" i="25"/>
  <c r="K26" i="25"/>
  <c r="I26" i="25"/>
  <c r="G26" i="25"/>
  <c r="E26" i="25"/>
  <c r="C26" i="25"/>
  <c r="BC25" i="25"/>
  <c r="AW25" i="25"/>
  <c r="AU25" i="25"/>
  <c r="AS25" i="25"/>
  <c r="AQ25" i="25"/>
  <c r="AO25" i="25"/>
  <c r="AM25" i="25"/>
  <c r="AK25" i="25"/>
  <c r="AI25" i="25"/>
  <c r="AG25" i="25"/>
  <c r="AE25" i="25"/>
  <c r="AC25" i="25"/>
  <c r="AA25" i="25"/>
  <c r="Y25" i="25"/>
  <c r="W25" i="25"/>
  <c r="U25" i="25"/>
  <c r="S25" i="25"/>
  <c r="Q25" i="25"/>
  <c r="O25" i="25"/>
  <c r="M25" i="25"/>
  <c r="K25" i="25"/>
  <c r="I25" i="25"/>
  <c r="G25" i="25"/>
  <c r="E25" i="25"/>
  <c r="C25" i="25"/>
  <c r="BC24" i="25"/>
  <c r="AW24" i="25"/>
  <c r="AU24" i="25"/>
  <c r="AS24" i="25"/>
  <c r="AQ24" i="25"/>
  <c r="AO24" i="25"/>
  <c r="AM24" i="25"/>
  <c r="AK24" i="25"/>
  <c r="AI24" i="25"/>
  <c r="AG24" i="25"/>
  <c r="AE24" i="25"/>
  <c r="AC24" i="25"/>
  <c r="AA24" i="25"/>
  <c r="Y24" i="25"/>
  <c r="W24" i="25"/>
  <c r="U24" i="25"/>
  <c r="S24" i="25"/>
  <c r="Q24" i="25"/>
  <c r="O24" i="25"/>
  <c r="M24" i="25"/>
  <c r="K24" i="25"/>
  <c r="I24" i="25"/>
  <c r="G24" i="25"/>
  <c r="E24" i="25"/>
  <c r="C24" i="25"/>
  <c r="BC23" i="25"/>
  <c r="BC39" i="25" s="1"/>
  <c r="BC41" i="25" s="1"/>
  <c r="BC20" i="25" s="1"/>
  <c r="AW23" i="25"/>
  <c r="AU23" i="25"/>
  <c r="AS23" i="25"/>
  <c r="AQ23" i="25"/>
  <c r="AO23" i="25"/>
  <c r="AM23" i="25"/>
  <c r="AK23" i="25"/>
  <c r="AI23" i="25"/>
  <c r="AG23" i="25"/>
  <c r="AE23" i="25"/>
  <c r="AC23" i="25"/>
  <c r="AA23" i="25"/>
  <c r="Y23" i="25"/>
  <c r="W23" i="25"/>
  <c r="U23" i="25"/>
  <c r="S23" i="25"/>
  <c r="Q23" i="25"/>
  <c r="O23" i="25"/>
  <c r="M23" i="25"/>
  <c r="K23" i="25"/>
  <c r="K39" i="25" s="1"/>
  <c r="I23" i="25"/>
  <c r="G23" i="25"/>
  <c r="E23" i="25"/>
  <c r="C23" i="25"/>
  <c r="BA18" i="25"/>
  <c r="AX15" i="25"/>
  <c r="AW41" i="25" s="1"/>
  <c r="AV15" i="25"/>
  <c r="AU41" i="25" s="1"/>
  <c r="AT15" i="25"/>
  <c r="AS41" i="25" s="1"/>
  <c r="AR15" i="25"/>
  <c r="AP15" i="25"/>
  <c r="AO41" i="25" s="1"/>
  <c r="AN15" i="25"/>
  <c r="AM41" i="25" s="1"/>
  <c r="AL15" i="25"/>
  <c r="AK41" i="25" s="1"/>
  <c r="AJ15" i="25"/>
  <c r="AH15" i="25"/>
  <c r="AF15" i="25"/>
  <c r="AD15" i="25"/>
  <c r="AB15" i="25"/>
  <c r="Z15" i="25"/>
  <c r="Y41" i="25" s="1"/>
  <c r="X15" i="25"/>
  <c r="W41" i="25" s="1"/>
  <c r="V15" i="25"/>
  <c r="U41" i="25" s="1"/>
  <c r="T15" i="25"/>
  <c r="S41" i="25" s="1"/>
  <c r="R15" i="25"/>
  <c r="Q41" i="25" s="1"/>
  <c r="P15" i="25"/>
  <c r="O41" i="25" s="1"/>
  <c r="N15" i="25"/>
  <c r="M41" i="25" s="1"/>
  <c r="L15" i="25"/>
  <c r="K41" i="25" s="1"/>
  <c r="J15" i="25"/>
  <c r="I41" i="25" s="1"/>
  <c r="H15" i="25"/>
  <c r="G41" i="25" s="1"/>
  <c r="F15" i="25"/>
  <c r="E41" i="25" s="1"/>
  <c r="D15" i="25"/>
  <c r="D14" i="25"/>
  <c r="AX13" i="25"/>
  <c r="AV13" i="25"/>
  <c r="AT13" i="25"/>
  <c r="AR13" i="25"/>
  <c r="AP13" i="25"/>
  <c r="AN13" i="25"/>
  <c r="AL13" i="25"/>
  <c r="AJ13" i="25"/>
  <c r="AH13" i="25"/>
  <c r="AF13" i="25"/>
  <c r="AD13" i="25"/>
  <c r="AB13" i="25"/>
  <c r="Z13" i="25"/>
  <c r="X13" i="25"/>
  <c r="V13" i="25"/>
  <c r="T13" i="25"/>
  <c r="R13" i="25"/>
  <c r="P13" i="25"/>
  <c r="N13" i="25"/>
  <c r="L13" i="25"/>
  <c r="J13" i="25"/>
  <c r="H13" i="25"/>
  <c r="F13" i="25"/>
  <c r="D13" i="25"/>
  <c r="AX12" i="25"/>
  <c r="AW12" i="25"/>
  <c r="AV12" i="25"/>
  <c r="AU12" i="25"/>
  <c r="AT12" i="25"/>
  <c r="AS12" i="25"/>
  <c r="AR12" i="25"/>
  <c r="AQ12" i="25"/>
  <c r="AP12" i="25"/>
  <c r="AO12" i="25"/>
  <c r="AN12" i="25"/>
  <c r="AM12" i="25"/>
  <c r="AL12" i="25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AW73" i="24"/>
  <c r="AU73" i="24"/>
  <c r="AS73" i="24"/>
  <c r="AQ73" i="24"/>
  <c r="AO73" i="24"/>
  <c r="AM73" i="24"/>
  <c r="AK73" i="24"/>
  <c r="AE73" i="24"/>
  <c r="AC73" i="24"/>
  <c r="AA73" i="24"/>
  <c r="Y73" i="24"/>
  <c r="W73" i="24"/>
  <c r="U73" i="24"/>
  <c r="S73" i="24"/>
  <c r="Q73" i="24"/>
  <c r="O73" i="24"/>
  <c r="M73" i="24"/>
  <c r="K73" i="24"/>
  <c r="I73" i="24"/>
  <c r="G73" i="24"/>
  <c r="E73" i="24"/>
  <c r="C73" i="24"/>
  <c r="AX72" i="24"/>
  <c r="AV72" i="24"/>
  <c r="AT72" i="24"/>
  <c r="AR72" i="24"/>
  <c r="AP72" i="24"/>
  <c r="AN72" i="24"/>
  <c r="AL72" i="24"/>
  <c r="AJ72" i="24"/>
  <c r="AH72" i="24"/>
  <c r="AF72" i="24"/>
  <c r="AD72" i="24"/>
  <c r="AB72" i="24"/>
  <c r="Z72" i="24"/>
  <c r="X72" i="24"/>
  <c r="V72" i="24"/>
  <c r="T72" i="24"/>
  <c r="R72" i="24"/>
  <c r="P72" i="24"/>
  <c r="N72" i="24"/>
  <c r="L72" i="24"/>
  <c r="J72" i="24"/>
  <c r="H72" i="24"/>
  <c r="F72" i="24"/>
  <c r="D72" i="24"/>
  <c r="AX71" i="24"/>
  <c r="AV71" i="24"/>
  <c r="AT71" i="24"/>
  <c r="AR71" i="24"/>
  <c r="AP71" i="24"/>
  <c r="AN71" i="24"/>
  <c r="AL71" i="24"/>
  <c r="AJ71" i="24"/>
  <c r="AH71" i="24"/>
  <c r="AF71" i="24"/>
  <c r="AD71" i="24"/>
  <c r="AB71" i="24"/>
  <c r="Z71" i="24"/>
  <c r="X71" i="24"/>
  <c r="V71" i="24"/>
  <c r="T71" i="24"/>
  <c r="R71" i="24"/>
  <c r="P71" i="24"/>
  <c r="N71" i="24"/>
  <c r="L71" i="24"/>
  <c r="J71" i="24"/>
  <c r="H71" i="24"/>
  <c r="F71" i="24"/>
  <c r="D71" i="24"/>
  <c r="AX70" i="24"/>
  <c r="AV70" i="24"/>
  <c r="AT70" i="24"/>
  <c r="AR70" i="24"/>
  <c r="AP70" i="24"/>
  <c r="AN70" i="24"/>
  <c r="AL70" i="24"/>
  <c r="AJ70" i="24"/>
  <c r="AH70" i="24"/>
  <c r="AF70" i="24"/>
  <c r="AD70" i="24"/>
  <c r="AB70" i="24"/>
  <c r="Z70" i="24"/>
  <c r="X70" i="24"/>
  <c r="V70" i="24"/>
  <c r="T70" i="24"/>
  <c r="R70" i="24"/>
  <c r="P70" i="24"/>
  <c r="N70" i="24"/>
  <c r="L70" i="24"/>
  <c r="J70" i="24"/>
  <c r="H70" i="24"/>
  <c r="F70" i="24"/>
  <c r="D70" i="24"/>
  <c r="AX69" i="24"/>
  <c r="AV69" i="24"/>
  <c r="AT69" i="24"/>
  <c r="AR69" i="24"/>
  <c r="AP69" i="24"/>
  <c r="AN69" i="24"/>
  <c r="AL69" i="24"/>
  <c r="AJ69" i="24"/>
  <c r="AH69" i="24"/>
  <c r="AF69" i="24"/>
  <c r="AD69" i="24"/>
  <c r="AB69" i="24"/>
  <c r="Z69" i="24"/>
  <c r="X69" i="24"/>
  <c r="V69" i="24"/>
  <c r="T69" i="24"/>
  <c r="R69" i="24"/>
  <c r="P69" i="24"/>
  <c r="N69" i="24"/>
  <c r="L69" i="24"/>
  <c r="J69" i="24"/>
  <c r="H69" i="24"/>
  <c r="F69" i="24"/>
  <c r="D69" i="24"/>
  <c r="AX68" i="24"/>
  <c r="AV68" i="24"/>
  <c r="AT68" i="24"/>
  <c r="AR68" i="24"/>
  <c r="AP68" i="24"/>
  <c r="AN68" i="24"/>
  <c r="AL68" i="24"/>
  <c r="AJ68" i="24"/>
  <c r="AH68" i="24"/>
  <c r="AF68" i="24"/>
  <c r="AD68" i="24"/>
  <c r="AB68" i="24"/>
  <c r="Z68" i="24"/>
  <c r="X68" i="24"/>
  <c r="V68" i="24"/>
  <c r="T68" i="24"/>
  <c r="R68" i="24"/>
  <c r="P68" i="24"/>
  <c r="N68" i="24"/>
  <c r="L68" i="24"/>
  <c r="J68" i="24"/>
  <c r="H68" i="24"/>
  <c r="F68" i="24"/>
  <c r="D68" i="24"/>
  <c r="AX67" i="24"/>
  <c r="AV67" i="24"/>
  <c r="AT67" i="24"/>
  <c r="AR67" i="24"/>
  <c r="AP67" i="24"/>
  <c r="AN67" i="24"/>
  <c r="AL67" i="24"/>
  <c r="AJ67" i="24"/>
  <c r="AH67" i="24"/>
  <c r="AF67" i="24"/>
  <c r="AD67" i="24"/>
  <c r="AB67" i="24"/>
  <c r="Z67" i="24"/>
  <c r="X67" i="24"/>
  <c r="V67" i="24"/>
  <c r="T67" i="24"/>
  <c r="R67" i="24"/>
  <c r="P67" i="24"/>
  <c r="N67" i="24"/>
  <c r="L67" i="24"/>
  <c r="J67" i="24"/>
  <c r="H67" i="24"/>
  <c r="F67" i="24"/>
  <c r="D67" i="24"/>
  <c r="AX66" i="24"/>
  <c r="AV66" i="24"/>
  <c r="AT66" i="24"/>
  <c r="AR66" i="24"/>
  <c r="AP66" i="24"/>
  <c r="AN66" i="24"/>
  <c r="AL66" i="24"/>
  <c r="AJ66" i="24"/>
  <c r="AH66" i="24"/>
  <c r="AF66" i="24"/>
  <c r="AD66" i="24"/>
  <c r="AB66" i="24"/>
  <c r="Z66" i="24"/>
  <c r="X66" i="24"/>
  <c r="V66" i="24"/>
  <c r="T66" i="24"/>
  <c r="R66" i="24"/>
  <c r="P66" i="24"/>
  <c r="N66" i="24"/>
  <c r="L66" i="24"/>
  <c r="J66" i="24"/>
  <c r="H66" i="24"/>
  <c r="F66" i="24"/>
  <c r="D66" i="24"/>
  <c r="AX65" i="24"/>
  <c r="AV65" i="24"/>
  <c r="AT65" i="24"/>
  <c r="AR65" i="24"/>
  <c r="AP65" i="24"/>
  <c r="AN65" i="24"/>
  <c r="AL65" i="24"/>
  <c r="AJ65" i="24"/>
  <c r="AH65" i="24"/>
  <c r="AF65" i="24"/>
  <c r="AD65" i="24"/>
  <c r="AB65" i="24"/>
  <c r="Z65" i="24"/>
  <c r="X65" i="24"/>
  <c r="V65" i="24"/>
  <c r="T65" i="24"/>
  <c r="R65" i="24"/>
  <c r="P65" i="24"/>
  <c r="N65" i="24"/>
  <c r="L65" i="24"/>
  <c r="J65" i="24"/>
  <c r="H65" i="24"/>
  <c r="F65" i="24"/>
  <c r="D65" i="24"/>
  <c r="AX64" i="24"/>
  <c r="AV64" i="24"/>
  <c r="AT64" i="24"/>
  <c r="AR64" i="24"/>
  <c r="AP64" i="24"/>
  <c r="AN64" i="24"/>
  <c r="AL64" i="24"/>
  <c r="AF64" i="24"/>
  <c r="AD64" i="24"/>
  <c r="AB64" i="24"/>
  <c r="Z64" i="24"/>
  <c r="X64" i="24"/>
  <c r="V64" i="24"/>
  <c r="T64" i="24"/>
  <c r="R64" i="24"/>
  <c r="P64" i="24"/>
  <c r="N64" i="24"/>
  <c r="L64" i="24"/>
  <c r="J64" i="24"/>
  <c r="H64" i="24"/>
  <c r="F64" i="24"/>
  <c r="D64" i="24"/>
  <c r="AX63" i="24"/>
  <c r="AV63" i="24"/>
  <c r="AT63" i="24"/>
  <c r="AR63" i="24"/>
  <c r="AP63" i="24"/>
  <c r="AN63" i="24"/>
  <c r="AL63" i="24"/>
  <c r="AH63" i="24"/>
  <c r="AF63" i="24"/>
  <c r="AD63" i="24"/>
  <c r="AB63" i="24"/>
  <c r="Z63" i="24"/>
  <c r="X63" i="24"/>
  <c r="V63" i="24"/>
  <c r="T63" i="24"/>
  <c r="R63" i="24"/>
  <c r="P63" i="24"/>
  <c r="N63" i="24"/>
  <c r="L63" i="24"/>
  <c r="J63" i="24"/>
  <c r="H63" i="24"/>
  <c r="F63" i="24"/>
  <c r="D63" i="24"/>
  <c r="AX62" i="24"/>
  <c r="AV62" i="24"/>
  <c r="AT62" i="24"/>
  <c r="AR62" i="24"/>
  <c r="AP62" i="24"/>
  <c r="AN62" i="24"/>
  <c r="AL62" i="24"/>
  <c r="AH62" i="24"/>
  <c r="AF62" i="24"/>
  <c r="AD62" i="24"/>
  <c r="AB62" i="24"/>
  <c r="Z62" i="24"/>
  <c r="X62" i="24"/>
  <c r="V62" i="24"/>
  <c r="T62" i="24"/>
  <c r="R62" i="24"/>
  <c r="P62" i="24"/>
  <c r="N62" i="24"/>
  <c r="L62" i="24"/>
  <c r="J62" i="24"/>
  <c r="H62" i="24"/>
  <c r="F62" i="24"/>
  <c r="D62" i="24"/>
  <c r="AX61" i="24"/>
  <c r="AV61" i="24"/>
  <c r="AT61" i="24"/>
  <c r="AR61" i="24"/>
  <c r="AP61" i="24"/>
  <c r="AN61" i="24"/>
  <c r="AL61" i="24"/>
  <c r="AH61" i="24"/>
  <c r="AF61" i="24"/>
  <c r="AD61" i="24"/>
  <c r="AB61" i="24"/>
  <c r="Z61" i="24"/>
  <c r="X61" i="24"/>
  <c r="V61" i="24"/>
  <c r="T61" i="24"/>
  <c r="R61" i="24"/>
  <c r="P61" i="24"/>
  <c r="N61" i="24"/>
  <c r="L61" i="24"/>
  <c r="J61" i="24"/>
  <c r="H61" i="24"/>
  <c r="F61" i="24"/>
  <c r="D61" i="24"/>
  <c r="AX60" i="24"/>
  <c r="AV60" i="24"/>
  <c r="AT60" i="24"/>
  <c r="AR60" i="24"/>
  <c r="AP60" i="24"/>
  <c r="AN60" i="24"/>
  <c r="AL60" i="24"/>
  <c r="AH60" i="24"/>
  <c r="AF60" i="24"/>
  <c r="AD60" i="24"/>
  <c r="AB60" i="24"/>
  <c r="Z60" i="24"/>
  <c r="X60" i="24"/>
  <c r="V60" i="24"/>
  <c r="T60" i="24"/>
  <c r="R60" i="24"/>
  <c r="P60" i="24"/>
  <c r="N60" i="24"/>
  <c r="L60" i="24"/>
  <c r="J60" i="24"/>
  <c r="H60" i="24"/>
  <c r="F60" i="24"/>
  <c r="D60" i="24"/>
  <c r="AX59" i="24"/>
  <c r="AV59" i="24"/>
  <c r="AT59" i="24"/>
  <c r="AR59" i="24"/>
  <c r="AP59" i="24"/>
  <c r="AN59" i="24"/>
  <c r="AL59" i="24"/>
  <c r="AF59" i="24"/>
  <c r="AD59" i="24"/>
  <c r="AB59" i="24"/>
  <c r="Z59" i="24"/>
  <c r="X59" i="24"/>
  <c r="V59" i="24"/>
  <c r="T59" i="24"/>
  <c r="R59" i="24"/>
  <c r="P59" i="24"/>
  <c r="N59" i="24"/>
  <c r="L59" i="24"/>
  <c r="J59" i="24"/>
  <c r="H59" i="24"/>
  <c r="F59" i="24"/>
  <c r="D59" i="24"/>
  <c r="AX58" i="24"/>
  <c r="AV58" i="24"/>
  <c r="AT58" i="24"/>
  <c r="AR58" i="24"/>
  <c r="AP58" i="24"/>
  <c r="AN58" i="24"/>
  <c r="AL58" i="24"/>
  <c r="AJ58" i="24"/>
  <c r="AH58" i="24"/>
  <c r="AF58" i="24"/>
  <c r="AD58" i="24"/>
  <c r="AB58" i="24"/>
  <c r="Z58" i="24"/>
  <c r="X58" i="24"/>
  <c r="V58" i="24"/>
  <c r="T58" i="24"/>
  <c r="R58" i="24"/>
  <c r="P58" i="24"/>
  <c r="N58" i="24"/>
  <c r="L58" i="24"/>
  <c r="J58" i="24"/>
  <c r="H58" i="24"/>
  <c r="F58" i="24"/>
  <c r="D58" i="24"/>
  <c r="AX57" i="24"/>
  <c r="AV57" i="24"/>
  <c r="AT57" i="24"/>
  <c r="AR57" i="24"/>
  <c r="AP57" i="24"/>
  <c r="AN57" i="24"/>
  <c r="AL57" i="24"/>
  <c r="AJ57" i="24"/>
  <c r="AH57" i="24"/>
  <c r="AF57" i="24"/>
  <c r="AD57" i="24"/>
  <c r="AB57" i="24"/>
  <c r="Z57" i="24"/>
  <c r="X57" i="24"/>
  <c r="V57" i="24"/>
  <c r="T57" i="24"/>
  <c r="R57" i="24"/>
  <c r="P57" i="24"/>
  <c r="N57" i="24"/>
  <c r="L57" i="24"/>
  <c r="J57" i="24"/>
  <c r="H57" i="24"/>
  <c r="F57" i="24"/>
  <c r="D57" i="24"/>
  <c r="BC40" i="24"/>
  <c r="BB39" i="24"/>
  <c r="BB41" i="24" s="1"/>
  <c r="BB20" i="24" s="1"/>
  <c r="BC38" i="24"/>
  <c r="AW38" i="24"/>
  <c r="AU38" i="24"/>
  <c r="AS38" i="24"/>
  <c r="AQ38" i="24"/>
  <c r="AO38" i="24"/>
  <c r="AM38" i="24"/>
  <c r="AE38" i="24"/>
  <c r="AC38" i="24"/>
  <c r="AA38" i="24"/>
  <c r="Y38" i="24"/>
  <c r="W38" i="24"/>
  <c r="U38" i="24"/>
  <c r="S38" i="24"/>
  <c r="Q38" i="24"/>
  <c r="O38" i="24"/>
  <c r="M38" i="24"/>
  <c r="K38" i="24"/>
  <c r="I38" i="24"/>
  <c r="G38" i="24"/>
  <c r="E38" i="24"/>
  <c r="C38" i="24"/>
  <c r="BC37" i="24"/>
  <c r="AW37" i="24"/>
  <c r="AU37" i="24"/>
  <c r="AS37" i="24"/>
  <c r="AQ37" i="24"/>
  <c r="AO37" i="24"/>
  <c r="AM37" i="24"/>
  <c r="AE37" i="24"/>
  <c r="AC37" i="24"/>
  <c r="AA37" i="24"/>
  <c r="Y37" i="24"/>
  <c r="W37" i="24"/>
  <c r="U37" i="24"/>
  <c r="S37" i="24"/>
  <c r="Q37" i="24"/>
  <c r="O37" i="24"/>
  <c r="M37" i="24"/>
  <c r="K37" i="24"/>
  <c r="I37" i="24"/>
  <c r="G37" i="24"/>
  <c r="E37" i="24"/>
  <c r="C37" i="24"/>
  <c r="BC36" i="24"/>
  <c r="AW36" i="24"/>
  <c r="AU36" i="24"/>
  <c r="AS36" i="24"/>
  <c r="AQ36" i="24"/>
  <c r="AO36" i="24"/>
  <c r="AM36" i="24"/>
  <c r="AE36" i="24"/>
  <c r="AC36" i="24"/>
  <c r="AA36" i="24"/>
  <c r="Y36" i="24"/>
  <c r="W36" i="24"/>
  <c r="U36" i="24"/>
  <c r="S36" i="24"/>
  <c r="Q36" i="24"/>
  <c r="O36" i="24"/>
  <c r="M36" i="24"/>
  <c r="K36" i="24"/>
  <c r="I36" i="24"/>
  <c r="G36" i="24"/>
  <c r="E36" i="24"/>
  <c r="C36" i="24"/>
  <c r="BC35" i="24"/>
  <c r="AW35" i="24"/>
  <c r="AU35" i="24"/>
  <c r="AS35" i="24"/>
  <c r="AQ35" i="24"/>
  <c r="AO35" i="24"/>
  <c r="AM35" i="24"/>
  <c r="AE35" i="24"/>
  <c r="AC35" i="24"/>
  <c r="AA35" i="24"/>
  <c r="Y35" i="24"/>
  <c r="W35" i="24"/>
  <c r="U35" i="24"/>
  <c r="S35" i="24"/>
  <c r="Q35" i="24"/>
  <c r="O35" i="24"/>
  <c r="M35" i="24"/>
  <c r="K35" i="24"/>
  <c r="I35" i="24"/>
  <c r="G35" i="24"/>
  <c r="E35" i="24"/>
  <c r="C35" i="24"/>
  <c r="BC34" i="24"/>
  <c r="AW34" i="24"/>
  <c r="AU34" i="24"/>
  <c r="AS34" i="24"/>
  <c r="AQ34" i="24"/>
  <c r="AO34" i="24"/>
  <c r="AM34" i="24"/>
  <c r="AE34" i="24"/>
  <c r="AC34" i="24"/>
  <c r="AA34" i="24"/>
  <c r="Y34" i="24"/>
  <c r="W34" i="24"/>
  <c r="U34" i="24"/>
  <c r="S34" i="24"/>
  <c r="Q34" i="24"/>
  <c r="O34" i="24"/>
  <c r="M34" i="24"/>
  <c r="K34" i="24"/>
  <c r="I34" i="24"/>
  <c r="G34" i="24"/>
  <c r="E34" i="24"/>
  <c r="C34" i="24"/>
  <c r="BC33" i="24"/>
  <c r="AW33" i="24"/>
  <c r="AU33" i="24"/>
  <c r="AS33" i="24"/>
  <c r="AQ33" i="24"/>
  <c r="AO33" i="24"/>
  <c r="AM33" i="24"/>
  <c r="AK33" i="24"/>
  <c r="AI33" i="24"/>
  <c r="AG33" i="24"/>
  <c r="AE33" i="24"/>
  <c r="AC33" i="24"/>
  <c r="AA33" i="24"/>
  <c r="Y33" i="24"/>
  <c r="W33" i="24"/>
  <c r="U33" i="24"/>
  <c r="S33" i="24"/>
  <c r="Q33" i="24"/>
  <c r="O33" i="24"/>
  <c r="M33" i="24"/>
  <c r="K33" i="24"/>
  <c r="I33" i="24"/>
  <c r="G33" i="24"/>
  <c r="E33" i="24"/>
  <c r="C33" i="24"/>
  <c r="BC32" i="24"/>
  <c r="AW32" i="24"/>
  <c r="AU32" i="24"/>
  <c r="AS32" i="24"/>
  <c r="AQ32" i="24"/>
  <c r="AO32" i="24"/>
  <c r="AM32" i="24"/>
  <c r="AE32" i="24"/>
  <c r="AC32" i="24"/>
  <c r="AA32" i="24"/>
  <c r="Y32" i="24"/>
  <c r="W32" i="24"/>
  <c r="U32" i="24"/>
  <c r="S32" i="24"/>
  <c r="Q32" i="24"/>
  <c r="O32" i="24"/>
  <c r="M32" i="24"/>
  <c r="K32" i="24"/>
  <c r="I32" i="24"/>
  <c r="G32" i="24"/>
  <c r="E32" i="24"/>
  <c r="C32" i="24"/>
  <c r="BC31" i="24"/>
  <c r="AW31" i="24"/>
  <c r="AU31" i="24"/>
  <c r="AS31" i="24"/>
  <c r="AQ31" i="24"/>
  <c r="AO31" i="24"/>
  <c r="AM31" i="24"/>
  <c r="AE31" i="24"/>
  <c r="AC31" i="24"/>
  <c r="AA31" i="24"/>
  <c r="Y31" i="24"/>
  <c r="W31" i="24"/>
  <c r="U31" i="24"/>
  <c r="S31" i="24"/>
  <c r="Q31" i="24"/>
  <c r="O31" i="24"/>
  <c r="M31" i="24"/>
  <c r="K31" i="24"/>
  <c r="I31" i="24"/>
  <c r="G31" i="24"/>
  <c r="E31" i="24"/>
  <c r="C31" i="24"/>
  <c r="BC30" i="24"/>
  <c r="AW30" i="24"/>
  <c r="AU30" i="24"/>
  <c r="AS30" i="24"/>
  <c r="AQ30" i="24"/>
  <c r="AO30" i="24"/>
  <c r="AM30" i="24"/>
  <c r="AK30" i="24"/>
  <c r="AI30" i="24"/>
  <c r="AG30" i="24"/>
  <c r="AE30" i="24"/>
  <c r="AC30" i="24"/>
  <c r="AA30" i="24"/>
  <c r="Y30" i="24"/>
  <c r="W30" i="24"/>
  <c r="U30" i="24"/>
  <c r="S30" i="24"/>
  <c r="Q30" i="24"/>
  <c r="O30" i="24"/>
  <c r="M30" i="24"/>
  <c r="K30" i="24"/>
  <c r="I30" i="24"/>
  <c r="G30" i="24"/>
  <c r="E30" i="24"/>
  <c r="C30" i="24"/>
  <c r="BC29" i="24"/>
  <c r="AW29" i="24"/>
  <c r="AU29" i="24"/>
  <c r="AS29" i="24"/>
  <c r="AQ29" i="24"/>
  <c r="AO29" i="24"/>
  <c r="AM29" i="24"/>
  <c r="AK29" i="24"/>
  <c r="AI29" i="24"/>
  <c r="AG29" i="24"/>
  <c r="AE29" i="24"/>
  <c r="AC29" i="24"/>
  <c r="AA29" i="24"/>
  <c r="Y29" i="24"/>
  <c r="W29" i="24"/>
  <c r="U29" i="24"/>
  <c r="S29" i="24"/>
  <c r="Q29" i="24"/>
  <c r="O29" i="24"/>
  <c r="M29" i="24"/>
  <c r="K29" i="24"/>
  <c r="I29" i="24"/>
  <c r="G29" i="24"/>
  <c r="E29" i="24"/>
  <c r="C29" i="24"/>
  <c r="BC28" i="24"/>
  <c r="AW28" i="24"/>
  <c r="AU28" i="24"/>
  <c r="AS28" i="24"/>
  <c r="AQ28" i="24"/>
  <c r="AO28" i="24"/>
  <c r="AM28" i="24"/>
  <c r="AK28" i="24"/>
  <c r="AI28" i="24"/>
  <c r="AG28" i="24"/>
  <c r="AE28" i="24"/>
  <c r="AC28" i="24"/>
  <c r="AA28" i="24"/>
  <c r="Y28" i="24"/>
  <c r="W28" i="24"/>
  <c r="U28" i="24"/>
  <c r="S28" i="24"/>
  <c r="Q28" i="24"/>
  <c r="O28" i="24"/>
  <c r="M28" i="24"/>
  <c r="K28" i="24"/>
  <c r="I28" i="24"/>
  <c r="G28" i="24"/>
  <c r="E28" i="24"/>
  <c r="C28" i="24"/>
  <c r="BC27" i="24"/>
  <c r="AW27" i="24"/>
  <c r="AU27" i="24"/>
  <c r="AS27" i="24"/>
  <c r="AQ27" i="24"/>
  <c r="AO27" i="24"/>
  <c r="AM27" i="24"/>
  <c r="AK27" i="24"/>
  <c r="AI27" i="24"/>
  <c r="AG27" i="24"/>
  <c r="AE27" i="24"/>
  <c r="AC27" i="24"/>
  <c r="AA27" i="24"/>
  <c r="Y27" i="24"/>
  <c r="W27" i="24"/>
  <c r="U27" i="24"/>
  <c r="S27" i="24"/>
  <c r="Q27" i="24"/>
  <c r="O27" i="24"/>
  <c r="M27" i="24"/>
  <c r="K27" i="24"/>
  <c r="I27" i="24"/>
  <c r="G27" i="24"/>
  <c r="E27" i="24"/>
  <c r="C27" i="24"/>
  <c r="BC26" i="24"/>
  <c r="AW26" i="24"/>
  <c r="AU26" i="24"/>
  <c r="AS26" i="24"/>
  <c r="AQ26" i="24"/>
  <c r="AO26" i="24"/>
  <c r="AM26" i="24"/>
  <c r="AK26" i="24"/>
  <c r="AI26" i="24"/>
  <c r="AG26" i="24"/>
  <c r="AE26" i="24"/>
  <c r="AC26" i="24"/>
  <c r="AA26" i="24"/>
  <c r="Y26" i="24"/>
  <c r="W26" i="24"/>
  <c r="U26" i="24"/>
  <c r="S26" i="24"/>
  <c r="Q26" i="24"/>
  <c r="O26" i="24"/>
  <c r="M26" i="24"/>
  <c r="K26" i="24"/>
  <c r="I26" i="24"/>
  <c r="G26" i="24"/>
  <c r="E26" i="24"/>
  <c r="C26" i="24"/>
  <c r="BC25" i="24"/>
  <c r="AW25" i="24"/>
  <c r="AU25" i="24"/>
  <c r="AS25" i="24"/>
  <c r="AQ25" i="24"/>
  <c r="AO25" i="24"/>
  <c r="AM25" i="24"/>
  <c r="AK25" i="24"/>
  <c r="AI25" i="24"/>
  <c r="AG25" i="24"/>
  <c r="AE25" i="24"/>
  <c r="AC25" i="24"/>
  <c r="AA25" i="24"/>
  <c r="Y25" i="24"/>
  <c r="W25" i="24"/>
  <c r="U25" i="24"/>
  <c r="S25" i="24"/>
  <c r="Q25" i="24"/>
  <c r="O25" i="24"/>
  <c r="M25" i="24"/>
  <c r="K25" i="24"/>
  <c r="I25" i="24"/>
  <c r="G25" i="24"/>
  <c r="E25" i="24"/>
  <c r="C25" i="24"/>
  <c r="BC24" i="24"/>
  <c r="AW24" i="24"/>
  <c r="AU24" i="24"/>
  <c r="AS24" i="24"/>
  <c r="AQ24" i="24"/>
  <c r="AO24" i="24"/>
  <c r="AM24" i="24"/>
  <c r="AK24" i="24"/>
  <c r="AI24" i="24"/>
  <c r="AG24" i="24"/>
  <c r="AE24" i="24"/>
  <c r="AC24" i="24"/>
  <c r="AA24" i="24"/>
  <c r="Y24" i="24"/>
  <c r="W24" i="24"/>
  <c r="U24" i="24"/>
  <c r="S24" i="24"/>
  <c r="Q24" i="24"/>
  <c r="O24" i="24"/>
  <c r="M24" i="24"/>
  <c r="K24" i="24"/>
  <c r="I24" i="24"/>
  <c r="G24" i="24"/>
  <c r="E24" i="24"/>
  <c r="C24" i="24"/>
  <c r="BC23" i="24"/>
  <c r="AW23" i="24"/>
  <c r="AU23" i="24"/>
  <c r="AS23" i="24"/>
  <c r="AQ23" i="24"/>
  <c r="AO23" i="24"/>
  <c r="AM23" i="24"/>
  <c r="AK23" i="24"/>
  <c r="AI23" i="24"/>
  <c r="AG23" i="24"/>
  <c r="AE23" i="24"/>
  <c r="AC23" i="24"/>
  <c r="AA23" i="24"/>
  <c r="Y23" i="24"/>
  <c r="W23" i="24"/>
  <c r="U23" i="24"/>
  <c r="U39" i="24" s="1"/>
  <c r="S23" i="24"/>
  <c r="Q23" i="24"/>
  <c r="O23" i="24"/>
  <c r="M23" i="24"/>
  <c r="K23" i="24"/>
  <c r="I23" i="24"/>
  <c r="G23" i="24"/>
  <c r="E23" i="24"/>
  <c r="E39" i="24" s="1"/>
  <c r="C23" i="24"/>
  <c r="BA18" i="24"/>
  <c r="AX15" i="24"/>
  <c r="AW41" i="24" s="1"/>
  <c r="AV15" i="24"/>
  <c r="AU41" i="24" s="1"/>
  <c r="AT15" i="24"/>
  <c r="AS41" i="24" s="1"/>
  <c r="AR15" i="24"/>
  <c r="AQ41" i="24" s="1"/>
  <c r="AP15" i="24"/>
  <c r="AO41" i="24" s="1"/>
  <c r="AN15" i="24"/>
  <c r="AM41" i="24" s="1"/>
  <c r="AL15" i="24"/>
  <c r="AJ15" i="24"/>
  <c r="AH15" i="24"/>
  <c r="AF15" i="24"/>
  <c r="AE41" i="24" s="1"/>
  <c r="AD15" i="24"/>
  <c r="AC41" i="24" s="1"/>
  <c r="AB15" i="24"/>
  <c r="AA41" i="24" s="1"/>
  <c r="Z15" i="24"/>
  <c r="Y41" i="24" s="1"/>
  <c r="X15" i="24"/>
  <c r="W41" i="24" s="1"/>
  <c r="V15" i="24"/>
  <c r="U41" i="24" s="1"/>
  <c r="T15" i="24"/>
  <c r="S41" i="24" s="1"/>
  <c r="R15" i="24"/>
  <c r="Q41" i="24" s="1"/>
  <c r="P15" i="24"/>
  <c r="O41" i="24" s="1"/>
  <c r="N15" i="24"/>
  <c r="M41" i="24" s="1"/>
  <c r="L15" i="24"/>
  <c r="K41" i="24" s="1"/>
  <c r="J15" i="24"/>
  <c r="I41" i="24" s="1"/>
  <c r="H15" i="24"/>
  <c r="G41" i="24" s="1"/>
  <c r="F15" i="24"/>
  <c r="E41" i="24" s="1"/>
  <c r="D15" i="24"/>
  <c r="C41" i="24" s="1"/>
  <c r="D14" i="24"/>
  <c r="AX13" i="24"/>
  <c r="AV13" i="24"/>
  <c r="AT13" i="24"/>
  <c r="AR13" i="24"/>
  <c r="AP13" i="24"/>
  <c r="AN13" i="24"/>
  <c r="AL13" i="24"/>
  <c r="AJ13" i="24"/>
  <c r="AH13" i="24"/>
  <c r="AF13" i="24"/>
  <c r="AD13" i="24"/>
  <c r="AB13" i="24"/>
  <c r="Z13" i="24"/>
  <c r="X13" i="24"/>
  <c r="V13" i="24"/>
  <c r="T13" i="24"/>
  <c r="R13" i="24"/>
  <c r="P13" i="24"/>
  <c r="N13" i="24"/>
  <c r="L13" i="24"/>
  <c r="J13" i="24"/>
  <c r="H13" i="24"/>
  <c r="F13" i="24"/>
  <c r="D13" i="24"/>
  <c r="AX12" i="24"/>
  <c r="AW12" i="24"/>
  <c r="AV12" i="24"/>
  <c r="AU12" i="24"/>
  <c r="AT12" i="24"/>
  <c r="AS12" i="24"/>
  <c r="AR12" i="24"/>
  <c r="AQ12" i="24"/>
  <c r="AP12" i="24"/>
  <c r="AO12" i="24"/>
  <c r="AN12" i="24"/>
  <c r="AM12" i="24"/>
  <c r="AL12" i="24"/>
  <c r="AK12" i="24"/>
  <c r="AJ12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AW73" i="23"/>
  <c r="AU73" i="23"/>
  <c r="AS73" i="23"/>
  <c r="AQ73" i="23"/>
  <c r="AO73" i="23"/>
  <c r="AM73" i="23"/>
  <c r="AK73" i="23"/>
  <c r="AG73" i="23"/>
  <c r="AE73" i="23"/>
  <c r="AC73" i="23"/>
  <c r="AA73" i="23"/>
  <c r="Y73" i="23"/>
  <c r="W73" i="23"/>
  <c r="U73" i="23"/>
  <c r="S73" i="23"/>
  <c r="Q73" i="23"/>
  <c r="O73" i="23"/>
  <c r="M73" i="23"/>
  <c r="K73" i="23"/>
  <c r="I73" i="23"/>
  <c r="G73" i="23"/>
  <c r="E73" i="23"/>
  <c r="C73" i="23"/>
  <c r="AX72" i="23"/>
  <c r="AV72" i="23"/>
  <c r="AT72" i="23"/>
  <c r="AR72" i="23"/>
  <c r="AP72" i="23"/>
  <c r="AN72" i="23"/>
  <c r="AL72" i="23"/>
  <c r="AJ72" i="23"/>
  <c r="AH72" i="23"/>
  <c r="AF72" i="23"/>
  <c r="AD72" i="23"/>
  <c r="AB72" i="23"/>
  <c r="Z72" i="23"/>
  <c r="X72" i="23"/>
  <c r="V72" i="23"/>
  <c r="T72" i="23"/>
  <c r="R72" i="23"/>
  <c r="P72" i="23"/>
  <c r="N72" i="23"/>
  <c r="L72" i="23"/>
  <c r="J72" i="23"/>
  <c r="H72" i="23"/>
  <c r="F72" i="23"/>
  <c r="D72" i="23"/>
  <c r="AX71" i="23"/>
  <c r="AV71" i="23"/>
  <c r="AT71" i="23"/>
  <c r="AR71" i="23"/>
  <c r="AP71" i="23"/>
  <c r="AN71" i="23"/>
  <c r="AL71" i="23"/>
  <c r="AJ71" i="23"/>
  <c r="AH71" i="23"/>
  <c r="AF71" i="23"/>
  <c r="AD71" i="23"/>
  <c r="AB71" i="23"/>
  <c r="Z71" i="23"/>
  <c r="X71" i="23"/>
  <c r="V71" i="23"/>
  <c r="T71" i="23"/>
  <c r="R71" i="23"/>
  <c r="P71" i="23"/>
  <c r="N71" i="23"/>
  <c r="L71" i="23"/>
  <c r="J71" i="23"/>
  <c r="H71" i="23"/>
  <c r="F71" i="23"/>
  <c r="D71" i="23"/>
  <c r="AX70" i="23"/>
  <c r="AV70" i="23"/>
  <c r="AT70" i="23"/>
  <c r="AR70" i="23"/>
  <c r="AP70" i="23"/>
  <c r="AN70" i="23"/>
  <c r="AL70" i="23"/>
  <c r="AJ70" i="23"/>
  <c r="AH70" i="23"/>
  <c r="AF70" i="23"/>
  <c r="AD70" i="23"/>
  <c r="AB70" i="23"/>
  <c r="Z70" i="23"/>
  <c r="X70" i="23"/>
  <c r="V70" i="23"/>
  <c r="T70" i="23"/>
  <c r="R70" i="23"/>
  <c r="P70" i="23"/>
  <c r="N70" i="23"/>
  <c r="L70" i="23"/>
  <c r="J70" i="23"/>
  <c r="H70" i="23"/>
  <c r="F70" i="23"/>
  <c r="D70" i="23"/>
  <c r="AX69" i="23"/>
  <c r="AV69" i="23"/>
  <c r="AT69" i="23"/>
  <c r="AR69" i="23"/>
  <c r="AP69" i="23"/>
  <c r="AN69" i="23"/>
  <c r="AL69" i="23"/>
  <c r="AJ69" i="23"/>
  <c r="AH69" i="23"/>
  <c r="AF69" i="23"/>
  <c r="AD69" i="23"/>
  <c r="AB69" i="23"/>
  <c r="Z69" i="23"/>
  <c r="X69" i="23"/>
  <c r="V69" i="23"/>
  <c r="T69" i="23"/>
  <c r="R69" i="23"/>
  <c r="P69" i="23"/>
  <c r="N69" i="23"/>
  <c r="L69" i="23"/>
  <c r="J69" i="23"/>
  <c r="H69" i="23"/>
  <c r="F69" i="23"/>
  <c r="D69" i="23"/>
  <c r="AX68" i="23"/>
  <c r="AV68" i="23"/>
  <c r="AT68" i="23"/>
  <c r="AR68" i="23"/>
  <c r="AP68" i="23"/>
  <c r="AN68" i="23"/>
  <c r="AL68" i="23"/>
  <c r="AJ68" i="23"/>
  <c r="AH68" i="23"/>
  <c r="AF68" i="23"/>
  <c r="AD68" i="23"/>
  <c r="AB68" i="23"/>
  <c r="Z68" i="23"/>
  <c r="X68" i="23"/>
  <c r="V68" i="23"/>
  <c r="T68" i="23"/>
  <c r="R68" i="23"/>
  <c r="P68" i="23"/>
  <c r="N68" i="23"/>
  <c r="L68" i="23"/>
  <c r="J68" i="23"/>
  <c r="H68" i="23"/>
  <c r="F68" i="23"/>
  <c r="D68" i="23"/>
  <c r="AX67" i="23"/>
  <c r="AV67" i="23"/>
  <c r="AT67" i="23"/>
  <c r="AR67" i="23"/>
  <c r="AP67" i="23"/>
  <c r="AN67" i="23"/>
  <c r="AL67" i="23"/>
  <c r="AJ67" i="23"/>
  <c r="AH67" i="23"/>
  <c r="AF67" i="23"/>
  <c r="AD67" i="23"/>
  <c r="AB67" i="23"/>
  <c r="Z67" i="23"/>
  <c r="X67" i="23"/>
  <c r="V67" i="23"/>
  <c r="T67" i="23"/>
  <c r="R67" i="23"/>
  <c r="P67" i="23"/>
  <c r="N67" i="23"/>
  <c r="L67" i="23"/>
  <c r="J67" i="23"/>
  <c r="H67" i="23"/>
  <c r="F67" i="23"/>
  <c r="D67" i="23"/>
  <c r="AX66" i="23"/>
  <c r="AV66" i="23"/>
  <c r="AT66" i="23"/>
  <c r="AR66" i="23"/>
  <c r="AP66" i="23"/>
  <c r="AN66" i="23"/>
  <c r="AL66" i="23"/>
  <c r="AJ66" i="23"/>
  <c r="AH66" i="23"/>
  <c r="AF66" i="23"/>
  <c r="AD66" i="23"/>
  <c r="AB66" i="23"/>
  <c r="Z66" i="23"/>
  <c r="X66" i="23"/>
  <c r="V66" i="23"/>
  <c r="T66" i="23"/>
  <c r="R66" i="23"/>
  <c r="P66" i="23"/>
  <c r="N66" i="23"/>
  <c r="L66" i="23"/>
  <c r="J66" i="23"/>
  <c r="H66" i="23"/>
  <c r="F66" i="23"/>
  <c r="D66" i="23"/>
  <c r="AX65" i="23"/>
  <c r="AV65" i="23"/>
  <c r="AT65" i="23"/>
  <c r="AR65" i="23"/>
  <c r="AP65" i="23"/>
  <c r="AN65" i="23"/>
  <c r="AL65" i="23"/>
  <c r="AJ65" i="23"/>
  <c r="AH65" i="23"/>
  <c r="AF65" i="23"/>
  <c r="AD65" i="23"/>
  <c r="AB65" i="23"/>
  <c r="Z65" i="23"/>
  <c r="X65" i="23"/>
  <c r="V65" i="23"/>
  <c r="T65" i="23"/>
  <c r="R65" i="23"/>
  <c r="P65" i="23"/>
  <c r="N65" i="23"/>
  <c r="L65" i="23"/>
  <c r="J65" i="23"/>
  <c r="H65" i="23"/>
  <c r="F65" i="23"/>
  <c r="D65" i="23"/>
  <c r="AX64" i="23"/>
  <c r="AV64" i="23"/>
  <c r="AT64" i="23"/>
  <c r="AR64" i="23"/>
  <c r="AP64" i="23"/>
  <c r="AN64" i="23"/>
  <c r="AL64" i="23"/>
  <c r="AH64" i="23"/>
  <c r="AF64" i="23"/>
  <c r="AD64" i="23"/>
  <c r="AB64" i="23"/>
  <c r="Z64" i="23"/>
  <c r="X64" i="23"/>
  <c r="V64" i="23"/>
  <c r="T64" i="23"/>
  <c r="R64" i="23"/>
  <c r="P64" i="23"/>
  <c r="N64" i="23"/>
  <c r="L64" i="23"/>
  <c r="J64" i="23"/>
  <c r="H64" i="23"/>
  <c r="F64" i="23"/>
  <c r="D64" i="23"/>
  <c r="AX63" i="23"/>
  <c r="AV63" i="23"/>
  <c r="AT63" i="23"/>
  <c r="AR63" i="23"/>
  <c r="AP63" i="23"/>
  <c r="AN63" i="23"/>
  <c r="AL63" i="23"/>
  <c r="AJ63" i="23"/>
  <c r="AH63" i="23"/>
  <c r="AF63" i="23"/>
  <c r="AD63" i="23"/>
  <c r="AB63" i="23"/>
  <c r="Z63" i="23"/>
  <c r="X63" i="23"/>
  <c r="V63" i="23"/>
  <c r="T63" i="23"/>
  <c r="R63" i="23"/>
  <c r="P63" i="23"/>
  <c r="N63" i="23"/>
  <c r="L63" i="23"/>
  <c r="J63" i="23"/>
  <c r="H63" i="23"/>
  <c r="F63" i="23"/>
  <c r="D63" i="23"/>
  <c r="AX62" i="23"/>
  <c r="AV62" i="23"/>
  <c r="AT62" i="23"/>
  <c r="AR62" i="23"/>
  <c r="AP62" i="23"/>
  <c r="AN62" i="23"/>
  <c r="AL62" i="23"/>
  <c r="AJ62" i="23"/>
  <c r="AH62" i="23"/>
  <c r="AF62" i="23"/>
  <c r="AD62" i="23"/>
  <c r="AB62" i="23"/>
  <c r="Z62" i="23"/>
  <c r="X62" i="23"/>
  <c r="V62" i="23"/>
  <c r="T62" i="23"/>
  <c r="R62" i="23"/>
  <c r="P62" i="23"/>
  <c r="N62" i="23"/>
  <c r="L62" i="23"/>
  <c r="J62" i="23"/>
  <c r="H62" i="23"/>
  <c r="F62" i="23"/>
  <c r="D62" i="23"/>
  <c r="AX61" i="23"/>
  <c r="AV61" i="23"/>
  <c r="AT61" i="23"/>
  <c r="AR61" i="23"/>
  <c r="AP61" i="23"/>
  <c r="AN61" i="23"/>
  <c r="AL61" i="23"/>
  <c r="AJ61" i="23"/>
  <c r="AH61" i="23"/>
  <c r="AF61" i="23"/>
  <c r="AD61" i="23"/>
  <c r="AB61" i="23"/>
  <c r="Z61" i="23"/>
  <c r="X61" i="23"/>
  <c r="V61" i="23"/>
  <c r="T61" i="23"/>
  <c r="R61" i="23"/>
  <c r="P61" i="23"/>
  <c r="N61" i="23"/>
  <c r="L61" i="23"/>
  <c r="J61" i="23"/>
  <c r="H61" i="23"/>
  <c r="F61" i="23"/>
  <c r="D61" i="23"/>
  <c r="AX60" i="23"/>
  <c r="AV60" i="23"/>
  <c r="AT60" i="23"/>
  <c r="AR60" i="23"/>
  <c r="AP60" i="23"/>
  <c r="AN60" i="23"/>
  <c r="AL60" i="23"/>
  <c r="AJ60" i="23"/>
  <c r="AH60" i="23"/>
  <c r="AF60" i="23"/>
  <c r="AD60" i="23"/>
  <c r="AB60" i="23"/>
  <c r="Z60" i="23"/>
  <c r="X60" i="23"/>
  <c r="V60" i="23"/>
  <c r="T60" i="23"/>
  <c r="R60" i="23"/>
  <c r="P60" i="23"/>
  <c r="N60" i="23"/>
  <c r="L60" i="23"/>
  <c r="J60" i="23"/>
  <c r="H60" i="23"/>
  <c r="F60" i="23"/>
  <c r="D60" i="23"/>
  <c r="AX59" i="23"/>
  <c r="AV59" i="23"/>
  <c r="AT59" i="23"/>
  <c r="AR59" i="23"/>
  <c r="AP59" i="23"/>
  <c r="AN59" i="23"/>
  <c r="AL59" i="23"/>
  <c r="AJ59" i="23"/>
  <c r="AH59" i="23"/>
  <c r="AF59" i="23"/>
  <c r="AD59" i="23"/>
  <c r="AB59" i="23"/>
  <c r="Z59" i="23"/>
  <c r="X59" i="23"/>
  <c r="V59" i="23"/>
  <c r="T59" i="23"/>
  <c r="R59" i="23"/>
  <c r="P59" i="23"/>
  <c r="N59" i="23"/>
  <c r="L59" i="23"/>
  <c r="J59" i="23"/>
  <c r="H59" i="23"/>
  <c r="F59" i="23"/>
  <c r="D59" i="23"/>
  <c r="AX58" i="23"/>
  <c r="AV58" i="23"/>
  <c r="AT58" i="23"/>
  <c r="AR58" i="23"/>
  <c r="AP58" i="23"/>
  <c r="AN58" i="23"/>
  <c r="AL58" i="23"/>
  <c r="AJ58" i="23"/>
  <c r="AH58" i="23"/>
  <c r="AF58" i="23"/>
  <c r="AD58" i="23"/>
  <c r="AB58" i="23"/>
  <c r="Z58" i="23"/>
  <c r="X58" i="23"/>
  <c r="V58" i="23"/>
  <c r="T58" i="23"/>
  <c r="R58" i="23"/>
  <c r="P58" i="23"/>
  <c r="N58" i="23"/>
  <c r="L58" i="23"/>
  <c r="J58" i="23"/>
  <c r="H58" i="23"/>
  <c r="F58" i="23"/>
  <c r="D58" i="23"/>
  <c r="AX57" i="23"/>
  <c r="AV57" i="23"/>
  <c r="AT57" i="23"/>
  <c r="AR57" i="23"/>
  <c r="AP57" i="23"/>
  <c r="AN57" i="23"/>
  <c r="AL57" i="23"/>
  <c r="AJ57" i="23"/>
  <c r="AH57" i="23"/>
  <c r="AF57" i="23"/>
  <c r="AD57" i="23"/>
  <c r="AB57" i="23"/>
  <c r="Z57" i="23"/>
  <c r="X57" i="23"/>
  <c r="V57" i="23"/>
  <c r="T57" i="23"/>
  <c r="R57" i="23"/>
  <c r="P57" i="23"/>
  <c r="N57" i="23"/>
  <c r="L57" i="23"/>
  <c r="J57" i="23"/>
  <c r="H57" i="23"/>
  <c r="F57" i="23"/>
  <c r="D57" i="23"/>
  <c r="BC40" i="23"/>
  <c r="BB39" i="23"/>
  <c r="BB41" i="23" s="1"/>
  <c r="BB20" i="23" s="1"/>
  <c r="BC38" i="23"/>
  <c r="AW38" i="23"/>
  <c r="AU38" i="23"/>
  <c r="AS38" i="23"/>
  <c r="AQ38" i="23"/>
  <c r="AO38" i="23"/>
  <c r="AM38" i="23"/>
  <c r="AK38" i="23"/>
  <c r="AI38" i="23"/>
  <c r="AG38" i="23"/>
  <c r="AE38" i="23"/>
  <c r="AC38" i="23"/>
  <c r="AA38" i="23"/>
  <c r="Y38" i="23"/>
  <c r="W38" i="23"/>
  <c r="U38" i="23"/>
  <c r="S38" i="23"/>
  <c r="Q38" i="23"/>
  <c r="O38" i="23"/>
  <c r="M38" i="23"/>
  <c r="K38" i="23"/>
  <c r="I38" i="23"/>
  <c r="G38" i="23"/>
  <c r="E38" i="23"/>
  <c r="C38" i="23"/>
  <c r="BC37" i="23"/>
  <c r="AW37" i="23"/>
  <c r="AU37" i="23"/>
  <c r="AS37" i="23"/>
  <c r="AQ37" i="23"/>
  <c r="AO37" i="23"/>
  <c r="AM37" i="23"/>
  <c r="AK37" i="23"/>
  <c r="AI37" i="23"/>
  <c r="AG37" i="23"/>
  <c r="AE37" i="23"/>
  <c r="AC37" i="23"/>
  <c r="AA37" i="23"/>
  <c r="Y37" i="23"/>
  <c r="W37" i="23"/>
  <c r="U37" i="23"/>
  <c r="S37" i="23"/>
  <c r="Q37" i="23"/>
  <c r="O37" i="23"/>
  <c r="M37" i="23"/>
  <c r="K37" i="23"/>
  <c r="I37" i="23"/>
  <c r="G37" i="23"/>
  <c r="E37" i="23"/>
  <c r="C37" i="23"/>
  <c r="BC36" i="23"/>
  <c r="AW36" i="23"/>
  <c r="AU36" i="23"/>
  <c r="AS36" i="23"/>
  <c r="AQ36" i="23"/>
  <c r="AO36" i="23"/>
  <c r="AM36" i="23"/>
  <c r="AK36" i="23"/>
  <c r="AG36" i="23"/>
  <c r="AE36" i="23"/>
  <c r="AC36" i="23"/>
  <c r="AA36" i="23"/>
  <c r="Y36" i="23"/>
  <c r="W36" i="23"/>
  <c r="U36" i="23"/>
  <c r="S36" i="23"/>
  <c r="Q36" i="23"/>
  <c r="O36" i="23"/>
  <c r="M36" i="23"/>
  <c r="K36" i="23"/>
  <c r="I36" i="23"/>
  <c r="G36" i="23"/>
  <c r="E36" i="23"/>
  <c r="C36" i="23"/>
  <c r="BC35" i="23"/>
  <c r="AW35" i="23"/>
  <c r="AU35" i="23"/>
  <c r="AS35" i="23"/>
  <c r="AQ35" i="23"/>
  <c r="AO35" i="23"/>
  <c r="AM35" i="23"/>
  <c r="AK35" i="23"/>
  <c r="AG35" i="23"/>
  <c r="AE35" i="23"/>
  <c r="AC35" i="23"/>
  <c r="AA35" i="23"/>
  <c r="Y35" i="23"/>
  <c r="W35" i="23"/>
  <c r="U35" i="23"/>
  <c r="S35" i="23"/>
  <c r="Q35" i="23"/>
  <c r="O35" i="23"/>
  <c r="M35" i="23"/>
  <c r="K35" i="23"/>
  <c r="I35" i="23"/>
  <c r="G35" i="23"/>
  <c r="E35" i="23"/>
  <c r="C35" i="23"/>
  <c r="BC34" i="23"/>
  <c r="AW34" i="23"/>
  <c r="AU34" i="23"/>
  <c r="AS34" i="23"/>
  <c r="AQ34" i="23"/>
  <c r="AO34" i="23"/>
  <c r="AM34" i="23"/>
  <c r="AK34" i="23"/>
  <c r="AG34" i="23"/>
  <c r="AE34" i="23"/>
  <c r="AC34" i="23"/>
  <c r="AA34" i="23"/>
  <c r="Y34" i="23"/>
  <c r="W34" i="23"/>
  <c r="U34" i="23"/>
  <c r="S34" i="23"/>
  <c r="Q34" i="23"/>
  <c r="O34" i="23"/>
  <c r="M34" i="23"/>
  <c r="K34" i="23"/>
  <c r="I34" i="23"/>
  <c r="G34" i="23"/>
  <c r="E34" i="23"/>
  <c r="C34" i="23"/>
  <c r="BC33" i="23"/>
  <c r="AW33" i="23"/>
  <c r="AU33" i="23"/>
  <c r="AS33" i="23"/>
  <c r="AQ33" i="23"/>
  <c r="AO33" i="23"/>
  <c r="AM33" i="23"/>
  <c r="AK33" i="23"/>
  <c r="AI33" i="23"/>
  <c r="AG33" i="23"/>
  <c r="AE33" i="23"/>
  <c r="AC33" i="23"/>
  <c r="AA33" i="23"/>
  <c r="Y33" i="23"/>
  <c r="W33" i="23"/>
  <c r="U33" i="23"/>
  <c r="S33" i="23"/>
  <c r="Q33" i="23"/>
  <c r="O33" i="23"/>
  <c r="M33" i="23"/>
  <c r="K33" i="23"/>
  <c r="I33" i="23"/>
  <c r="G33" i="23"/>
  <c r="E33" i="23"/>
  <c r="C33" i="23"/>
  <c r="BC32" i="23"/>
  <c r="AW32" i="23"/>
  <c r="AU32" i="23"/>
  <c r="AS32" i="23"/>
  <c r="AQ32" i="23"/>
  <c r="AO32" i="23"/>
  <c r="AM32" i="23"/>
  <c r="AK32" i="23"/>
  <c r="AG32" i="23"/>
  <c r="AE32" i="23"/>
  <c r="AC32" i="23"/>
  <c r="AA32" i="23"/>
  <c r="Y32" i="23"/>
  <c r="W32" i="23"/>
  <c r="U32" i="23"/>
  <c r="S32" i="23"/>
  <c r="Q32" i="23"/>
  <c r="O32" i="23"/>
  <c r="M32" i="23"/>
  <c r="K32" i="23"/>
  <c r="I32" i="23"/>
  <c r="G32" i="23"/>
  <c r="E32" i="23"/>
  <c r="C32" i="23"/>
  <c r="BC31" i="23"/>
  <c r="AW31" i="23"/>
  <c r="AU31" i="23"/>
  <c r="AS31" i="23"/>
  <c r="AQ31" i="23"/>
  <c r="AO31" i="23"/>
  <c r="AM31" i="23"/>
  <c r="AK31" i="23"/>
  <c r="AG31" i="23"/>
  <c r="AE31" i="23"/>
  <c r="AC31" i="23"/>
  <c r="AA31" i="23"/>
  <c r="Y31" i="23"/>
  <c r="W31" i="23"/>
  <c r="U31" i="23"/>
  <c r="S31" i="23"/>
  <c r="Q31" i="23"/>
  <c r="O31" i="23"/>
  <c r="M31" i="23"/>
  <c r="K31" i="23"/>
  <c r="I31" i="23"/>
  <c r="G31" i="23"/>
  <c r="E31" i="23"/>
  <c r="C31" i="23"/>
  <c r="BC30" i="23"/>
  <c r="AI64" i="23" s="1"/>
  <c r="AI73" i="23" s="1"/>
  <c r="AW30" i="23"/>
  <c r="AU30" i="23"/>
  <c r="AS30" i="23"/>
  <c r="AQ30" i="23"/>
  <c r="AO30" i="23"/>
  <c r="AM30" i="23"/>
  <c r="AK30" i="23"/>
  <c r="AI30" i="23"/>
  <c r="AG30" i="23"/>
  <c r="AE30" i="23"/>
  <c r="AC30" i="23"/>
  <c r="AA30" i="23"/>
  <c r="Y30" i="23"/>
  <c r="W30" i="23"/>
  <c r="U30" i="23"/>
  <c r="S30" i="23"/>
  <c r="Q30" i="23"/>
  <c r="O30" i="23"/>
  <c r="M30" i="23"/>
  <c r="K30" i="23"/>
  <c r="I30" i="23"/>
  <c r="G30" i="23"/>
  <c r="E30" i="23"/>
  <c r="C30" i="23"/>
  <c r="BC29" i="23"/>
  <c r="AW29" i="23"/>
  <c r="AU29" i="23"/>
  <c r="AS29" i="23"/>
  <c r="AQ29" i="23"/>
  <c r="AO29" i="23"/>
  <c r="AM29" i="23"/>
  <c r="AK29" i="23"/>
  <c r="AI29" i="23"/>
  <c r="AG29" i="23"/>
  <c r="AE29" i="23"/>
  <c r="AC29" i="23"/>
  <c r="AA29" i="23"/>
  <c r="Y29" i="23"/>
  <c r="W29" i="23"/>
  <c r="U29" i="23"/>
  <c r="S29" i="23"/>
  <c r="Q29" i="23"/>
  <c r="O29" i="23"/>
  <c r="M29" i="23"/>
  <c r="K29" i="23"/>
  <c r="I29" i="23"/>
  <c r="G29" i="23"/>
  <c r="E29" i="23"/>
  <c r="C29" i="23"/>
  <c r="BC28" i="23"/>
  <c r="AW28" i="23"/>
  <c r="AU28" i="23"/>
  <c r="AS28" i="23"/>
  <c r="AQ28" i="23"/>
  <c r="AO28" i="23"/>
  <c r="AM28" i="23"/>
  <c r="AK28" i="23"/>
  <c r="AI28" i="23"/>
  <c r="AG28" i="23"/>
  <c r="AE28" i="23"/>
  <c r="AC28" i="23"/>
  <c r="AA28" i="23"/>
  <c r="Y28" i="23"/>
  <c r="W28" i="23"/>
  <c r="U28" i="23"/>
  <c r="S28" i="23"/>
  <c r="Q28" i="23"/>
  <c r="O28" i="23"/>
  <c r="M28" i="23"/>
  <c r="K28" i="23"/>
  <c r="I28" i="23"/>
  <c r="G28" i="23"/>
  <c r="E28" i="23"/>
  <c r="C28" i="23"/>
  <c r="BC27" i="23"/>
  <c r="AW27" i="23"/>
  <c r="AU27" i="23"/>
  <c r="AS27" i="23"/>
  <c r="AQ27" i="23"/>
  <c r="AO27" i="23"/>
  <c r="AM27" i="23"/>
  <c r="AK27" i="23"/>
  <c r="AI27" i="23"/>
  <c r="AG27" i="23"/>
  <c r="AE27" i="23"/>
  <c r="AC27" i="23"/>
  <c r="AA27" i="23"/>
  <c r="Y27" i="23"/>
  <c r="W27" i="23"/>
  <c r="U27" i="23"/>
  <c r="S27" i="23"/>
  <c r="Q27" i="23"/>
  <c r="O27" i="23"/>
  <c r="M27" i="23"/>
  <c r="K27" i="23"/>
  <c r="I27" i="23"/>
  <c r="G27" i="23"/>
  <c r="E27" i="23"/>
  <c r="C27" i="23"/>
  <c r="BC26" i="23"/>
  <c r="AW26" i="23"/>
  <c r="AU26" i="23"/>
  <c r="AS26" i="23"/>
  <c r="AQ26" i="23"/>
  <c r="AO26" i="23"/>
  <c r="AM26" i="23"/>
  <c r="AK26" i="23"/>
  <c r="AI26" i="23"/>
  <c r="AG26" i="23"/>
  <c r="AE26" i="23"/>
  <c r="AC26" i="23"/>
  <c r="AA26" i="23"/>
  <c r="Y26" i="23"/>
  <c r="W26" i="23"/>
  <c r="U26" i="23"/>
  <c r="S26" i="23"/>
  <c r="Q26" i="23"/>
  <c r="O26" i="23"/>
  <c r="M26" i="23"/>
  <c r="K26" i="23"/>
  <c r="I26" i="23"/>
  <c r="G26" i="23"/>
  <c r="E26" i="23"/>
  <c r="C26" i="23"/>
  <c r="BC25" i="23"/>
  <c r="AW25" i="23"/>
  <c r="AU25" i="23"/>
  <c r="AS25" i="23"/>
  <c r="AQ25" i="23"/>
  <c r="AO25" i="23"/>
  <c r="AM25" i="23"/>
  <c r="AK25" i="23"/>
  <c r="AI25" i="23"/>
  <c r="AG25" i="23"/>
  <c r="AE25" i="23"/>
  <c r="AC25" i="23"/>
  <c r="AA25" i="23"/>
  <c r="Y25" i="23"/>
  <c r="W25" i="23"/>
  <c r="U25" i="23"/>
  <c r="S25" i="23"/>
  <c r="Q25" i="23"/>
  <c r="O25" i="23"/>
  <c r="M25" i="23"/>
  <c r="K25" i="23"/>
  <c r="I25" i="23"/>
  <c r="G25" i="23"/>
  <c r="E25" i="23"/>
  <c r="C25" i="23"/>
  <c r="BC24" i="23"/>
  <c r="AW24" i="23"/>
  <c r="AU24" i="23"/>
  <c r="AS24" i="23"/>
  <c r="AQ24" i="23"/>
  <c r="AO24" i="23"/>
  <c r="AM24" i="23"/>
  <c r="AK24" i="23"/>
  <c r="AI24" i="23"/>
  <c r="AG24" i="23"/>
  <c r="AE24" i="23"/>
  <c r="AC24" i="23"/>
  <c r="AA24" i="23"/>
  <c r="Y24" i="23"/>
  <c r="W24" i="23"/>
  <c r="U24" i="23"/>
  <c r="S24" i="23"/>
  <c r="Q24" i="23"/>
  <c r="O24" i="23"/>
  <c r="M24" i="23"/>
  <c r="K24" i="23"/>
  <c r="I24" i="23"/>
  <c r="G24" i="23"/>
  <c r="E24" i="23"/>
  <c r="C24" i="23"/>
  <c r="BC23" i="23"/>
  <c r="AW23" i="23"/>
  <c r="AU23" i="23"/>
  <c r="AU39" i="23" s="1"/>
  <c r="AS23" i="23"/>
  <c r="AQ23" i="23"/>
  <c r="AO23" i="23"/>
  <c r="AM23" i="23"/>
  <c r="AK23" i="23"/>
  <c r="AI23" i="23"/>
  <c r="AG23" i="23"/>
  <c r="AE23" i="23"/>
  <c r="AE39" i="23" s="1"/>
  <c r="AC23" i="23"/>
  <c r="AA23" i="23"/>
  <c r="Y23" i="23"/>
  <c r="W23" i="23"/>
  <c r="U23" i="23"/>
  <c r="S23" i="23"/>
  <c r="Q23" i="23"/>
  <c r="O23" i="23"/>
  <c r="O39" i="23" s="1"/>
  <c r="M23" i="23"/>
  <c r="K23" i="23"/>
  <c r="I23" i="23"/>
  <c r="G23" i="23"/>
  <c r="E23" i="23"/>
  <c r="C23" i="23"/>
  <c r="BA18" i="23"/>
  <c r="AX15" i="23"/>
  <c r="AW41" i="23" s="1"/>
  <c r="AV15" i="23"/>
  <c r="AU41" i="23" s="1"/>
  <c r="AT15" i="23"/>
  <c r="AS41" i="23" s="1"/>
  <c r="AR15" i="23"/>
  <c r="AQ41" i="23" s="1"/>
  <c r="AP15" i="23"/>
  <c r="AO41" i="23" s="1"/>
  <c r="AN15" i="23"/>
  <c r="AM41" i="23" s="1"/>
  <c r="AL15" i="23"/>
  <c r="AK41" i="23" s="1"/>
  <c r="AJ15" i="23"/>
  <c r="AH15" i="23"/>
  <c r="AG41" i="23" s="1"/>
  <c r="AF15" i="23"/>
  <c r="AE41" i="23" s="1"/>
  <c r="AD15" i="23"/>
  <c r="AC41" i="23" s="1"/>
  <c r="AB15" i="23"/>
  <c r="AA41" i="23" s="1"/>
  <c r="Z15" i="23"/>
  <c r="Y41" i="23" s="1"/>
  <c r="X15" i="23"/>
  <c r="W41" i="23" s="1"/>
  <c r="V15" i="23"/>
  <c r="U41" i="23" s="1"/>
  <c r="T15" i="23"/>
  <c r="S41" i="23" s="1"/>
  <c r="R15" i="23"/>
  <c r="Q41" i="23" s="1"/>
  <c r="P15" i="23"/>
  <c r="O41" i="23" s="1"/>
  <c r="N15" i="23"/>
  <c r="M41" i="23" s="1"/>
  <c r="L15" i="23"/>
  <c r="K41" i="23" s="1"/>
  <c r="J15" i="23"/>
  <c r="I41" i="23" s="1"/>
  <c r="H15" i="23"/>
  <c r="G41" i="23" s="1"/>
  <c r="F15" i="23"/>
  <c r="E41" i="23" s="1"/>
  <c r="D15" i="23"/>
  <c r="C41" i="23" s="1"/>
  <c r="D14" i="23"/>
  <c r="AX13" i="23"/>
  <c r="AV13" i="23"/>
  <c r="AT13" i="23"/>
  <c r="AR13" i="23"/>
  <c r="AP13" i="23"/>
  <c r="AN13" i="23"/>
  <c r="AL13" i="23"/>
  <c r="AJ13" i="23"/>
  <c r="AH13" i="23"/>
  <c r="AF13" i="23"/>
  <c r="AD13" i="23"/>
  <c r="AB13" i="23"/>
  <c r="Z13" i="23"/>
  <c r="X13" i="23"/>
  <c r="V13" i="23"/>
  <c r="T13" i="23"/>
  <c r="R13" i="23"/>
  <c r="P13" i="23"/>
  <c r="N13" i="23"/>
  <c r="L13" i="23"/>
  <c r="J13" i="23"/>
  <c r="H13" i="23"/>
  <c r="F13" i="23"/>
  <c r="D13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AW73" i="22"/>
  <c r="AU73" i="22"/>
  <c r="AS73" i="22"/>
  <c r="AQ73" i="22"/>
  <c r="AO73" i="22"/>
  <c r="AM73" i="22"/>
  <c r="AK73" i="22"/>
  <c r="AI73" i="22"/>
  <c r="AG73" i="22"/>
  <c r="AE73" i="22"/>
  <c r="AC73" i="22"/>
  <c r="AA73" i="22"/>
  <c r="Y73" i="22"/>
  <c r="W73" i="22"/>
  <c r="U73" i="22"/>
  <c r="S73" i="22"/>
  <c r="Q73" i="22"/>
  <c r="O73" i="22"/>
  <c r="M73" i="22"/>
  <c r="K73" i="22"/>
  <c r="I73" i="22"/>
  <c r="G73" i="22"/>
  <c r="E73" i="22"/>
  <c r="C73" i="22"/>
  <c r="AX72" i="22"/>
  <c r="AV72" i="22"/>
  <c r="AT72" i="22"/>
  <c r="AR72" i="22"/>
  <c r="AP72" i="22"/>
  <c r="AN72" i="22"/>
  <c r="AL72" i="22"/>
  <c r="AJ72" i="22"/>
  <c r="AH72" i="22"/>
  <c r="AF72" i="22"/>
  <c r="AD72" i="22"/>
  <c r="AB72" i="22"/>
  <c r="Z72" i="22"/>
  <c r="X72" i="22"/>
  <c r="V72" i="22"/>
  <c r="T72" i="22"/>
  <c r="R72" i="22"/>
  <c r="P72" i="22"/>
  <c r="N72" i="22"/>
  <c r="L72" i="22"/>
  <c r="J72" i="22"/>
  <c r="H72" i="22"/>
  <c r="F72" i="22"/>
  <c r="D72" i="22"/>
  <c r="AX71" i="22"/>
  <c r="AV71" i="22"/>
  <c r="AT71" i="22"/>
  <c r="AR71" i="22"/>
  <c r="AP71" i="22"/>
  <c r="AN71" i="22"/>
  <c r="AL71" i="22"/>
  <c r="AJ71" i="22"/>
  <c r="AH71" i="22"/>
  <c r="AF71" i="22"/>
  <c r="AD71" i="22"/>
  <c r="AB71" i="22"/>
  <c r="Z71" i="22"/>
  <c r="X71" i="22"/>
  <c r="V71" i="22"/>
  <c r="T71" i="22"/>
  <c r="R71" i="22"/>
  <c r="P71" i="22"/>
  <c r="N71" i="22"/>
  <c r="L71" i="22"/>
  <c r="J71" i="22"/>
  <c r="H71" i="22"/>
  <c r="F71" i="22"/>
  <c r="D71" i="22"/>
  <c r="AX70" i="22"/>
  <c r="AV70" i="22"/>
  <c r="AT70" i="22"/>
  <c r="AR70" i="22"/>
  <c r="AP70" i="22"/>
  <c r="AN70" i="22"/>
  <c r="AL70" i="22"/>
  <c r="AJ70" i="22"/>
  <c r="AH70" i="22"/>
  <c r="AF70" i="22"/>
  <c r="AD70" i="22"/>
  <c r="AB70" i="22"/>
  <c r="Z70" i="22"/>
  <c r="X70" i="22"/>
  <c r="V70" i="22"/>
  <c r="T70" i="22"/>
  <c r="R70" i="22"/>
  <c r="P70" i="22"/>
  <c r="N70" i="22"/>
  <c r="L70" i="22"/>
  <c r="J70" i="22"/>
  <c r="H70" i="22"/>
  <c r="F70" i="22"/>
  <c r="D70" i="22"/>
  <c r="AX69" i="22"/>
  <c r="AV69" i="22"/>
  <c r="AT69" i="22"/>
  <c r="AR69" i="22"/>
  <c r="AP69" i="22"/>
  <c r="AN69" i="22"/>
  <c r="AL69" i="22"/>
  <c r="AJ69" i="22"/>
  <c r="AH69" i="22"/>
  <c r="AF69" i="22"/>
  <c r="AD69" i="22"/>
  <c r="AB69" i="22"/>
  <c r="Z69" i="22"/>
  <c r="X69" i="22"/>
  <c r="V69" i="22"/>
  <c r="T69" i="22"/>
  <c r="R69" i="22"/>
  <c r="P69" i="22"/>
  <c r="N69" i="22"/>
  <c r="L69" i="22"/>
  <c r="J69" i="22"/>
  <c r="H69" i="22"/>
  <c r="F69" i="22"/>
  <c r="D69" i="22"/>
  <c r="AX68" i="22"/>
  <c r="AV68" i="22"/>
  <c r="AT68" i="22"/>
  <c r="AR68" i="22"/>
  <c r="AP68" i="22"/>
  <c r="AN68" i="22"/>
  <c r="AL68" i="22"/>
  <c r="AJ68" i="22"/>
  <c r="AH68" i="22"/>
  <c r="AF68" i="22"/>
  <c r="AD68" i="22"/>
  <c r="AB68" i="22"/>
  <c r="Z68" i="22"/>
  <c r="X68" i="22"/>
  <c r="V68" i="22"/>
  <c r="T68" i="22"/>
  <c r="R68" i="22"/>
  <c r="P68" i="22"/>
  <c r="N68" i="22"/>
  <c r="L68" i="22"/>
  <c r="J68" i="22"/>
  <c r="H68" i="22"/>
  <c r="F68" i="22"/>
  <c r="D68" i="22"/>
  <c r="AX67" i="22"/>
  <c r="AV67" i="22"/>
  <c r="AT67" i="22"/>
  <c r="AR67" i="22"/>
  <c r="AP67" i="22"/>
  <c r="AN67" i="22"/>
  <c r="AL67" i="22"/>
  <c r="AJ67" i="22"/>
  <c r="AH67" i="22"/>
  <c r="AF67" i="22"/>
  <c r="AD67" i="22"/>
  <c r="AB67" i="22"/>
  <c r="Z67" i="22"/>
  <c r="X67" i="22"/>
  <c r="V67" i="22"/>
  <c r="T67" i="22"/>
  <c r="R67" i="22"/>
  <c r="P67" i="22"/>
  <c r="N67" i="22"/>
  <c r="L67" i="22"/>
  <c r="J67" i="22"/>
  <c r="H67" i="22"/>
  <c r="F67" i="22"/>
  <c r="D67" i="22"/>
  <c r="AX66" i="22"/>
  <c r="AV66" i="22"/>
  <c r="AT66" i="22"/>
  <c r="AR66" i="22"/>
  <c r="AP66" i="22"/>
  <c r="AN66" i="22"/>
  <c r="AL66" i="22"/>
  <c r="AJ66" i="22"/>
  <c r="AH66" i="22"/>
  <c r="AF66" i="22"/>
  <c r="AD66" i="22"/>
  <c r="AB66" i="22"/>
  <c r="Z66" i="22"/>
  <c r="X66" i="22"/>
  <c r="V66" i="22"/>
  <c r="T66" i="22"/>
  <c r="R66" i="22"/>
  <c r="P66" i="22"/>
  <c r="N66" i="22"/>
  <c r="L66" i="22"/>
  <c r="J66" i="22"/>
  <c r="H66" i="22"/>
  <c r="F66" i="22"/>
  <c r="D66" i="22"/>
  <c r="AX65" i="22"/>
  <c r="AV65" i="22"/>
  <c r="AT65" i="22"/>
  <c r="AR65" i="22"/>
  <c r="AP65" i="22"/>
  <c r="AN65" i="22"/>
  <c r="AL65" i="22"/>
  <c r="AJ65" i="22"/>
  <c r="AH65" i="22"/>
  <c r="AF65" i="22"/>
  <c r="AD65" i="22"/>
  <c r="AB65" i="22"/>
  <c r="Z65" i="22"/>
  <c r="X65" i="22"/>
  <c r="V65" i="22"/>
  <c r="T65" i="22"/>
  <c r="R65" i="22"/>
  <c r="P65" i="22"/>
  <c r="N65" i="22"/>
  <c r="L65" i="22"/>
  <c r="J65" i="22"/>
  <c r="H65" i="22"/>
  <c r="F65" i="22"/>
  <c r="D65" i="22"/>
  <c r="AX64" i="22"/>
  <c r="AV64" i="22"/>
  <c r="AT64" i="22"/>
  <c r="AR64" i="22"/>
  <c r="AP64" i="22"/>
  <c r="AN64" i="22"/>
  <c r="AL64" i="22"/>
  <c r="AJ64" i="22"/>
  <c r="AH64" i="22"/>
  <c r="AF64" i="22"/>
  <c r="AD64" i="22"/>
  <c r="AB64" i="22"/>
  <c r="Z64" i="22"/>
  <c r="X64" i="22"/>
  <c r="V64" i="22"/>
  <c r="T64" i="22"/>
  <c r="R64" i="22"/>
  <c r="P64" i="22"/>
  <c r="N64" i="22"/>
  <c r="L64" i="22"/>
  <c r="J64" i="22"/>
  <c r="H64" i="22"/>
  <c r="F64" i="22"/>
  <c r="D64" i="22"/>
  <c r="AX63" i="22"/>
  <c r="AV63" i="22"/>
  <c r="AT63" i="22"/>
  <c r="AR63" i="22"/>
  <c r="AP63" i="22"/>
  <c r="AN63" i="22"/>
  <c r="AL63" i="22"/>
  <c r="AJ63" i="22"/>
  <c r="AH63" i="22"/>
  <c r="AF63" i="22"/>
  <c r="AD63" i="22"/>
  <c r="AB63" i="22"/>
  <c r="Z63" i="22"/>
  <c r="X63" i="22"/>
  <c r="V63" i="22"/>
  <c r="T63" i="22"/>
  <c r="R63" i="22"/>
  <c r="P63" i="22"/>
  <c r="N63" i="22"/>
  <c r="L63" i="22"/>
  <c r="J63" i="22"/>
  <c r="H63" i="22"/>
  <c r="F63" i="22"/>
  <c r="D63" i="22"/>
  <c r="AX62" i="22"/>
  <c r="AV62" i="22"/>
  <c r="AT62" i="22"/>
  <c r="AR62" i="22"/>
  <c r="AP62" i="22"/>
  <c r="AN62" i="22"/>
  <c r="AL62" i="22"/>
  <c r="AJ62" i="22"/>
  <c r="AH62" i="22"/>
  <c r="AF62" i="22"/>
  <c r="AD62" i="22"/>
  <c r="AB62" i="22"/>
  <c r="Z62" i="22"/>
  <c r="X62" i="22"/>
  <c r="V62" i="22"/>
  <c r="T62" i="22"/>
  <c r="R62" i="22"/>
  <c r="P62" i="22"/>
  <c r="N62" i="22"/>
  <c r="L62" i="22"/>
  <c r="J62" i="22"/>
  <c r="H62" i="22"/>
  <c r="F62" i="22"/>
  <c r="D62" i="22"/>
  <c r="AX61" i="22"/>
  <c r="AV61" i="22"/>
  <c r="AT61" i="22"/>
  <c r="AR61" i="22"/>
  <c r="AP61" i="22"/>
  <c r="AN61" i="22"/>
  <c r="AL61" i="22"/>
  <c r="AJ61" i="22"/>
  <c r="AH61" i="22"/>
  <c r="AF61" i="22"/>
  <c r="AD61" i="22"/>
  <c r="AB61" i="22"/>
  <c r="Z61" i="22"/>
  <c r="X61" i="22"/>
  <c r="V61" i="22"/>
  <c r="T61" i="22"/>
  <c r="R61" i="22"/>
  <c r="P61" i="22"/>
  <c r="N61" i="22"/>
  <c r="L61" i="22"/>
  <c r="J61" i="22"/>
  <c r="H61" i="22"/>
  <c r="F61" i="22"/>
  <c r="D61" i="22"/>
  <c r="AX60" i="22"/>
  <c r="AV60" i="22"/>
  <c r="AT60" i="22"/>
  <c r="AR60" i="22"/>
  <c r="AP60" i="22"/>
  <c r="AN60" i="22"/>
  <c r="AL60" i="22"/>
  <c r="AJ60" i="22"/>
  <c r="AH60" i="22"/>
  <c r="AF60" i="22"/>
  <c r="AD60" i="22"/>
  <c r="AB60" i="22"/>
  <c r="Z60" i="22"/>
  <c r="X60" i="22"/>
  <c r="V60" i="22"/>
  <c r="T60" i="22"/>
  <c r="R60" i="22"/>
  <c r="P60" i="22"/>
  <c r="N60" i="22"/>
  <c r="L60" i="22"/>
  <c r="J60" i="22"/>
  <c r="H60" i="22"/>
  <c r="F60" i="22"/>
  <c r="D60" i="22"/>
  <c r="AX59" i="22"/>
  <c r="AV59" i="22"/>
  <c r="AT59" i="22"/>
  <c r="AR59" i="22"/>
  <c r="AP59" i="22"/>
  <c r="AN59" i="22"/>
  <c r="AL59" i="22"/>
  <c r="AJ59" i="22"/>
  <c r="AH59" i="22"/>
  <c r="AF59" i="22"/>
  <c r="AD59" i="22"/>
  <c r="AB59" i="22"/>
  <c r="Z59" i="22"/>
  <c r="X59" i="22"/>
  <c r="V59" i="22"/>
  <c r="T59" i="22"/>
  <c r="R59" i="22"/>
  <c r="P59" i="22"/>
  <c r="N59" i="22"/>
  <c r="L59" i="22"/>
  <c r="J59" i="22"/>
  <c r="H59" i="22"/>
  <c r="F59" i="22"/>
  <c r="D59" i="22"/>
  <c r="AX58" i="22"/>
  <c r="AV58" i="22"/>
  <c r="AT58" i="22"/>
  <c r="AR58" i="22"/>
  <c r="AP58" i="22"/>
  <c r="AN58" i="22"/>
  <c r="AL58" i="22"/>
  <c r="AJ58" i="22"/>
  <c r="AH58" i="22"/>
  <c r="AF58" i="22"/>
  <c r="AD58" i="22"/>
  <c r="AB58" i="22"/>
  <c r="Z58" i="22"/>
  <c r="X58" i="22"/>
  <c r="V58" i="22"/>
  <c r="T58" i="22"/>
  <c r="R58" i="22"/>
  <c r="P58" i="22"/>
  <c r="N58" i="22"/>
  <c r="L58" i="22"/>
  <c r="J58" i="22"/>
  <c r="H58" i="22"/>
  <c r="F58" i="22"/>
  <c r="D58" i="22"/>
  <c r="AX57" i="22"/>
  <c r="AV57" i="22"/>
  <c r="AT57" i="22"/>
  <c r="AR57" i="22"/>
  <c r="AP57" i="22"/>
  <c r="AN57" i="22"/>
  <c r="AL57" i="22"/>
  <c r="AJ57" i="22"/>
  <c r="AH57" i="22"/>
  <c r="AF57" i="22"/>
  <c r="AD57" i="22"/>
  <c r="AB57" i="22"/>
  <c r="Z57" i="22"/>
  <c r="X57" i="22"/>
  <c r="V57" i="22"/>
  <c r="T57" i="22"/>
  <c r="R57" i="22"/>
  <c r="P57" i="22"/>
  <c r="N57" i="22"/>
  <c r="L57" i="22"/>
  <c r="J57" i="22"/>
  <c r="H57" i="22"/>
  <c r="F57" i="22"/>
  <c r="D57" i="22"/>
  <c r="BC40" i="22"/>
  <c r="BB39" i="22"/>
  <c r="BB41" i="22" s="1"/>
  <c r="BC38" i="22"/>
  <c r="AW38" i="22"/>
  <c r="AU38" i="22"/>
  <c r="AS38" i="22"/>
  <c r="AQ38" i="22"/>
  <c r="AO38" i="22"/>
  <c r="AK38" i="22"/>
  <c r="AG38" i="22"/>
  <c r="AE38" i="22"/>
  <c r="AC38" i="22"/>
  <c r="AA38" i="22"/>
  <c r="Y38" i="22"/>
  <c r="W38" i="22"/>
  <c r="U38" i="22"/>
  <c r="S38" i="22"/>
  <c r="Q38" i="22"/>
  <c r="O38" i="22"/>
  <c r="M38" i="22"/>
  <c r="K38" i="22"/>
  <c r="I38" i="22"/>
  <c r="G38" i="22"/>
  <c r="E38" i="22"/>
  <c r="C38" i="22"/>
  <c r="BC37" i="22"/>
  <c r="AW37" i="22"/>
  <c r="AU37" i="22"/>
  <c r="AS37" i="22"/>
  <c r="AQ37" i="22"/>
  <c r="AO37" i="22"/>
  <c r="AK37" i="22"/>
  <c r="AG37" i="22"/>
  <c r="AE37" i="22"/>
  <c r="AC37" i="22"/>
  <c r="AA37" i="22"/>
  <c r="Y37" i="22"/>
  <c r="W37" i="22"/>
  <c r="U37" i="22"/>
  <c r="S37" i="22"/>
  <c r="Q37" i="22"/>
  <c r="O37" i="22"/>
  <c r="M37" i="22"/>
  <c r="K37" i="22"/>
  <c r="I37" i="22"/>
  <c r="G37" i="22"/>
  <c r="E37" i="22"/>
  <c r="C37" i="22"/>
  <c r="BC36" i="22"/>
  <c r="AW36" i="22"/>
  <c r="AU36" i="22"/>
  <c r="AS36" i="22"/>
  <c r="AQ36" i="22"/>
  <c r="AO36" i="22"/>
  <c r="AK36" i="22"/>
  <c r="AG36" i="22"/>
  <c r="AE36" i="22"/>
  <c r="AC36" i="22"/>
  <c r="AA36" i="22"/>
  <c r="Y36" i="22"/>
  <c r="W36" i="22"/>
  <c r="U36" i="22"/>
  <c r="S36" i="22"/>
  <c r="Q36" i="22"/>
  <c r="O36" i="22"/>
  <c r="M36" i="22"/>
  <c r="K36" i="22"/>
  <c r="I36" i="22"/>
  <c r="G36" i="22"/>
  <c r="E36" i="22"/>
  <c r="C36" i="22"/>
  <c r="BC35" i="22"/>
  <c r="AW35" i="22"/>
  <c r="AU35" i="22"/>
  <c r="AS35" i="22"/>
  <c r="AQ35" i="22"/>
  <c r="AO35" i="22"/>
  <c r="AK35" i="22"/>
  <c r="AG35" i="22"/>
  <c r="AE35" i="22"/>
  <c r="AC35" i="22"/>
  <c r="AA35" i="22"/>
  <c r="Y35" i="22"/>
  <c r="W35" i="22"/>
  <c r="U35" i="22"/>
  <c r="S35" i="22"/>
  <c r="Q35" i="22"/>
  <c r="O35" i="22"/>
  <c r="M35" i="22"/>
  <c r="K35" i="22"/>
  <c r="I35" i="22"/>
  <c r="G35" i="22"/>
  <c r="E35" i="22"/>
  <c r="C35" i="22"/>
  <c r="BC34" i="22"/>
  <c r="AW34" i="22"/>
  <c r="AU34" i="22"/>
  <c r="AS34" i="22"/>
  <c r="AQ34" i="22"/>
  <c r="AO34" i="22"/>
  <c r="AK34" i="22"/>
  <c r="AG34" i="22"/>
  <c r="AE34" i="22"/>
  <c r="AC34" i="22"/>
  <c r="AA34" i="22"/>
  <c r="Y34" i="22"/>
  <c r="W34" i="22"/>
  <c r="U34" i="22"/>
  <c r="S34" i="22"/>
  <c r="Q34" i="22"/>
  <c r="O34" i="22"/>
  <c r="M34" i="22"/>
  <c r="K34" i="22"/>
  <c r="I34" i="22"/>
  <c r="G34" i="22"/>
  <c r="E34" i="22"/>
  <c r="C34" i="22"/>
  <c r="BC33" i="22"/>
  <c r="AW33" i="22"/>
  <c r="AU33" i="22"/>
  <c r="AS33" i="22"/>
  <c r="AQ33" i="22"/>
  <c r="AO33" i="22"/>
  <c r="AM33" i="22"/>
  <c r="AK33" i="22"/>
  <c r="AI33" i="22"/>
  <c r="AG33" i="22"/>
  <c r="AE33" i="22"/>
  <c r="AC33" i="22"/>
  <c r="AA33" i="22"/>
  <c r="Y33" i="22"/>
  <c r="W33" i="22"/>
  <c r="U33" i="22"/>
  <c r="S33" i="22"/>
  <c r="Q33" i="22"/>
  <c r="O33" i="22"/>
  <c r="M33" i="22"/>
  <c r="K33" i="22"/>
  <c r="I33" i="22"/>
  <c r="G33" i="22"/>
  <c r="E33" i="22"/>
  <c r="C33" i="22"/>
  <c r="BC32" i="22"/>
  <c r="AW32" i="22"/>
  <c r="AU32" i="22"/>
  <c r="AS32" i="22"/>
  <c r="AQ32" i="22"/>
  <c r="AO32" i="22"/>
  <c r="AK32" i="22"/>
  <c r="AG32" i="22"/>
  <c r="AE32" i="22"/>
  <c r="AC32" i="22"/>
  <c r="AA32" i="22"/>
  <c r="Y32" i="22"/>
  <c r="W32" i="22"/>
  <c r="U32" i="22"/>
  <c r="S32" i="22"/>
  <c r="Q32" i="22"/>
  <c r="O32" i="22"/>
  <c r="M32" i="22"/>
  <c r="K32" i="22"/>
  <c r="I32" i="22"/>
  <c r="G32" i="22"/>
  <c r="E32" i="22"/>
  <c r="C32" i="22"/>
  <c r="BC31" i="22"/>
  <c r="AW31" i="22"/>
  <c r="AU31" i="22"/>
  <c r="AS31" i="22"/>
  <c r="AQ31" i="22"/>
  <c r="AO31" i="22"/>
  <c r="AK31" i="22"/>
  <c r="AG31" i="22"/>
  <c r="AE31" i="22"/>
  <c r="AC31" i="22"/>
  <c r="AA31" i="22"/>
  <c r="Y31" i="22"/>
  <c r="W31" i="22"/>
  <c r="U31" i="22"/>
  <c r="S31" i="22"/>
  <c r="Q31" i="22"/>
  <c r="O31" i="22"/>
  <c r="M31" i="22"/>
  <c r="K31" i="22"/>
  <c r="I31" i="22"/>
  <c r="G31" i="22"/>
  <c r="E31" i="22"/>
  <c r="C31" i="22"/>
  <c r="BC30" i="22"/>
  <c r="AW30" i="22"/>
  <c r="AU30" i="22"/>
  <c r="AS30" i="22"/>
  <c r="AQ30" i="22"/>
  <c r="AO30" i="22"/>
  <c r="AM30" i="22"/>
  <c r="AK30" i="22"/>
  <c r="AI30" i="22"/>
  <c r="AG30" i="22"/>
  <c r="AE30" i="22"/>
  <c r="AC30" i="22"/>
  <c r="AA30" i="22"/>
  <c r="Y30" i="22"/>
  <c r="W30" i="22"/>
  <c r="U30" i="22"/>
  <c r="S30" i="22"/>
  <c r="Q30" i="22"/>
  <c r="O30" i="22"/>
  <c r="M30" i="22"/>
  <c r="K30" i="22"/>
  <c r="I30" i="22"/>
  <c r="G30" i="22"/>
  <c r="E30" i="22"/>
  <c r="C30" i="22"/>
  <c r="BC29" i="22"/>
  <c r="AW29" i="22"/>
  <c r="AU29" i="22"/>
  <c r="AS29" i="22"/>
  <c r="AQ29" i="22"/>
  <c r="AO29" i="22"/>
  <c r="AM29" i="22"/>
  <c r="AK29" i="22"/>
  <c r="AI29" i="22"/>
  <c r="AG29" i="22"/>
  <c r="AE29" i="22"/>
  <c r="AC29" i="22"/>
  <c r="AA29" i="22"/>
  <c r="Y29" i="22"/>
  <c r="W29" i="22"/>
  <c r="U29" i="22"/>
  <c r="S29" i="22"/>
  <c r="Q29" i="22"/>
  <c r="O29" i="22"/>
  <c r="M29" i="22"/>
  <c r="K29" i="22"/>
  <c r="I29" i="22"/>
  <c r="G29" i="22"/>
  <c r="E29" i="22"/>
  <c r="C29" i="22"/>
  <c r="BC28" i="22"/>
  <c r="AW28" i="22"/>
  <c r="AU28" i="22"/>
  <c r="AS28" i="22"/>
  <c r="AQ28" i="22"/>
  <c r="AO28" i="22"/>
  <c r="AM28" i="22"/>
  <c r="AK28" i="22"/>
  <c r="AI28" i="22"/>
  <c r="AG28" i="22"/>
  <c r="AE28" i="22"/>
  <c r="AC28" i="22"/>
  <c r="AA28" i="22"/>
  <c r="Y28" i="22"/>
  <c r="W28" i="22"/>
  <c r="U28" i="22"/>
  <c r="S28" i="22"/>
  <c r="Q28" i="22"/>
  <c r="O28" i="22"/>
  <c r="M28" i="22"/>
  <c r="K28" i="22"/>
  <c r="I28" i="22"/>
  <c r="G28" i="22"/>
  <c r="E28" i="22"/>
  <c r="C28" i="22"/>
  <c r="BC27" i="22"/>
  <c r="AW27" i="22"/>
  <c r="AU27" i="22"/>
  <c r="AS27" i="22"/>
  <c r="AQ27" i="22"/>
  <c r="AO27" i="22"/>
  <c r="AM27" i="22"/>
  <c r="AK27" i="22"/>
  <c r="AI27" i="22"/>
  <c r="AG27" i="22"/>
  <c r="AE27" i="22"/>
  <c r="AC27" i="22"/>
  <c r="AA27" i="22"/>
  <c r="Y27" i="22"/>
  <c r="W27" i="22"/>
  <c r="U27" i="22"/>
  <c r="S27" i="22"/>
  <c r="Q27" i="22"/>
  <c r="O27" i="22"/>
  <c r="M27" i="22"/>
  <c r="K27" i="22"/>
  <c r="I27" i="22"/>
  <c r="G27" i="22"/>
  <c r="E27" i="22"/>
  <c r="C27" i="22"/>
  <c r="BC26" i="22"/>
  <c r="AW26" i="22"/>
  <c r="AU26" i="22"/>
  <c r="AS26" i="22"/>
  <c r="AQ26" i="22"/>
  <c r="AO26" i="22"/>
  <c r="AM26" i="22"/>
  <c r="AK26" i="22"/>
  <c r="AI26" i="22"/>
  <c r="AG26" i="22"/>
  <c r="AE26" i="22"/>
  <c r="AC26" i="22"/>
  <c r="AA26" i="22"/>
  <c r="Y26" i="22"/>
  <c r="W26" i="22"/>
  <c r="U26" i="22"/>
  <c r="S26" i="22"/>
  <c r="Q26" i="22"/>
  <c r="O26" i="22"/>
  <c r="M26" i="22"/>
  <c r="K26" i="22"/>
  <c r="I26" i="22"/>
  <c r="G26" i="22"/>
  <c r="E26" i="22"/>
  <c r="C26" i="22"/>
  <c r="BC25" i="22"/>
  <c r="AW25" i="22"/>
  <c r="AU25" i="22"/>
  <c r="AS25" i="22"/>
  <c r="AQ25" i="22"/>
  <c r="AO25" i="22"/>
  <c r="AM25" i="22"/>
  <c r="AK25" i="22"/>
  <c r="AI25" i="22"/>
  <c r="AG25" i="22"/>
  <c r="AE25" i="22"/>
  <c r="AC25" i="22"/>
  <c r="AA25" i="22"/>
  <c r="Y25" i="22"/>
  <c r="W25" i="22"/>
  <c r="U25" i="22"/>
  <c r="S25" i="22"/>
  <c r="Q25" i="22"/>
  <c r="O25" i="22"/>
  <c r="M25" i="22"/>
  <c r="K25" i="22"/>
  <c r="I25" i="22"/>
  <c r="G25" i="22"/>
  <c r="E25" i="22"/>
  <c r="C25" i="22"/>
  <c r="BC24" i="22"/>
  <c r="AW24" i="22"/>
  <c r="AU24" i="22"/>
  <c r="AS24" i="22"/>
  <c r="AQ24" i="22"/>
  <c r="AO24" i="22"/>
  <c r="AM24" i="22"/>
  <c r="AK24" i="22"/>
  <c r="AI24" i="22"/>
  <c r="AG24" i="22"/>
  <c r="AE24" i="22"/>
  <c r="AC24" i="22"/>
  <c r="AA24" i="22"/>
  <c r="Y24" i="22"/>
  <c r="W24" i="22"/>
  <c r="U24" i="22"/>
  <c r="S24" i="22"/>
  <c r="Q24" i="22"/>
  <c r="O24" i="22"/>
  <c r="M24" i="22"/>
  <c r="K24" i="22"/>
  <c r="I24" i="22"/>
  <c r="G24" i="22"/>
  <c r="E24" i="22"/>
  <c r="C24" i="22"/>
  <c r="BC23" i="22"/>
  <c r="BC39" i="22" s="1"/>
  <c r="BC41" i="22" s="1"/>
  <c r="BC20" i="22" s="1"/>
  <c r="AW23" i="22"/>
  <c r="AU23" i="22"/>
  <c r="AS23" i="22"/>
  <c r="AQ23" i="22"/>
  <c r="AQ39" i="22" s="1"/>
  <c r="AO23" i="22"/>
  <c r="AM23" i="22"/>
  <c r="AK23" i="22"/>
  <c r="AI23" i="22"/>
  <c r="AG23" i="22"/>
  <c r="AE23" i="22"/>
  <c r="AC23" i="22"/>
  <c r="AA23" i="22"/>
  <c r="AA39" i="22" s="1"/>
  <c r="Y23" i="22"/>
  <c r="W23" i="22"/>
  <c r="U23" i="22"/>
  <c r="S23" i="22"/>
  <c r="Q23" i="22"/>
  <c r="O23" i="22"/>
  <c r="M23" i="22"/>
  <c r="K23" i="22"/>
  <c r="K39" i="22" s="1"/>
  <c r="I23" i="22"/>
  <c r="G23" i="22"/>
  <c r="E23" i="22"/>
  <c r="C23" i="22"/>
  <c r="BB20" i="22"/>
  <c r="BA18" i="22"/>
  <c r="AX15" i="22"/>
  <c r="AW41" i="22" s="1"/>
  <c r="AV15" i="22"/>
  <c r="AU41" i="22" s="1"/>
  <c r="AT15" i="22"/>
  <c r="AS41" i="22" s="1"/>
  <c r="AR15" i="22"/>
  <c r="AQ41" i="22" s="1"/>
  <c r="AP15" i="22"/>
  <c r="AO41" i="22" s="1"/>
  <c r="AN15" i="22"/>
  <c r="AL15" i="22"/>
  <c r="AK41" i="22" s="1"/>
  <c r="AJ15" i="22"/>
  <c r="AH15" i="22"/>
  <c r="AG41" i="22" s="1"/>
  <c r="AF15" i="22"/>
  <c r="AE41" i="22" s="1"/>
  <c r="AD15" i="22"/>
  <c r="AC41" i="22" s="1"/>
  <c r="AB15" i="22"/>
  <c r="AA41" i="22" s="1"/>
  <c r="Z15" i="22"/>
  <c r="Y41" i="22" s="1"/>
  <c r="X15" i="22"/>
  <c r="W41" i="22" s="1"/>
  <c r="V15" i="22"/>
  <c r="U41" i="22" s="1"/>
  <c r="T15" i="22"/>
  <c r="S41" i="22" s="1"/>
  <c r="R15" i="22"/>
  <c r="Q41" i="22" s="1"/>
  <c r="P15" i="22"/>
  <c r="O41" i="22" s="1"/>
  <c r="N15" i="22"/>
  <c r="M41" i="22" s="1"/>
  <c r="L15" i="22"/>
  <c r="K41" i="22" s="1"/>
  <c r="J15" i="22"/>
  <c r="I41" i="22" s="1"/>
  <c r="H15" i="22"/>
  <c r="G41" i="22" s="1"/>
  <c r="F15" i="22"/>
  <c r="E41" i="22" s="1"/>
  <c r="D15" i="22"/>
  <c r="D14" i="22"/>
  <c r="AX13" i="22"/>
  <c r="AV13" i="22"/>
  <c r="AT13" i="22"/>
  <c r="AR13" i="22"/>
  <c r="AP13" i="22"/>
  <c r="AN13" i="22"/>
  <c r="AL13" i="22"/>
  <c r="AJ13" i="22"/>
  <c r="AH13" i="22"/>
  <c r="AF13" i="22"/>
  <c r="AD13" i="22"/>
  <c r="AB13" i="22"/>
  <c r="Z13" i="22"/>
  <c r="X13" i="22"/>
  <c r="V13" i="22"/>
  <c r="T13" i="22"/>
  <c r="R13" i="22"/>
  <c r="P13" i="22"/>
  <c r="N13" i="22"/>
  <c r="L13" i="22"/>
  <c r="J13" i="22"/>
  <c r="H13" i="22"/>
  <c r="F13" i="22"/>
  <c r="D13" i="22"/>
  <c r="AX12" i="22"/>
  <c r="AW12" i="22"/>
  <c r="AV12" i="22"/>
  <c r="AU12" i="22"/>
  <c r="AT12" i="22"/>
  <c r="AS12" i="22"/>
  <c r="AR12" i="22"/>
  <c r="AQ12" i="22"/>
  <c r="AP12" i="22"/>
  <c r="AO12" i="22"/>
  <c r="AN12" i="22"/>
  <c r="AM12" i="22"/>
  <c r="AL12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AW73" i="21"/>
  <c r="AU73" i="21"/>
  <c r="AS73" i="21"/>
  <c r="AQ73" i="21"/>
  <c r="AO73" i="21"/>
  <c r="AM73" i="21"/>
  <c r="AK73" i="21"/>
  <c r="AI73" i="21"/>
  <c r="AG73" i="21"/>
  <c r="AE73" i="21"/>
  <c r="AC73" i="21"/>
  <c r="AA73" i="21"/>
  <c r="Y73" i="21"/>
  <c r="W73" i="21"/>
  <c r="U73" i="21"/>
  <c r="S73" i="21"/>
  <c r="Q73" i="21"/>
  <c r="O73" i="21"/>
  <c r="M73" i="21"/>
  <c r="K73" i="21"/>
  <c r="I73" i="21"/>
  <c r="G73" i="21"/>
  <c r="E73" i="21"/>
  <c r="C73" i="21"/>
  <c r="AX72" i="21"/>
  <c r="AV72" i="21"/>
  <c r="AT72" i="21"/>
  <c r="AR72" i="21"/>
  <c r="AP72" i="21"/>
  <c r="AN72" i="21"/>
  <c r="AL72" i="21"/>
  <c r="AJ72" i="21"/>
  <c r="AH72" i="21"/>
  <c r="AF72" i="21"/>
  <c r="AD72" i="21"/>
  <c r="AB72" i="21"/>
  <c r="Z72" i="21"/>
  <c r="X72" i="21"/>
  <c r="V72" i="21"/>
  <c r="T72" i="21"/>
  <c r="R72" i="21"/>
  <c r="P72" i="21"/>
  <c r="N72" i="21"/>
  <c r="L72" i="21"/>
  <c r="J72" i="21"/>
  <c r="H72" i="21"/>
  <c r="F72" i="21"/>
  <c r="D72" i="21"/>
  <c r="AX71" i="21"/>
  <c r="AV71" i="21"/>
  <c r="AT71" i="21"/>
  <c r="AR71" i="21"/>
  <c r="AP71" i="21"/>
  <c r="AN71" i="21"/>
  <c r="AL71" i="21"/>
  <c r="AJ71" i="21"/>
  <c r="AH71" i="21"/>
  <c r="AF71" i="21"/>
  <c r="AD71" i="21"/>
  <c r="AB71" i="21"/>
  <c r="Z71" i="21"/>
  <c r="X71" i="21"/>
  <c r="V71" i="21"/>
  <c r="T71" i="21"/>
  <c r="R71" i="21"/>
  <c r="P71" i="21"/>
  <c r="N71" i="21"/>
  <c r="L71" i="21"/>
  <c r="J71" i="21"/>
  <c r="H71" i="21"/>
  <c r="F71" i="21"/>
  <c r="D71" i="21"/>
  <c r="AX70" i="21"/>
  <c r="AV70" i="21"/>
  <c r="AT70" i="21"/>
  <c r="AR70" i="21"/>
  <c r="AP70" i="21"/>
  <c r="AN70" i="21"/>
  <c r="AL70" i="21"/>
  <c r="AJ70" i="21"/>
  <c r="AH70" i="21"/>
  <c r="AF70" i="21"/>
  <c r="AD70" i="21"/>
  <c r="AB70" i="21"/>
  <c r="Z70" i="21"/>
  <c r="X70" i="21"/>
  <c r="V70" i="21"/>
  <c r="T70" i="21"/>
  <c r="R70" i="21"/>
  <c r="P70" i="21"/>
  <c r="N70" i="21"/>
  <c r="L70" i="21"/>
  <c r="J70" i="21"/>
  <c r="H70" i="21"/>
  <c r="F70" i="21"/>
  <c r="D70" i="21"/>
  <c r="AX69" i="21"/>
  <c r="AV69" i="21"/>
  <c r="AT69" i="21"/>
  <c r="AR69" i="21"/>
  <c r="AP69" i="21"/>
  <c r="AN69" i="21"/>
  <c r="AL69" i="21"/>
  <c r="AJ69" i="21"/>
  <c r="AH69" i="21"/>
  <c r="AF69" i="21"/>
  <c r="AD69" i="21"/>
  <c r="AB69" i="21"/>
  <c r="Z69" i="21"/>
  <c r="X69" i="21"/>
  <c r="V69" i="21"/>
  <c r="T69" i="21"/>
  <c r="R69" i="21"/>
  <c r="P69" i="21"/>
  <c r="N69" i="21"/>
  <c r="L69" i="21"/>
  <c r="J69" i="21"/>
  <c r="H69" i="21"/>
  <c r="F69" i="21"/>
  <c r="D69" i="21"/>
  <c r="AX68" i="21"/>
  <c r="AV68" i="21"/>
  <c r="AT68" i="21"/>
  <c r="AR68" i="21"/>
  <c r="AP68" i="21"/>
  <c r="AN68" i="21"/>
  <c r="AL68" i="21"/>
  <c r="AJ68" i="21"/>
  <c r="AH68" i="21"/>
  <c r="AF68" i="21"/>
  <c r="AD68" i="21"/>
  <c r="AB68" i="21"/>
  <c r="Z68" i="21"/>
  <c r="X68" i="21"/>
  <c r="V68" i="21"/>
  <c r="T68" i="21"/>
  <c r="R68" i="21"/>
  <c r="P68" i="21"/>
  <c r="N68" i="21"/>
  <c r="L68" i="21"/>
  <c r="J68" i="21"/>
  <c r="H68" i="21"/>
  <c r="F68" i="21"/>
  <c r="D68" i="21"/>
  <c r="AX67" i="21"/>
  <c r="AV67" i="21"/>
  <c r="AT67" i="21"/>
  <c r="AR67" i="21"/>
  <c r="AP67" i="21"/>
  <c r="AN67" i="21"/>
  <c r="AL67" i="21"/>
  <c r="AJ67" i="21"/>
  <c r="AH67" i="21"/>
  <c r="AF67" i="21"/>
  <c r="AD67" i="21"/>
  <c r="AB67" i="21"/>
  <c r="Z67" i="21"/>
  <c r="X67" i="21"/>
  <c r="V67" i="21"/>
  <c r="T67" i="21"/>
  <c r="R67" i="21"/>
  <c r="P67" i="21"/>
  <c r="N67" i="21"/>
  <c r="L67" i="21"/>
  <c r="J67" i="21"/>
  <c r="H67" i="21"/>
  <c r="F67" i="21"/>
  <c r="D67" i="21"/>
  <c r="AX66" i="21"/>
  <c r="AV66" i="21"/>
  <c r="AT66" i="21"/>
  <c r="AR66" i="21"/>
  <c r="AP66" i="21"/>
  <c r="AN66" i="21"/>
  <c r="AL66" i="21"/>
  <c r="AJ66" i="21"/>
  <c r="AH66" i="21"/>
  <c r="AF66" i="21"/>
  <c r="AD66" i="21"/>
  <c r="AB66" i="21"/>
  <c r="Z66" i="21"/>
  <c r="X66" i="21"/>
  <c r="V66" i="21"/>
  <c r="T66" i="21"/>
  <c r="R66" i="21"/>
  <c r="P66" i="21"/>
  <c r="N66" i="21"/>
  <c r="L66" i="21"/>
  <c r="J66" i="21"/>
  <c r="H66" i="21"/>
  <c r="F66" i="21"/>
  <c r="D66" i="21"/>
  <c r="AX65" i="21"/>
  <c r="AV65" i="21"/>
  <c r="AT65" i="21"/>
  <c r="AR65" i="21"/>
  <c r="AP65" i="21"/>
  <c r="AN65" i="21"/>
  <c r="AL65" i="21"/>
  <c r="AJ65" i="21"/>
  <c r="AH65" i="21"/>
  <c r="AF65" i="21"/>
  <c r="AD65" i="21"/>
  <c r="AB65" i="21"/>
  <c r="Z65" i="21"/>
  <c r="X65" i="21"/>
  <c r="V65" i="21"/>
  <c r="T65" i="21"/>
  <c r="R65" i="21"/>
  <c r="P65" i="21"/>
  <c r="N65" i="21"/>
  <c r="L65" i="21"/>
  <c r="J65" i="21"/>
  <c r="H65" i="21"/>
  <c r="F65" i="21"/>
  <c r="D65" i="21"/>
  <c r="AX64" i="21"/>
  <c r="AV64" i="21"/>
  <c r="AT64" i="21"/>
  <c r="AR64" i="21"/>
  <c r="AP64" i="21"/>
  <c r="AN64" i="21"/>
  <c r="AL64" i="21"/>
  <c r="AJ64" i="21"/>
  <c r="AH64" i="21"/>
  <c r="AF64" i="21"/>
  <c r="AD64" i="21"/>
  <c r="AB64" i="21"/>
  <c r="Z64" i="21"/>
  <c r="X64" i="21"/>
  <c r="V64" i="21"/>
  <c r="T64" i="21"/>
  <c r="R64" i="21"/>
  <c r="P64" i="21"/>
  <c r="N64" i="21"/>
  <c r="L64" i="21"/>
  <c r="J64" i="21"/>
  <c r="H64" i="21"/>
  <c r="F64" i="21"/>
  <c r="D64" i="21"/>
  <c r="AX63" i="21"/>
  <c r="AV63" i="21"/>
  <c r="AT63" i="21"/>
  <c r="AR63" i="21"/>
  <c r="AP63" i="21"/>
  <c r="AN63" i="21"/>
  <c r="AL63" i="21"/>
  <c r="AJ63" i="21"/>
  <c r="AH63" i="21"/>
  <c r="AF63" i="21"/>
  <c r="AD63" i="21"/>
  <c r="AB63" i="21"/>
  <c r="Z63" i="21"/>
  <c r="X63" i="21"/>
  <c r="V63" i="21"/>
  <c r="T63" i="21"/>
  <c r="R63" i="21"/>
  <c r="P63" i="21"/>
  <c r="N63" i="21"/>
  <c r="L63" i="21"/>
  <c r="J63" i="21"/>
  <c r="H63" i="21"/>
  <c r="F63" i="21"/>
  <c r="D63" i="21"/>
  <c r="AX62" i="21"/>
  <c r="AV62" i="21"/>
  <c r="AT62" i="21"/>
  <c r="AR62" i="21"/>
  <c r="AP62" i="21"/>
  <c r="AN62" i="21"/>
  <c r="AL62" i="21"/>
  <c r="AJ62" i="21"/>
  <c r="AH62" i="21"/>
  <c r="AF62" i="21"/>
  <c r="AD62" i="21"/>
  <c r="AB62" i="21"/>
  <c r="Z62" i="21"/>
  <c r="X62" i="21"/>
  <c r="V62" i="21"/>
  <c r="T62" i="21"/>
  <c r="R62" i="21"/>
  <c r="P62" i="21"/>
  <c r="N62" i="21"/>
  <c r="L62" i="21"/>
  <c r="J62" i="21"/>
  <c r="H62" i="21"/>
  <c r="F62" i="21"/>
  <c r="D62" i="21"/>
  <c r="AX61" i="21"/>
  <c r="AV61" i="21"/>
  <c r="AT61" i="21"/>
  <c r="AR61" i="21"/>
  <c r="AP61" i="21"/>
  <c r="AN61" i="21"/>
  <c r="AL61" i="21"/>
  <c r="AJ61" i="21"/>
  <c r="AH61" i="21"/>
  <c r="AF61" i="21"/>
  <c r="AD61" i="21"/>
  <c r="AB61" i="21"/>
  <c r="Z61" i="21"/>
  <c r="X61" i="21"/>
  <c r="V61" i="21"/>
  <c r="T61" i="21"/>
  <c r="R61" i="21"/>
  <c r="P61" i="21"/>
  <c r="N61" i="21"/>
  <c r="L61" i="21"/>
  <c r="J61" i="21"/>
  <c r="H61" i="21"/>
  <c r="F61" i="21"/>
  <c r="D61" i="21"/>
  <c r="AX60" i="21"/>
  <c r="AV60" i="21"/>
  <c r="AT60" i="21"/>
  <c r="AR60" i="21"/>
  <c r="AP60" i="21"/>
  <c r="AN60" i="21"/>
  <c r="AL60" i="21"/>
  <c r="AJ60" i="21"/>
  <c r="AH60" i="21"/>
  <c r="AF60" i="21"/>
  <c r="AD60" i="21"/>
  <c r="AB60" i="21"/>
  <c r="Z60" i="21"/>
  <c r="X60" i="21"/>
  <c r="V60" i="21"/>
  <c r="T60" i="21"/>
  <c r="R60" i="21"/>
  <c r="P60" i="21"/>
  <c r="N60" i="21"/>
  <c r="L60" i="21"/>
  <c r="J60" i="21"/>
  <c r="H60" i="21"/>
  <c r="F60" i="21"/>
  <c r="D60" i="21"/>
  <c r="AX59" i="21"/>
  <c r="AV59" i="21"/>
  <c r="AT59" i="21"/>
  <c r="AR59" i="21"/>
  <c r="AP59" i="21"/>
  <c r="AN59" i="21"/>
  <c r="AL59" i="21"/>
  <c r="AJ59" i="21"/>
  <c r="AH59" i="21"/>
  <c r="AF59" i="21"/>
  <c r="AD59" i="21"/>
  <c r="AB59" i="21"/>
  <c r="Z59" i="21"/>
  <c r="X59" i="21"/>
  <c r="V59" i="21"/>
  <c r="T59" i="21"/>
  <c r="R59" i="21"/>
  <c r="P59" i="21"/>
  <c r="N59" i="21"/>
  <c r="L59" i="21"/>
  <c r="J59" i="21"/>
  <c r="H59" i="21"/>
  <c r="F59" i="21"/>
  <c r="D59" i="21"/>
  <c r="AX58" i="21"/>
  <c r="AV58" i="21"/>
  <c r="AT58" i="21"/>
  <c r="AR58" i="21"/>
  <c r="AP58" i="21"/>
  <c r="AN58" i="21"/>
  <c r="AL58" i="21"/>
  <c r="AJ58" i="21"/>
  <c r="AH58" i="21"/>
  <c r="AF58" i="21"/>
  <c r="AD58" i="21"/>
  <c r="AB58" i="21"/>
  <c r="Z58" i="21"/>
  <c r="X58" i="21"/>
  <c r="V58" i="21"/>
  <c r="T58" i="21"/>
  <c r="R58" i="21"/>
  <c r="P58" i="21"/>
  <c r="N58" i="21"/>
  <c r="L58" i="21"/>
  <c r="J58" i="21"/>
  <c r="H58" i="21"/>
  <c r="F58" i="21"/>
  <c r="D58" i="21"/>
  <c r="AX57" i="21"/>
  <c r="AV57" i="21"/>
  <c r="AT57" i="21"/>
  <c r="AR57" i="21"/>
  <c r="AP57" i="21"/>
  <c r="AN57" i="21"/>
  <c r="AL57" i="21"/>
  <c r="AJ57" i="21"/>
  <c r="AH57" i="21"/>
  <c r="AF57" i="21"/>
  <c r="AD57" i="21"/>
  <c r="AB57" i="21"/>
  <c r="Z57" i="21"/>
  <c r="X57" i="21"/>
  <c r="V57" i="21"/>
  <c r="T57" i="21"/>
  <c r="R57" i="21"/>
  <c r="P57" i="21"/>
  <c r="N57" i="21"/>
  <c r="L57" i="21"/>
  <c r="J57" i="21"/>
  <c r="H57" i="21"/>
  <c r="F57" i="21"/>
  <c r="D57" i="21"/>
  <c r="BC40" i="21"/>
  <c r="BB39" i="21"/>
  <c r="BB41" i="21" s="1"/>
  <c r="BB20" i="21" s="1"/>
  <c r="BC38" i="21"/>
  <c r="AW38" i="21"/>
  <c r="AU38" i="21"/>
  <c r="AS38" i="21"/>
  <c r="AQ38" i="21"/>
  <c r="AO38" i="21"/>
  <c r="AM38" i="21"/>
  <c r="AK38" i="21"/>
  <c r="AI38" i="21"/>
  <c r="AG38" i="21"/>
  <c r="AE38" i="21"/>
  <c r="AC38" i="21"/>
  <c r="AA38" i="21"/>
  <c r="Y38" i="21"/>
  <c r="W38" i="21"/>
  <c r="S38" i="21"/>
  <c r="Q38" i="21"/>
  <c r="O38" i="21"/>
  <c r="M38" i="21"/>
  <c r="K38" i="21"/>
  <c r="I38" i="21"/>
  <c r="G38" i="21"/>
  <c r="E38" i="21"/>
  <c r="C38" i="21"/>
  <c r="BC37" i="21"/>
  <c r="AW37" i="21"/>
  <c r="AU37" i="21"/>
  <c r="AS37" i="21"/>
  <c r="AQ37" i="21"/>
  <c r="AO37" i="21"/>
  <c r="AM37" i="21"/>
  <c r="AK37" i="21"/>
  <c r="AI37" i="21"/>
  <c r="AG37" i="21"/>
  <c r="AE37" i="21"/>
  <c r="AC37" i="21"/>
  <c r="AA37" i="21"/>
  <c r="Y37" i="21"/>
  <c r="W37" i="21"/>
  <c r="S37" i="21"/>
  <c r="Q37" i="21"/>
  <c r="O37" i="21"/>
  <c r="M37" i="21"/>
  <c r="K37" i="21"/>
  <c r="I37" i="21"/>
  <c r="G37" i="21"/>
  <c r="E37" i="21"/>
  <c r="C37" i="21"/>
  <c r="BC36" i="21"/>
  <c r="AW36" i="21"/>
  <c r="AU36" i="21"/>
  <c r="AS36" i="21"/>
  <c r="AQ36" i="21"/>
  <c r="AO36" i="21"/>
  <c r="AM36" i="21"/>
  <c r="AK36" i="21"/>
  <c r="AI36" i="21"/>
  <c r="AG36" i="21"/>
  <c r="AE36" i="21"/>
  <c r="AC36" i="21"/>
  <c r="AA36" i="21"/>
  <c r="Y36" i="21"/>
  <c r="W36" i="21"/>
  <c r="S36" i="21"/>
  <c r="Q36" i="21"/>
  <c r="O36" i="21"/>
  <c r="M36" i="21"/>
  <c r="K36" i="21"/>
  <c r="I36" i="21"/>
  <c r="G36" i="21"/>
  <c r="E36" i="21"/>
  <c r="C36" i="21"/>
  <c r="BC35" i="21"/>
  <c r="AW35" i="21"/>
  <c r="AU35" i="21"/>
  <c r="AS35" i="21"/>
  <c r="AQ35" i="21"/>
  <c r="AO35" i="21"/>
  <c r="AM35" i="21"/>
  <c r="AK35" i="21"/>
  <c r="AI35" i="21"/>
  <c r="AG35" i="21"/>
  <c r="AE35" i="21"/>
  <c r="AC35" i="21"/>
  <c r="AA35" i="21"/>
  <c r="Y35" i="21"/>
  <c r="W35" i="21"/>
  <c r="S35" i="21"/>
  <c r="Q35" i="21"/>
  <c r="O35" i="21"/>
  <c r="M35" i="21"/>
  <c r="K35" i="21"/>
  <c r="I35" i="21"/>
  <c r="G35" i="21"/>
  <c r="E35" i="21"/>
  <c r="C35" i="21"/>
  <c r="BC34" i="21"/>
  <c r="AW34" i="21"/>
  <c r="AU34" i="21"/>
  <c r="AS34" i="21"/>
  <c r="AQ34" i="21"/>
  <c r="AO34" i="21"/>
  <c r="AM34" i="21"/>
  <c r="AK34" i="21"/>
  <c r="AI34" i="21"/>
  <c r="AG34" i="21"/>
  <c r="AE34" i="21"/>
  <c r="AC34" i="21"/>
  <c r="AA34" i="21"/>
  <c r="Y34" i="21"/>
  <c r="W34" i="21"/>
  <c r="S34" i="21"/>
  <c r="Q34" i="21"/>
  <c r="O34" i="21"/>
  <c r="M34" i="21"/>
  <c r="K34" i="21"/>
  <c r="I34" i="21"/>
  <c r="G34" i="21"/>
  <c r="E34" i="21"/>
  <c r="C34" i="21"/>
  <c r="BC33" i="21"/>
  <c r="AW33" i="21"/>
  <c r="AU33" i="21"/>
  <c r="AS33" i="21"/>
  <c r="AQ33" i="21"/>
  <c r="AO33" i="21"/>
  <c r="AM33" i="21"/>
  <c r="AK33" i="21"/>
  <c r="AI33" i="21"/>
  <c r="AG33" i="21"/>
  <c r="AE33" i="21"/>
  <c r="AC33" i="21"/>
  <c r="AA33" i="21"/>
  <c r="Y33" i="21"/>
  <c r="W33" i="21"/>
  <c r="U33" i="21"/>
  <c r="S33" i="21"/>
  <c r="Q33" i="21"/>
  <c r="O33" i="21"/>
  <c r="M33" i="21"/>
  <c r="K33" i="21"/>
  <c r="I33" i="21"/>
  <c r="G33" i="21"/>
  <c r="E33" i="21"/>
  <c r="C33" i="21"/>
  <c r="BC32" i="21"/>
  <c r="AW32" i="21"/>
  <c r="AU32" i="21"/>
  <c r="AS32" i="21"/>
  <c r="AQ32" i="21"/>
  <c r="AO32" i="21"/>
  <c r="AM32" i="21"/>
  <c r="AK32" i="21"/>
  <c r="AI32" i="21"/>
  <c r="AG32" i="21"/>
  <c r="AE32" i="21"/>
  <c r="AC32" i="21"/>
  <c r="AA32" i="21"/>
  <c r="Y32" i="21"/>
  <c r="W32" i="21"/>
  <c r="S32" i="21"/>
  <c r="Q32" i="21"/>
  <c r="O32" i="21"/>
  <c r="M32" i="21"/>
  <c r="K32" i="21"/>
  <c r="I32" i="21"/>
  <c r="G32" i="21"/>
  <c r="E32" i="21"/>
  <c r="C32" i="21"/>
  <c r="BC31" i="21"/>
  <c r="AW31" i="21"/>
  <c r="AU31" i="21"/>
  <c r="AS31" i="21"/>
  <c r="AQ31" i="21"/>
  <c r="AO31" i="21"/>
  <c r="AM31" i="21"/>
  <c r="AK31" i="21"/>
  <c r="AI31" i="21"/>
  <c r="AG31" i="21"/>
  <c r="AE31" i="21"/>
  <c r="AC31" i="21"/>
  <c r="AA31" i="21"/>
  <c r="Y31" i="21"/>
  <c r="W31" i="21"/>
  <c r="S31" i="21"/>
  <c r="Q31" i="21"/>
  <c r="O31" i="21"/>
  <c r="M31" i="21"/>
  <c r="K31" i="21"/>
  <c r="I31" i="21"/>
  <c r="G31" i="21"/>
  <c r="E31" i="21"/>
  <c r="C31" i="21"/>
  <c r="BC30" i="21"/>
  <c r="AW30" i="21"/>
  <c r="AU30" i="21"/>
  <c r="AS30" i="21"/>
  <c r="AQ30" i="21"/>
  <c r="AO30" i="21"/>
  <c r="AM30" i="21"/>
  <c r="AK30" i="21"/>
  <c r="AI30" i="21"/>
  <c r="AG30" i="21"/>
  <c r="AE30" i="21"/>
  <c r="AC30" i="21"/>
  <c r="AA30" i="21"/>
  <c r="Y30" i="21"/>
  <c r="W30" i="21"/>
  <c r="U30" i="21"/>
  <c r="S30" i="21"/>
  <c r="Q30" i="21"/>
  <c r="O30" i="21"/>
  <c r="M30" i="21"/>
  <c r="K30" i="21"/>
  <c r="I30" i="21"/>
  <c r="G30" i="21"/>
  <c r="E30" i="21"/>
  <c r="C30" i="21"/>
  <c r="BC29" i="21"/>
  <c r="AW29" i="21"/>
  <c r="AU29" i="21"/>
  <c r="AS29" i="21"/>
  <c r="AQ29" i="21"/>
  <c r="AO29" i="21"/>
  <c r="AM29" i="21"/>
  <c r="AK29" i="21"/>
  <c r="AI29" i="21"/>
  <c r="AG29" i="21"/>
  <c r="AE29" i="21"/>
  <c r="AC29" i="21"/>
  <c r="AA29" i="21"/>
  <c r="Y29" i="21"/>
  <c r="W29" i="21"/>
  <c r="U29" i="21"/>
  <c r="S29" i="21"/>
  <c r="Q29" i="21"/>
  <c r="O29" i="21"/>
  <c r="M29" i="21"/>
  <c r="K29" i="21"/>
  <c r="I29" i="21"/>
  <c r="G29" i="21"/>
  <c r="E29" i="21"/>
  <c r="C29" i="21"/>
  <c r="BC28" i="21"/>
  <c r="AW28" i="21"/>
  <c r="AU28" i="21"/>
  <c r="AS28" i="21"/>
  <c r="AQ28" i="21"/>
  <c r="AO28" i="21"/>
  <c r="AM28" i="21"/>
  <c r="AK28" i="21"/>
  <c r="AI28" i="21"/>
  <c r="AG28" i="21"/>
  <c r="AE28" i="21"/>
  <c r="AC28" i="21"/>
  <c r="AA28" i="21"/>
  <c r="Y28" i="21"/>
  <c r="W28" i="21"/>
  <c r="U28" i="21"/>
  <c r="S28" i="21"/>
  <c r="Q28" i="21"/>
  <c r="O28" i="21"/>
  <c r="M28" i="21"/>
  <c r="K28" i="21"/>
  <c r="I28" i="21"/>
  <c r="G28" i="21"/>
  <c r="E28" i="21"/>
  <c r="C28" i="21"/>
  <c r="BC27" i="21"/>
  <c r="AW27" i="21"/>
  <c r="AU27" i="21"/>
  <c r="AS27" i="21"/>
  <c r="AQ27" i="21"/>
  <c r="AO27" i="21"/>
  <c r="AM27" i="21"/>
  <c r="AK27" i="21"/>
  <c r="AI27" i="21"/>
  <c r="AG27" i="21"/>
  <c r="AE27" i="21"/>
  <c r="AC27" i="21"/>
  <c r="AA27" i="21"/>
  <c r="Y27" i="21"/>
  <c r="W27" i="21"/>
  <c r="U27" i="21"/>
  <c r="S27" i="21"/>
  <c r="Q27" i="21"/>
  <c r="O27" i="21"/>
  <c r="M27" i="21"/>
  <c r="K27" i="21"/>
  <c r="I27" i="21"/>
  <c r="G27" i="21"/>
  <c r="E27" i="21"/>
  <c r="C27" i="21"/>
  <c r="BC26" i="21"/>
  <c r="AW26" i="21"/>
  <c r="AU26" i="21"/>
  <c r="AS26" i="21"/>
  <c r="AQ26" i="21"/>
  <c r="AO26" i="21"/>
  <c r="AM26" i="21"/>
  <c r="AK26" i="21"/>
  <c r="AI26" i="21"/>
  <c r="AG26" i="21"/>
  <c r="AE26" i="21"/>
  <c r="AC26" i="21"/>
  <c r="AA26" i="21"/>
  <c r="Y26" i="21"/>
  <c r="W26" i="21"/>
  <c r="U26" i="21"/>
  <c r="S26" i="21"/>
  <c r="Q26" i="21"/>
  <c r="O26" i="21"/>
  <c r="M26" i="21"/>
  <c r="K26" i="21"/>
  <c r="I26" i="21"/>
  <c r="G26" i="21"/>
  <c r="E26" i="21"/>
  <c r="C26" i="21"/>
  <c r="BC25" i="21"/>
  <c r="AW25" i="21"/>
  <c r="AU25" i="21"/>
  <c r="AS25" i="21"/>
  <c r="AQ25" i="21"/>
  <c r="AO25" i="21"/>
  <c r="AM25" i="21"/>
  <c r="AK25" i="21"/>
  <c r="AI25" i="21"/>
  <c r="AG25" i="21"/>
  <c r="AE25" i="21"/>
  <c r="AC25" i="21"/>
  <c r="AA25" i="21"/>
  <c r="Y25" i="21"/>
  <c r="W25" i="21"/>
  <c r="U25" i="21"/>
  <c r="S25" i="21"/>
  <c r="Q25" i="21"/>
  <c r="O25" i="21"/>
  <c r="M25" i="21"/>
  <c r="K25" i="21"/>
  <c r="I25" i="21"/>
  <c r="G25" i="21"/>
  <c r="E25" i="21"/>
  <c r="C25" i="21"/>
  <c r="BC24" i="21"/>
  <c r="AW24" i="21"/>
  <c r="AU24" i="21"/>
  <c r="AS24" i="21"/>
  <c r="AQ24" i="21"/>
  <c r="AO24" i="21"/>
  <c r="AM24" i="21"/>
  <c r="AK24" i="21"/>
  <c r="AI24" i="21"/>
  <c r="AG24" i="21"/>
  <c r="AE24" i="21"/>
  <c r="AC24" i="21"/>
  <c r="AA24" i="21"/>
  <c r="Y24" i="21"/>
  <c r="W24" i="21"/>
  <c r="U24" i="21"/>
  <c r="S24" i="21"/>
  <c r="Q24" i="21"/>
  <c r="O24" i="21"/>
  <c r="M24" i="21"/>
  <c r="K24" i="21"/>
  <c r="I24" i="21"/>
  <c r="G24" i="21"/>
  <c r="E24" i="21"/>
  <c r="C24" i="21"/>
  <c r="BC23" i="21"/>
  <c r="AW23" i="21"/>
  <c r="AU23" i="21"/>
  <c r="AS23" i="21"/>
  <c r="AQ23" i="21"/>
  <c r="AO23" i="21"/>
  <c r="AM23" i="21"/>
  <c r="AM39" i="21" s="1"/>
  <c r="AK23" i="21"/>
  <c r="AI23" i="21"/>
  <c r="AG23" i="21"/>
  <c r="AE23" i="21"/>
  <c r="AC23" i="21"/>
  <c r="AA23" i="21"/>
  <c r="Y23" i="21"/>
  <c r="W23" i="21"/>
  <c r="W39" i="21" s="1"/>
  <c r="U23" i="21"/>
  <c r="S23" i="21"/>
  <c r="Q23" i="21"/>
  <c r="O23" i="21"/>
  <c r="M23" i="21"/>
  <c r="K23" i="21"/>
  <c r="I23" i="21"/>
  <c r="G23" i="21"/>
  <c r="G39" i="21" s="1"/>
  <c r="E23" i="21"/>
  <c r="C23" i="21"/>
  <c r="BA18" i="21"/>
  <c r="AX15" i="21"/>
  <c r="AW41" i="21" s="1"/>
  <c r="AV15" i="21"/>
  <c r="AU41" i="21" s="1"/>
  <c r="AT15" i="21"/>
  <c r="AS41" i="21" s="1"/>
  <c r="AR15" i="21"/>
  <c r="AQ41" i="21" s="1"/>
  <c r="AP15" i="21"/>
  <c r="AO41" i="21" s="1"/>
  <c r="AN15" i="21"/>
  <c r="AM41" i="21" s="1"/>
  <c r="AL15" i="21"/>
  <c r="AK41" i="21" s="1"/>
  <c r="AJ15" i="21"/>
  <c r="AI41" i="21" s="1"/>
  <c r="AH15" i="21"/>
  <c r="AG41" i="21" s="1"/>
  <c r="AF15" i="21"/>
  <c r="AE41" i="21" s="1"/>
  <c r="AD15" i="21"/>
  <c r="AC41" i="21" s="1"/>
  <c r="AB15" i="21"/>
  <c r="AA41" i="21" s="1"/>
  <c r="Z15" i="21"/>
  <c r="Y41" i="21" s="1"/>
  <c r="X15" i="21"/>
  <c r="W41" i="21" s="1"/>
  <c r="V15" i="21"/>
  <c r="T15" i="21"/>
  <c r="S41" i="21" s="1"/>
  <c r="R15" i="21"/>
  <c r="Q41" i="21" s="1"/>
  <c r="P15" i="21"/>
  <c r="O41" i="21" s="1"/>
  <c r="N15" i="21"/>
  <c r="M41" i="21" s="1"/>
  <c r="L15" i="21"/>
  <c r="K41" i="21" s="1"/>
  <c r="J15" i="21"/>
  <c r="I41" i="21" s="1"/>
  <c r="H15" i="21"/>
  <c r="G41" i="21" s="1"/>
  <c r="F15" i="21"/>
  <c r="E41" i="21" s="1"/>
  <c r="D15" i="21"/>
  <c r="D14" i="21"/>
  <c r="AX13" i="21"/>
  <c r="AV13" i="21"/>
  <c r="AT13" i="21"/>
  <c r="AR13" i="21"/>
  <c r="AP13" i="21"/>
  <c r="AN13" i="21"/>
  <c r="AL13" i="21"/>
  <c r="AJ13" i="21"/>
  <c r="AH13" i="21"/>
  <c r="AF13" i="21"/>
  <c r="AD13" i="21"/>
  <c r="AB13" i="21"/>
  <c r="Z13" i="21"/>
  <c r="X13" i="21"/>
  <c r="V13" i="21"/>
  <c r="T13" i="21"/>
  <c r="R13" i="21"/>
  <c r="P13" i="21"/>
  <c r="N13" i="21"/>
  <c r="L13" i="21"/>
  <c r="J13" i="21"/>
  <c r="H13" i="21"/>
  <c r="F13" i="21"/>
  <c r="D13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W73" i="20"/>
  <c r="AU73" i="20"/>
  <c r="AS73" i="20"/>
  <c r="AQ73" i="20"/>
  <c r="AO73" i="20"/>
  <c r="AM73" i="20"/>
  <c r="AC73" i="20"/>
  <c r="AA73" i="20"/>
  <c r="Y73" i="20"/>
  <c r="S73" i="20"/>
  <c r="Q73" i="20"/>
  <c r="O73" i="20"/>
  <c r="M73" i="20"/>
  <c r="K73" i="20"/>
  <c r="I73" i="20"/>
  <c r="G73" i="20"/>
  <c r="E73" i="20"/>
  <c r="C73" i="20"/>
  <c r="AX72" i="20"/>
  <c r="AV72" i="20"/>
  <c r="AT72" i="20"/>
  <c r="AR72" i="20"/>
  <c r="AP72" i="20"/>
  <c r="AN72" i="20"/>
  <c r="AL72" i="20"/>
  <c r="AJ72" i="20"/>
  <c r="AH72" i="20"/>
  <c r="AF72" i="20"/>
  <c r="AD72" i="20"/>
  <c r="AB72" i="20"/>
  <c r="Z72" i="20"/>
  <c r="X72" i="20"/>
  <c r="T72" i="20"/>
  <c r="R72" i="20"/>
  <c r="P72" i="20"/>
  <c r="N72" i="20"/>
  <c r="L72" i="20"/>
  <c r="J72" i="20"/>
  <c r="H72" i="20"/>
  <c r="F72" i="20"/>
  <c r="D72" i="20"/>
  <c r="AX71" i="20"/>
  <c r="AV71" i="20"/>
  <c r="AT71" i="20"/>
  <c r="AR71" i="20"/>
  <c r="AP71" i="20"/>
  <c r="AN71" i="20"/>
  <c r="AL71" i="20"/>
  <c r="AJ71" i="20"/>
  <c r="AH71" i="20"/>
  <c r="AF71" i="20"/>
  <c r="AD71" i="20"/>
  <c r="AB71" i="20"/>
  <c r="Z71" i="20"/>
  <c r="X71" i="20"/>
  <c r="T71" i="20"/>
  <c r="R71" i="20"/>
  <c r="P71" i="20"/>
  <c r="N71" i="20"/>
  <c r="L71" i="20"/>
  <c r="J71" i="20"/>
  <c r="H71" i="20"/>
  <c r="F71" i="20"/>
  <c r="D71" i="20"/>
  <c r="AX70" i="20"/>
  <c r="AV70" i="20"/>
  <c r="AT70" i="20"/>
  <c r="AR70" i="20"/>
  <c r="AP70" i="20"/>
  <c r="AN70" i="20"/>
  <c r="AL70" i="20"/>
  <c r="AJ70" i="20"/>
  <c r="AH70" i="20"/>
  <c r="AF70" i="20"/>
  <c r="AD70" i="20"/>
  <c r="AB70" i="20"/>
  <c r="Z70" i="20"/>
  <c r="X70" i="20"/>
  <c r="T70" i="20"/>
  <c r="R70" i="20"/>
  <c r="P70" i="20"/>
  <c r="N70" i="20"/>
  <c r="L70" i="20"/>
  <c r="J70" i="20"/>
  <c r="H70" i="20"/>
  <c r="F70" i="20"/>
  <c r="D70" i="20"/>
  <c r="AX69" i="20"/>
  <c r="AV69" i="20"/>
  <c r="AT69" i="20"/>
  <c r="AR69" i="20"/>
  <c r="AP69" i="20"/>
  <c r="AN69" i="20"/>
  <c r="AL69" i="20"/>
  <c r="AJ69" i="20"/>
  <c r="AH69" i="20"/>
  <c r="AF69" i="20"/>
  <c r="AD69" i="20"/>
  <c r="AB69" i="20"/>
  <c r="Z69" i="20"/>
  <c r="X69" i="20"/>
  <c r="T69" i="20"/>
  <c r="R69" i="20"/>
  <c r="P69" i="20"/>
  <c r="N69" i="20"/>
  <c r="L69" i="20"/>
  <c r="J69" i="20"/>
  <c r="H69" i="20"/>
  <c r="F69" i="20"/>
  <c r="D69" i="20"/>
  <c r="AX68" i="20"/>
  <c r="AV68" i="20"/>
  <c r="AT68" i="20"/>
  <c r="AR68" i="20"/>
  <c r="AP68" i="20"/>
  <c r="AN68" i="20"/>
  <c r="AL68" i="20"/>
  <c r="AJ68" i="20"/>
  <c r="AH68" i="20"/>
  <c r="AF68" i="20"/>
  <c r="AD68" i="20"/>
  <c r="AB68" i="20"/>
  <c r="Z68" i="20"/>
  <c r="X68" i="20"/>
  <c r="T68" i="20"/>
  <c r="R68" i="20"/>
  <c r="P68" i="20"/>
  <c r="N68" i="20"/>
  <c r="L68" i="20"/>
  <c r="J68" i="20"/>
  <c r="H68" i="20"/>
  <c r="F68" i="20"/>
  <c r="D68" i="20"/>
  <c r="AX67" i="20"/>
  <c r="AV67" i="20"/>
  <c r="AT67" i="20"/>
  <c r="AR67" i="20"/>
  <c r="AP67" i="20"/>
  <c r="AN67" i="20"/>
  <c r="AL67" i="20"/>
  <c r="AJ67" i="20"/>
  <c r="AH67" i="20"/>
  <c r="AF67" i="20"/>
  <c r="AD67" i="20"/>
  <c r="AB67" i="20"/>
  <c r="Z67" i="20"/>
  <c r="X67" i="20"/>
  <c r="T67" i="20"/>
  <c r="R67" i="20"/>
  <c r="P67" i="20"/>
  <c r="N67" i="20"/>
  <c r="L67" i="20"/>
  <c r="J67" i="20"/>
  <c r="H67" i="20"/>
  <c r="F67" i="20"/>
  <c r="D67" i="20"/>
  <c r="AX66" i="20"/>
  <c r="AV66" i="20"/>
  <c r="AT66" i="20"/>
  <c r="AR66" i="20"/>
  <c r="AP66" i="20"/>
  <c r="AN66" i="20"/>
  <c r="AL66" i="20"/>
  <c r="AJ66" i="20"/>
  <c r="AH66" i="20"/>
  <c r="AF66" i="20"/>
  <c r="AD66" i="20"/>
  <c r="AB66" i="20"/>
  <c r="Z66" i="20"/>
  <c r="X66" i="20"/>
  <c r="T66" i="20"/>
  <c r="R66" i="20"/>
  <c r="P66" i="20"/>
  <c r="N66" i="20"/>
  <c r="L66" i="20"/>
  <c r="J66" i="20"/>
  <c r="H66" i="20"/>
  <c r="F66" i="20"/>
  <c r="D66" i="20"/>
  <c r="AX65" i="20"/>
  <c r="AV65" i="20"/>
  <c r="AT65" i="20"/>
  <c r="AR65" i="20"/>
  <c r="AP65" i="20"/>
  <c r="AN65" i="20"/>
  <c r="AL65" i="20"/>
  <c r="AJ65" i="20"/>
  <c r="AH65" i="20"/>
  <c r="AF65" i="20"/>
  <c r="AD65" i="20"/>
  <c r="AB65" i="20"/>
  <c r="Z65" i="20"/>
  <c r="X65" i="20"/>
  <c r="T65" i="20"/>
  <c r="R65" i="20"/>
  <c r="P65" i="20"/>
  <c r="N65" i="20"/>
  <c r="L65" i="20"/>
  <c r="J65" i="20"/>
  <c r="H65" i="20"/>
  <c r="F65" i="20"/>
  <c r="D65" i="20"/>
  <c r="AX64" i="20"/>
  <c r="AV64" i="20"/>
  <c r="AT64" i="20"/>
  <c r="AR64" i="20"/>
  <c r="AP64" i="20"/>
  <c r="AN64" i="20"/>
  <c r="AD64" i="20"/>
  <c r="AB64" i="20"/>
  <c r="Z64" i="20"/>
  <c r="T64" i="20"/>
  <c r="R64" i="20"/>
  <c r="P64" i="20"/>
  <c r="N64" i="20"/>
  <c r="L64" i="20"/>
  <c r="J64" i="20"/>
  <c r="H64" i="20"/>
  <c r="F64" i="20"/>
  <c r="D64" i="20"/>
  <c r="AX63" i="20"/>
  <c r="AV63" i="20"/>
  <c r="AT63" i="20"/>
  <c r="AR63" i="20"/>
  <c r="AP63" i="20"/>
  <c r="AN63" i="20"/>
  <c r="AD63" i="20"/>
  <c r="AB63" i="20"/>
  <c r="Z63" i="20"/>
  <c r="T63" i="20"/>
  <c r="R63" i="20"/>
  <c r="P63" i="20"/>
  <c r="N63" i="20"/>
  <c r="L63" i="20"/>
  <c r="J63" i="20"/>
  <c r="H63" i="20"/>
  <c r="F63" i="20"/>
  <c r="D63" i="20"/>
  <c r="AX62" i="20"/>
  <c r="AV62" i="20"/>
  <c r="AT62" i="20"/>
  <c r="AR62" i="20"/>
  <c r="AP62" i="20"/>
  <c r="AN62" i="20"/>
  <c r="AD62" i="20"/>
  <c r="AB62" i="20"/>
  <c r="Z62" i="20"/>
  <c r="T62" i="20"/>
  <c r="R62" i="20"/>
  <c r="P62" i="20"/>
  <c r="N62" i="20"/>
  <c r="L62" i="20"/>
  <c r="J62" i="20"/>
  <c r="H62" i="20"/>
  <c r="F62" i="20"/>
  <c r="D62" i="20"/>
  <c r="AX61" i="20"/>
  <c r="AV61" i="20"/>
  <c r="AT61" i="20"/>
  <c r="AR61" i="20"/>
  <c r="AP61" i="20"/>
  <c r="AN61" i="20"/>
  <c r="AD61" i="20"/>
  <c r="AB61" i="20"/>
  <c r="Z61" i="20"/>
  <c r="T61" i="20"/>
  <c r="R61" i="20"/>
  <c r="P61" i="20"/>
  <c r="N61" i="20"/>
  <c r="L61" i="20"/>
  <c r="J61" i="20"/>
  <c r="H61" i="20"/>
  <c r="F61" i="20"/>
  <c r="D61" i="20"/>
  <c r="AX60" i="20"/>
  <c r="AV60" i="20"/>
  <c r="AT60" i="20"/>
  <c r="AR60" i="20"/>
  <c r="AP60" i="20"/>
  <c r="AN60" i="20"/>
  <c r="AD60" i="20"/>
  <c r="AB60" i="20"/>
  <c r="Z60" i="20"/>
  <c r="T60" i="20"/>
  <c r="R60" i="20"/>
  <c r="P60" i="20"/>
  <c r="N60" i="20"/>
  <c r="L60" i="20"/>
  <c r="J60" i="20"/>
  <c r="H60" i="20"/>
  <c r="F60" i="20"/>
  <c r="D60" i="20"/>
  <c r="AX59" i="20"/>
  <c r="AV59" i="20"/>
  <c r="AT59" i="20"/>
  <c r="AR59" i="20"/>
  <c r="AP59" i="20"/>
  <c r="AN59" i="20"/>
  <c r="AL59" i="20"/>
  <c r="AJ59" i="20"/>
  <c r="AH59" i="20"/>
  <c r="AF59" i="20"/>
  <c r="AD59" i="20"/>
  <c r="AB59" i="20"/>
  <c r="Z59" i="20"/>
  <c r="X59" i="20"/>
  <c r="V59" i="20"/>
  <c r="T59" i="20"/>
  <c r="R59" i="20"/>
  <c r="P59" i="20"/>
  <c r="N59" i="20"/>
  <c r="L59" i="20"/>
  <c r="J59" i="20"/>
  <c r="H59" i="20"/>
  <c r="F59" i="20"/>
  <c r="D59" i="20"/>
  <c r="AX58" i="20"/>
  <c r="AV58" i="20"/>
  <c r="AT58" i="20"/>
  <c r="AR58" i="20"/>
  <c r="AP58" i="20"/>
  <c r="AN58" i="20"/>
  <c r="AL58" i="20"/>
  <c r="AJ58" i="20"/>
  <c r="AH58" i="20"/>
  <c r="AF58" i="20"/>
  <c r="AD58" i="20"/>
  <c r="AB58" i="20"/>
  <c r="Z58" i="20"/>
  <c r="X58" i="20"/>
  <c r="V58" i="20"/>
  <c r="T58" i="20"/>
  <c r="R58" i="20"/>
  <c r="P58" i="20"/>
  <c r="N58" i="20"/>
  <c r="L58" i="20"/>
  <c r="J58" i="20"/>
  <c r="H58" i="20"/>
  <c r="F58" i="20"/>
  <c r="D58" i="20"/>
  <c r="AX57" i="20"/>
  <c r="AV57" i="20"/>
  <c r="AT57" i="20"/>
  <c r="AR57" i="20"/>
  <c r="AP57" i="20"/>
  <c r="AN57" i="20"/>
  <c r="AL57" i="20"/>
  <c r="AJ57" i="20"/>
  <c r="AH57" i="20"/>
  <c r="AF57" i="20"/>
  <c r="AD57" i="20"/>
  <c r="AB57" i="20"/>
  <c r="Z57" i="20"/>
  <c r="X57" i="20"/>
  <c r="V57" i="20"/>
  <c r="T57" i="20"/>
  <c r="R57" i="20"/>
  <c r="P57" i="20"/>
  <c r="N57" i="20"/>
  <c r="L57" i="20"/>
  <c r="J57" i="20"/>
  <c r="H57" i="20"/>
  <c r="F57" i="20"/>
  <c r="D57" i="20"/>
  <c r="BC40" i="20"/>
  <c r="BB39" i="20"/>
  <c r="BB41" i="20" s="1"/>
  <c r="BB20" i="20" s="1"/>
  <c r="BC38" i="20"/>
  <c r="AW38" i="20"/>
  <c r="AU38" i="20"/>
  <c r="AS38" i="20"/>
  <c r="AQ38" i="20"/>
  <c r="AO38" i="20"/>
  <c r="AM38" i="20"/>
  <c r="AK38" i="20"/>
  <c r="AI38" i="20"/>
  <c r="AG38" i="20"/>
  <c r="AE38" i="20"/>
  <c r="AC38" i="20"/>
  <c r="AA38" i="20"/>
  <c r="Y38" i="20"/>
  <c r="S38" i="20"/>
  <c r="Q38" i="20"/>
  <c r="O38" i="20"/>
  <c r="M38" i="20"/>
  <c r="K38" i="20"/>
  <c r="I38" i="20"/>
  <c r="G38" i="20"/>
  <c r="E38" i="20"/>
  <c r="BC37" i="20"/>
  <c r="AW37" i="20"/>
  <c r="AU37" i="20"/>
  <c r="AS37" i="20"/>
  <c r="AQ37" i="20"/>
  <c r="AO37" i="20"/>
  <c r="AM37" i="20"/>
  <c r="AK37" i="20"/>
  <c r="AI37" i="20"/>
  <c r="AG37" i="20"/>
  <c r="AE37" i="20"/>
  <c r="AC37" i="20"/>
  <c r="AA37" i="20"/>
  <c r="Y37" i="20"/>
  <c r="S37" i="20"/>
  <c r="Q37" i="20"/>
  <c r="O37" i="20"/>
  <c r="M37" i="20"/>
  <c r="K37" i="20"/>
  <c r="I37" i="20"/>
  <c r="G37" i="20"/>
  <c r="E37" i="20"/>
  <c r="BC36" i="20"/>
  <c r="AW36" i="20"/>
  <c r="AU36" i="20"/>
  <c r="AS36" i="20"/>
  <c r="AQ36" i="20"/>
  <c r="AO36" i="20"/>
  <c r="AM36" i="20"/>
  <c r="AK36" i="20"/>
  <c r="AI36" i="20"/>
  <c r="AG36" i="20"/>
  <c r="AE36" i="20"/>
  <c r="AC36" i="20"/>
  <c r="AA36" i="20"/>
  <c r="Y36" i="20"/>
  <c r="S36" i="20"/>
  <c r="Q36" i="20"/>
  <c r="O36" i="20"/>
  <c r="M36" i="20"/>
  <c r="K36" i="20"/>
  <c r="I36" i="20"/>
  <c r="G36" i="20"/>
  <c r="E36" i="20"/>
  <c r="BC35" i="20"/>
  <c r="AW35" i="20"/>
  <c r="AU35" i="20"/>
  <c r="AS35" i="20"/>
  <c r="AQ35" i="20"/>
  <c r="AO35" i="20"/>
  <c r="AM35" i="20"/>
  <c r="AC35" i="20"/>
  <c r="AA35" i="20"/>
  <c r="Y35" i="20"/>
  <c r="S35" i="20"/>
  <c r="Q35" i="20"/>
  <c r="O35" i="20"/>
  <c r="M35" i="20"/>
  <c r="K35" i="20"/>
  <c r="I35" i="20"/>
  <c r="G35" i="20"/>
  <c r="E35" i="20"/>
  <c r="BC34" i="20"/>
  <c r="AW34" i="20"/>
  <c r="AU34" i="20"/>
  <c r="AS34" i="20"/>
  <c r="AQ34" i="20"/>
  <c r="AO34" i="20"/>
  <c r="AM34" i="20"/>
  <c r="AC34" i="20"/>
  <c r="AA34" i="20"/>
  <c r="Y34" i="20"/>
  <c r="S34" i="20"/>
  <c r="Q34" i="20"/>
  <c r="O34" i="20"/>
  <c r="M34" i="20"/>
  <c r="K34" i="20"/>
  <c r="I34" i="20"/>
  <c r="G34" i="20"/>
  <c r="E34" i="20"/>
  <c r="BC33" i="20"/>
  <c r="AW33" i="20"/>
  <c r="AU33" i="20"/>
  <c r="AS33" i="20"/>
  <c r="AQ33" i="20"/>
  <c r="AO33" i="20"/>
  <c r="AM33" i="20"/>
  <c r="AK33" i="20"/>
  <c r="AI33" i="20"/>
  <c r="AG33" i="20"/>
  <c r="AE33" i="20"/>
  <c r="AC33" i="20"/>
  <c r="AA33" i="20"/>
  <c r="Y33" i="20"/>
  <c r="W33" i="20"/>
  <c r="U33" i="20"/>
  <c r="S33" i="20"/>
  <c r="Q33" i="20"/>
  <c r="O33" i="20"/>
  <c r="M33" i="20"/>
  <c r="K33" i="20"/>
  <c r="I33" i="20"/>
  <c r="G33" i="20"/>
  <c r="E33" i="20"/>
  <c r="C33" i="20"/>
  <c r="BC32" i="20"/>
  <c r="AW32" i="20"/>
  <c r="AU32" i="20"/>
  <c r="AS32" i="20"/>
  <c r="AQ32" i="20"/>
  <c r="AO32" i="20"/>
  <c r="AM32" i="20"/>
  <c r="AC32" i="20"/>
  <c r="AA32" i="20"/>
  <c r="Y32" i="20"/>
  <c r="S32" i="20"/>
  <c r="Q32" i="20"/>
  <c r="O32" i="20"/>
  <c r="M32" i="20"/>
  <c r="K32" i="20"/>
  <c r="I32" i="20"/>
  <c r="G32" i="20"/>
  <c r="E32" i="20"/>
  <c r="BC31" i="20"/>
  <c r="AW31" i="20"/>
  <c r="AU31" i="20"/>
  <c r="AS31" i="20"/>
  <c r="AQ31" i="20"/>
  <c r="AO31" i="20"/>
  <c r="AM31" i="20"/>
  <c r="AC31" i="20"/>
  <c r="AA31" i="20"/>
  <c r="Y31" i="20"/>
  <c r="S31" i="20"/>
  <c r="Q31" i="20"/>
  <c r="O31" i="20"/>
  <c r="M31" i="20"/>
  <c r="K31" i="20"/>
  <c r="I31" i="20"/>
  <c r="G31" i="20"/>
  <c r="E31" i="20"/>
  <c r="BC30" i="20"/>
  <c r="AW30" i="20"/>
  <c r="AU30" i="20"/>
  <c r="AS30" i="20"/>
  <c r="AQ30" i="20"/>
  <c r="AO30" i="20"/>
  <c r="AM30" i="20"/>
  <c r="AK30" i="20"/>
  <c r="AI30" i="20"/>
  <c r="AG30" i="20"/>
  <c r="AE30" i="20"/>
  <c r="AC30" i="20"/>
  <c r="AA30" i="20"/>
  <c r="Y30" i="20"/>
  <c r="W30" i="20"/>
  <c r="U30" i="20"/>
  <c r="S30" i="20"/>
  <c r="Q30" i="20"/>
  <c r="O30" i="20"/>
  <c r="M30" i="20"/>
  <c r="K30" i="20"/>
  <c r="I30" i="20"/>
  <c r="G30" i="20"/>
  <c r="E30" i="20"/>
  <c r="C30" i="20"/>
  <c r="BC29" i="20"/>
  <c r="AW29" i="20"/>
  <c r="AU29" i="20"/>
  <c r="AS29" i="20"/>
  <c r="AQ29" i="20"/>
  <c r="AO29" i="20"/>
  <c r="AM29" i="20"/>
  <c r="AK29" i="20"/>
  <c r="AI29" i="20"/>
  <c r="AG29" i="20"/>
  <c r="AE29" i="20"/>
  <c r="AC29" i="20"/>
  <c r="AA29" i="20"/>
  <c r="Y29" i="20"/>
  <c r="W29" i="20"/>
  <c r="U29" i="20"/>
  <c r="S29" i="20"/>
  <c r="Q29" i="20"/>
  <c r="O29" i="20"/>
  <c r="M29" i="20"/>
  <c r="K29" i="20"/>
  <c r="I29" i="20"/>
  <c r="G29" i="20"/>
  <c r="E29" i="20"/>
  <c r="C29" i="20"/>
  <c r="BC28" i="20"/>
  <c r="AW28" i="20"/>
  <c r="AU28" i="20"/>
  <c r="AS28" i="20"/>
  <c r="AQ28" i="20"/>
  <c r="AO28" i="20"/>
  <c r="AM28" i="20"/>
  <c r="AK28" i="20"/>
  <c r="AI28" i="20"/>
  <c r="AG28" i="20"/>
  <c r="AE28" i="20"/>
  <c r="AC28" i="20"/>
  <c r="AA28" i="20"/>
  <c r="Y28" i="20"/>
  <c r="W28" i="20"/>
  <c r="U28" i="20"/>
  <c r="S28" i="20"/>
  <c r="Q28" i="20"/>
  <c r="O28" i="20"/>
  <c r="M28" i="20"/>
  <c r="K28" i="20"/>
  <c r="I28" i="20"/>
  <c r="G28" i="20"/>
  <c r="E28" i="20"/>
  <c r="C28" i="20"/>
  <c r="BC27" i="20"/>
  <c r="AW27" i="20"/>
  <c r="AU27" i="20"/>
  <c r="AS27" i="20"/>
  <c r="AQ27" i="20"/>
  <c r="AO27" i="20"/>
  <c r="AM27" i="20"/>
  <c r="AK27" i="20"/>
  <c r="AI27" i="20"/>
  <c r="AG27" i="20"/>
  <c r="AE27" i="20"/>
  <c r="AC27" i="20"/>
  <c r="AA27" i="20"/>
  <c r="Y27" i="20"/>
  <c r="W27" i="20"/>
  <c r="U27" i="20"/>
  <c r="S27" i="20"/>
  <c r="Q27" i="20"/>
  <c r="O27" i="20"/>
  <c r="M27" i="20"/>
  <c r="K27" i="20"/>
  <c r="I27" i="20"/>
  <c r="G27" i="20"/>
  <c r="E27" i="20"/>
  <c r="C27" i="20"/>
  <c r="BC26" i="20"/>
  <c r="AW26" i="20"/>
  <c r="AU26" i="20"/>
  <c r="AS26" i="20"/>
  <c r="AQ26" i="20"/>
  <c r="AO26" i="20"/>
  <c r="AM26" i="20"/>
  <c r="AK26" i="20"/>
  <c r="AI26" i="20"/>
  <c r="AG26" i="20"/>
  <c r="AE26" i="20"/>
  <c r="AC26" i="20"/>
  <c r="AA26" i="20"/>
  <c r="Y26" i="20"/>
  <c r="W26" i="20"/>
  <c r="U26" i="20"/>
  <c r="S26" i="20"/>
  <c r="Q26" i="20"/>
  <c r="O26" i="20"/>
  <c r="M26" i="20"/>
  <c r="K26" i="20"/>
  <c r="I26" i="20"/>
  <c r="G26" i="20"/>
  <c r="E26" i="20"/>
  <c r="C26" i="20"/>
  <c r="BC25" i="20"/>
  <c r="AW25" i="20"/>
  <c r="AU25" i="20"/>
  <c r="AS25" i="20"/>
  <c r="AQ25" i="20"/>
  <c r="AO25" i="20"/>
  <c r="AM25" i="20"/>
  <c r="AK25" i="20"/>
  <c r="AI25" i="20"/>
  <c r="AG25" i="20"/>
  <c r="AE25" i="20"/>
  <c r="AC25" i="20"/>
  <c r="AA25" i="20"/>
  <c r="Y25" i="20"/>
  <c r="W25" i="20"/>
  <c r="U25" i="20"/>
  <c r="S25" i="20"/>
  <c r="Q25" i="20"/>
  <c r="O25" i="20"/>
  <c r="M25" i="20"/>
  <c r="K25" i="20"/>
  <c r="I25" i="20"/>
  <c r="G25" i="20"/>
  <c r="E25" i="20"/>
  <c r="C25" i="20"/>
  <c r="BC24" i="20"/>
  <c r="AW24" i="20"/>
  <c r="AU24" i="20"/>
  <c r="AS24" i="20"/>
  <c r="AQ24" i="20"/>
  <c r="AO24" i="20"/>
  <c r="AM24" i="20"/>
  <c r="AK24" i="20"/>
  <c r="AI24" i="20"/>
  <c r="AG24" i="20"/>
  <c r="AE24" i="20"/>
  <c r="AC24" i="20"/>
  <c r="AA24" i="20"/>
  <c r="Y24" i="20"/>
  <c r="W24" i="20"/>
  <c r="U24" i="20"/>
  <c r="S24" i="20"/>
  <c r="Q24" i="20"/>
  <c r="O24" i="20"/>
  <c r="M24" i="20"/>
  <c r="K24" i="20"/>
  <c r="I24" i="20"/>
  <c r="G24" i="20"/>
  <c r="E24" i="20"/>
  <c r="C24" i="20"/>
  <c r="BC23" i="20"/>
  <c r="AW23" i="20"/>
  <c r="AU23" i="20"/>
  <c r="AS23" i="20"/>
  <c r="AQ23" i="20"/>
  <c r="AO23" i="20"/>
  <c r="AM23" i="20"/>
  <c r="AK23" i="20"/>
  <c r="AI23" i="20"/>
  <c r="AG23" i="20"/>
  <c r="AE23" i="20"/>
  <c r="AC23" i="20"/>
  <c r="AA23" i="20"/>
  <c r="Y23" i="20"/>
  <c r="W23" i="20"/>
  <c r="U23" i="20"/>
  <c r="S23" i="20"/>
  <c r="S39" i="20" s="1"/>
  <c r="Q23" i="20"/>
  <c r="O23" i="20"/>
  <c r="M23" i="20"/>
  <c r="K23" i="20"/>
  <c r="I23" i="20"/>
  <c r="G23" i="20"/>
  <c r="E23" i="20"/>
  <c r="C23" i="20"/>
  <c r="BA18" i="20"/>
  <c r="AX15" i="20"/>
  <c r="AW41" i="20" s="1"/>
  <c r="AV15" i="20"/>
  <c r="AU41" i="20" s="1"/>
  <c r="AT15" i="20"/>
  <c r="AS41" i="20" s="1"/>
  <c r="AR15" i="20"/>
  <c r="AQ41" i="20" s="1"/>
  <c r="AP15" i="20"/>
  <c r="AO41" i="20" s="1"/>
  <c r="AN15" i="20"/>
  <c r="AM41" i="20" s="1"/>
  <c r="AL15" i="20"/>
  <c r="AJ15" i="20"/>
  <c r="AH15" i="20"/>
  <c r="AF15" i="20"/>
  <c r="AD15" i="20"/>
  <c r="AC41" i="20" s="1"/>
  <c r="AB15" i="20"/>
  <c r="AA41" i="20" s="1"/>
  <c r="Z15" i="20"/>
  <c r="Y41" i="20" s="1"/>
  <c r="X15" i="20"/>
  <c r="V15" i="20"/>
  <c r="T15" i="20"/>
  <c r="S41" i="20" s="1"/>
  <c r="R15" i="20"/>
  <c r="Q41" i="20" s="1"/>
  <c r="P15" i="20"/>
  <c r="O41" i="20" s="1"/>
  <c r="N15" i="20"/>
  <c r="M41" i="20" s="1"/>
  <c r="L15" i="20"/>
  <c r="K41" i="20" s="1"/>
  <c r="J15" i="20"/>
  <c r="I41" i="20" s="1"/>
  <c r="H15" i="20"/>
  <c r="G41" i="20" s="1"/>
  <c r="F15" i="20"/>
  <c r="E41" i="20" s="1"/>
  <c r="D15" i="20"/>
  <c r="D14" i="20"/>
  <c r="AX13" i="20"/>
  <c r="AV13" i="20"/>
  <c r="AT13" i="20"/>
  <c r="AR13" i="20"/>
  <c r="AP13" i="20"/>
  <c r="AN13" i="20"/>
  <c r="AL13" i="20"/>
  <c r="AJ13" i="20"/>
  <c r="AH13" i="20"/>
  <c r="AF13" i="20"/>
  <c r="AD13" i="20"/>
  <c r="AB13" i="20"/>
  <c r="Z13" i="20"/>
  <c r="X13" i="20"/>
  <c r="V13" i="20"/>
  <c r="T13" i="20"/>
  <c r="R13" i="20"/>
  <c r="P13" i="20"/>
  <c r="N13" i="20"/>
  <c r="L13" i="20"/>
  <c r="J13" i="20"/>
  <c r="H13" i="20"/>
  <c r="F13" i="20"/>
  <c r="D13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AW73" i="19"/>
  <c r="AU73" i="19"/>
  <c r="AS73" i="19"/>
  <c r="AO73" i="19"/>
  <c r="AG73" i="19"/>
  <c r="AE73" i="19"/>
  <c r="AC73" i="19"/>
  <c r="AA73" i="19"/>
  <c r="Y73" i="19"/>
  <c r="W73" i="19"/>
  <c r="U73" i="19"/>
  <c r="S73" i="19"/>
  <c r="Q73" i="19"/>
  <c r="O73" i="19"/>
  <c r="M73" i="19"/>
  <c r="K73" i="19"/>
  <c r="I73" i="19"/>
  <c r="G73" i="19"/>
  <c r="E73" i="19"/>
  <c r="C73" i="19"/>
  <c r="AX72" i="19"/>
  <c r="AV72" i="19"/>
  <c r="AT72" i="19"/>
  <c r="AP72" i="19"/>
  <c r="AH72" i="19"/>
  <c r="AF72" i="19"/>
  <c r="AD72" i="19"/>
  <c r="AB72" i="19"/>
  <c r="Z72" i="19"/>
  <c r="X72" i="19"/>
  <c r="V72" i="19"/>
  <c r="T72" i="19"/>
  <c r="R72" i="19"/>
  <c r="P72" i="19"/>
  <c r="N72" i="19"/>
  <c r="L72" i="19"/>
  <c r="J72" i="19"/>
  <c r="H72" i="19"/>
  <c r="F72" i="19"/>
  <c r="D72" i="19"/>
  <c r="AX71" i="19"/>
  <c r="AV71" i="19"/>
  <c r="AT71" i="19"/>
  <c r="AP71" i="19"/>
  <c r="AH71" i="19"/>
  <c r="AF71" i="19"/>
  <c r="AD71" i="19"/>
  <c r="AB71" i="19"/>
  <c r="Z71" i="19"/>
  <c r="X71" i="19"/>
  <c r="V71" i="19"/>
  <c r="T71" i="19"/>
  <c r="R71" i="19"/>
  <c r="P71" i="19"/>
  <c r="N71" i="19"/>
  <c r="L71" i="19"/>
  <c r="J71" i="19"/>
  <c r="H71" i="19"/>
  <c r="F71" i="19"/>
  <c r="D71" i="19"/>
  <c r="AX70" i="19"/>
  <c r="AV70" i="19"/>
  <c r="AT70" i="19"/>
  <c r="AP70" i="19"/>
  <c r="AJ70" i="19"/>
  <c r="AH70" i="19"/>
  <c r="AF70" i="19"/>
  <c r="AD70" i="19"/>
  <c r="AB70" i="19"/>
  <c r="Z70" i="19"/>
  <c r="X70" i="19"/>
  <c r="V70" i="19"/>
  <c r="T70" i="19"/>
  <c r="R70" i="19"/>
  <c r="P70" i="19"/>
  <c r="N70" i="19"/>
  <c r="L70" i="19"/>
  <c r="J70" i="19"/>
  <c r="H70" i="19"/>
  <c r="F70" i="19"/>
  <c r="D70" i="19"/>
  <c r="AX69" i="19"/>
  <c r="AV69" i="19"/>
  <c r="AT69" i="19"/>
  <c r="AP69" i="19"/>
  <c r="AJ69" i="19"/>
  <c r="AH69" i="19"/>
  <c r="AF69" i="19"/>
  <c r="AD69" i="19"/>
  <c r="AB69" i="19"/>
  <c r="Z69" i="19"/>
  <c r="X69" i="19"/>
  <c r="V69" i="19"/>
  <c r="T69" i="19"/>
  <c r="R69" i="19"/>
  <c r="P69" i="19"/>
  <c r="N69" i="19"/>
  <c r="L69" i="19"/>
  <c r="J69" i="19"/>
  <c r="H69" i="19"/>
  <c r="F69" i="19"/>
  <c r="D69" i="19"/>
  <c r="AX68" i="19"/>
  <c r="AV68" i="19"/>
  <c r="AT68" i="19"/>
  <c r="AP68" i="19"/>
  <c r="AJ68" i="19"/>
  <c r="AH68" i="19"/>
  <c r="AF68" i="19"/>
  <c r="AD68" i="19"/>
  <c r="AB68" i="19"/>
  <c r="Z68" i="19"/>
  <c r="X68" i="19"/>
  <c r="V68" i="19"/>
  <c r="T68" i="19"/>
  <c r="R68" i="19"/>
  <c r="P68" i="19"/>
  <c r="N68" i="19"/>
  <c r="L68" i="19"/>
  <c r="J68" i="19"/>
  <c r="H68" i="19"/>
  <c r="F68" i="19"/>
  <c r="D68" i="19"/>
  <c r="AX67" i="19"/>
  <c r="AV67" i="19"/>
  <c r="AT67" i="19"/>
  <c r="AP67" i="19"/>
  <c r="AJ67" i="19"/>
  <c r="AH67" i="19"/>
  <c r="AF67" i="19"/>
  <c r="AD67" i="19"/>
  <c r="AB67" i="19"/>
  <c r="Z67" i="19"/>
  <c r="X67" i="19"/>
  <c r="V67" i="19"/>
  <c r="T67" i="19"/>
  <c r="R67" i="19"/>
  <c r="P67" i="19"/>
  <c r="N67" i="19"/>
  <c r="L67" i="19"/>
  <c r="J67" i="19"/>
  <c r="H67" i="19"/>
  <c r="F67" i="19"/>
  <c r="D67" i="19"/>
  <c r="AX66" i="19"/>
  <c r="AV66" i="19"/>
  <c r="AT66" i="19"/>
  <c r="AP66" i="19"/>
  <c r="AJ66" i="19"/>
  <c r="AH66" i="19"/>
  <c r="AF66" i="19"/>
  <c r="AD66" i="19"/>
  <c r="AB66" i="19"/>
  <c r="Z66" i="19"/>
  <c r="X66" i="19"/>
  <c r="V66" i="19"/>
  <c r="T66" i="19"/>
  <c r="R66" i="19"/>
  <c r="P66" i="19"/>
  <c r="N66" i="19"/>
  <c r="L66" i="19"/>
  <c r="J66" i="19"/>
  <c r="H66" i="19"/>
  <c r="F66" i="19"/>
  <c r="D66" i="19"/>
  <c r="AX65" i="19"/>
  <c r="AV65" i="19"/>
  <c r="AT65" i="19"/>
  <c r="AP65" i="19"/>
  <c r="AJ65" i="19"/>
  <c r="AH65" i="19"/>
  <c r="AF65" i="19"/>
  <c r="AD65" i="19"/>
  <c r="AB65" i="19"/>
  <c r="Z65" i="19"/>
  <c r="X65" i="19"/>
  <c r="V65" i="19"/>
  <c r="T65" i="19"/>
  <c r="R65" i="19"/>
  <c r="P65" i="19"/>
  <c r="N65" i="19"/>
  <c r="L65" i="19"/>
  <c r="J65" i="19"/>
  <c r="H65" i="19"/>
  <c r="F65" i="19"/>
  <c r="D65" i="19"/>
  <c r="AX64" i="19"/>
  <c r="AV64" i="19"/>
  <c r="AT64" i="19"/>
  <c r="AP64" i="19"/>
  <c r="AH64" i="19"/>
  <c r="AF64" i="19"/>
  <c r="AD64" i="19"/>
  <c r="AB64" i="19"/>
  <c r="Z64" i="19"/>
  <c r="X64" i="19"/>
  <c r="V64" i="19"/>
  <c r="T64" i="19"/>
  <c r="R64" i="19"/>
  <c r="P64" i="19"/>
  <c r="N64" i="19"/>
  <c r="L64" i="19"/>
  <c r="J64" i="19"/>
  <c r="H64" i="19"/>
  <c r="F64" i="19"/>
  <c r="D64" i="19"/>
  <c r="AX63" i="19"/>
  <c r="AV63" i="19"/>
  <c r="AT63" i="19"/>
  <c r="AP63" i="19"/>
  <c r="AH63" i="19"/>
  <c r="AF63" i="19"/>
  <c r="AD63" i="19"/>
  <c r="AB63" i="19"/>
  <c r="Z63" i="19"/>
  <c r="X63" i="19"/>
  <c r="V63" i="19"/>
  <c r="T63" i="19"/>
  <c r="R63" i="19"/>
  <c r="P63" i="19"/>
  <c r="N63" i="19"/>
  <c r="L63" i="19"/>
  <c r="J63" i="19"/>
  <c r="H63" i="19"/>
  <c r="F63" i="19"/>
  <c r="D63" i="19"/>
  <c r="AX62" i="19"/>
  <c r="AV62" i="19"/>
  <c r="AT62" i="19"/>
  <c r="AP62" i="19"/>
  <c r="AH62" i="19"/>
  <c r="AF62" i="19"/>
  <c r="AD62" i="19"/>
  <c r="AB62" i="19"/>
  <c r="Z62" i="19"/>
  <c r="X62" i="19"/>
  <c r="V62" i="19"/>
  <c r="T62" i="19"/>
  <c r="R62" i="19"/>
  <c r="P62" i="19"/>
  <c r="N62" i="19"/>
  <c r="L62" i="19"/>
  <c r="J62" i="19"/>
  <c r="H62" i="19"/>
  <c r="F62" i="19"/>
  <c r="D62" i="19"/>
  <c r="AX61" i="19"/>
  <c r="AV61" i="19"/>
  <c r="AT61" i="19"/>
  <c r="AP61" i="19"/>
  <c r="AH61" i="19"/>
  <c r="AF61" i="19"/>
  <c r="AD61" i="19"/>
  <c r="AB61" i="19"/>
  <c r="Z61" i="19"/>
  <c r="X61" i="19"/>
  <c r="V61" i="19"/>
  <c r="T61" i="19"/>
  <c r="R61" i="19"/>
  <c r="P61" i="19"/>
  <c r="N61" i="19"/>
  <c r="L61" i="19"/>
  <c r="J61" i="19"/>
  <c r="H61" i="19"/>
  <c r="F61" i="19"/>
  <c r="D61" i="19"/>
  <c r="AX60" i="19"/>
  <c r="AV60" i="19"/>
  <c r="AT60" i="19"/>
  <c r="AP60" i="19"/>
  <c r="AH60" i="19"/>
  <c r="AF60" i="19"/>
  <c r="AD60" i="19"/>
  <c r="AB60" i="19"/>
  <c r="Z60" i="19"/>
  <c r="X60" i="19"/>
  <c r="V60" i="19"/>
  <c r="T60" i="19"/>
  <c r="R60" i="19"/>
  <c r="P60" i="19"/>
  <c r="N60" i="19"/>
  <c r="L60" i="19"/>
  <c r="J60" i="19"/>
  <c r="H60" i="19"/>
  <c r="F60" i="19"/>
  <c r="D60" i="19"/>
  <c r="AX59" i="19"/>
  <c r="AV59" i="19"/>
  <c r="AT59" i="19"/>
  <c r="AR59" i="19"/>
  <c r="AP59" i="19"/>
  <c r="AN59" i="19"/>
  <c r="AL59" i="19"/>
  <c r="AJ59" i="19"/>
  <c r="AH59" i="19"/>
  <c r="AF59" i="19"/>
  <c r="AD59" i="19"/>
  <c r="AB59" i="19"/>
  <c r="Z59" i="19"/>
  <c r="X59" i="19"/>
  <c r="V59" i="19"/>
  <c r="T59" i="19"/>
  <c r="R59" i="19"/>
  <c r="P59" i="19"/>
  <c r="N59" i="19"/>
  <c r="L59" i="19"/>
  <c r="J59" i="19"/>
  <c r="H59" i="19"/>
  <c r="F59" i="19"/>
  <c r="D59" i="19"/>
  <c r="AX58" i="19"/>
  <c r="AV58" i="19"/>
  <c r="AT58" i="19"/>
  <c r="AR58" i="19"/>
  <c r="AP58" i="19"/>
  <c r="AN58" i="19"/>
  <c r="AL58" i="19"/>
  <c r="AJ58" i="19"/>
  <c r="AH58" i="19"/>
  <c r="AF58" i="19"/>
  <c r="AD58" i="19"/>
  <c r="AB58" i="19"/>
  <c r="Z58" i="19"/>
  <c r="X58" i="19"/>
  <c r="V58" i="19"/>
  <c r="T58" i="19"/>
  <c r="R58" i="19"/>
  <c r="P58" i="19"/>
  <c r="N58" i="19"/>
  <c r="L58" i="19"/>
  <c r="J58" i="19"/>
  <c r="H58" i="19"/>
  <c r="F58" i="19"/>
  <c r="D58" i="19"/>
  <c r="AX57" i="19"/>
  <c r="AV57" i="19"/>
  <c r="AT57" i="19"/>
  <c r="AR57" i="19"/>
  <c r="AP57" i="19"/>
  <c r="AN57" i="19"/>
  <c r="AL57" i="19"/>
  <c r="AJ57" i="19"/>
  <c r="AH57" i="19"/>
  <c r="AF57" i="19"/>
  <c r="AD57" i="19"/>
  <c r="AB57" i="19"/>
  <c r="Z57" i="19"/>
  <c r="X57" i="19"/>
  <c r="V57" i="19"/>
  <c r="T57" i="19"/>
  <c r="R57" i="19"/>
  <c r="P57" i="19"/>
  <c r="N57" i="19"/>
  <c r="L57" i="19"/>
  <c r="J57" i="19"/>
  <c r="H57" i="19"/>
  <c r="F57" i="19"/>
  <c r="D57" i="19"/>
  <c r="BC40" i="19"/>
  <c r="BB39" i="19"/>
  <c r="BB41" i="19" s="1"/>
  <c r="BB20" i="19" s="1"/>
  <c r="BC38" i="19"/>
  <c r="AW38" i="19"/>
  <c r="AU38" i="19"/>
  <c r="AS38" i="19"/>
  <c r="AQ38" i="19"/>
  <c r="AO38" i="19"/>
  <c r="AM38" i="19"/>
  <c r="AK38" i="19"/>
  <c r="AI38" i="19"/>
  <c r="AG38" i="19"/>
  <c r="AE38" i="19"/>
  <c r="AC38" i="19"/>
  <c r="AA38" i="19"/>
  <c r="Y38" i="19"/>
  <c r="W38" i="19"/>
  <c r="U38" i="19"/>
  <c r="S38" i="19"/>
  <c r="Q38" i="19"/>
  <c r="O38" i="19"/>
  <c r="M38" i="19"/>
  <c r="K38" i="19"/>
  <c r="I38" i="19"/>
  <c r="G38" i="19"/>
  <c r="E38" i="19"/>
  <c r="C38" i="19"/>
  <c r="BC37" i="19"/>
  <c r="AW37" i="19"/>
  <c r="AU37" i="19"/>
  <c r="AS37" i="19"/>
  <c r="AQ37" i="19"/>
  <c r="AO37" i="19"/>
  <c r="AM37" i="19"/>
  <c r="AK37" i="19"/>
  <c r="AI37" i="19"/>
  <c r="AG37" i="19"/>
  <c r="AE37" i="19"/>
  <c r="AC37" i="19"/>
  <c r="AA37" i="19"/>
  <c r="Y37" i="19"/>
  <c r="W37" i="19"/>
  <c r="U37" i="19"/>
  <c r="S37" i="19"/>
  <c r="Q37" i="19"/>
  <c r="O37" i="19"/>
  <c r="M37" i="19"/>
  <c r="K37" i="19"/>
  <c r="I37" i="19"/>
  <c r="G37" i="19"/>
  <c r="E37" i="19"/>
  <c r="C37" i="19"/>
  <c r="BC36" i="19"/>
  <c r="AW36" i="19"/>
  <c r="AU36" i="19"/>
  <c r="AS36" i="19"/>
  <c r="AQ36" i="19"/>
  <c r="AO36" i="19"/>
  <c r="AM36" i="19"/>
  <c r="AK36" i="19"/>
  <c r="AI36" i="19"/>
  <c r="AG36" i="19"/>
  <c r="AE36" i="19"/>
  <c r="AC36" i="19"/>
  <c r="AA36" i="19"/>
  <c r="Y36" i="19"/>
  <c r="W36" i="19"/>
  <c r="U36" i="19"/>
  <c r="S36" i="19"/>
  <c r="Q36" i="19"/>
  <c r="O36" i="19"/>
  <c r="M36" i="19"/>
  <c r="K36" i="19"/>
  <c r="I36" i="19"/>
  <c r="G36" i="19"/>
  <c r="E36" i="19"/>
  <c r="C36" i="19"/>
  <c r="BC35" i="19"/>
  <c r="AW35" i="19"/>
  <c r="AU35" i="19"/>
  <c r="AS35" i="19"/>
  <c r="AO35" i="19"/>
  <c r="AE35" i="19"/>
  <c r="AC35" i="19"/>
  <c r="AA35" i="19"/>
  <c r="Y35" i="19"/>
  <c r="W35" i="19"/>
  <c r="U35" i="19"/>
  <c r="S35" i="19"/>
  <c r="Q35" i="19"/>
  <c r="O35" i="19"/>
  <c r="M35" i="19"/>
  <c r="K35" i="19"/>
  <c r="I35" i="19"/>
  <c r="G35" i="19"/>
  <c r="E35" i="19"/>
  <c r="C35" i="19"/>
  <c r="BC34" i="19"/>
  <c r="AW34" i="19"/>
  <c r="AU34" i="19"/>
  <c r="AS34" i="19"/>
  <c r="AO34" i="19"/>
  <c r="AE34" i="19"/>
  <c r="AC34" i="19"/>
  <c r="AA34" i="19"/>
  <c r="Y34" i="19"/>
  <c r="W34" i="19"/>
  <c r="U34" i="19"/>
  <c r="S34" i="19"/>
  <c r="Q34" i="19"/>
  <c r="O34" i="19"/>
  <c r="M34" i="19"/>
  <c r="K34" i="19"/>
  <c r="I34" i="19"/>
  <c r="G34" i="19"/>
  <c r="E34" i="19"/>
  <c r="C34" i="19"/>
  <c r="BC33" i="19"/>
  <c r="AW33" i="19"/>
  <c r="AU33" i="19"/>
  <c r="AS33" i="19"/>
  <c r="AQ33" i="19"/>
  <c r="AO33" i="19"/>
  <c r="AM33" i="19"/>
  <c r="AK33" i="19"/>
  <c r="AI33" i="19"/>
  <c r="AG33" i="19"/>
  <c r="AE33" i="19"/>
  <c r="AC33" i="19"/>
  <c r="AA33" i="19"/>
  <c r="Y33" i="19"/>
  <c r="W33" i="19"/>
  <c r="U33" i="19"/>
  <c r="S33" i="19"/>
  <c r="Q33" i="19"/>
  <c r="O33" i="19"/>
  <c r="M33" i="19"/>
  <c r="K33" i="19"/>
  <c r="I33" i="19"/>
  <c r="G33" i="19"/>
  <c r="E33" i="19"/>
  <c r="C33" i="19"/>
  <c r="BC32" i="19"/>
  <c r="AW32" i="19"/>
  <c r="AU32" i="19"/>
  <c r="AS32" i="19"/>
  <c r="AO32" i="19"/>
  <c r="AE32" i="19"/>
  <c r="AC32" i="19"/>
  <c r="AA32" i="19"/>
  <c r="Y32" i="19"/>
  <c r="W32" i="19"/>
  <c r="U32" i="19"/>
  <c r="S32" i="19"/>
  <c r="Q32" i="19"/>
  <c r="O32" i="19"/>
  <c r="M32" i="19"/>
  <c r="K32" i="19"/>
  <c r="I32" i="19"/>
  <c r="G32" i="19"/>
  <c r="E32" i="19"/>
  <c r="C32" i="19"/>
  <c r="BC31" i="19"/>
  <c r="AW31" i="19"/>
  <c r="AU31" i="19"/>
  <c r="AS31" i="19"/>
  <c r="AO31" i="19"/>
  <c r="AE31" i="19"/>
  <c r="AC31" i="19"/>
  <c r="AA31" i="19"/>
  <c r="Y31" i="19"/>
  <c r="W31" i="19"/>
  <c r="U31" i="19"/>
  <c r="S31" i="19"/>
  <c r="Q31" i="19"/>
  <c r="O31" i="19"/>
  <c r="M31" i="19"/>
  <c r="K31" i="19"/>
  <c r="I31" i="19"/>
  <c r="G31" i="19"/>
  <c r="E31" i="19"/>
  <c r="C31" i="19"/>
  <c r="BC30" i="19"/>
  <c r="AW30" i="19"/>
  <c r="AU30" i="19"/>
  <c r="AS30" i="19"/>
  <c r="AQ30" i="19"/>
  <c r="AO30" i="19"/>
  <c r="AM30" i="19"/>
  <c r="AK30" i="19"/>
  <c r="AI30" i="19"/>
  <c r="AG30" i="19"/>
  <c r="AE30" i="19"/>
  <c r="AC30" i="19"/>
  <c r="AA30" i="19"/>
  <c r="Y30" i="19"/>
  <c r="W30" i="19"/>
  <c r="U30" i="19"/>
  <c r="S30" i="19"/>
  <c r="Q30" i="19"/>
  <c r="O30" i="19"/>
  <c r="M30" i="19"/>
  <c r="K30" i="19"/>
  <c r="I30" i="19"/>
  <c r="G30" i="19"/>
  <c r="E30" i="19"/>
  <c r="C30" i="19"/>
  <c r="BC29" i="19"/>
  <c r="AW29" i="19"/>
  <c r="AU29" i="19"/>
  <c r="AS29" i="19"/>
  <c r="AQ29" i="19"/>
  <c r="AO29" i="19"/>
  <c r="AM29" i="19"/>
  <c r="AK29" i="19"/>
  <c r="AI29" i="19"/>
  <c r="AG29" i="19"/>
  <c r="AE29" i="19"/>
  <c r="AC29" i="19"/>
  <c r="AA29" i="19"/>
  <c r="Y29" i="19"/>
  <c r="W29" i="19"/>
  <c r="U29" i="19"/>
  <c r="S29" i="19"/>
  <c r="Q29" i="19"/>
  <c r="O29" i="19"/>
  <c r="M29" i="19"/>
  <c r="K29" i="19"/>
  <c r="I29" i="19"/>
  <c r="G29" i="19"/>
  <c r="E29" i="19"/>
  <c r="C29" i="19"/>
  <c r="BC28" i="19"/>
  <c r="AW28" i="19"/>
  <c r="AU28" i="19"/>
  <c r="AS28" i="19"/>
  <c r="AQ28" i="19"/>
  <c r="AO28" i="19"/>
  <c r="AM28" i="19"/>
  <c r="AK28" i="19"/>
  <c r="AI28" i="19"/>
  <c r="AG28" i="19"/>
  <c r="AE28" i="19"/>
  <c r="AC28" i="19"/>
  <c r="AA28" i="19"/>
  <c r="Y28" i="19"/>
  <c r="W28" i="19"/>
  <c r="U28" i="19"/>
  <c r="S28" i="19"/>
  <c r="Q28" i="19"/>
  <c r="O28" i="19"/>
  <c r="M28" i="19"/>
  <c r="K28" i="19"/>
  <c r="I28" i="19"/>
  <c r="G28" i="19"/>
  <c r="E28" i="19"/>
  <c r="C28" i="19"/>
  <c r="BC27" i="19"/>
  <c r="AW27" i="19"/>
  <c r="AU27" i="19"/>
  <c r="AS27" i="19"/>
  <c r="AQ27" i="19"/>
  <c r="AO27" i="19"/>
  <c r="AM27" i="19"/>
  <c r="AK27" i="19"/>
  <c r="AI27" i="19"/>
  <c r="AG27" i="19"/>
  <c r="AE27" i="19"/>
  <c r="AC27" i="19"/>
  <c r="AA27" i="19"/>
  <c r="Y27" i="19"/>
  <c r="W27" i="19"/>
  <c r="U27" i="19"/>
  <c r="S27" i="19"/>
  <c r="Q27" i="19"/>
  <c r="O27" i="19"/>
  <c r="M27" i="19"/>
  <c r="K27" i="19"/>
  <c r="I27" i="19"/>
  <c r="G27" i="19"/>
  <c r="E27" i="19"/>
  <c r="C27" i="19"/>
  <c r="BC26" i="19"/>
  <c r="AW26" i="19"/>
  <c r="AU26" i="19"/>
  <c r="AS26" i="19"/>
  <c r="AQ26" i="19"/>
  <c r="AO26" i="19"/>
  <c r="AM26" i="19"/>
  <c r="AK26" i="19"/>
  <c r="AI26" i="19"/>
  <c r="AG26" i="19"/>
  <c r="AE26" i="19"/>
  <c r="AC26" i="19"/>
  <c r="AA26" i="19"/>
  <c r="Y26" i="19"/>
  <c r="W26" i="19"/>
  <c r="U26" i="19"/>
  <c r="S26" i="19"/>
  <c r="Q26" i="19"/>
  <c r="O26" i="19"/>
  <c r="M26" i="19"/>
  <c r="K26" i="19"/>
  <c r="I26" i="19"/>
  <c r="G26" i="19"/>
  <c r="E26" i="19"/>
  <c r="C26" i="19"/>
  <c r="BC25" i="19"/>
  <c r="AW25" i="19"/>
  <c r="AU25" i="19"/>
  <c r="AS25" i="19"/>
  <c r="AQ25" i="19"/>
  <c r="AO25" i="19"/>
  <c r="AM25" i="19"/>
  <c r="AK25" i="19"/>
  <c r="AI25" i="19"/>
  <c r="AG25" i="19"/>
  <c r="AE25" i="19"/>
  <c r="AC25" i="19"/>
  <c r="AA25" i="19"/>
  <c r="Y25" i="19"/>
  <c r="W25" i="19"/>
  <c r="U25" i="19"/>
  <c r="S25" i="19"/>
  <c r="Q25" i="19"/>
  <c r="O25" i="19"/>
  <c r="M25" i="19"/>
  <c r="K25" i="19"/>
  <c r="I25" i="19"/>
  <c r="G25" i="19"/>
  <c r="E25" i="19"/>
  <c r="C25" i="19"/>
  <c r="BC24" i="19"/>
  <c r="AW24" i="19"/>
  <c r="AU24" i="19"/>
  <c r="AS24" i="19"/>
  <c r="AQ24" i="19"/>
  <c r="AO24" i="19"/>
  <c r="AM24" i="19"/>
  <c r="AK24" i="19"/>
  <c r="AI24" i="19"/>
  <c r="AG24" i="19"/>
  <c r="AE24" i="19"/>
  <c r="AC24" i="19"/>
  <c r="AA24" i="19"/>
  <c r="Y24" i="19"/>
  <c r="W24" i="19"/>
  <c r="U24" i="19"/>
  <c r="S24" i="19"/>
  <c r="Q24" i="19"/>
  <c r="O24" i="19"/>
  <c r="M24" i="19"/>
  <c r="K24" i="19"/>
  <c r="I24" i="19"/>
  <c r="G24" i="19"/>
  <c r="E24" i="19"/>
  <c r="C24" i="19"/>
  <c r="BC23" i="19"/>
  <c r="BC39" i="19" s="1"/>
  <c r="BC41" i="19" s="1"/>
  <c r="BC20" i="19" s="1"/>
  <c r="AW23" i="19"/>
  <c r="AU23" i="19"/>
  <c r="AU39" i="19" s="1"/>
  <c r="AS23" i="19"/>
  <c r="AQ23" i="19"/>
  <c r="AO23" i="19"/>
  <c r="AM23" i="19"/>
  <c r="AK23" i="19"/>
  <c r="AI23" i="19"/>
  <c r="AG23" i="19"/>
  <c r="AE23" i="19"/>
  <c r="AE39" i="19" s="1"/>
  <c r="AC23" i="19"/>
  <c r="AA23" i="19"/>
  <c r="Y23" i="19"/>
  <c r="W23" i="19"/>
  <c r="U23" i="19"/>
  <c r="S23" i="19"/>
  <c r="Q23" i="19"/>
  <c r="O23" i="19"/>
  <c r="O39" i="19" s="1"/>
  <c r="M23" i="19"/>
  <c r="K23" i="19"/>
  <c r="I23" i="19"/>
  <c r="G23" i="19"/>
  <c r="E23" i="19"/>
  <c r="C23" i="19"/>
  <c r="BA18" i="19"/>
  <c r="AX15" i="19"/>
  <c r="AW41" i="19" s="1"/>
  <c r="AV15" i="19"/>
  <c r="AU41" i="19" s="1"/>
  <c r="AT15" i="19"/>
  <c r="AS41" i="19" s="1"/>
  <c r="AR15" i="19"/>
  <c r="AP15" i="19"/>
  <c r="AO41" i="19" s="1"/>
  <c r="AN15" i="19"/>
  <c r="AL15" i="19"/>
  <c r="AJ15" i="19"/>
  <c r="AH15" i="19"/>
  <c r="AF15" i="19"/>
  <c r="AE41" i="19" s="1"/>
  <c r="AD15" i="19"/>
  <c r="AC41" i="19" s="1"/>
  <c r="AB15" i="19"/>
  <c r="AA41" i="19" s="1"/>
  <c r="Z15" i="19"/>
  <c r="Y41" i="19" s="1"/>
  <c r="X15" i="19"/>
  <c r="W41" i="19" s="1"/>
  <c r="V15" i="19"/>
  <c r="U41" i="19" s="1"/>
  <c r="T15" i="19"/>
  <c r="S41" i="19" s="1"/>
  <c r="R15" i="19"/>
  <c r="Q41" i="19" s="1"/>
  <c r="P15" i="19"/>
  <c r="O41" i="19" s="1"/>
  <c r="N15" i="19"/>
  <c r="M41" i="19" s="1"/>
  <c r="L15" i="19"/>
  <c r="K41" i="19" s="1"/>
  <c r="J15" i="19"/>
  <c r="I41" i="19" s="1"/>
  <c r="H15" i="19"/>
  <c r="G41" i="19" s="1"/>
  <c r="F15" i="19"/>
  <c r="E41" i="19" s="1"/>
  <c r="D15" i="19"/>
  <c r="D14" i="19"/>
  <c r="AX13" i="19"/>
  <c r="AV13" i="19"/>
  <c r="AT13" i="19"/>
  <c r="AR13" i="19"/>
  <c r="AP13" i="19"/>
  <c r="AN13" i="19"/>
  <c r="AL13" i="19"/>
  <c r="AJ13" i="19"/>
  <c r="AH13" i="19"/>
  <c r="AF13" i="19"/>
  <c r="AD13" i="19"/>
  <c r="AB13" i="19"/>
  <c r="Z13" i="19"/>
  <c r="X13" i="19"/>
  <c r="V13" i="19"/>
  <c r="T13" i="19"/>
  <c r="R13" i="19"/>
  <c r="P13" i="19"/>
  <c r="N13" i="19"/>
  <c r="L13" i="19"/>
  <c r="J13" i="19"/>
  <c r="H13" i="19"/>
  <c r="F13" i="19"/>
  <c r="D13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W73" i="18"/>
  <c r="AU73" i="18"/>
  <c r="AS73" i="18"/>
  <c r="AQ73" i="18"/>
  <c r="AO73" i="18"/>
  <c r="AM73" i="18"/>
  <c r="U73" i="18"/>
  <c r="S73" i="18"/>
  <c r="Q73" i="18"/>
  <c r="O73" i="18"/>
  <c r="M73" i="18"/>
  <c r="K73" i="18"/>
  <c r="I73" i="18"/>
  <c r="G73" i="18"/>
  <c r="E73" i="18"/>
  <c r="C73" i="18"/>
  <c r="AX72" i="18"/>
  <c r="AV72" i="18"/>
  <c r="AT72" i="18"/>
  <c r="AR72" i="18"/>
  <c r="AP72" i="18"/>
  <c r="AN72" i="18"/>
  <c r="V72" i="18"/>
  <c r="T72" i="18"/>
  <c r="R72" i="18"/>
  <c r="P72" i="18"/>
  <c r="N72" i="18"/>
  <c r="L72" i="18"/>
  <c r="J72" i="18"/>
  <c r="H72" i="18"/>
  <c r="F72" i="18"/>
  <c r="D72" i="18"/>
  <c r="AX71" i="18"/>
  <c r="AV71" i="18"/>
  <c r="AT71" i="18"/>
  <c r="AR71" i="18"/>
  <c r="AP71" i="18"/>
  <c r="AN71" i="18"/>
  <c r="V71" i="18"/>
  <c r="T71" i="18"/>
  <c r="R71" i="18"/>
  <c r="P71" i="18"/>
  <c r="N71" i="18"/>
  <c r="L71" i="18"/>
  <c r="J71" i="18"/>
  <c r="H71" i="18"/>
  <c r="F71" i="18"/>
  <c r="D71" i="18"/>
  <c r="AX70" i="18"/>
  <c r="AV70" i="18"/>
  <c r="AT70" i="18"/>
  <c r="AR70" i="18"/>
  <c r="AP70" i="18"/>
  <c r="AN70" i="18"/>
  <c r="V70" i="18"/>
  <c r="T70" i="18"/>
  <c r="R70" i="18"/>
  <c r="P70" i="18"/>
  <c r="N70" i="18"/>
  <c r="L70" i="18"/>
  <c r="J70" i="18"/>
  <c r="H70" i="18"/>
  <c r="F70" i="18"/>
  <c r="D70" i="18"/>
  <c r="AX69" i="18"/>
  <c r="AV69" i="18"/>
  <c r="AT69" i="18"/>
  <c r="AR69" i="18"/>
  <c r="AP69" i="18"/>
  <c r="AN69" i="18"/>
  <c r="V69" i="18"/>
  <c r="T69" i="18"/>
  <c r="R69" i="18"/>
  <c r="P69" i="18"/>
  <c r="N69" i="18"/>
  <c r="L69" i="18"/>
  <c r="J69" i="18"/>
  <c r="H69" i="18"/>
  <c r="F69" i="18"/>
  <c r="D69" i="18"/>
  <c r="AX68" i="18"/>
  <c r="AV68" i="18"/>
  <c r="AT68" i="18"/>
  <c r="AR68" i="18"/>
  <c r="AP68" i="18"/>
  <c r="AN68" i="18"/>
  <c r="V68" i="18"/>
  <c r="T68" i="18"/>
  <c r="R68" i="18"/>
  <c r="P68" i="18"/>
  <c r="N68" i="18"/>
  <c r="L68" i="18"/>
  <c r="J68" i="18"/>
  <c r="H68" i="18"/>
  <c r="F68" i="18"/>
  <c r="D68" i="18"/>
  <c r="AX67" i="18"/>
  <c r="AV67" i="18"/>
  <c r="AT67" i="18"/>
  <c r="AR67" i="18"/>
  <c r="AP67" i="18"/>
  <c r="AN67" i="18"/>
  <c r="V67" i="18"/>
  <c r="T67" i="18"/>
  <c r="R67" i="18"/>
  <c r="P67" i="18"/>
  <c r="N67" i="18"/>
  <c r="L67" i="18"/>
  <c r="J67" i="18"/>
  <c r="H67" i="18"/>
  <c r="F67" i="18"/>
  <c r="D67" i="18"/>
  <c r="AX66" i="18"/>
  <c r="AV66" i="18"/>
  <c r="AT66" i="18"/>
  <c r="AR66" i="18"/>
  <c r="AP66" i="18"/>
  <c r="AN66" i="18"/>
  <c r="V66" i="18"/>
  <c r="T66" i="18"/>
  <c r="R66" i="18"/>
  <c r="P66" i="18"/>
  <c r="N66" i="18"/>
  <c r="L66" i="18"/>
  <c r="J66" i="18"/>
  <c r="H66" i="18"/>
  <c r="F66" i="18"/>
  <c r="D66" i="18"/>
  <c r="AX65" i="18"/>
  <c r="AV65" i="18"/>
  <c r="AT65" i="18"/>
  <c r="AR65" i="18"/>
  <c r="AP65" i="18"/>
  <c r="AN65" i="18"/>
  <c r="V65" i="18"/>
  <c r="T65" i="18"/>
  <c r="R65" i="18"/>
  <c r="P65" i="18"/>
  <c r="N65" i="18"/>
  <c r="L65" i="18"/>
  <c r="J65" i="18"/>
  <c r="H65" i="18"/>
  <c r="F65" i="18"/>
  <c r="D65" i="18"/>
  <c r="AX64" i="18"/>
  <c r="AV64" i="18"/>
  <c r="AT64" i="18"/>
  <c r="AR64" i="18"/>
  <c r="AP64" i="18"/>
  <c r="AN64" i="18"/>
  <c r="V64" i="18"/>
  <c r="T64" i="18"/>
  <c r="R64" i="18"/>
  <c r="P64" i="18"/>
  <c r="N64" i="18"/>
  <c r="L64" i="18"/>
  <c r="J64" i="18"/>
  <c r="H64" i="18"/>
  <c r="F64" i="18"/>
  <c r="D64" i="18"/>
  <c r="AX63" i="18"/>
  <c r="AV63" i="18"/>
  <c r="AT63" i="18"/>
  <c r="AR63" i="18"/>
  <c r="AP63" i="18"/>
  <c r="AN63" i="18"/>
  <c r="AB63" i="18"/>
  <c r="Z63" i="18"/>
  <c r="V63" i="18"/>
  <c r="T63" i="18"/>
  <c r="R63" i="18"/>
  <c r="P63" i="18"/>
  <c r="N63" i="18"/>
  <c r="L63" i="18"/>
  <c r="J63" i="18"/>
  <c r="H63" i="18"/>
  <c r="F63" i="18"/>
  <c r="D63" i="18"/>
  <c r="AX62" i="18"/>
  <c r="AV62" i="18"/>
  <c r="AT62" i="18"/>
  <c r="AR62" i="18"/>
  <c r="AP62" i="18"/>
  <c r="AN62" i="18"/>
  <c r="Z62" i="18"/>
  <c r="V62" i="18"/>
  <c r="T62" i="18"/>
  <c r="R62" i="18"/>
  <c r="P62" i="18"/>
  <c r="N62" i="18"/>
  <c r="L62" i="18"/>
  <c r="J62" i="18"/>
  <c r="H62" i="18"/>
  <c r="F62" i="18"/>
  <c r="D62" i="18"/>
  <c r="AX61" i="18"/>
  <c r="AV61" i="18"/>
  <c r="AT61" i="18"/>
  <c r="AR61" i="18"/>
  <c r="AP61" i="18"/>
  <c r="AN61" i="18"/>
  <c r="AL61" i="18"/>
  <c r="AJ61" i="18"/>
  <c r="AH61" i="18"/>
  <c r="AF61" i="18"/>
  <c r="AD61" i="18"/>
  <c r="AB61" i="18"/>
  <c r="Z61" i="18"/>
  <c r="X61" i="18"/>
  <c r="V61" i="18"/>
  <c r="T61" i="18"/>
  <c r="R61" i="18"/>
  <c r="P61" i="18"/>
  <c r="N61" i="18"/>
  <c r="L61" i="18"/>
  <c r="J61" i="18"/>
  <c r="H61" i="18"/>
  <c r="F61" i="18"/>
  <c r="D61" i="18"/>
  <c r="AX60" i="18"/>
  <c r="AV60" i="18"/>
  <c r="AT60" i="18"/>
  <c r="AR60" i="18"/>
  <c r="AP60" i="18"/>
  <c r="AN60" i="18"/>
  <c r="AL60" i="18"/>
  <c r="AJ60" i="18"/>
  <c r="AH60" i="18"/>
  <c r="AF60" i="18"/>
  <c r="AD60" i="18"/>
  <c r="AB60" i="18"/>
  <c r="Z60" i="18"/>
  <c r="X60" i="18"/>
  <c r="V60" i="18"/>
  <c r="T60" i="18"/>
  <c r="R60" i="18"/>
  <c r="P60" i="18"/>
  <c r="N60" i="18"/>
  <c r="L60" i="18"/>
  <c r="J60" i="18"/>
  <c r="H60" i="18"/>
  <c r="F60" i="18"/>
  <c r="D60" i="18"/>
  <c r="AX59" i="18"/>
  <c r="AV59" i="18"/>
  <c r="AT59" i="18"/>
  <c r="AR59" i="18"/>
  <c r="AP59" i="18"/>
  <c r="AN59" i="18"/>
  <c r="AL59" i="18"/>
  <c r="AJ59" i="18"/>
  <c r="AH59" i="18"/>
  <c r="AF59" i="18"/>
  <c r="AD59" i="18"/>
  <c r="AB59" i="18"/>
  <c r="Z59" i="18"/>
  <c r="X59" i="18"/>
  <c r="V59" i="18"/>
  <c r="T59" i="18"/>
  <c r="R59" i="18"/>
  <c r="P59" i="18"/>
  <c r="N59" i="18"/>
  <c r="L59" i="18"/>
  <c r="J59" i="18"/>
  <c r="H59" i="18"/>
  <c r="F59" i="18"/>
  <c r="D59" i="18"/>
  <c r="AX58" i="18"/>
  <c r="AV58" i="18"/>
  <c r="AT58" i="18"/>
  <c r="AR58" i="18"/>
  <c r="AP58" i="18"/>
  <c r="AN58" i="18"/>
  <c r="AL58" i="18"/>
  <c r="AJ58" i="18"/>
  <c r="AH58" i="18"/>
  <c r="AF58" i="18"/>
  <c r="AD58" i="18"/>
  <c r="AB58" i="18"/>
  <c r="Z58" i="18"/>
  <c r="X58" i="18"/>
  <c r="V58" i="18"/>
  <c r="T58" i="18"/>
  <c r="R58" i="18"/>
  <c r="P58" i="18"/>
  <c r="N58" i="18"/>
  <c r="L58" i="18"/>
  <c r="J58" i="18"/>
  <c r="H58" i="18"/>
  <c r="F58" i="18"/>
  <c r="D58" i="18"/>
  <c r="AX57" i="18"/>
  <c r="AV57" i="18"/>
  <c r="AT57" i="18"/>
  <c r="AR57" i="18"/>
  <c r="AP57" i="18"/>
  <c r="AN57" i="18"/>
  <c r="AL57" i="18"/>
  <c r="AJ57" i="18"/>
  <c r="AH57" i="18"/>
  <c r="AF57" i="18"/>
  <c r="AD57" i="18"/>
  <c r="AB57" i="18"/>
  <c r="Z57" i="18"/>
  <c r="X57" i="18"/>
  <c r="V57" i="18"/>
  <c r="T57" i="18"/>
  <c r="R57" i="18"/>
  <c r="P57" i="18"/>
  <c r="N57" i="18"/>
  <c r="L57" i="18"/>
  <c r="J57" i="18"/>
  <c r="H57" i="18"/>
  <c r="F57" i="18"/>
  <c r="D57" i="18"/>
  <c r="BC40" i="18"/>
  <c r="BB39" i="18"/>
  <c r="BB41" i="18" s="1"/>
  <c r="BB20" i="18" s="1"/>
  <c r="BC38" i="18"/>
  <c r="AW38" i="18"/>
  <c r="AU38" i="18"/>
  <c r="AS38" i="18"/>
  <c r="AQ38" i="18"/>
  <c r="AO38" i="18"/>
  <c r="AM38" i="18"/>
  <c r="AK38" i="18"/>
  <c r="AI38" i="18"/>
  <c r="AG38" i="18"/>
  <c r="AE38" i="18"/>
  <c r="AC38" i="18"/>
  <c r="AA38" i="18"/>
  <c r="Y38" i="18"/>
  <c r="W38" i="18"/>
  <c r="U38" i="18"/>
  <c r="S38" i="18"/>
  <c r="Q38" i="18"/>
  <c r="O38" i="18"/>
  <c r="M38" i="18"/>
  <c r="K38" i="18"/>
  <c r="I38" i="18"/>
  <c r="G38" i="18"/>
  <c r="E38" i="18"/>
  <c r="C38" i="18"/>
  <c r="BC37" i="18"/>
  <c r="AW37" i="18"/>
  <c r="AU37" i="18"/>
  <c r="AS37" i="18"/>
  <c r="AQ37" i="18"/>
  <c r="AO37" i="18"/>
  <c r="AM37" i="18"/>
  <c r="AK37" i="18"/>
  <c r="AI37" i="18"/>
  <c r="AG37" i="18"/>
  <c r="AE37" i="18"/>
  <c r="AC37" i="18"/>
  <c r="AA37" i="18"/>
  <c r="Y37" i="18"/>
  <c r="W37" i="18"/>
  <c r="U37" i="18"/>
  <c r="S37" i="18"/>
  <c r="Q37" i="18"/>
  <c r="O37" i="18"/>
  <c r="M37" i="18"/>
  <c r="K37" i="18"/>
  <c r="I37" i="18"/>
  <c r="G37" i="18"/>
  <c r="E37" i="18"/>
  <c r="C37" i="18"/>
  <c r="BC36" i="18"/>
  <c r="AW36" i="18"/>
  <c r="AU36" i="18"/>
  <c r="AS36" i="18"/>
  <c r="AQ36" i="18"/>
  <c r="AO36" i="18"/>
  <c r="AM36" i="18"/>
  <c r="AK36" i="18"/>
  <c r="AI36" i="18"/>
  <c r="AG36" i="18"/>
  <c r="AE36" i="18"/>
  <c r="AC36" i="18"/>
  <c r="AA36" i="18"/>
  <c r="Y36" i="18"/>
  <c r="W36" i="18"/>
  <c r="U36" i="18"/>
  <c r="S36" i="18"/>
  <c r="Q36" i="18"/>
  <c r="O36" i="18"/>
  <c r="M36" i="18"/>
  <c r="K36" i="18"/>
  <c r="I36" i="18"/>
  <c r="G36" i="18"/>
  <c r="E36" i="18"/>
  <c r="C36" i="18"/>
  <c r="BC35" i="18"/>
  <c r="AW35" i="18"/>
  <c r="AU35" i="18"/>
  <c r="AS35" i="18"/>
  <c r="AQ35" i="18"/>
  <c r="AO35" i="18"/>
  <c r="AM35" i="18"/>
  <c r="AK35" i="18"/>
  <c r="AI35" i="18"/>
  <c r="AG35" i="18"/>
  <c r="AE35" i="18"/>
  <c r="AC35" i="18"/>
  <c r="AA35" i="18"/>
  <c r="Y35" i="18"/>
  <c r="U35" i="18"/>
  <c r="S35" i="18"/>
  <c r="Q35" i="18"/>
  <c r="O35" i="18"/>
  <c r="M35" i="18"/>
  <c r="K35" i="18"/>
  <c r="I35" i="18"/>
  <c r="G35" i="18"/>
  <c r="E35" i="18"/>
  <c r="C35" i="18"/>
  <c r="BC34" i="18"/>
  <c r="AW34" i="18"/>
  <c r="AU34" i="18"/>
  <c r="AS34" i="18"/>
  <c r="AQ34" i="18"/>
  <c r="AO34" i="18"/>
  <c r="AM34" i="18"/>
  <c r="AK34" i="18"/>
  <c r="AI34" i="18"/>
  <c r="AG34" i="18"/>
  <c r="AE34" i="18"/>
  <c r="AC34" i="18"/>
  <c r="AA34" i="18"/>
  <c r="Y34" i="18"/>
  <c r="U34" i="18"/>
  <c r="S34" i="18"/>
  <c r="Q34" i="18"/>
  <c r="O34" i="18"/>
  <c r="M34" i="18"/>
  <c r="K34" i="18"/>
  <c r="I34" i="18"/>
  <c r="G34" i="18"/>
  <c r="E34" i="18"/>
  <c r="C34" i="18"/>
  <c r="BC33" i="18"/>
  <c r="AW33" i="18"/>
  <c r="AU33" i="18"/>
  <c r="AS33" i="18"/>
  <c r="AQ33" i="18"/>
  <c r="AO33" i="18"/>
  <c r="AM33" i="18"/>
  <c r="AK33" i="18"/>
  <c r="AI33" i="18"/>
  <c r="AG33" i="18"/>
  <c r="AE33" i="18"/>
  <c r="AC33" i="18"/>
  <c r="AA33" i="18"/>
  <c r="Y33" i="18"/>
  <c r="W33" i="18"/>
  <c r="U33" i="18"/>
  <c r="S33" i="18"/>
  <c r="Q33" i="18"/>
  <c r="O33" i="18"/>
  <c r="M33" i="18"/>
  <c r="K33" i="18"/>
  <c r="I33" i="18"/>
  <c r="G33" i="18"/>
  <c r="E33" i="18"/>
  <c r="C33" i="18"/>
  <c r="BC32" i="18"/>
  <c r="AW32" i="18"/>
  <c r="AU32" i="18"/>
  <c r="AS32" i="18"/>
  <c r="AQ32" i="18"/>
  <c r="AO32" i="18"/>
  <c r="AM32" i="18"/>
  <c r="U32" i="18"/>
  <c r="S32" i="18"/>
  <c r="Q32" i="18"/>
  <c r="O32" i="18"/>
  <c r="M32" i="18"/>
  <c r="K32" i="18"/>
  <c r="I32" i="18"/>
  <c r="G32" i="18"/>
  <c r="E32" i="18"/>
  <c r="C32" i="18"/>
  <c r="BC31" i="18"/>
  <c r="AW31" i="18"/>
  <c r="AU31" i="18"/>
  <c r="AS31" i="18"/>
  <c r="AQ31" i="18"/>
  <c r="AO31" i="18"/>
  <c r="AM31" i="18"/>
  <c r="U31" i="18"/>
  <c r="S31" i="18"/>
  <c r="Q31" i="18"/>
  <c r="O31" i="18"/>
  <c r="M31" i="18"/>
  <c r="K31" i="18"/>
  <c r="I31" i="18"/>
  <c r="G31" i="18"/>
  <c r="E31" i="18"/>
  <c r="C31" i="18"/>
  <c r="BC30" i="18"/>
  <c r="AW30" i="18"/>
  <c r="AU30" i="18"/>
  <c r="AS30" i="18"/>
  <c r="AQ30" i="18"/>
  <c r="AO30" i="18"/>
  <c r="AM30" i="18"/>
  <c r="AK30" i="18"/>
  <c r="AI30" i="18"/>
  <c r="AG30" i="18"/>
  <c r="AE30" i="18"/>
  <c r="AC30" i="18"/>
  <c r="AA30" i="18"/>
  <c r="Y30" i="18"/>
  <c r="W30" i="18"/>
  <c r="U30" i="18"/>
  <c r="S30" i="18"/>
  <c r="Q30" i="18"/>
  <c r="O30" i="18"/>
  <c r="M30" i="18"/>
  <c r="K30" i="18"/>
  <c r="I30" i="18"/>
  <c r="G30" i="18"/>
  <c r="E30" i="18"/>
  <c r="C30" i="18"/>
  <c r="BC29" i="18"/>
  <c r="AW29" i="18"/>
  <c r="AU29" i="18"/>
  <c r="AS29" i="18"/>
  <c r="AQ29" i="18"/>
  <c r="AO29" i="18"/>
  <c r="AM29" i="18"/>
  <c r="AK29" i="18"/>
  <c r="AI29" i="18"/>
  <c r="AG29" i="18"/>
  <c r="AE29" i="18"/>
  <c r="AC29" i="18"/>
  <c r="AA29" i="18"/>
  <c r="Y29" i="18"/>
  <c r="W29" i="18"/>
  <c r="U29" i="18"/>
  <c r="S29" i="18"/>
  <c r="Q29" i="18"/>
  <c r="O29" i="18"/>
  <c r="M29" i="18"/>
  <c r="K29" i="18"/>
  <c r="I29" i="18"/>
  <c r="G29" i="18"/>
  <c r="E29" i="18"/>
  <c r="C29" i="18"/>
  <c r="BC28" i="18"/>
  <c r="AW28" i="18"/>
  <c r="AU28" i="18"/>
  <c r="AS28" i="18"/>
  <c r="AQ28" i="18"/>
  <c r="AO28" i="18"/>
  <c r="AM28" i="18"/>
  <c r="AK28" i="18"/>
  <c r="AI28" i="18"/>
  <c r="AG28" i="18"/>
  <c r="AE28" i="18"/>
  <c r="AC28" i="18"/>
  <c r="AA28" i="18"/>
  <c r="Y28" i="18"/>
  <c r="W28" i="18"/>
  <c r="U28" i="18"/>
  <c r="S28" i="18"/>
  <c r="Q28" i="18"/>
  <c r="O28" i="18"/>
  <c r="M28" i="18"/>
  <c r="K28" i="18"/>
  <c r="I28" i="18"/>
  <c r="G28" i="18"/>
  <c r="E28" i="18"/>
  <c r="C28" i="18"/>
  <c r="BC27" i="18"/>
  <c r="AW27" i="18"/>
  <c r="AU27" i="18"/>
  <c r="AS27" i="18"/>
  <c r="AQ27" i="18"/>
  <c r="AO27" i="18"/>
  <c r="AM27" i="18"/>
  <c r="AK27" i="18"/>
  <c r="AI27" i="18"/>
  <c r="AG27" i="18"/>
  <c r="AE27" i="18"/>
  <c r="AC27" i="18"/>
  <c r="AA27" i="18"/>
  <c r="Y27" i="18"/>
  <c r="W27" i="18"/>
  <c r="U27" i="18"/>
  <c r="S27" i="18"/>
  <c r="Q27" i="18"/>
  <c r="O27" i="18"/>
  <c r="M27" i="18"/>
  <c r="K27" i="18"/>
  <c r="I27" i="18"/>
  <c r="G27" i="18"/>
  <c r="E27" i="18"/>
  <c r="C27" i="18"/>
  <c r="BC26" i="18"/>
  <c r="AW26" i="18"/>
  <c r="AU26" i="18"/>
  <c r="AS26" i="18"/>
  <c r="AQ26" i="18"/>
  <c r="AO26" i="18"/>
  <c r="AM26" i="18"/>
  <c r="AK26" i="18"/>
  <c r="AI26" i="18"/>
  <c r="AG26" i="18"/>
  <c r="AE26" i="18"/>
  <c r="AC26" i="18"/>
  <c r="AA26" i="18"/>
  <c r="Y26" i="18"/>
  <c r="W26" i="18"/>
  <c r="U26" i="18"/>
  <c r="S26" i="18"/>
  <c r="Q26" i="18"/>
  <c r="O26" i="18"/>
  <c r="M26" i="18"/>
  <c r="K26" i="18"/>
  <c r="I26" i="18"/>
  <c r="G26" i="18"/>
  <c r="E26" i="18"/>
  <c r="C26" i="18"/>
  <c r="BC25" i="18"/>
  <c r="AW25" i="18"/>
  <c r="AU25" i="18"/>
  <c r="AS25" i="18"/>
  <c r="AQ25" i="18"/>
  <c r="AO25" i="18"/>
  <c r="AM25" i="18"/>
  <c r="AK25" i="18"/>
  <c r="AI25" i="18"/>
  <c r="AG25" i="18"/>
  <c r="AE25" i="18"/>
  <c r="AC25" i="18"/>
  <c r="AA25" i="18"/>
  <c r="Y25" i="18"/>
  <c r="W25" i="18"/>
  <c r="U25" i="18"/>
  <c r="S25" i="18"/>
  <c r="Q25" i="18"/>
  <c r="O25" i="18"/>
  <c r="M25" i="18"/>
  <c r="K25" i="18"/>
  <c r="I25" i="18"/>
  <c r="G25" i="18"/>
  <c r="E25" i="18"/>
  <c r="C25" i="18"/>
  <c r="BC24" i="18"/>
  <c r="AW24" i="18"/>
  <c r="AU24" i="18"/>
  <c r="AS24" i="18"/>
  <c r="AQ24" i="18"/>
  <c r="AO24" i="18"/>
  <c r="AM24" i="18"/>
  <c r="AK24" i="18"/>
  <c r="AI24" i="18"/>
  <c r="AG24" i="18"/>
  <c r="AE24" i="18"/>
  <c r="AC24" i="18"/>
  <c r="AA24" i="18"/>
  <c r="Y24" i="18"/>
  <c r="W24" i="18"/>
  <c r="U24" i="18"/>
  <c r="S24" i="18"/>
  <c r="Q24" i="18"/>
  <c r="O24" i="18"/>
  <c r="M24" i="18"/>
  <c r="K24" i="18"/>
  <c r="I24" i="18"/>
  <c r="G24" i="18"/>
  <c r="E24" i="18"/>
  <c r="C24" i="18"/>
  <c r="BC23" i="18"/>
  <c r="AW23" i="18"/>
  <c r="AU23" i="18"/>
  <c r="AS23" i="18"/>
  <c r="AQ23" i="18"/>
  <c r="AO23" i="18"/>
  <c r="AM23" i="18"/>
  <c r="AK23" i="18"/>
  <c r="AI23" i="18"/>
  <c r="AG23" i="18"/>
  <c r="AE23" i="18"/>
  <c r="AC23" i="18"/>
  <c r="AA23" i="18"/>
  <c r="Y23" i="18"/>
  <c r="W23" i="18"/>
  <c r="U23" i="18"/>
  <c r="U39" i="18" s="1"/>
  <c r="S23" i="18"/>
  <c r="Q23" i="18"/>
  <c r="O23" i="18"/>
  <c r="M23" i="18"/>
  <c r="K23" i="18"/>
  <c r="I23" i="18"/>
  <c r="G23" i="18"/>
  <c r="E23" i="18"/>
  <c r="E39" i="18" s="1"/>
  <c r="C23" i="18"/>
  <c r="BA18" i="18"/>
  <c r="AX15" i="18"/>
  <c r="AW41" i="18" s="1"/>
  <c r="AV15" i="18"/>
  <c r="AU41" i="18" s="1"/>
  <c r="AT15" i="18"/>
  <c r="AS41" i="18" s="1"/>
  <c r="AR15" i="18"/>
  <c r="AQ41" i="18" s="1"/>
  <c r="AP15" i="18"/>
  <c r="AO41" i="18" s="1"/>
  <c r="AN15" i="18"/>
  <c r="AM41" i="18" s="1"/>
  <c r="AL15" i="18"/>
  <c r="AJ15" i="18"/>
  <c r="AH15" i="18"/>
  <c r="AF15" i="18"/>
  <c r="AD15" i="18"/>
  <c r="AB15" i="18"/>
  <c r="Z15" i="18"/>
  <c r="X15" i="18"/>
  <c r="V15" i="18"/>
  <c r="U41" i="18" s="1"/>
  <c r="T15" i="18"/>
  <c r="S41" i="18" s="1"/>
  <c r="R15" i="18"/>
  <c r="Q41" i="18" s="1"/>
  <c r="P15" i="18"/>
  <c r="O41" i="18" s="1"/>
  <c r="N15" i="18"/>
  <c r="M41" i="18" s="1"/>
  <c r="L15" i="18"/>
  <c r="K41" i="18" s="1"/>
  <c r="J15" i="18"/>
  <c r="I41" i="18" s="1"/>
  <c r="H15" i="18"/>
  <c r="G41" i="18" s="1"/>
  <c r="F15" i="18"/>
  <c r="E41" i="18" s="1"/>
  <c r="D15" i="18"/>
  <c r="D14" i="18"/>
  <c r="AX13" i="18"/>
  <c r="AV13" i="18"/>
  <c r="AT13" i="18"/>
  <c r="AR13" i="18"/>
  <c r="AP13" i="18"/>
  <c r="AN13" i="18"/>
  <c r="AL13" i="18"/>
  <c r="AJ13" i="18"/>
  <c r="AH13" i="18"/>
  <c r="AF13" i="18"/>
  <c r="AD13" i="18"/>
  <c r="AB13" i="18"/>
  <c r="Z13" i="18"/>
  <c r="X13" i="18"/>
  <c r="V13" i="18"/>
  <c r="T13" i="18"/>
  <c r="R13" i="18"/>
  <c r="P13" i="18"/>
  <c r="N13" i="18"/>
  <c r="L13" i="18"/>
  <c r="J13" i="18"/>
  <c r="H13" i="18"/>
  <c r="F13" i="18"/>
  <c r="D13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AW73" i="17"/>
  <c r="AU73" i="17"/>
  <c r="AS73" i="17"/>
  <c r="W73" i="17"/>
  <c r="U73" i="17"/>
  <c r="S73" i="17"/>
  <c r="Q73" i="17"/>
  <c r="O73" i="17"/>
  <c r="M73" i="17"/>
  <c r="K73" i="17"/>
  <c r="I73" i="17"/>
  <c r="G73" i="17"/>
  <c r="E73" i="17"/>
  <c r="C73" i="17"/>
  <c r="AX72" i="17"/>
  <c r="AV72" i="17"/>
  <c r="AT72" i="17"/>
  <c r="X72" i="17"/>
  <c r="V72" i="17"/>
  <c r="T72" i="17"/>
  <c r="R72" i="17"/>
  <c r="P72" i="17"/>
  <c r="N72" i="17"/>
  <c r="L72" i="17"/>
  <c r="J72" i="17"/>
  <c r="H72" i="17"/>
  <c r="F72" i="17"/>
  <c r="D72" i="17"/>
  <c r="AX71" i="17"/>
  <c r="AV71" i="17"/>
  <c r="AT71" i="17"/>
  <c r="X71" i="17"/>
  <c r="V71" i="17"/>
  <c r="T71" i="17"/>
  <c r="R71" i="17"/>
  <c r="P71" i="17"/>
  <c r="N71" i="17"/>
  <c r="L71" i="17"/>
  <c r="J71" i="17"/>
  <c r="H71" i="17"/>
  <c r="F71" i="17"/>
  <c r="D71" i="17"/>
  <c r="AX70" i="17"/>
  <c r="AV70" i="17"/>
  <c r="AT70" i="17"/>
  <c r="X70" i="17"/>
  <c r="V70" i="17"/>
  <c r="T70" i="17"/>
  <c r="R70" i="17"/>
  <c r="P70" i="17"/>
  <c r="N70" i="17"/>
  <c r="L70" i="17"/>
  <c r="J70" i="17"/>
  <c r="H70" i="17"/>
  <c r="F70" i="17"/>
  <c r="D70" i="17"/>
  <c r="AX69" i="17"/>
  <c r="AV69" i="17"/>
  <c r="AT69" i="17"/>
  <c r="X69" i="17"/>
  <c r="V69" i="17"/>
  <c r="T69" i="17"/>
  <c r="R69" i="17"/>
  <c r="P69" i="17"/>
  <c r="N69" i="17"/>
  <c r="L69" i="17"/>
  <c r="J69" i="17"/>
  <c r="H69" i="17"/>
  <c r="F69" i="17"/>
  <c r="D69" i="17"/>
  <c r="AX68" i="17"/>
  <c r="AV68" i="17"/>
  <c r="AT68" i="17"/>
  <c r="X68" i="17"/>
  <c r="V68" i="17"/>
  <c r="T68" i="17"/>
  <c r="R68" i="17"/>
  <c r="P68" i="17"/>
  <c r="N68" i="17"/>
  <c r="L68" i="17"/>
  <c r="J68" i="17"/>
  <c r="H68" i="17"/>
  <c r="F68" i="17"/>
  <c r="D68" i="17"/>
  <c r="AX67" i="17"/>
  <c r="AV67" i="17"/>
  <c r="AT67" i="17"/>
  <c r="X67" i="17"/>
  <c r="V67" i="17"/>
  <c r="T67" i="17"/>
  <c r="R67" i="17"/>
  <c r="P67" i="17"/>
  <c r="N67" i="17"/>
  <c r="L67" i="17"/>
  <c r="J67" i="17"/>
  <c r="H67" i="17"/>
  <c r="F67" i="17"/>
  <c r="D67" i="17"/>
  <c r="AX66" i="17"/>
  <c r="AV66" i="17"/>
  <c r="AT66" i="17"/>
  <c r="X66" i="17"/>
  <c r="V66" i="17"/>
  <c r="T66" i="17"/>
  <c r="R66" i="17"/>
  <c r="P66" i="17"/>
  <c r="N66" i="17"/>
  <c r="L66" i="17"/>
  <c r="J66" i="17"/>
  <c r="H66" i="17"/>
  <c r="F66" i="17"/>
  <c r="D66" i="17"/>
  <c r="AX65" i="17"/>
  <c r="AV65" i="17"/>
  <c r="AT65" i="17"/>
  <c r="X65" i="17"/>
  <c r="V65" i="17"/>
  <c r="T65" i="17"/>
  <c r="R65" i="17"/>
  <c r="P65" i="17"/>
  <c r="N65" i="17"/>
  <c r="L65" i="17"/>
  <c r="J65" i="17"/>
  <c r="H65" i="17"/>
  <c r="F65" i="17"/>
  <c r="D65" i="17"/>
  <c r="AX64" i="17"/>
  <c r="AV64" i="17"/>
  <c r="AT64" i="17"/>
  <c r="X64" i="17"/>
  <c r="V64" i="17"/>
  <c r="T64" i="17"/>
  <c r="R64" i="17"/>
  <c r="P64" i="17"/>
  <c r="N64" i="17"/>
  <c r="L64" i="17"/>
  <c r="J64" i="17"/>
  <c r="H64" i="17"/>
  <c r="F64" i="17"/>
  <c r="D64" i="17"/>
  <c r="AX63" i="17"/>
  <c r="AV63" i="17"/>
  <c r="AT63" i="17"/>
  <c r="X63" i="17"/>
  <c r="V63" i="17"/>
  <c r="T63" i="17"/>
  <c r="R63" i="17"/>
  <c r="P63" i="17"/>
  <c r="N63" i="17"/>
  <c r="L63" i="17"/>
  <c r="J63" i="17"/>
  <c r="H63" i="17"/>
  <c r="F63" i="17"/>
  <c r="D63" i="17"/>
  <c r="AX62" i="17"/>
  <c r="AV62" i="17"/>
  <c r="AT62" i="17"/>
  <c r="X62" i="17"/>
  <c r="V62" i="17"/>
  <c r="T62" i="17"/>
  <c r="R62" i="17"/>
  <c r="P62" i="17"/>
  <c r="N62" i="17"/>
  <c r="L62" i="17"/>
  <c r="J62" i="17"/>
  <c r="H62" i="17"/>
  <c r="F62" i="17"/>
  <c r="D62" i="17"/>
  <c r="AX61" i="17"/>
  <c r="AV61" i="17"/>
  <c r="AT61" i="17"/>
  <c r="AR61" i="17"/>
  <c r="AP61" i="17"/>
  <c r="AN61" i="17"/>
  <c r="AL61" i="17"/>
  <c r="AJ61" i="17"/>
  <c r="AH61" i="17"/>
  <c r="AF61" i="17"/>
  <c r="AD61" i="17"/>
  <c r="AB61" i="17"/>
  <c r="Z61" i="17"/>
  <c r="X61" i="17"/>
  <c r="V61" i="17"/>
  <c r="T61" i="17"/>
  <c r="R61" i="17"/>
  <c r="P61" i="17"/>
  <c r="N61" i="17"/>
  <c r="L61" i="17"/>
  <c r="J61" i="17"/>
  <c r="H61" i="17"/>
  <c r="F61" i="17"/>
  <c r="D61" i="17"/>
  <c r="AX60" i="17"/>
  <c r="AV60" i="17"/>
  <c r="AT60" i="17"/>
  <c r="AR60" i="17"/>
  <c r="AP60" i="17"/>
  <c r="AN60" i="17"/>
  <c r="AL60" i="17"/>
  <c r="AJ60" i="17"/>
  <c r="AH60" i="17"/>
  <c r="AF60" i="17"/>
  <c r="AD60" i="17"/>
  <c r="AB60" i="17"/>
  <c r="Z60" i="17"/>
  <c r="X60" i="17"/>
  <c r="V60" i="17"/>
  <c r="T60" i="17"/>
  <c r="R60" i="17"/>
  <c r="P60" i="17"/>
  <c r="N60" i="17"/>
  <c r="L60" i="17"/>
  <c r="J60" i="17"/>
  <c r="H60" i="17"/>
  <c r="F60" i="17"/>
  <c r="D60" i="17"/>
  <c r="AX59" i="17"/>
  <c r="AV59" i="17"/>
  <c r="AT59" i="17"/>
  <c r="AR59" i="17"/>
  <c r="AP59" i="17"/>
  <c r="AN59" i="17"/>
  <c r="AL59" i="17"/>
  <c r="AJ59" i="17"/>
  <c r="AH59" i="17"/>
  <c r="AF59" i="17"/>
  <c r="AD59" i="17"/>
  <c r="AB59" i="17"/>
  <c r="Z59" i="17"/>
  <c r="X59" i="17"/>
  <c r="V59" i="17"/>
  <c r="T59" i="17"/>
  <c r="R59" i="17"/>
  <c r="P59" i="17"/>
  <c r="N59" i="17"/>
  <c r="L59" i="17"/>
  <c r="J59" i="17"/>
  <c r="H59" i="17"/>
  <c r="F59" i="17"/>
  <c r="D59" i="17"/>
  <c r="AX58" i="17"/>
  <c r="AV58" i="17"/>
  <c r="AT58" i="17"/>
  <c r="AR58" i="17"/>
  <c r="AP58" i="17"/>
  <c r="AN58" i="17"/>
  <c r="AL58" i="17"/>
  <c r="AJ58" i="17"/>
  <c r="AH58" i="17"/>
  <c r="AF58" i="17"/>
  <c r="AD58" i="17"/>
  <c r="AB58" i="17"/>
  <c r="Z58" i="17"/>
  <c r="X58" i="17"/>
  <c r="V58" i="17"/>
  <c r="T58" i="17"/>
  <c r="R58" i="17"/>
  <c r="P58" i="17"/>
  <c r="N58" i="17"/>
  <c r="L58" i="17"/>
  <c r="J58" i="17"/>
  <c r="H58" i="17"/>
  <c r="F58" i="17"/>
  <c r="D58" i="17"/>
  <c r="AX57" i="17"/>
  <c r="AV57" i="17"/>
  <c r="AT57" i="17"/>
  <c r="AR57" i="17"/>
  <c r="AP57" i="17"/>
  <c r="AN57" i="17"/>
  <c r="AL57" i="17"/>
  <c r="AJ57" i="17"/>
  <c r="AH57" i="17"/>
  <c r="AF57" i="17"/>
  <c r="AD57" i="17"/>
  <c r="AB57" i="17"/>
  <c r="Z57" i="17"/>
  <c r="X57" i="17"/>
  <c r="V57" i="17"/>
  <c r="T57" i="17"/>
  <c r="R57" i="17"/>
  <c r="P57" i="17"/>
  <c r="N57" i="17"/>
  <c r="L57" i="17"/>
  <c r="J57" i="17"/>
  <c r="H57" i="17"/>
  <c r="F57" i="17"/>
  <c r="D57" i="17"/>
  <c r="BC40" i="17"/>
  <c r="BB39" i="17"/>
  <c r="BB41" i="17" s="1"/>
  <c r="BB20" i="17" s="1"/>
  <c r="BC38" i="17"/>
  <c r="AW38" i="17"/>
  <c r="AU38" i="17"/>
  <c r="AS38" i="17"/>
  <c r="AQ38" i="17"/>
  <c r="AO38" i="17"/>
  <c r="AM38" i="17"/>
  <c r="AK38" i="17"/>
  <c r="AI38" i="17"/>
  <c r="AG38" i="17"/>
  <c r="AE38" i="17"/>
  <c r="AC38" i="17"/>
  <c r="AA38" i="17"/>
  <c r="Y38" i="17"/>
  <c r="W38" i="17"/>
  <c r="U38" i="17"/>
  <c r="S38" i="17"/>
  <c r="Q38" i="17"/>
  <c r="O38" i="17"/>
  <c r="M38" i="17"/>
  <c r="K38" i="17"/>
  <c r="I38" i="17"/>
  <c r="G38" i="17"/>
  <c r="E38" i="17"/>
  <c r="C38" i="17"/>
  <c r="BC37" i="17"/>
  <c r="AW37" i="17"/>
  <c r="AU37" i="17"/>
  <c r="AS37" i="17"/>
  <c r="AQ37" i="17"/>
  <c r="AO37" i="17"/>
  <c r="AM37" i="17"/>
  <c r="AK37" i="17"/>
  <c r="AI37" i="17"/>
  <c r="AG37" i="17"/>
  <c r="AE37" i="17"/>
  <c r="AC37" i="17"/>
  <c r="AA37" i="17"/>
  <c r="Y37" i="17"/>
  <c r="W37" i="17"/>
  <c r="U37" i="17"/>
  <c r="S37" i="17"/>
  <c r="Q37" i="17"/>
  <c r="O37" i="17"/>
  <c r="M37" i="17"/>
  <c r="K37" i="17"/>
  <c r="I37" i="17"/>
  <c r="G37" i="17"/>
  <c r="E37" i="17"/>
  <c r="C37" i="17"/>
  <c r="BC36" i="17"/>
  <c r="AW36" i="17"/>
  <c r="AU36" i="17"/>
  <c r="AS36" i="17"/>
  <c r="AQ36" i="17"/>
  <c r="AO36" i="17"/>
  <c r="AM36" i="17"/>
  <c r="AK36" i="17"/>
  <c r="AI36" i="17"/>
  <c r="AG36" i="17"/>
  <c r="AE36" i="17"/>
  <c r="AC36" i="17"/>
  <c r="AA36" i="17"/>
  <c r="Y36" i="17"/>
  <c r="W36" i="17"/>
  <c r="U36" i="17"/>
  <c r="S36" i="17"/>
  <c r="Q36" i="17"/>
  <c r="O36" i="17"/>
  <c r="M36" i="17"/>
  <c r="K36" i="17"/>
  <c r="I36" i="17"/>
  <c r="G36" i="17"/>
  <c r="E36" i="17"/>
  <c r="C36" i="17"/>
  <c r="BC35" i="17"/>
  <c r="AW35" i="17"/>
  <c r="AU35" i="17"/>
  <c r="AS35" i="17"/>
  <c r="AQ35" i="17"/>
  <c r="AO35" i="17"/>
  <c r="AM35" i="17"/>
  <c r="AK35" i="17"/>
  <c r="AI35" i="17"/>
  <c r="AG35" i="17"/>
  <c r="AE35" i="17"/>
  <c r="AC35" i="17"/>
  <c r="AA35" i="17"/>
  <c r="Y35" i="17"/>
  <c r="W35" i="17"/>
  <c r="U35" i="17"/>
  <c r="S35" i="17"/>
  <c r="Q35" i="17"/>
  <c r="O35" i="17"/>
  <c r="M35" i="17"/>
  <c r="K35" i="17"/>
  <c r="I35" i="17"/>
  <c r="G35" i="17"/>
  <c r="E35" i="17"/>
  <c r="C35" i="17"/>
  <c r="BC34" i="17"/>
  <c r="AW34" i="17"/>
  <c r="AU34" i="17"/>
  <c r="AS34" i="17"/>
  <c r="AQ34" i="17"/>
  <c r="AO34" i="17"/>
  <c r="AM34" i="17"/>
  <c r="AK34" i="17"/>
  <c r="AI34" i="17"/>
  <c r="AG34" i="17"/>
  <c r="AE34" i="17"/>
  <c r="AC34" i="17"/>
  <c r="AA34" i="17"/>
  <c r="Y34" i="17"/>
  <c r="W34" i="17"/>
  <c r="U34" i="17"/>
  <c r="S34" i="17"/>
  <c r="Q34" i="17"/>
  <c r="O34" i="17"/>
  <c r="M34" i="17"/>
  <c r="K34" i="17"/>
  <c r="I34" i="17"/>
  <c r="G34" i="17"/>
  <c r="E34" i="17"/>
  <c r="C34" i="17"/>
  <c r="BC33" i="17"/>
  <c r="AW33" i="17"/>
  <c r="AU33" i="17"/>
  <c r="AS33" i="17"/>
  <c r="AQ33" i="17"/>
  <c r="AO33" i="17"/>
  <c r="AM33" i="17"/>
  <c r="AK33" i="17"/>
  <c r="AI33" i="17"/>
  <c r="AG33" i="17"/>
  <c r="AE33" i="17"/>
  <c r="AC33" i="17"/>
  <c r="AA33" i="17"/>
  <c r="Y33" i="17"/>
  <c r="W33" i="17"/>
  <c r="U33" i="17"/>
  <c r="S33" i="17"/>
  <c r="Q33" i="17"/>
  <c r="O33" i="17"/>
  <c r="M33" i="17"/>
  <c r="K33" i="17"/>
  <c r="I33" i="17"/>
  <c r="G33" i="17"/>
  <c r="E33" i="17"/>
  <c r="C33" i="17"/>
  <c r="BC32" i="17"/>
  <c r="AW32" i="17"/>
  <c r="AU32" i="17"/>
  <c r="AS32" i="17"/>
  <c r="W32" i="17"/>
  <c r="U32" i="17"/>
  <c r="S32" i="17"/>
  <c r="Q32" i="17"/>
  <c r="O32" i="17"/>
  <c r="M32" i="17"/>
  <c r="K32" i="17"/>
  <c r="I32" i="17"/>
  <c r="G32" i="17"/>
  <c r="E32" i="17"/>
  <c r="C32" i="17"/>
  <c r="BC31" i="17"/>
  <c r="AW31" i="17"/>
  <c r="AU31" i="17"/>
  <c r="AS31" i="17"/>
  <c r="W31" i="17"/>
  <c r="U31" i="17"/>
  <c r="S31" i="17"/>
  <c r="Q31" i="17"/>
  <c r="O31" i="17"/>
  <c r="M31" i="17"/>
  <c r="K31" i="17"/>
  <c r="I31" i="17"/>
  <c r="G31" i="17"/>
  <c r="E31" i="17"/>
  <c r="C31" i="17"/>
  <c r="BC30" i="17"/>
  <c r="AW30" i="17"/>
  <c r="AU30" i="17"/>
  <c r="AS30" i="17"/>
  <c r="AQ30" i="17"/>
  <c r="AO30" i="17"/>
  <c r="AM30" i="17"/>
  <c r="AK30" i="17"/>
  <c r="AI30" i="17"/>
  <c r="AG30" i="17"/>
  <c r="AE30" i="17"/>
  <c r="AC30" i="17"/>
  <c r="AA30" i="17"/>
  <c r="Y30" i="17"/>
  <c r="W30" i="17"/>
  <c r="U30" i="17"/>
  <c r="S30" i="17"/>
  <c r="Q30" i="17"/>
  <c r="O30" i="17"/>
  <c r="M30" i="17"/>
  <c r="K30" i="17"/>
  <c r="I30" i="17"/>
  <c r="G30" i="17"/>
  <c r="E30" i="17"/>
  <c r="C30" i="17"/>
  <c r="BC29" i="17"/>
  <c r="AW29" i="17"/>
  <c r="AU29" i="17"/>
  <c r="AS29" i="17"/>
  <c r="AQ29" i="17"/>
  <c r="AO29" i="17"/>
  <c r="AM29" i="17"/>
  <c r="AK29" i="17"/>
  <c r="AI29" i="17"/>
  <c r="AG29" i="17"/>
  <c r="AE29" i="17"/>
  <c r="AC29" i="17"/>
  <c r="AA29" i="17"/>
  <c r="Y29" i="17"/>
  <c r="W29" i="17"/>
  <c r="U29" i="17"/>
  <c r="S29" i="17"/>
  <c r="Q29" i="17"/>
  <c r="O29" i="17"/>
  <c r="M29" i="17"/>
  <c r="K29" i="17"/>
  <c r="I29" i="17"/>
  <c r="G29" i="17"/>
  <c r="E29" i="17"/>
  <c r="C29" i="17"/>
  <c r="BC28" i="17"/>
  <c r="AW28" i="17"/>
  <c r="AU28" i="17"/>
  <c r="AS28" i="17"/>
  <c r="AQ28" i="17"/>
  <c r="AO28" i="17"/>
  <c r="AM28" i="17"/>
  <c r="AK28" i="17"/>
  <c r="AI28" i="17"/>
  <c r="AG28" i="17"/>
  <c r="AE28" i="17"/>
  <c r="AC28" i="17"/>
  <c r="AA28" i="17"/>
  <c r="Y28" i="17"/>
  <c r="W28" i="17"/>
  <c r="U28" i="17"/>
  <c r="S28" i="17"/>
  <c r="Q28" i="17"/>
  <c r="O28" i="17"/>
  <c r="M28" i="17"/>
  <c r="K28" i="17"/>
  <c r="I28" i="17"/>
  <c r="G28" i="17"/>
  <c r="E28" i="17"/>
  <c r="C28" i="17"/>
  <c r="BC27" i="17"/>
  <c r="AW27" i="17"/>
  <c r="AU27" i="17"/>
  <c r="AS27" i="17"/>
  <c r="AQ27" i="17"/>
  <c r="AO27" i="17"/>
  <c r="AM27" i="17"/>
  <c r="AK27" i="17"/>
  <c r="AI27" i="17"/>
  <c r="AG27" i="17"/>
  <c r="AE27" i="17"/>
  <c r="AC27" i="17"/>
  <c r="AA27" i="17"/>
  <c r="Y27" i="17"/>
  <c r="W27" i="17"/>
  <c r="U27" i="17"/>
  <c r="S27" i="17"/>
  <c r="Q27" i="17"/>
  <c r="O27" i="17"/>
  <c r="M27" i="17"/>
  <c r="K27" i="17"/>
  <c r="I27" i="17"/>
  <c r="G27" i="17"/>
  <c r="E27" i="17"/>
  <c r="C27" i="17"/>
  <c r="BC26" i="17"/>
  <c r="AW26" i="17"/>
  <c r="AU26" i="17"/>
  <c r="AS26" i="17"/>
  <c r="AQ26" i="17"/>
  <c r="AO26" i="17"/>
  <c r="AM26" i="17"/>
  <c r="AK26" i="17"/>
  <c r="AI26" i="17"/>
  <c r="AG26" i="17"/>
  <c r="AE26" i="17"/>
  <c r="AC26" i="17"/>
  <c r="AA26" i="17"/>
  <c r="Y26" i="17"/>
  <c r="W26" i="17"/>
  <c r="U26" i="17"/>
  <c r="S26" i="17"/>
  <c r="Q26" i="17"/>
  <c r="O26" i="17"/>
  <c r="M26" i="17"/>
  <c r="K26" i="17"/>
  <c r="I26" i="17"/>
  <c r="G26" i="17"/>
  <c r="E26" i="17"/>
  <c r="C26" i="17"/>
  <c r="BC25" i="17"/>
  <c r="AW25" i="17"/>
  <c r="AU25" i="17"/>
  <c r="AS25" i="17"/>
  <c r="AQ25" i="17"/>
  <c r="AO25" i="17"/>
  <c r="AM25" i="17"/>
  <c r="AK25" i="17"/>
  <c r="AI25" i="17"/>
  <c r="AG25" i="17"/>
  <c r="AE25" i="17"/>
  <c r="AC25" i="17"/>
  <c r="AA25" i="17"/>
  <c r="Y25" i="17"/>
  <c r="W25" i="17"/>
  <c r="U25" i="17"/>
  <c r="S25" i="17"/>
  <c r="Q25" i="17"/>
  <c r="O25" i="17"/>
  <c r="M25" i="17"/>
  <c r="K25" i="17"/>
  <c r="I25" i="17"/>
  <c r="G25" i="17"/>
  <c r="E25" i="17"/>
  <c r="C25" i="17"/>
  <c r="BC24" i="17"/>
  <c r="AW24" i="17"/>
  <c r="AU24" i="17"/>
  <c r="AS24" i="17"/>
  <c r="AQ24" i="17"/>
  <c r="AO24" i="17"/>
  <c r="AM24" i="17"/>
  <c r="AK24" i="17"/>
  <c r="AI24" i="17"/>
  <c r="AG24" i="17"/>
  <c r="AE24" i="17"/>
  <c r="AC24" i="17"/>
  <c r="AA24" i="17"/>
  <c r="Y24" i="17"/>
  <c r="W24" i="17"/>
  <c r="U24" i="17"/>
  <c r="S24" i="17"/>
  <c r="Q24" i="17"/>
  <c r="O24" i="17"/>
  <c r="M24" i="17"/>
  <c r="K24" i="17"/>
  <c r="I24" i="17"/>
  <c r="G24" i="17"/>
  <c r="E24" i="17"/>
  <c r="C24" i="17"/>
  <c r="BC23" i="17"/>
  <c r="BC39" i="17" s="1"/>
  <c r="BC41" i="17" s="1"/>
  <c r="BC20" i="17" s="1"/>
  <c r="AW23" i="17"/>
  <c r="AW39" i="17" s="1"/>
  <c r="AU23" i="17"/>
  <c r="AS23" i="17"/>
  <c r="AQ23" i="17"/>
  <c r="AO23" i="17"/>
  <c r="AM23" i="17"/>
  <c r="AK23" i="17"/>
  <c r="AI23" i="17"/>
  <c r="AG23" i="17"/>
  <c r="AE23" i="17"/>
  <c r="AC23" i="17"/>
  <c r="AA23" i="17"/>
  <c r="Y23" i="17"/>
  <c r="W23" i="17"/>
  <c r="U23" i="17"/>
  <c r="S23" i="17"/>
  <c r="Q23" i="17"/>
  <c r="Q39" i="17" s="1"/>
  <c r="O23" i="17"/>
  <c r="M23" i="17"/>
  <c r="K23" i="17"/>
  <c r="I23" i="17"/>
  <c r="G23" i="17"/>
  <c r="E23" i="17"/>
  <c r="C23" i="17"/>
  <c r="BA18" i="17"/>
  <c r="AX15" i="17"/>
  <c r="AW41" i="17" s="1"/>
  <c r="AV15" i="17"/>
  <c r="AU41" i="17" s="1"/>
  <c r="AT15" i="17"/>
  <c r="AS41" i="17" s="1"/>
  <c r="AR15" i="17"/>
  <c r="AP15" i="17"/>
  <c r="AN15" i="17"/>
  <c r="AL15" i="17"/>
  <c r="AJ15" i="17"/>
  <c r="AH15" i="17"/>
  <c r="AF15" i="17"/>
  <c r="AD15" i="17"/>
  <c r="AB15" i="17"/>
  <c r="Z15" i="17"/>
  <c r="X15" i="17"/>
  <c r="W41" i="17" s="1"/>
  <c r="V15" i="17"/>
  <c r="U41" i="17" s="1"/>
  <c r="T15" i="17"/>
  <c r="S41" i="17" s="1"/>
  <c r="R15" i="17"/>
  <c r="Q41" i="17" s="1"/>
  <c r="P15" i="17"/>
  <c r="O41" i="17" s="1"/>
  <c r="N15" i="17"/>
  <c r="M41" i="17" s="1"/>
  <c r="L15" i="17"/>
  <c r="K41" i="17" s="1"/>
  <c r="J15" i="17"/>
  <c r="I41" i="17" s="1"/>
  <c r="H15" i="17"/>
  <c r="G41" i="17" s="1"/>
  <c r="F15" i="17"/>
  <c r="E41" i="17" s="1"/>
  <c r="D15" i="17"/>
  <c r="C41" i="17" s="1"/>
  <c r="D14" i="17"/>
  <c r="AX13" i="17"/>
  <c r="AV13" i="17"/>
  <c r="AT13" i="17"/>
  <c r="AR13" i="17"/>
  <c r="AP13" i="17"/>
  <c r="AN13" i="17"/>
  <c r="AL13" i="17"/>
  <c r="AJ13" i="17"/>
  <c r="AH13" i="17"/>
  <c r="AF13" i="17"/>
  <c r="AD13" i="17"/>
  <c r="AB13" i="17"/>
  <c r="Z13" i="17"/>
  <c r="X13" i="17"/>
  <c r="V13" i="17"/>
  <c r="T13" i="17"/>
  <c r="R13" i="17"/>
  <c r="P13" i="17"/>
  <c r="N13" i="17"/>
  <c r="L13" i="17"/>
  <c r="J13" i="17"/>
  <c r="H13" i="17"/>
  <c r="F13" i="17"/>
  <c r="D13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AW73" i="16"/>
  <c r="AU73" i="16"/>
  <c r="AS73" i="16"/>
  <c r="AQ73" i="16"/>
  <c r="W73" i="16"/>
  <c r="U73" i="16"/>
  <c r="S73" i="16"/>
  <c r="Q73" i="16"/>
  <c r="O73" i="16"/>
  <c r="M73" i="16"/>
  <c r="K73" i="16"/>
  <c r="I73" i="16"/>
  <c r="G73" i="16"/>
  <c r="E73" i="16"/>
  <c r="C73" i="16"/>
  <c r="AX72" i="16"/>
  <c r="AV72" i="16"/>
  <c r="AT72" i="16"/>
  <c r="AR72" i="16"/>
  <c r="AB72" i="16"/>
  <c r="Z72" i="16"/>
  <c r="X72" i="16"/>
  <c r="V72" i="16"/>
  <c r="T72" i="16"/>
  <c r="R72" i="16"/>
  <c r="P72" i="16"/>
  <c r="N72" i="16"/>
  <c r="L72" i="16"/>
  <c r="J72" i="16"/>
  <c r="H72" i="16"/>
  <c r="F72" i="16"/>
  <c r="D72" i="16"/>
  <c r="AX71" i="16"/>
  <c r="AV71" i="16"/>
  <c r="AT71" i="16"/>
  <c r="AR71" i="16"/>
  <c r="AB71" i="16"/>
  <c r="Z71" i="16"/>
  <c r="X71" i="16"/>
  <c r="V71" i="16"/>
  <c r="T71" i="16"/>
  <c r="R71" i="16"/>
  <c r="P71" i="16"/>
  <c r="N71" i="16"/>
  <c r="L71" i="16"/>
  <c r="J71" i="16"/>
  <c r="H71" i="16"/>
  <c r="F71" i="16"/>
  <c r="D71" i="16"/>
  <c r="AX70" i="16"/>
  <c r="AV70" i="16"/>
  <c r="AT70" i="16"/>
  <c r="AR70" i="16"/>
  <c r="AB70" i="16"/>
  <c r="Z70" i="16"/>
  <c r="X70" i="16"/>
  <c r="V70" i="16"/>
  <c r="T70" i="16"/>
  <c r="R70" i="16"/>
  <c r="P70" i="16"/>
  <c r="N70" i="16"/>
  <c r="L70" i="16"/>
  <c r="J70" i="16"/>
  <c r="H70" i="16"/>
  <c r="F70" i="16"/>
  <c r="D70" i="16"/>
  <c r="AX69" i="16"/>
  <c r="AV69" i="16"/>
  <c r="AT69" i="16"/>
  <c r="AR69" i="16"/>
  <c r="AD69" i="16"/>
  <c r="AB69" i="16"/>
  <c r="Z69" i="16"/>
  <c r="X69" i="16"/>
  <c r="V69" i="16"/>
  <c r="T69" i="16"/>
  <c r="R69" i="16"/>
  <c r="P69" i="16"/>
  <c r="N69" i="16"/>
  <c r="L69" i="16"/>
  <c r="J69" i="16"/>
  <c r="H69" i="16"/>
  <c r="F69" i="16"/>
  <c r="D69" i="16"/>
  <c r="AX68" i="16"/>
  <c r="AV68" i="16"/>
  <c r="AT68" i="16"/>
  <c r="AR68" i="16"/>
  <c r="AD68" i="16"/>
  <c r="AB68" i="16"/>
  <c r="Z68" i="16"/>
  <c r="X68" i="16"/>
  <c r="V68" i="16"/>
  <c r="T68" i="16"/>
  <c r="R68" i="16"/>
  <c r="P68" i="16"/>
  <c r="N68" i="16"/>
  <c r="L68" i="16"/>
  <c r="J68" i="16"/>
  <c r="H68" i="16"/>
  <c r="F68" i="16"/>
  <c r="D68" i="16"/>
  <c r="AX67" i="16"/>
  <c r="AV67" i="16"/>
  <c r="AT67" i="16"/>
  <c r="AR67" i="16"/>
  <c r="AD67" i="16"/>
  <c r="AB67" i="16"/>
  <c r="Z67" i="16"/>
  <c r="X67" i="16"/>
  <c r="V67" i="16"/>
  <c r="T67" i="16"/>
  <c r="R67" i="16"/>
  <c r="P67" i="16"/>
  <c r="N67" i="16"/>
  <c r="L67" i="16"/>
  <c r="J67" i="16"/>
  <c r="H67" i="16"/>
  <c r="F67" i="16"/>
  <c r="D67" i="16"/>
  <c r="AX66" i="16"/>
  <c r="AV66" i="16"/>
  <c r="AT66" i="16"/>
  <c r="AR66" i="16"/>
  <c r="AD66" i="16"/>
  <c r="AB66" i="16"/>
  <c r="Z66" i="16"/>
  <c r="X66" i="16"/>
  <c r="V66" i="16"/>
  <c r="T66" i="16"/>
  <c r="R66" i="16"/>
  <c r="P66" i="16"/>
  <c r="N66" i="16"/>
  <c r="L66" i="16"/>
  <c r="J66" i="16"/>
  <c r="H66" i="16"/>
  <c r="F66" i="16"/>
  <c r="D66" i="16"/>
  <c r="AX65" i="16"/>
  <c r="AV65" i="16"/>
  <c r="AT65" i="16"/>
  <c r="AR65" i="16"/>
  <c r="AD65" i="16"/>
  <c r="AB65" i="16"/>
  <c r="Z65" i="16"/>
  <c r="X65" i="16"/>
  <c r="V65" i="16"/>
  <c r="T65" i="16"/>
  <c r="R65" i="16"/>
  <c r="P65" i="16"/>
  <c r="N65" i="16"/>
  <c r="L65" i="16"/>
  <c r="J65" i="16"/>
  <c r="H65" i="16"/>
  <c r="F65" i="16"/>
  <c r="D65" i="16"/>
  <c r="AX64" i="16"/>
  <c r="AV64" i="16"/>
  <c r="AT64" i="16"/>
  <c r="AR64" i="16"/>
  <c r="X64" i="16"/>
  <c r="V64" i="16"/>
  <c r="T64" i="16"/>
  <c r="R64" i="16"/>
  <c r="P64" i="16"/>
  <c r="N64" i="16"/>
  <c r="L64" i="16"/>
  <c r="J64" i="16"/>
  <c r="H64" i="16"/>
  <c r="F64" i="16"/>
  <c r="D64" i="16"/>
  <c r="AX63" i="16"/>
  <c r="AV63" i="16"/>
  <c r="AT63" i="16"/>
  <c r="AR63" i="16"/>
  <c r="AH63" i="16"/>
  <c r="AF63" i="16"/>
  <c r="AD63" i="16"/>
  <c r="AB63" i="16"/>
  <c r="Z63" i="16"/>
  <c r="X63" i="16"/>
  <c r="V63" i="16"/>
  <c r="T63" i="16"/>
  <c r="R63" i="16"/>
  <c r="P63" i="16"/>
  <c r="N63" i="16"/>
  <c r="L63" i="16"/>
  <c r="J63" i="16"/>
  <c r="H63" i="16"/>
  <c r="F63" i="16"/>
  <c r="D63" i="16"/>
  <c r="AX62" i="16"/>
  <c r="AV62" i="16"/>
  <c r="AT62" i="16"/>
  <c r="AR62" i="16"/>
  <c r="AF62" i="16"/>
  <c r="AD62" i="16"/>
  <c r="AB62" i="16"/>
  <c r="Z62" i="16"/>
  <c r="X62" i="16"/>
  <c r="V62" i="16"/>
  <c r="T62" i="16"/>
  <c r="R62" i="16"/>
  <c r="P62" i="16"/>
  <c r="N62" i="16"/>
  <c r="L62" i="16"/>
  <c r="J62" i="16"/>
  <c r="H62" i="16"/>
  <c r="F62" i="16"/>
  <c r="D62" i="16"/>
  <c r="AX61" i="16"/>
  <c r="AV61" i="16"/>
  <c r="AT61" i="16"/>
  <c r="AR61" i="16"/>
  <c r="AP61" i="16"/>
  <c r="AN61" i="16"/>
  <c r="AL61" i="16"/>
  <c r="AJ61" i="16"/>
  <c r="AH61" i="16"/>
  <c r="AF61" i="16"/>
  <c r="AD61" i="16"/>
  <c r="AB61" i="16"/>
  <c r="Z61" i="16"/>
  <c r="X61" i="16"/>
  <c r="V61" i="16"/>
  <c r="T61" i="16"/>
  <c r="R61" i="16"/>
  <c r="P61" i="16"/>
  <c r="N61" i="16"/>
  <c r="L61" i="16"/>
  <c r="J61" i="16"/>
  <c r="H61" i="16"/>
  <c r="F61" i="16"/>
  <c r="D61" i="16"/>
  <c r="AX60" i="16"/>
  <c r="AV60" i="16"/>
  <c r="AT60" i="16"/>
  <c r="AR60" i="16"/>
  <c r="AP60" i="16"/>
  <c r="AN60" i="16"/>
  <c r="AL60" i="16"/>
  <c r="AJ60" i="16"/>
  <c r="AH60" i="16"/>
  <c r="AF60" i="16"/>
  <c r="AD60" i="16"/>
  <c r="AB60" i="16"/>
  <c r="Z60" i="16"/>
  <c r="X60" i="16"/>
  <c r="V60" i="16"/>
  <c r="T60" i="16"/>
  <c r="R60" i="16"/>
  <c r="P60" i="16"/>
  <c r="N60" i="16"/>
  <c r="L60" i="16"/>
  <c r="J60" i="16"/>
  <c r="H60" i="16"/>
  <c r="F60" i="16"/>
  <c r="D60" i="16"/>
  <c r="AX59" i="16"/>
  <c r="AV59" i="16"/>
  <c r="AT59" i="16"/>
  <c r="AR59" i="16"/>
  <c r="AP59" i="16"/>
  <c r="AN59" i="16"/>
  <c r="AL59" i="16"/>
  <c r="AJ59" i="16"/>
  <c r="AH59" i="16"/>
  <c r="AF59" i="16"/>
  <c r="AD59" i="16"/>
  <c r="AB59" i="16"/>
  <c r="Z59" i="16"/>
  <c r="X59" i="16"/>
  <c r="V59" i="16"/>
  <c r="T59" i="16"/>
  <c r="R59" i="16"/>
  <c r="P59" i="16"/>
  <c r="N59" i="16"/>
  <c r="L59" i="16"/>
  <c r="J59" i="16"/>
  <c r="H59" i="16"/>
  <c r="F59" i="16"/>
  <c r="D59" i="16"/>
  <c r="AX58" i="16"/>
  <c r="AV58" i="16"/>
  <c r="AT58" i="16"/>
  <c r="AR58" i="16"/>
  <c r="AP58" i="16"/>
  <c r="AN58" i="16"/>
  <c r="AL58" i="16"/>
  <c r="AJ58" i="16"/>
  <c r="AH58" i="16"/>
  <c r="AF58" i="16"/>
  <c r="AD58" i="16"/>
  <c r="AB58" i="16"/>
  <c r="Z58" i="16"/>
  <c r="X58" i="16"/>
  <c r="V58" i="16"/>
  <c r="T58" i="16"/>
  <c r="R58" i="16"/>
  <c r="P58" i="16"/>
  <c r="N58" i="16"/>
  <c r="L58" i="16"/>
  <c r="J58" i="16"/>
  <c r="H58" i="16"/>
  <c r="F58" i="16"/>
  <c r="D58" i="16"/>
  <c r="AX57" i="16"/>
  <c r="AV57" i="16"/>
  <c r="AT57" i="16"/>
  <c r="AR57" i="16"/>
  <c r="AP57" i="16"/>
  <c r="AN57" i="16"/>
  <c r="AL57" i="16"/>
  <c r="AJ57" i="16"/>
  <c r="AH57" i="16"/>
  <c r="AF57" i="16"/>
  <c r="AD57" i="16"/>
  <c r="AB57" i="16"/>
  <c r="Z57" i="16"/>
  <c r="X57" i="16"/>
  <c r="V57" i="16"/>
  <c r="T57" i="16"/>
  <c r="R57" i="16"/>
  <c r="P57" i="16"/>
  <c r="N57" i="16"/>
  <c r="L57" i="16"/>
  <c r="J57" i="16"/>
  <c r="H57" i="16"/>
  <c r="F57" i="16"/>
  <c r="D57" i="16"/>
  <c r="BC40" i="16"/>
  <c r="BB39" i="16"/>
  <c r="BB41" i="16" s="1"/>
  <c r="BB20" i="16" s="1"/>
  <c r="BC38" i="16"/>
  <c r="AW38" i="16"/>
  <c r="AU38" i="16"/>
  <c r="AS38" i="16"/>
  <c r="AQ38" i="16"/>
  <c r="AO38" i="16"/>
  <c r="AM38" i="16"/>
  <c r="AK38" i="16"/>
  <c r="AI38" i="16"/>
  <c r="AG38" i="16"/>
  <c r="AE38" i="16"/>
  <c r="AC38" i="16"/>
  <c r="AA38" i="16"/>
  <c r="Y38" i="16"/>
  <c r="W38" i="16"/>
  <c r="U38" i="16"/>
  <c r="S38" i="16"/>
  <c r="Q38" i="16"/>
  <c r="O38" i="16"/>
  <c r="M38" i="16"/>
  <c r="K38" i="16"/>
  <c r="I38" i="16"/>
  <c r="G38" i="16"/>
  <c r="E38" i="16"/>
  <c r="C38" i="16"/>
  <c r="BC37" i="16"/>
  <c r="AW37" i="16"/>
  <c r="AU37" i="16"/>
  <c r="AS37" i="16"/>
  <c r="AQ37" i="16"/>
  <c r="AO37" i="16"/>
  <c r="AM37" i="16"/>
  <c r="AK37" i="16"/>
  <c r="AI37" i="16"/>
  <c r="AG37" i="16"/>
  <c r="AE37" i="16"/>
  <c r="AC37" i="16"/>
  <c r="AA37" i="16"/>
  <c r="Y37" i="16"/>
  <c r="W37" i="16"/>
  <c r="U37" i="16"/>
  <c r="S37" i="16"/>
  <c r="Q37" i="16"/>
  <c r="O37" i="16"/>
  <c r="M37" i="16"/>
  <c r="K37" i="16"/>
  <c r="I37" i="16"/>
  <c r="G37" i="16"/>
  <c r="E37" i="16"/>
  <c r="C37" i="16"/>
  <c r="BC36" i="16"/>
  <c r="AW36" i="16"/>
  <c r="AU36" i="16"/>
  <c r="AS36" i="16"/>
  <c r="AQ36" i="16"/>
  <c r="AO36" i="16"/>
  <c r="AM36" i="16"/>
  <c r="AK36" i="16"/>
  <c r="AI36" i="16"/>
  <c r="AG36" i="16"/>
  <c r="AE36" i="16"/>
  <c r="AC36" i="16"/>
  <c r="AA36" i="16"/>
  <c r="Y36" i="16"/>
  <c r="W36" i="16"/>
  <c r="U36" i="16"/>
  <c r="S36" i="16"/>
  <c r="Q36" i="16"/>
  <c r="O36" i="16"/>
  <c r="M36" i="16"/>
  <c r="K36" i="16"/>
  <c r="I36" i="16"/>
  <c r="G36" i="16"/>
  <c r="E36" i="16"/>
  <c r="C36" i="16"/>
  <c r="BC35" i="16"/>
  <c r="AW35" i="16"/>
  <c r="AU35" i="16"/>
  <c r="AS35" i="16"/>
  <c r="AQ35" i="16"/>
  <c r="AO35" i="16"/>
  <c r="AM35" i="16"/>
  <c r="AK35" i="16"/>
  <c r="AI35" i="16"/>
  <c r="AG35" i="16"/>
  <c r="AE35" i="16"/>
  <c r="AC35" i="16"/>
  <c r="W35" i="16"/>
  <c r="U35" i="16"/>
  <c r="S35" i="16"/>
  <c r="Q35" i="16"/>
  <c r="O35" i="16"/>
  <c r="M35" i="16"/>
  <c r="K35" i="16"/>
  <c r="I35" i="16"/>
  <c r="G35" i="16"/>
  <c r="E35" i="16"/>
  <c r="C35" i="16"/>
  <c r="BC34" i="16"/>
  <c r="AW34" i="16"/>
  <c r="AU34" i="16"/>
  <c r="AS34" i="16"/>
  <c r="AQ34" i="16"/>
  <c r="AO34" i="16"/>
  <c r="AM34" i="16"/>
  <c r="AK34" i="16"/>
  <c r="AI34" i="16"/>
  <c r="AG34" i="16"/>
  <c r="AE34" i="16"/>
  <c r="AC34" i="16"/>
  <c r="AA34" i="16"/>
  <c r="W34" i="16"/>
  <c r="U34" i="16"/>
  <c r="S34" i="16"/>
  <c r="Q34" i="16"/>
  <c r="O34" i="16"/>
  <c r="M34" i="16"/>
  <c r="K34" i="16"/>
  <c r="I34" i="16"/>
  <c r="G34" i="16"/>
  <c r="E34" i="16"/>
  <c r="C34" i="16"/>
  <c r="BC33" i="16"/>
  <c r="AW33" i="16"/>
  <c r="AU33" i="16"/>
  <c r="AS33" i="16"/>
  <c r="AQ33" i="16"/>
  <c r="AO33" i="16"/>
  <c r="AM33" i="16"/>
  <c r="AK33" i="16"/>
  <c r="AI33" i="16"/>
  <c r="AG33" i="16"/>
  <c r="AE33" i="16"/>
  <c r="AC33" i="16"/>
  <c r="AA33" i="16"/>
  <c r="Y33" i="16"/>
  <c r="W33" i="16"/>
  <c r="U33" i="16"/>
  <c r="S33" i="16"/>
  <c r="Q33" i="16"/>
  <c r="O33" i="16"/>
  <c r="M33" i="16"/>
  <c r="K33" i="16"/>
  <c r="I33" i="16"/>
  <c r="G33" i="16"/>
  <c r="E33" i="16"/>
  <c r="C33" i="16"/>
  <c r="BC32" i="16"/>
  <c r="AW32" i="16"/>
  <c r="AU32" i="16"/>
  <c r="AS32" i="16"/>
  <c r="AQ32" i="16"/>
  <c r="W32" i="16"/>
  <c r="U32" i="16"/>
  <c r="S32" i="16"/>
  <c r="Q32" i="16"/>
  <c r="O32" i="16"/>
  <c r="M32" i="16"/>
  <c r="K32" i="16"/>
  <c r="I32" i="16"/>
  <c r="G32" i="16"/>
  <c r="E32" i="16"/>
  <c r="C32" i="16"/>
  <c r="BC31" i="16"/>
  <c r="AW31" i="16"/>
  <c r="AU31" i="16"/>
  <c r="AS31" i="16"/>
  <c r="AQ31" i="16"/>
  <c r="W31" i="16"/>
  <c r="U31" i="16"/>
  <c r="S31" i="16"/>
  <c r="Q31" i="16"/>
  <c r="O31" i="16"/>
  <c r="M31" i="16"/>
  <c r="K31" i="16"/>
  <c r="I31" i="16"/>
  <c r="G31" i="16"/>
  <c r="E31" i="16"/>
  <c r="C31" i="16"/>
  <c r="BC30" i="16"/>
  <c r="AW30" i="16"/>
  <c r="AU30" i="16"/>
  <c r="AS30" i="16"/>
  <c r="AQ30" i="16"/>
  <c r="AO30" i="16"/>
  <c r="AM30" i="16"/>
  <c r="AK30" i="16"/>
  <c r="AI30" i="16"/>
  <c r="AG30" i="16"/>
  <c r="AE30" i="16"/>
  <c r="AC30" i="16"/>
  <c r="AA30" i="16"/>
  <c r="Y30" i="16"/>
  <c r="W30" i="16"/>
  <c r="U30" i="16"/>
  <c r="S30" i="16"/>
  <c r="Q30" i="16"/>
  <c r="O30" i="16"/>
  <c r="M30" i="16"/>
  <c r="K30" i="16"/>
  <c r="I30" i="16"/>
  <c r="G30" i="16"/>
  <c r="E30" i="16"/>
  <c r="C30" i="16"/>
  <c r="BC29" i="16"/>
  <c r="AW29" i="16"/>
  <c r="AU29" i="16"/>
  <c r="AS29" i="16"/>
  <c r="AQ29" i="16"/>
  <c r="AO29" i="16"/>
  <c r="AM29" i="16"/>
  <c r="AK29" i="16"/>
  <c r="AI29" i="16"/>
  <c r="AG29" i="16"/>
  <c r="AE29" i="16"/>
  <c r="AC29" i="16"/>
  <c r="AA29" i="16"/>
  <c r="Y29" i="16"/>
  <c r="W29" i="16"/>
  <c r="U29" i="16"/>
  <c r="S29" i="16"/>
  <c r="Q29" i="16"/>
  <c r="O29" i="16"/>
  <c r="M29" i="16"/>
  <c r="K29" i="16"/>
  <c r="I29" i="16"/>
  <c r="G29" i="16"/>
  <c r="E29" i="16"/>
  <c r="C29" i="16"/>
  <c r="BC28" i="16"/>
  <c r="AW28" i="16"/>
  <c r="AU28" i="16"/>
  <c r="AS28" i="16"/>
  <c r="AQ28" i="16"/>
  <c r="AO28" i="16"/>
  <c r="AM28" i="16"/>
  <c r="AK28" i="16"/>
  <c r="AI28" i="16"/>
  <c r="AG28" i="16"/>
  <c r="AE28" i="16"/>
  <c r="AC28" i="16"/>
  <c r="AA28" i="16"/>
  <c r="Y28" i="16"/>
  <c r="W28" i="16"/>
  <c r="U28" i="16"/>
  <c r="S28" i="16"/>
  <c r="Q28" i="16"/>
  <c r="O28" i="16"/>
  <c r="M28" i="16"/>
  <c r="K28" i="16"/>
  <c r="I28" i="16"/>
  <c r="G28" i="16"/>
  <c r="E28" i="16"/>
  <c r="C28" i="16"/>
  <c r="BC27" i="16"/>
  <c r="AW27" i="16"/>
  <c r="AU27" i="16"/>
  <c r="AS27" i="16"/>
  <c r="AQ27" i="16"/>
  <c r="AO27" i="16"/>
  <c r="AM27" i="16"/>
  <c r="AK27" i="16"/>
  <c r="AI27" i="16"/>
  <c r="AG27" i="16"/>
  <c r="AE27" i="16"/>
  <c r="AC27" i="16"/>
  <c r="AA27" i="16"/>
  <c r="Y27" i="16"/>
  <c r="W27" i="16"/>
  <c r="U27" i="16"/>
  <c r="S27" i="16"/>
  <c r="Q27" i="16"/>
  <c r="O27" i="16"/>
  <c r="M27" i="16"/>
  <c r="K27" i="16"/>
  <c r="I27" i="16"/>
  <c r="G27" i="16"/>
  <c r="E27" i="16"/>
  <c r="C27" i="16"/>
  <c r="BC26" i="16"/>
  <c r="AW26" i="16"/>
  <c r="AU26" i="16"/>
  <c r="AS26" i="16"/>
  <c r="AQ26" i="16"/>
  <c r="AO26" i="16"/>
  <c r="AM26" i="16"/>
  <c r="AK26" i="16"/>
  <c r="AI26" i="16"/>
  <c r="AG26" i="16"/>
  <c r="AE26" i="16"/>
  <c r="AC26" i="16"/>
  <c r="AA26" i="16"/>
  <c r="Y26" i="16"/>
  <c r="W26" i="16"/>
  <c r="U26" i="16"/>
  <c r="S26" i="16"/>
  <c r="Q26" i="16"/>
  <c r="O26" i="16"/>
  <c r="M26" i="16"/>
  <c r="K26" i="16"/>
  <c r="I26" i="16"/>
  <c r="G26" i="16"/>
  <c r="E26" i="16"/>
  <c r="C26" i="16"/>
  <c r="BC25" i="16"/>
  <c r="AW25" i="16"/>
  <c r="AU25" i="16"/>
  <c r="AS25" i="16"/>
  <c r="AQ25" i="16"/>
  <c r="AO25" i="16"/>
  <c r="AM25" i="16"/>
  <c r="AK25" i="16"/>
  <c r="AI25" i="16"/>
  <c r="AG25" i="16"/>
  <c r="AE25" i="16"/>
  <c r="AC25" i="16"/>
  <c r="AA25" i="16"/>
  <c r="Y25" i="16"/>
  <c r="W25" i="16"/>
  <c r="U25" i="16"/>
  <c r="S25" i="16"/>
  <c r="Q25" i="16"/>
  <c r="O25" i="16"/>
  <c r="M25" i="16"/>
  <c r="K25" i="16"/>
  <c r="I25" i="16"/>
  <c r="G25" i="16"/>
  <c r="E25" i="16"/>
  <c r="C25" i="16"/>
  <c r="BC24" i="16"/>
  <c r="AW24" i="16"/>
  <c r="AU24" i="16"/>
  <c r="AS24" i="16"/>
  <c r="AQ24" i="16"/>
  <c r="AO24" i="16"/>
  <c r="AM24" i="16"/>
  <c r="AK24" i="16"/>
  <c r="AI24" i="16"/>
  <c r="AG24" i="16"/>
  <c r="AE24" i="16"/>
  <c r="AC24" i="16"/>
  <c r="AA24" i="16"/>
  <c r="Y24" i="16"/>
  <c r="W24" i="16"/>
  <c r="U24" i="16"/>
  <c r="S24" i="16"/>
  <c r="Q24" i="16"/>
  <c r="O24" i="16"/>
  <c r="M24" i="16"/>
  <c r="K24" i="16"/>
  <c r="I24" i="16"/>
  <c r="G24" i="16"/>
  <c r="E24" i="16"/>
  <c r="C24" i="16"/>
  <c r="BC23" i="16"/>
  <c r="AW23" i="16"/>
  <c r="AU23" i="16"/>
  <c r="AS23" i="16"/>
  <c r="AQ23" i="16"/>
  <c r="AQ39" i="16" s="1"/>
  <c r="AO23" i="16"/>
  <c r="AM23" i="16"/>
  <c r="AK23" i="16"/>
  <c r="AI23" i="16"/>
  <c r="AG23" i="16"/>
  <c r="AE23" i="16"/>
  <c r="AC23" i="16"/>
  <c r="AA23" i="16"/>
  <c r="Y23" i="16"/>
  <c r="W23" i="16"/>
  <c r="U23" i="16"/>
  <c r="S23" i="16"/>
  <c r="Q23" i="16"/>
  <c r="O23" i="16"/>
  <c r="M23" i="16"/>
  <c r="K23" i="16"/>
  <c r="K39" i="16" s="1"/>
  <c r="I23" i="16"/>
  <c r="G23" i="16"/>
  <c r="E23" i="16"/>
  <c r="C23" i="16"/>
  <c r="BA18" i="16"/>
  <c r="AX15" i="16"/>
  <c r="AW41" i="16" s="1"/>
  <c r="AV15" i="16"/>
  <c r="AU41" i="16" s="1"/>
  <c r="AT15" i="16"/>
  <c r="AS41" i="16" s="1"/>
  <c r="AR15" i="16"/>
  <c r="AQ41" i="16" s="1"/>
  <c r="AP15" i="16"/>
  <c r="AN15" i="16"/>
  <c r="AL15" i="16"/>
  <c r="AJ15" i="16"/>
  <c r="AH15" i="16"/>
  <c r="AF15" i="16"/>
  <c r="AD15" i="16"/>
  <c r="AB15" i="16"/>
  <c r="Z15" i="16"/>
  <c r="X15" i="16"/>
  <c r="W41" i="16" s="1"/>
  <c r="V15" i="16"/>
  <c r="U41" i="16" s="1"/>
  <c r="T15" i="16"/>
  <c r="S41" i="16" s="1"/>
  <c r="R15" i="16"/>
  <c r="Q41" i="16" s="1"/>
  <c r="P15" i="16"/>
  <c r="O41" i="16" s="1"/>
  <c r="N15" i="16"/>
  <c r="M41" i="16" s="1"/>
  <c r="L15" i="16"/>
  <c r="K41" i="16" s="1"/>
  <c r="J15" i="16"/>
  <c r="I41" i="16" s="1"/>
  <c r="H15" i="16"/>
  <c r="G41" i="16" s="1"/>
  <c r="F15" i="16"/>
  <c r="E41" i="16" s="1"/>
  <c r="D15" i="16"/>
  <c r="A15" i="16" s="1"/>
  <c r="D14" i="16"/>
  <c r="AX13" i="16"/>
  <c r="AV13" i="16"/>
  <c r="AT13" i="16"/>
  <c r="AR13" i="16"/>
  <c r="AP13" i="16"/>
  <c r="AN13" i="16"/>
  <c r="AL13" i="16"/>
  <c r="AJ13" i="16"/>
  <c r="AH13" i="16"/>
  <c r="AF13" i="16"/>
  <c r="AD13" i="16"/>
  <c r="AB13" i="16"/>
  <c r="Z13" i="16"/>
  <c r="X13" i="16"/>
  <c r="V13" i="16"/>
  <c r="T13" i="16"/>
  <c r="R13" i="16"/>
  <c r="P13" i="16"/>
  <c r="N13" i="16"/>
  <c r="L13" i="16"/>
  <c r="J13" i="16"/>
  <c r="H13" i="16"/>
  <c r="F13" i="16"/>
  <c r="D13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AW73" i="15"/>
  <c r="AU73" i="15"/>
  <c r="AS73" i="15"/>
  <c r="AQ73" i="15"/>
  <c r="AO73" i="15"/>
  <c r="AM73" i="15"/>
  <c r="AI73" i="15"/>
  <c r="W73" i="15"/>
  <c r="U73" i="15"/>
  <c r="S73" i="15"/>
  <c r="Q73" i="15"/>
  <c r="O73" i="15"/>
  <c r="M73" i="15"/>
  <c r="K73" i="15"/>
  <c r="I73" i="15"/>
  <c r="G73" i="15"/>
  <c r="E73" i="15"/>
  <c r="C73" i="15"/>
  <c r="AX72" i="15"/>
  <c r="AV72" i="15"/>
  <c r="AT72" i="15"/>
  <c r="AR72" i="15"/>
  <c r="AP72" i="15"/>
  <c r="AN72" i="15"/>
  <c r="AL72" i="15"/>
  <c r="AJ72" i="15"/>
  <c r="AH72" i="15"/>
  <c r="AF72" i="15"/>
  <c r="AD72" i="15"/>
  <c r="AB72" i="15"/>
  <c r="Z72" i="15"/>
  <c r="X72" i="15"/>
  <c r="V72" i="15"/>
  <c r="T72" i="15"/>
  <c r="R72" i="15"/>
  <c r="P72" i="15"/>
  <c r="N72" i="15"/>
  <c r="L72" i="15"/>
  <c r="J72" i="15"/>
  <c r="H72" i="15"/>
  <c r="F72" i="15"/>
  <c r="D72" i="15"/>
  <c r="AX71" i="15"/>
  <c r="AV71" i="15"/>
  <c r="AT71" i="15"/>
  <c r="AR71" i="15"/>
  <c r="AP71" i="15"/>
  <c r="AN71" i="15"/>
  <c r="AL71" i="15"/>
  <c r="AJ71" i="15"/>
  <c r="AH71" i="15"/>
  <c r="AF71" i="15"/>
  <c r="AD71" i="15"/>
  <c r="AB71" i="15"/>
  <c r="Z71" i="15"/>
  <c r="X71" i="15"/>
  <c r="V71" i="15"/>
  <c r="T71" i="15"/>
  <c r="R71" i="15"/>
  <c r="P71" i="15"/>
  <c r="N71" i="15"/>
  <c r="L71" i="15"/>
  <c r="J71" i="15"/>
  <c r="H71" i="15"/>
  <c r="F71" i="15"/>
  <c r="D71" i="15"/>
  <c r="AX70" i="15"/>
  <c r="AV70" i="15"/>
  <c r="AT70" i="15"/>
  <c r="AR70" i="15"/>
  <c r="AP70" i="15"/>
  <c r="AN70" i="15"/>
  <c r="AL70" i="15"/>
  <c r="AJ70" i="15"/>
  <c r="AH70" i="15"/>
  <c r="AF70" i="15"/>
  <c r="AD70" i="15"/>
  <c r="AB70" i="15"/>
  <c r="Z70" i="15"/>
  <c r="X70" i="15"/>
  <c r="V70" i="15"/>
  <c r="T70" i="15"/>
  <c r="R70" i="15"/>
  <c r="P70" i="15"/>
  <c r="N70" i="15"/>
  <c r="L70" i="15"/>
  <c r="J70" i="15"/>
  <c r="H70" i="15"/>
  <c r="F70" i="15"/>
  <c r="D70" i="15"/>
  <c r="AX69" i="15"/>
  <c r="AV69" i="15"/>
  <c r="AT69" i="15"/>
  <c r="AR69" i="15"/>
  <c r="AP69" i="15"/>
  <c r="AN69" i="15"/>
  <c r="AL69" i="15"/>
  <c r="AJ69" i="15"/>
  <c r="AH69" i="15"/>
  <c r="AF69" i="15"/>
  <c r="AD69" i="15"/>
  <c r="AB69" i="15"/>
  <c r="Z69" i="15"/>
  <c r="X69" i="15"/>
  <c r="V69" i="15"/>
  <c r="T69" i="15"/>
  <c r="R69" i="15"/>
  <c r="P69" i="15"/>
  <c r="N69" i="15"/>
  <c r="L69" i="15"/>
  <c r="J69" i="15"/>
  <c r="H69" i="15"/>
  <c r="F69" i="15"/>
  <c r="D69" i="15"/>
  <c r="AX68" i="15"/>
  <c r="AV68" i="15"/>
  <c r="AT68" i="15"/>
  <c r="AR68" i="15"/>
  <c r="AP68" i="15"/>
  <c r="AN68" i="15"/>
  <c r="AL68" i="15"/>
  <c r="AJ68" i="15"/>
  <c r="AH68" i="15"/>
  <c r="AF68" i="15"/>
  <c r="AD68" i="15"/>
  <c r="AB68" i="15"/>
  <c r="Z68" i="15"/>
  <c r="X68" i="15"/>
  <c r="V68" i="15"/>
  <c r="T68" i="15"/>
  <c r="R68" i="15"/>
  <c r="P68" i="15"/>
  <c r="N68" i="15"/>
  <c r="L68" i="15"/>
  <c r="J68" i="15"/>
  <c r="H68" i="15"/>
  <c r="F68" i="15"/>
  <c r="D68" i="15"/>
  <c r="AX67" i="15"/>
  <c r="AV67" i="15"/>
  <c r="AT67" i="15"/>
  <c r="AR67" i="15"/>
  <c r="AP67" i="15"/>
  <c r="AN67" i="15"/>
  <c r="AL67" i="15"/>
  <c r="AJ67" i="15"/>
  <c r="AH67" i="15"/>
  <c r="AF67" i="15"/>
  <c r="AD67" i="15"/>
  <c r="AB67" i="15"/>
  <c r="Z67" i="15"/>
  <c r="X67" i="15"/>
  <c r="V67" i="15"/>
  <c r="T67" i="15"/>
  <c r="R67" i="15"/>
  <c r="P67" i="15"/>
  <c r="N67" i="15"/>
  <c r="L67" i="15"/>
  <c r="J67" i="15"/>
  <c r="H67" i="15"/>
  <c r="F67" i="15"/>
  <c r="D67" i="15"/>
  <c r="AX66" i="15"/>
  <c r="AV66" i="15"/>
  <c r="AT66" i="15"/>
  <c r="AR66" i="15"/>
  <c r="AP66" i="15"/>
  <c r="AN66" i="15"/>
  <c r="AL66" i="15"/>
  <c r="AJ66" i="15"/>
  <c r="AH66" i="15"/>
  <c r="AF66" i="15"/>
  <c r="AD66" i="15"/>
  <c r="AB66" i="15"/>
  <c r="Z66" i="15"/>
  <c r="X66" i="15"/>
  <c r="V66" i="15"/>
  <c r="T66" i="15"/>
  <c r="R66" i="15"/>
  <c r="P66" i="15"/>
  <c r="N66" i="15"/>
  <c r="L66" i="15"/>
  <c r="J66" i="15"/>
  <c r="H66" i="15"/>
  <c r="F66" i="15"/>
  <c r="D66" i="15"/>
  <c r="AX65" i="15"/>
  <c r="AV65" i="15"/>
  <c r="AT65" i="15"/>
  <c r="AR65" i="15"/>
  <c r="AP65" i="15"/>
  <c r="AN65" i="15"/>
  <c r="AL65" i="15"/>
  <c r="AJ65" i="15"/>
  <c r="AH65" i="15"/>
  <c r="AF65" i="15"/>
  <c r="AD65" i="15"/>
  <c r="AB65" i="15"/>
  <c r="Z65" i="15"/>
  <c r="X65" i="15"/>
  <c r="V65" i="15"/>
  <c r="T65" i="15"/>
  <c r="R65" i="15"/>
  <c r="P65" i="15"/>
  <c r="N65" i="15"/>
  <c r="L65" i="15"/>
  <c r="J65" i="15"/>
  <c r="H65" i="15"/>
  <c r="F65" i="15"/>
  <c r="D65" i="15"/>
  <c r="AX64" i="15"/>
  <c r="AV64" i="15"/>
  <c r="AT64" i="15"/>
  <c r="AR64" i="15"/>
  <c r="AP64" i="15"/>
  <c r="AN64" i="15"/>
  <c r="AJ64" i="15"/>
  <c r="X64" i="15"/>
  <c r="V64" i="15"/>
  <c r="T64" i="15"/>
  <c r="R64" i="15"/>
  <c r="P64" i="15"/>
  <c r="N64" i="15"/>
  <c r="L64" i="15"/>
  <c r="J64" i="15"/>
  <c r="H64" i="15"/>
  <c r="F64" i="15"/>
  <c r="D64" i="15"/>
  <c r="AX63" i="15"/>
  <c r="AV63" i="15"/>
  <c r="AT63" i="15"/>
  <c r="AR63" i="15"/>
  <c r="AP63" i="15"/>
  <c r="AN63" i="15"/>
  <c r="AL63" i="15"/>
  <c r="AJ63" i="15"/>
  <c r="AH63" i="15"/>
  <c r="AF63" i="15"/>
  <c r="AD63" i="15"/>
  <c r="AB63" i="15"/>
  <c r="Z63" i="15"/>
  <c r="X63" i="15"/>
  <c r="V63" i="15"/>
  <c r="T63" i="15"/>
  <c r="R63" i="15"/>
  <c r="P63" i="15"/>
  <c r="N63" i="15"/>
  <c r="L63" i="15"/>
  <c r="J63" i="15"/>
  <c r="H63" i="15"/>
  <c r="F63" i="15"/>
  <c r="D63" i="15"/>
  <c r="AX62" i="15"/>
  <c r="AV62" i="15"/>
  <c r="AT62" i="15"/>
  <c r="AR62" i="15"/>
  <c r="AP62" i="15"/>
  <c r="AN62" i="15"/>
  <c r="AL62" i="15"/>
  <c r="AJ62" i="15"/>
  <c r="AH62" i="15"/>
  <c r="AF62" i="15"/>
  <c r="AD62" i="15"/>
  <c r="AB62" i="15"/>
  <c r="Z62" i="15"/>
  <c r="X62" i="15"/>
  <c r="V62" i="15"/>
  <c r="T62" i="15"/>
  <c r="R62" i="15"/>
  <c r="P62" i="15"/>
  <c r="N62" i="15"/>
  <c r="L62" i="15"/>
  <c r="J62" i="15"/>
  <c r="H62" i="15"/>
  <c r="F62" i="15"/>
  <c r="D62" i="15"/>
  <c r="AX61" i="15"/>
  <c r="AV61" i="15"/>
  <c r="AT61" i="15"/>
  <c r="AR61" i="15"/>
  <c r="AP61" i="15"/>
  <c r="AN61" i="15"/>
  <c r="AL61" i="15"/>
  <c r="AJ61" i="15"/>
  <c r="AH61" i="15"/>
  <c r="AF61" i="15"/>
  <c r="AD61" i="15"/>
  <c r="AB61" i="15"/>
  <c r="Z61" i="15"/>
  <c r="X61" i="15"/>
  <c r="V61" i="15"/>
  <c r="T61" i="15"/>
  <c r="R61" i="15"/>
  <c r="P61" i="15"/>
  <c r="N61" i="15"/>
  <c r="L61" i="15"/>
  <c r="J61" i="15"/>
  <c r="H61" i="15"/>
  <c r="F61" i="15"/>
  <c r="D61" i="15"/>
  <c r="AX60" i="15"/>
  <c r="AV60" i="15"/>
  <c r="AT60" i="15"/>
  <c r="AR60" i="15"/>
  <c r="AP60" i="15"/>
  <c r="AN60" i="15"/>
  <c r="AL60" i="15"/>
  <c r="AJ60" i="15"/>
  <c r="AH60" i="15"/>
  <c r="AF60" i="15"/>
  <c r="AD60" i="15"/>
  <c r="AB60" i="15"/>
  <c r="Z60" i="15"/>
  <c r="X60" i="15"/>
  <c r="V60" i="15"/>
  <c r="T60" i="15"/>
  <c r="R60" i="15"/>
  <c r="P60" i="15"/>
  <c r="N60" i="15"/>
  <c r="L60" i="15"/>
  <c r="J60" i="15"/>
  <c r="H60" i="15"/>
  <c r="F60" i="15"/>
  <c r="D60" i="15"/>
  <c r="AX59" i="15"/>
  <c r="AV59" i="15"/>
  <c r="AT59" i="15"/>
  <c r="AR59" i="15"/>
  <c r="AP59" i="15"/>
  <c r="AN59" i="15"/>
  <c r="AL59" i="15"/>
  <c r="AJ59" i="15"/>
  <c r="AH59" i="15"/>
  <c r="AF59" i="15"/>
  <c r="AD59" i="15"/>
  <c r="AB59" i="15"/>
  <c r="Z59" i="15"/>
  <c r="X59" i="15"/>
  <c r="V59" i="15"/>
  <c r="T59" i="15"/>
  <c r="R59" i="15"/>
  <c r="P59" i="15"/>
  <c r="N59" i="15"/>
  <c r="L59" i="15"/>
  <c r="J59" i="15"/>
  <c r="H59" i="15"/>
  <c r="F59" i="15"/>
  <c r="D59" i="15"/>
  <c r="AX58" i="15"/>
  <c r="AV58" i="15"/>
  <c r="AT58" i="15"/>
  <c r="AR58" i="15"/>
  <c r="AP58" i="15"/>
  <c r="AN58" i="15"/>
  <c r="AL58" i="15"/>
  <c r="AJ58" i="15"/>
  <c r="AH58" i="15"/>
  <c r="AF58" i="15"/>
  <c r="AD58" i="15"/>
  <c r="AB58" i="15"/>
  <c r="Z58" i="15"/>
  <c r="X58" i="15"/>
  <c r="V58" i="15"/>
  <c r="T58" i="15"/>
  <c r="R58" i="15"/>
  <c r="P58" i="15"/>
  <c r="N58" i="15"/>
  <c r="L58" i="15"/>
  <c r="J58" i="15"/>
  <c r="H58" i="15"/>
  <c r="F58" i="15"/>
  <c r="D58" i="15"/>
  <c r="AX57" i="15"/>
  <c r="AV57" i="15"/>
  <c r="AT57" i="15"/>
  <c r="AR57" i="15"/>
  <c r="AP57" i="15"/>
  <c r="AN57" i="15"/>
  <c r="AL57" i="15"/>
  <c r="AJ57" i="15"/>
  <c r="AH57" i="15"/>
  <c r="AF57" i="15"/>
  <c r="AD57" i="15"/>
  <c r="AB57" i="15"/>
  <c r="Z57" i="15"/>
  <c r="X57" i="15"/>
  <c r="V57" i="15"/>
  <c r="T57" i="15"/>
  <c r="R57" i="15"/>
  <c r="P57" i="15"/>
  <c r="N57" i="15"/>
  <c r="L57" i="15"/>
  <c r="J57" i="15"/>
  <c r="H57" i="15"/>
  <c r="F57" i="15"/>
  <c r="D57" i="15"/>
  <c r="BC40" i="15"/>
  <c r="BB39" i="15"/>
  <c r="BB41" i="15" s="1"/>
  <c r="BB20" i="15" s="1"/>
  <c r="BC38" i="15"/>
  <c r="AW38" i="15"/>
  <c r="AU38" i="15"/>
  <c r="AS38" i="15"/>
  <c r="AQ38" i="15"/>
  <c r="AO38" i="15"/>
  <c r="AM38" i="15"/>
  <c r="AK38" i="15"/>
  <c r="AI38" i="15"/>
  <c r="AG38" i="15"/>
  <c r="AE38" i="15"/>
  <c r="AC38" i="15"/>
  <c r="AA38" i="15"/>
  <c r="Y38" i="15"/>
  <c r="W38" i="15"/>
  <c r="U38" i="15"/>
  <c r="S38" i="15"/>
  <c r="Q38" i="15"/>
  <c r="O38" i="15"/>
  <c r="M38" i="15"/>
  <c r="K38" i="15"/>
  <c r="I38" i="15"/>
  <c r="G38" i="15"/>
  <c r="E38" i="15"/>
  <c r="C38" i="15"/>
  <c r="BC37" i="15"/>
  <c r="AW37" i="15"/>
  <c r="AU37" i="15"/>
  <c r="AS37" i="15"/>
  <c r="AQ37" i="15"/>
  <c r="AO37" i="15"/>
  <c r="AM37" i="15"/>
  <c r="AK37" i="15"/>
  <c r="AI37" i="15"/>
  <c r="AG37" i="15"/>
  <c r="AE37" i="15"/>
  <c r="AC37" i="15"/>
  <c r="AA37" i="15"/>
  <c r="Y37" i="15"/>
  <c r="W37" i="15"/>
  <c r="U37" i="15"/>
  <c r="S37" i="15"/>
  <c r="Q37" i="15"/>
  <c r="O37" i="15"/>
  <c r="M37" i="15"/>
  <c r="K37" i="15"/>
  <c r="I37" i="15"/>
  <c r="G37" i="15"/>
  <c r="E37" i="15"/>
  <c r="C37" i="15"/>
  <c r="BC36" i="15"/>
  <c r="AW36" i="15"/>
  <c r="AU36" i="15"/>
  <c r="AS36" i="15"/>
  <c r="AQ36" i="15"/>
  <c r="AO36" i="15"/>
  <c r="AM36" i="15"/>
  <c r="AK36" i="15"/>
  <c r="AI36" i="15"/>
  <c r="AG36" i="15"/>
  <c r="AE36" i="15"/>
  <c r="AC36" i="15"/>
  <c r="AA36" i="15"/>
  <c r="Y36" i="15"/>
  <c r="W36" i="15"/>
  <c r="U36" i="15"/>
  <c r="S36" i="15"/>
  <c r="Q36" i="15"/>
  <c r="O36" i="15"/>
  <c r="M36" i="15"/>
  <c r="K36" i="15"/>
  <c r="I36" i="15"/>
  <c r="G36" i="15"/>
  <c r="E36" i="15"/>
  <c r="C36" i="15"/>
  <c r="BC35" i="15"/>
  <c r="AW35" i="15"/>
  <c r="AU35" i="15"/>
  <c r="AS35" i="15"/>
  <c r="AQ35" i="15"/>
  <c r="AM35" i="15"/>
  <c r="AK35" i="15"/>
  <c r="AI35" i="15"/>
  <c r="AG35" i="15"/>
  <c r="AE35" i="15"/>
  <c r="AC35" i="15"/>
  <c r="W35" i="15"/>
  <c r="U35" i="15"/>
  <c r="S35" i="15"/>
  <c r="Q35" i="15"/>
  <c r="O35" i="15"/>
  <c r="M35" i="15"/>
  <c r="K35" i="15"/>
  <c r="I35" i="15"/>
  <c r="G35" i="15"/>
  <c r="E35" i="15"/>
  <c r="C35" i="15"/>
  <c r="BC34" i="15"/>
  <c r="AW34" i="15"/>
  <c r="AU34" i="15"/>
  <c r="AS34" i="15"/>
  <c r="AQ34" i="15"/>
  <c r="AM34" i="15"/>
  <c r="AK34" i="15"/>
  <c r="AI34" i="15"/>
  <c r="AG34" i="15"/>
  <c r="AE34" i="15"/>
  <c r="AC34" i="15"/>
  <c r="W34" i="15"/>
  <c r="U34" i="15"/>
  <c r="S34" i="15"/>
  <c r="Q34" i="15"/>
  <c r="O34" i="15"/>
  <c r="M34" i="15"/>
  <c r="K34" i="15"/>
  <c r="I34" i="15"/>
  <c r="G34" i="15"/>
  <c r="E34" i="15"/>
  <c r="C34" i="15"/>
  <c r="BC33" i="15"/>
  <c r="AW33" i="15"/>
  <c r="AU33" i="15"/>
  <c r="AS33" i="15"/>
  <c r="AQ33" i="15"/>
  <c r="AO33" i="15"/>
  <c r="AM33" i="15"/>
  <c r="AK33" i="15"/>
  <c r="AI33" i="15"/>
  <c r="AG33" i="15"/>
  <c r="AE33" i="15"/>
  <c r="AC33" i="15"/>
  <c r="AA33" i="15"/>
  <c r="Y33" i="15"/>
  <c r="W33" i="15"/>
  <c r="U33" i="15"/>
  <c r="S33" i="15"/>
  <c r="Q33" i="15"/>
  <c r="O33" i="15"/>
  <c r="M33" i="15"/>
  <c r="K33" i="15"/>
  <c r="I33" i="15"/>
  <c r="G33" i="15"/>
  <c r="E33" i="15"/>
  <c r="C33" i="15"/>
  <c r="BC32" i="15"/>
  <c r="AW32" i="15"/>
  <c r="AU32" i="15"/>
  <c r="AS32" i="15"/>
  <c r="AQ32" i="15"/>
  <c r="AM32" i="15"/>
  <c r="W32" i="15"/>
  <c r="U32" i="15"/>
  <c r="S32" i="15"/>
  <c r="Q32" i="15"/>
  <c r="O32" i="15"/>
  <c r="M32" i="15"/>
  <c r="K32" i="15"/>
  <c r="I32" i="15"/>
  <c r="G32" i="15"/>
  <c r="E32" i="15"/>
  <c r="C32" i="15"/>
  <c r="BC31" i="15"/>
  <c r="AW31" i="15"/>
  <c r="AU31" i="15"/>
  <c r="AS31" i="15"/>
  <c r="AQ31" i="15"/>
  <c r="AM31" i="15"/>
  <c r="W31" i="15"/>
  <c r="U31" i="15"/>
  <c r="S31" i="15"/>
  <c r="Q31" i="15"/>
  <c r="O31" i="15"/>
  <c r="M31" i="15"/>
  <c r="K31" i="15"/>
  <c r="I31" i="15"/>
  <c r="G31" i="15"/>
  <c r="E31" i="15"/>
  <c r="C31" i="15"/>
  <c r="BC30" i="15"/>
  <c r="AW30" i="15"/>
  <c r="AU30" i="15"/>
  <c r="AS30" i="15"/>
  <c r="AQ30" i="15"/>
  <c r="AO30" i="15"/>
  <c r="AM30" i="15"/>
  <c r="AK30" i="15"/>
  <c r="AI30" i="15"/>
  <c r="AG30" i="15"/>
  <c r="AE30" i="15"/>
  <c r="AC30" i="15"/>
  <c r="AA30" i="15"/>
  <c r="Y30" i="15"/>
  <c r="W30" i="15"/>
  <c r="U30" i="15"/>
  <c r="S30" i="15"/>
  <c r="Q30" i="15"/>
  <c r="O30" i="15"/>
  <c r="M30" i="15"/>
  <c r="K30" i="15"/>
  <c r="I30" i="15"/>
  <c r="G30" i="15"/>
  <c r="E30" i="15"/>
  <c r="C30" i="15"/>
  <c r="BC29" i="15"/>
  <c r="AW29" i="15"/>
  <c r="AU29" i="15"/>
  <c r="AS29" i="15"/>
  <c r="AQ29" i="15"/>
  <c r="AO29" i="15"/>
  <c r="AM29" i="15"/>
  <c r="AK29" i="15"/>
  <c r="AI29" i="15"/>
  <c r="AG29" i="15"/>
  <c r="AE29" i="15"/>
  <c r="AC29" i="15"/>
  <c r="AA29" i="15"/>
  <c r="Y29" i="15"/>
  <c r="W29" i="15"/>
  <c r="U29" i="15"/>
  <c r="S29" i="15"/>
  <c r="Q29" i="15"/>
  <c r="O29" i="15"/>
  <c r="M29" i="15"/>
  <c r="K29" i="15"/>
  <c r="I29" i="15"/>
  <c r="G29" i="15"/>
  <c r="E29" i="15"/>
  <c r="C29" i="15"/>
  <c r="BC28" i="15"/>
  <c r="AW28" i="15"/>
  <c r="AU28" i="15"/>
  <c r="AS28" i="15"/>
  <c r="AQ28" i="15"/>
  <c r="AO28" i="15"/>
  <c r="AM28" i="15"/>
  <c r="AK28" i="15"/>
  <c r="AI28" i="15"/>
  <c r="AG28" i="15"/>
  <c r="AE28" i="15"/>
  <c r="AC28" i="15"/>
  <c r="AA28" i="15"/>
  <c r="Y28" i="15"/>
  <c r="W28" i="15"/>
  <c r="U28" i="15"/>
  <c r="S28" i="15"/>
  <c r="Q28" i="15"/>
  <c r="O28" i="15"/>
  <c r="M28" i="15"/>
  <c r="K28" i="15"/>
  <c r="I28" i="15"/>
  <c r="G28" i="15"/>
  <c r="E28" i="15"/>
  <c r="C28" i="15"/>
  <c r="BC27" i="15"/>
  <c r="AW27" i="15"/>
  <c r="AU27" i="15"/>
  <c r="AS27" i="15"/>
  <c r="AQ27" i="15"/>
  <c r="AO27" i="15"/>
  <c r="AM27" i="15"/>
  <c r="AK27" i="15"/>
  <c r="AI27" i="15"/>
  <c r="AG27" i="15"/>
  <c r="AE27" i="15"/>
  <c r="AC27" i="15"/>
  <c r="AA27" i="15"/>
  <c r="Y27" i="15"/>
  <c r="W27" i="15"/>
  <c r="U27" i="15"/>
  <c r="S27" i="15"/>
  <c r="Q27" i="15"/>
  <c r="O27" i="15"/>
  <c r="M27" i="15"/>
  <c r="K27" i="15"/>
  <c r="I27" i="15"/>
  <c r="G27" i="15"/>
  <c r="E27" i="15"/>
  <c r="C27" i="15"/>
  <c r="BC26" i="15"/>
  <c r="AW26" i="15"/>
  <c r="AU26" i="15"/>
  <c r="AS26" i="15"/>
  <c r="AQ26" i="15"/>
  <c r="AO26" i="15"/>
  <c r="AM26" i="15"/>
  <c r="AK26" i="15"/>
  <c r="AI26" i="15"/>
  <c r="AG26" i="15"/>
  <c r="AE26" i="15"/>
  <c r="AC26" i="15"/>
  <c r="AA26" i="15"/>
  <c r="Y26" i="15"/>
  <c r="W26" i="15"/>
  <c r="U26" i="15"/>
  <c r="S26" i="15"/>
  <c r="Q26" i="15"/>
  <c r="O26" i="15"/>
  <c r="M26" i="15"/>
  <c r="K26" i="15"/>
  <c r="I26" i="15"/>
  <c r="G26" i="15"/>
  <c r="E26" i="15"/>
  <c r="C26" i="15"/>
  <c r="BC25" i="15"/>
  <c r="AW25" i="15"/>
  <c r="AU25" i="15"/>
  <c r="AS25" i="15"/>
  <c r="AQ25" i="15"/>
  <c r="AO25" i="15"/>
  <c r="AM25" i="15"/>
  <c r="AK25" i="15"/>
  <c r="AI25" i="15"/>
  <c r="AG25" i="15"/>
  <c r="AE25" i="15"/>
  <c r="AC25" i="15"/>
  <c r="AA25" i="15"/>
  <c r="Y25" i="15"/>
  <c r="W25" i="15"/>
  <c r="U25" i="15"/>
  <c r="S25" i="15"/>
  <c r="Q25" i="15"/>
  <c r="O25" i="15"/>
  <c r="M25" i="15"/>
  <c r="K25" i="15"/>
  <c r="I25" i="15"/>
  <c r="G25" i="15"/>
  <c r="E25" i="15"/>
  <c r="C25" i="15"/>
  <c r="BC24" i="15"/>
  <c r="AW24" i="15"/>
  <c r="AU24" i="15"/>
  <c r="AS24" i="15"/>
  <c r="AQ24" i="15"/>
  <c r="AO24" i="15"/>
  <c r="AM24" i="15"/>
  <c r="AK24" i="15"/>
  <c r="AI24" i="15"/>
  <c r="AG24" i="15"/>
  <c r="AE24" i="15"/>
  <c r="AC24" i="15"/>
  <c r="AA24" i="15"/>
  <c r="Y24" i="15"/>
  <c r="W24" i="15"/>
  <c r="U24" i="15"/>
  <c r="S24" i="15"/>
  <c r="Q24" i="15"/>
  <c r="O24" i="15"/>
  <c r="M24" i="15"/>
  <c r="K24" i="15"/>
  <c r="I24" i="15"/>
  <c r="G24" i="15"/>
  <c r="E24" i="15"/>
  <c r="C24" i="15"/>
  <c r="BC23" i="15"/>
  <c r="BC39" i="15" s="1"/>
  <c r="BC41" i="15" s="1"/>
  <c r="BC20" i="15" s="1"/>
  <c r="AW23" i="15"/>
  <c r="AU23" i="15"/>
  <c r="AS23" i="15"/>
  <c r="AQ23" i="15"/>
  <c r="AO23" i="15"/>
  <c r="AM23" i="15"/>
  <c r="AK23" i="15"/>
  <c r="AI23" i="15"/>
  <c r="AG23" i="15"/>
  <c r="AE23" i="15"/>
  <c r="AC23" i="15"/>
  <c r="AA23" i="15"/>
  <c r="Y23" i="15"/>
  <c r="W23" i="15"/>
  <c r="U23" i="15"/>
  <c r="S23" i="15"/>
  <c r="Q23" i="15"/>
  <c r="O23" i="15"/>
  <c r="M23" i="15"/>
  <c r="K23" i="15"/>
  <c r="I23" i="15"/>
  <c r="I39" i="15" s="1"/>
  <c r="G23" i="15"/>
  <c r="E23" i="15"/>
  <c r="C23" i="15"/>
  <c r="BA18" i="15"/>
  <c r="AX15" i="15"/>
  <c r="AW41" i="15" s="1"/>
  <c r="AV15" i="15"/>
  <c r="AU41" i="15" s="1"/>
  <c r="AT15" i="15"/>
  <c r="AS41" i="15" s="1"/>
  <c r="AR15" i="15"/>
  <c r="AQ41" i="15" s="1"/>
  <c r="AP15" i="15"/>
  <c r="AN15" i="15"/>
  <c r="AM41" i="15" s="1"/>
  <c r="AL15" i="15"/>
  <c r="AJ15" i="15"/>
  <c r="AH15" i="15"/>
  <c r="AF15" i="15"/>
  <c r="AD15" i="15"/>
  <c r="AB15" i="15"/>
  <c r="Z15" i="15"/>
  <c r="X15" i="15"/>
  <c r="W41" i="15" s="1"/>
  <c r="V15" i="15"/>
  <c r="U41" i="15" s="1"/>
  <c r="T15" i="15"/>
  <c r="S41" i="15" s="1"/>
  <c r="R15" i="15"/>
  <c r="Q41" i="15" s="1"/>
  <c r="P15" i="15"/>
  <c r="O41" i="15" s="1"/>
  <c r="N15" i="15"/>
  <c r="M41" i="15" s="1"/>
  <c r="L15" i="15"/>
  <c r="K41" i="15" s="1"/>
  <c r="J15" i="15"/>
  <c r="I41" i="15" s="1"/>
  <c r="H15" i="15"/>
  <c r="G41" i="15" s="1"/>
  <c r="F15" i="15"/>
  <c r="E41" i="15" s="1"/>
  <c r="D15" i="15"/>
  <c r="C41" i="15" s="1"/>
  <c r="D14" i="15"/>
  <c r="AX13" i="15"/>
  <c r="AV13" i="15"/>
  <c r="AT13" i="15"/>
  <c r="AR13" i="15"/>
  <c r="AP13" i="15"/>
  <c r="AN13" i="15"/>
  <c r="AL13" i="15"/>
  <c r="AJ13" i="15"/>
  <c r="AH13" i="15"/>
  <c r="AF13" i="15"/>
  <c r="AD13" i="15"/>
  <c r="AB13" i="15"/>
  <c r="Z13" i="15"/>
  <c r="X13" i="15"/>
  <c r="V13" i="15"/>
  <c r="T13" i="15"/>
  <c r="R13" i="15"/>
  <c r="P13" i="15"/>
  <c r="N13" i="15"/>
  <c r="L13" i="15"/>
  <c r="J13" i="15"/>
  <c r="H13" i="15"/>
  <c r="F13" i="15"/>
  <c r="D13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K12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AW73" i="14"/>
  <c r="AU73" i="14"/>
  <c r="AS73" i="14"/>
  <c r="AQ73" i="14"/>
  <c r="AO73" i="14"/>
  <c r="AM73" i="14"/>
  <c r="AK73" i="14"/>
  <c r="AI73" i="14"/>
  <c r="AG73" i="14"/>
  <c r="AE73" i="14"/>
  <c r="AC73" i="14"/>
  <c r="AA73" i="14"/>
  <c r="Y73" i="14"/>
  <c r="W73" i="14"/>
  <c r="U73" i="14"/>
  <c r="S73" i="14"/>
  <c r="Q73" i="14"/>
  <c r="O73" i="14"/>
  <c r="M73" i="14"/>
  <c r="K73" i="14"/>
  <c r="I73" i="14"/>
  <c r="G73" i="14"/>
  <c r="E73" i="14"/>
  <c r="C73" i="14"/>
  <c r="AX72" i="14"/>
  <c r="AV72" i="14"/>
  <c r="AT72" i="14"/>
  <c r="AR72" i="14"/>
  <c r="AP72" i="14"/>
  <c r="AN72" i="14"/>
  <c r="AL72" i="14"/>
  <c r="AJ72" i="14"/>
  <c r="AH72" i="14"/>
  <c r="AF72" i="14"/>
  <c r="AD72" i="14"/>
  <c r="AB72" i="14"/>
  <c r="Z72" i="14"/>
  <c r="X72" i="14"/>
  <c r="V72" i="14"/>
  <c r="T72" i="14"/>
  <c r="R72" i="14"/>
  <c r="P72" i="14"/>
  <c r="N72" i="14"/>
  <c r="L72" i="14"/>
  <c r="J72" i="14"/>
  <c r="H72" i="14"/>
  <c r="F72" i="14"/>
  <c r="D72" i="14"/>
  <c r="AX71" i="14"/>
  <c r="AV71" i="14"/>
  <c r="AT71" i="14"/>
  <c r="AR71" i="14"/>
  <c r="AP71" i="14"/>
  <c r="AN71" i="14"/>
  <c r="AL71" i="14"/>
  <c r="AJ71" i="14"/>
  <c r="AH71" i="14"/>
  <c r="AF71" i="14"/>
  <c r="AD71" i="14"/>
  <c r="AB71" i="14"/>
  <c r="Z71" i="14"/>
  <c r="X71" i="14"/>
  <c r="V71" i="14"/>
  <c r="T71" i="14"/>
  <c r="R71" i="14"/>
  <c r="P71" i="14"/>
  <c r="N71" i="14"/>
  <c r="L71" i="14"/>
  <c r="J71" i="14"/>
  <c r="H71" i="14"/>
  <c r="F71" i="14"/>
  <c r="D71" i="14"/>
  <c r="AX70" i="14"/>
  <c r="AV70" i="14"/>
  <c r="AT70" i="14"/>
  <c r="AR70" i="14"/>
  <c r="AP70" i="14"/>
  <c r="AN70" i="14"/>
  <c r="AL70" i="14"/>
  <c r="AJ70" i="14"/>
  <c r="AH70" i="14"/>
  <c r="AF70" i="14"/>
  <c r="AD70" i="14"/>
  <c r="AB70" i="14"/>
  <c r="Z70" i="14"/>
  <c r="X70" i="14"/>
  <c r="V70" i="14"/>
  <c r="T70" i="14"/>
  <c r="R70" i="14"/>
  <c r="P70" i="14"/>
  <c r="N70" i="14"/>
  <c r="L70" i="14"/>
  <c r="J70" i="14"/>
  <c r="H70" i="14"/>
  <c r="F70" i="14"/>
  <c r="D70" i="14"/>
  <c r="AX69" i="14"/>
  <c r="AV69" i="14"/>
  <c r="AT69" i="14"/>
  <c r="AR69" i="14"/>
  <c r="AP69" i="14"/>
  <c r="AN69" i="14"/>
  <c r="AL69" i="14"/>
  <c r="AJ69" i="14"/>
  <c r="AH69" i="14"/>
  <c r="AF69" i="14"/>
  <c r="AD69" i="14"/>
  <c r="AB69" i="14"/>
  <c r="Z69" i="14"/>
  <c r="X69" i="14"/>
  <c r="V69" i="14"/>
  <c r="T69" i="14"/>
  <c r="R69" i="14"/>
  <c r="P69" i="14"/>
  <c r="N69" i="14"/>
  <c r="L69" i="14"/>
  <c r="J69" i="14"/>
  <c r="H69" i="14"/>
  <c r="F69" i="14"/>
  <c r="D69" i="14"/>
  <c r="AX68" i="14"/>
  <c r="AV68" i="14"/>
  <c r="AT68" i="14"/>
  <c r="AR68" i="14"/>
  <c r="AP68" i="14"/>
  <c r="AN68" i="14"/>
  <c r="AL68" i="14"/>
  <c r="AJ68" i="14"/>
  <c r="AH68" i="14"/>
  <c r="AF68" i="14"/>
  <c r="AD68" i="14"/>
  <c r="AB68" i="14"/>
  <c r="Z68" i="14"/>
  <c r="X68" i="14"/>
  <c r="V68" i="14"/>
  <c r="T68" i="14"/>
  <c r="R68" i="14"/>
  <c r="P68" i="14"/>
  <c r="N68" i="14"/>
  <c r="L68" i="14"/>
  <c r="J68" i="14"/>
  <c r="H68" i="14"/>
  <c r="F68" i="14"/>
  <c r="D68" i="14"/>
  <c r="AX67" i="14"/>
  <c r="AV67" i="14"/>
  <c r="AT67" i="14"/>
  <c r="AR67" i="14"/>
  <c r="AP67" i="14"/>
  <c r="AN67" i="14"/>
  <c r="AL67" i="14"/>
  <c r="AJ67" i="14"/>
  <c r="AH67" i="14"/>
  <c r="AF67" i="14"/>
  <c r="AD67" i="14"/>
  <c r="AB67" i="14"/>
  <c r="Z67" i="14"/>
  <c r="X67" i="14"/>
  <c r="V67" i="14"/>
  <c r="T67" i="14"/>
  <c r="R67" i="14"/>
  <c r="P67" i="14"/>
  <c r="N67" i="14"/>
  <c r="L67" i="14"/>
  <c r="J67" i="14"/>
  <c r="H67" i="14"/>
  <c r="F67" i="14"/>
  <c r="D67" i="14"/>
  <c r="AX66" i="14"/>
  <c r="AV66" i="14"/>
  <c r="AT66" i="14"/>
  <c r="AR66" i="14"/>
  <c r="AP66" i="14"/>
  <c r="AN66" i="14"/>
  <c r="AL66" i="14"/>
  <c r="AJ66" i="14"/>
  <c r="AH66" i="14"/>
  <c r="AF66" i="14"/>
  <c r="AD66" i="14"/>
  <c r="AB66" i="14"/>
  <c r="Z66" i="14"/>
  <c r="X66" i="14"/>
  <c r="V66" i="14"/>
  <c r="T66" i="14"/>
  <c r="R66" i="14"/>
  <c r="P66" i="14"/>
  <c r="N66" i="14"/>
  <c r="L66" i="14"/>
  <c r="J66" i="14"/>
  <c r="H66" i="14"/>
  <c r="F66" i="14"/>
  <c r="D66" i="14"/>
  <c r="AX65" i="14"/>
  <c r="AV65" i="14"/>
  <c r="AT65" i="14"/>
  <c r="AR65" i="14"/>
  <c r="AP65" i="14"/>
  <c r="AN65" i="14"/>
  <c r="AL65" i="14"/>
  <c r="AJ65" i="14"/>
  <c r="AH65" i="14"/>
  <c r="AF65" i="14"/>
  <c r="AD65" i="14"/>
  <c r="AB65" i="14"/>
  <c r="Z65" i="14"/>
  <c r="X65" i="14"/>
  <c r="V65" i="14"/>
  <c r="T65" i="14"/>
  <c r="R65" i="14"/>
  <c r="P65" i="14"/>
  <c r="N65" i="14"/>
  <c r="L65" i="14"/>
  <c r="J65" i="14"/>
  <c r="H65" i="14"/>
  <c r="F65" i="14"/>
  <c r="D65" i="14"/>
  <c r="AX64" i="14"/>
  <c r="AV64" i="14"/>
  <c r="AT64" i="14"/>
  <c r="AR64" i="14"/>
  <c r="AP64" i="14"/>
  <c r="AN64" i="14"/>
  <c r="AL64" i="14"/>
  <c r="AJ64" i="14"/>
  <c r="AH64" i="14"/>
  <c r="AF64" i="14"/>
  <c r="AD64" i="14"/>
  <c r="AB64" i="14"/>
  <c r="Z64" i="14"/>
  <c r="X64" i="14"/>
  <c r="V64" i="14"/>
  <c r="T64" i="14"/>
  <c r="R64" i="14"/>
  <c r="P64" i="14"/>
  <c r="N64" i="14"/>
  <c r="L64" i="14"/>
  <c r="J64" i="14"/>
  <c r="H64" i="14"/>
  <c r="F64" i="14"/>
  <c r="D64" i="14"/>
  <c r="AX63" i="14"/>
  <c r="AV63" i="14"/>
  <c r="AT63" i="14"/>
  <c r="AR63" i="14"/>
  <c r="AP63" i="14"/>
  <c r="AN63" i="14"/>
  <c r="AL63" i="14"/>
  <c r="AJ63" i="14"/>
  <c r="AH63" i="14"/>
  <c r="AF63" i="14"/>
  <c r="AD63" i="14"/>
  <c r="AB63" i="14"/>
  <c r="Z63" i="14"/>
  <c r="X63" i="14"/>
  <c r="V63" i="14"/>
  <c r="T63" i="14"/>
  <c r="R63" i="14"/>
  <c r="P63" i="14"/>
  <c r="N63" i="14"/>
  <c r="L63" i="14"/>
  <c r="J63" i="14"/>
  <c r="H63" i="14"/>
  <c r="F63" i="14"/>
  <c r="D63" i="14"/>
  <c r="AX62" i="14"/>
  <c r="AV62" i="14"/>
  <c r="AT62" i="14"/>
  <c r="AR62" i="14"/>
  <c r="AP62" i="14"/>
  <c r="AN62" i="14"/>
  <c r="AL62" i="14"/>
  <c r="AJ62" i="14"/>
  <c r="AH62" i="14"/>
  <c r="AF62" i="14"/>
  <c r="AD62" i="14"/>
  <c r="AB62" i="14"/>
  <c r="Z62" i="14"/>
  <c r="X62" i="14"/>
  <c r="V62" i="14"/>
  <c r="T62" i="14"/>
  <c r="R62" i="14"/>
  <c r="P62" i="14"/>
  <c r="N62" i="14"/>
  <c r="L62" i="14"/>
  <c r="J62" i="14"/>
  <c r="H62" i="14"/>
  <c r="F62" i="14"/>
  <c r="D62" i="14"/>
  <c r="AX61" i="14"/>
  <c r="AV61" i="14"/>
  <c r="AT61" i="14"/>
  <c r="AR61" i="14"/>
  <c r="AP61" i="14"/>
  <c r="AN61" i="14"/>
  <c r="AL61" i="14"/>
  <c r="AJ61" i="14"/>
  <c r="AH61" i="14"/>
  <c r="AF61" i="14"/>
  <c r="AD61" i="14"/>
  <c r="AB61" i="14"/>
  <c r="Z61" i="14"/>
  <c r="X61" i="14"/>
  <c r="V61" i="14"/>
  <c r="T61" i="14"/>
  <c r="R61" i="14"/>
  <c r="P61" i="14"/>
  <c r="N61" i="14"/>
  <c r="L61" i="14"/>
  <c r="J61" i="14"/>
  <c r="H61" i="14"/>
  <c r="F61" i="14"/>
  <c r="D61" i="14"/>
  <c r="AX60" i="14"/>
  <c r="AV60" i="14"/>
  <c r="AT60" i="14"/>
  <c r="AR60" i="14"/>
  <c r="AP60" i="14"/>
  <c r="AN60" i="14"/>
  <c r="AL60" i="14"/>
  <c r="AJ60" i="14"/>
  <c r="AH60" i="14"/>
  <c r="AF60" i="14"/>
  <c r="AD60" i="14"/>
  <c r="AB60" i="14"/>
  <c r="Z60" i="14"/>
  <c r="X60" i="14"/>
  <c r="V60" i="14"/>
  <c r="T60" i="14"/>
  <c r="R60" i="14"/>
  <c r="P60" i="14"/>
  <c r="N60" i="14"/>
  <c r="L60" i="14"/>
  <c r="J60" i="14"/>
  <c r="H60" i="14"/>
  <c r="F60" i="14"/>
  <c r="D60" i="14"/>
  <c r="AX59" i="14"/>
  <c r="AV59" i="14"/>
  <c r="AT59" i="14"/>
  <c r="AR59" i="14"/>
  <c r="AP59" i="14"/>
  <c r="AN59" i="14"/>
  <c r="AL59" i="14"/>
  <c r="AJ59" i="14"/>
  <c r="AH59" i="14"/>
  <c r="AF59" i="14"/>
  <c r="AD59" i="14"/>
  <c r="AB59" i="14"/>
  <c r="Z59" i="14"/>
  <c r="X59" i="14"/>
  <c r="V59" i="14"/>
  <c r="T59" i="14"/>
  <c r="R59" i="14"/>
  <c r="P59" i="14"/>
  <c r="N59" i="14"/>
  <c r="L59" i="14"/>
  <c r="J59" i="14"/>
  <c r="H59" i="14"/>
  <c r="F59" i="14"/>
  <c r="D59" i="14"/>
  <c r="AX58" i="14"/>
  <c r="AV58" i="14"/>
  <c r="AT58" i="14"/>
  <c r="AR58" i="14"/>
  <c r="AP58" i="14"/>
  <c r="AN58" i="14"/>
  <c r="AL58" i="14"/>
  <c r="AJ58" i="14"/>
  <c r="AH58" i="14"/>
  <c r="AF58" i="14"/>
  <c r="AD58" i="14"/>
  <c r="AB58" i="14"/>
  <c r="Z58" i="14"/>
  <c r="X58" i="14"/>
  <c r="V58" i="14"/>
  <c r="T58" i="14"/>
  <c r="R58" i="14"/>
  <c r="P58" i="14"/>
  <c r="N58" i="14"/>
  <c r="L58" i="14"/>
  <c r="J58" i="14"/>
  <c r="H58" i="14"/>
  <c r="F58" i="14"/>
  <c r="D58" i="14"/>
  <c r="AX57" i="14"/>
  <c r="AV57" i="14"/>
  <c r="AT57" i="14"/>
  <c r="AR57" i="14"/>
  <c r="AP57" i="14"/>
  <c r="AN57" i="14"/>
  <c r="AL57" i="14"/>
  <c r="AJ57" i="14"/>
  <c r="AH57" i="14"/>
  <c r="AF57" i="14"/>
  <c r="AD57" i="14"/>
  <c r="AB57" i="14"/>
  <c r="Z57" i="14"/>
  <c r="X57" i="14"/>
  <c r="V57" i="14"/>
  <c r="T57" i="14"/>
  <c r="R57" i="14"/>
  <c r="P57" i="14"/>
  <c r="N57" i="14"/>
  <c r="L57" i="14"/>
  <c r="J57" i="14"/>
  <c r="H57" i="14"/>
  <c r="F57" i="14"/>
  <c r="D57" i="14"/>
  <c r="BC40" i="14"/>
  <c r="BB39" i="14"/>
  <c r="BB41" i="14" s="1"/>
  <c r="BB20" i="14" s="1"/>
  <c r="BC38" i="14"/>
  <c r="AW38" i="14"/>
  <c r="AU38" i="14"/>
  <c r="AS38" i="14"/>
  <c r="AQ38" i="14"/>
  <c r="AO38" i="14"/>
  <c r="AM38" i="14"/>
  <c r="AK38" i="14"/>
  <c r="AC38" i="14"/>
  <c r="AA38" i="14"/>
  <c r="Y38" i="14"/>
  <c r="W38" i="14"/>
  <c r="U38" i="14"/>
  <c r="S38" i="14"/>
  <c r="Q38" i="14"/>
  <c r="O38" i="14"/>
  <c r="M38" i="14"/>
  <c r="K38" i="14"/>
  <c r="I38" i="14"/>
  <c r="G38" i="14"/>
  <c r="E38" i="14"/>
  <c r="C38" i="14"/>
  <c r="BC37" i="14"/>
  <c r="AW37" i="14"/>
  <c r="AU37" i="14"/>
  <c r="AS37" i="14"/>
  <c r="AQ37" i="14"/>
  <c r="AO37" i="14"/>
  <c r="AM37" i="14"/>
  <c r="AK37" i="14"/>
  <c r="AC37" i="14"/>
  <c r="AA37" i="14"/>
  <c r="Y37" i="14"/>
  <c r="W37" i="14"/>
  <c r="U37" i="14"/>
  <c r="S37" i="14"/>
  <c r="Q37" i="14"/>
  <c r="O37" i="14"/>
  <c r="M37" i="14"/>
  <c r="K37" i="14"/>
  <c r="I37" i="14"/>
  <c r="G37" i="14"/>
  <c r="E37" i="14"/>
  <c r="C37" i="14"/>
  <c r="BC36" i="14"/>
  <c r="AW36" i="14"/>
  <c r="AU36" i="14"/>
  <c r="AS36" i="14"/>
  <c r="AQ36" i="14"/>
  <c r="AO36" i="14"/>
  <c r="AM36" i="14"/>
  <c r="AK36" i="14"/>
  <c r="AC36" i="14"/>
  <c r="AA36" i="14"/>
  <c r="Y36" i="14"/>
  <c r="W36" i="14"/>
  <c r="U36" i="14"/>
  <c r="S36" i="14"/>
  <c r="Q36" i="14"/>
  <c r="O36" i="14"/>
  <c r="M36" i="14"/>
  <c r="K36" i="14"/>
  <c r="I36" i="14"/>
  <c r="G36" i="14"/>
  <c r="E36" i="14"/>
  <c r="C36" i="14"/>
  <c r="BC35" i="14"/>
  <c r="AW35" i="14"/>
  <c r="AU35" i="14"/>
  <c r="AS35" i="14"/>
  <c r="AQ35" i="14"/>
  <c r="AO35" i="14"/>
  <c r="AM35" i="14"/>
  <c r="AK35" i="14"/>
  <c r="AC35" i="14"/>
  <c r="AA35" i="14"/>
  <c r="Y35" i="14"/>
  <c r="W35" i="14"/>
  <c r="U35" i="14"/>
  <c r="S35" i="14"/>
  <c r="Q35" i="14"/>
  <c r="O35" i="14"/>
  <c r="M35" i="14"/>
  <c r="K35" i="14"/>
  <c r="I35" i="14"/>
  <c r="G35" i="14"/>
  <c r="E35" i="14"/>
  <c r="C35" i="14"/>
  <c r="BC34" i="14"/>
  <c r="AW34" i="14"/>
  <c r="AU34" i="14"/>
  <c r="AS34" i="14"/>
  <c r="AQ34" i="14"/>
  <c r="AO34" i="14"/>
  <c r="AM34" i="14"/>
  <c r="AK34" i="14"/>
  <c r="AC34" i="14"/>
  <c r="AA34" i="14"/>
  <c r="Y34" i="14"/>
  <c r="W34" i="14"/>
  <c r="U34" i="14"/>
  <c r="S34" i="14"/>
  <c r="Q34" i="14"/>
  <c r="O34" i="14"/>
  <c r="M34" i="14"/>
  <c r="K34" i="14"/>
  <c r="I34" i="14"/>
  <c r="G34" i="14"/>
  <c r="E34" i="14"/>
  <c r="C34" i="14"/>
  <c r="BC33" i="14"/>
  <c r="AW33" i="14"/>
  <c r="AU33" i="14"/>
  <c r="AS33" i="14"/>
  <c r="AQ33" i="14"/>
  <c r="AO33" i="14"/>
  <c r="AM33" i="14"/>
  <c r="AK33" i="14"/>
  <c r="AI33" i="14"/>
  <c r="AG33" i="14"/>
  <c r="AE33" i="14"/>
  <c r="AC33" i="14"/>
  <c r="AA33" i="14"/>
  <c r="Y33" i="14"/>
  <c r="W33" i="14"/>
  <c r="U33" i="14"/>
  <c r="S33" i="14"/>
  <c r="Q33" i="14"/>
  <c r="O33" i="14"/>
  <c r="M33" i="14"/>
  <c r="K33" i="14"/>
  <c r="I33" i="14"/>
  <c r="G33" i="14"/>
  <c r="E33" i="14"/>
  <c r="C33" i="14"/>
  <c r="BC32" i="14"/>
  <c r="AW32" i="14"/>
  <c r="AU32" i="14"/>
  <c r="AS32" i="14"/>
  <c r="AQ32" i="14"/>
  <c r="AO32" i="14"/>
  <c r="AM32" i="14"/>
  <c r="AK32" i="14"/>
  <c r="AC32" i="14"/>
  <c r="AA32" i="14"/>
  <c r="Y32" i="14"/>
  <c r="W32" i="14"/>
  <c r="U32" i="14"/>
  <c r="S32" i="14"/>
  <c r="Q32" i="14"/>
  <c r="O32" i="14"/>
  <c r="M32" i="14"/>
  <c r="K32" i="14"/>
  <c r="I32" i="14"/>
  <c r="G32" i="14"/>
  <c r="E32" i="14"/>
  <c r="C32" i="14"/>
  <c r="BC31" i="14"/>
  <c r="AW31" i="14"/>
  <c r="AU31" i="14"/>
  <c r="AS31" i="14"/>
  <c r="AQ31" i="14"/>
  <c r="AO31" i="14"/>
  <c r="AM31" i="14"/>
  <c r="AK31" i="14"/>
  <c r="AC31" i="14"/>
  <c r="AA31" i="14"/>
  <c r="Y31" i="14"/>
  <c r="W31" i="14"/>
  <c r="U31" i="14"/>
  <c r="S31" i="14"/>
  <c r="Q31" i="14"/>
  <c r="O31" i="14"/>
  <c r="M31" i="14"/>
  <c r="K31" i="14"/>
  <c r="I31" i="14"/>
  <c r="G31" i="14"/>
  <c r="E31" i="14"/>
  <c r="C31" i="14"/>
  <c r="BC30" i="14"/>
  <c r="AW30" i="14"/>
  <c r="AU30" i="14"/>
  <c r="AS30" i="14"/>
  <c r="AQ30" i="14"/>
  <c r="AO30" i="14"/>
  <c r="AM30" i="14"/>
  <c r="AK30" i="14"/>
  <c r="AI30" i="14"/>
  <c r="AG30" i="14"/>
  <c r="AE30" i="14"/>
  <c r="AC30" i="14"/>
  <c r="AA30" i="14"/>
  <c r="Y30" i="14"/>
  <c r="W30" i="14"/>
  <c r="U30" i="14"/>
  <c r="S30" i="14"/>
  <c r="Q30" i="14"/>
  <c r="O30" i="14"/>
  <c r="M30" i="14"/>
  <c r="K30" i="14"/>
  <c r="I30" i="14"/>
  <c r="G30" i="14"/>
  <c r="E30" i="14"/>
  <c r="C30" i="14"/>
  <c r="BC29" i="14"/>
  <c r="AW29" i="14"/>
  <c r="AU29" i="14"/>
  <c r="AS29" i="14"/>
  <c r="AQ29" i="14"/>
  <c r="AO29" i="14"/>
  <c r="AM29" i="14"/>
  <c r="AK29" i="14"/>
  <c r="AI29" i="14"/>
  <c r="AG29" i="14"/>
  <c r="AE29" i="14"/>
  <c r="AC29" i="14"/>
  <c r="AA29" i="14"/>
  <c r="Y29" i="14"/>
  <c r="W29" i="14"/>
  <c r="U29" i="14"/>
  <c r="S29" i="14"/>
  <c r="Q29" i="14"/>
  <c r="O29" i="14"/>
  <c r="M29" i="14"/>
  <c r="K29" i="14"/>
  <c r="I29" i="14"/>
  <c r="G29" i="14"/>
  <c r="E29" i="14"/>
  <c r="C29" i="14"/>
  <c r="BC28" i="14"/>
  <c r="AW28" i="14"/>
  <c r="AU28" i="14"/>
  <c r="AS28" i="14"/>
  <c r="AQ28" i="14"/>
  <c r="AO28" i="14"/>
  <c r="AM28" i="14"/>
  <c r="AK28" i="14"/>
  <c r="AI28" i="14"/>
  <c r="AG28" i="14"/>
  <c r="AE28" i="14"/>
  <c r="AC28" i="14"/>
  <c r="AA28" i="14"/>
  <c r="Y28" i="14"/>
  <c r="W28" i="14"/>
  <c r="U28" i="14"/>
  <c r="S28" i="14"/>
  <c r="Q28" i="14"/>
  <c r="O28" i="14"/>
  <c r="M28" i="14"/>
  <c r="K28" i="14"/>
  <c r="I28" i="14"/>
  <c r="G28" i="14"/>
  <c r="E28" i="14"/>
  <c r="C28" i="14"/>
  <c r="BC27" i="14"/>
  <c r="AW27" i="14"/>
  <c r="AU27" i="14"/>
  <c r="AS27" i="14"/>
  <c r="AQ27" i="14"/>
  <c r="AO27" i="14"/>
  <c r="AM27" i="14"/>
  <c r="AK27" i="14"/>
  <c r="AI27" i="14"/>
  <c r="AG27" i="14"/>
  <c r="AE27" i="14"/>
  <c r="AC27" i="14"/>
  <c r="AA27" i="14"/>
  <c r="Y27" i="14"/>
  <c r="W27" i="14"/>
  <c r="U27" i="14"/>
  <c r="S27" i="14"/>
  <c r="Q27" i="14"/>
  <c r="O27" i="14"/>
  <c r="M27" i="14"/>
  <c r="K27" i="14"/>
  <c r="I27" i="14"/>
  <c r="G27" i="14"/>
  <c r="E27" i="14"/>
  <c r="C27" i="14"/>
  <c r="BC26" i="14"/>
  <c r="AW26" i="14"/>
  <c r="AU26" i="14"/>
  <c r="AS26" i="14"/>
  <c r="AQ26" i="14"/>
  <c r="AO26" i="14"/>
  <c r="AM26" i="14"/>
  <c r="AK26" i="14"/>
  <c r="AI26" i="14"/>
  <c r="AG26" i="14"/>
  <c r="AE26" i="14"/>
  <c r="AC26" i="14"/>
  <c r="AA26" i="14"/>
  <c r="Y26" i="14"/>
  <c r="W26" i="14"/>
  <c r="U26" i="14"/>
  <c r="S26" i="14"/>
  <c r="Q26" i="14"/>
  <c r="O26" i="14"/>
  <c r="M26" i="14"/>
  <c r="K26" i="14"/>
  <c r="I26" i="14"/>
  <c r="G26" i="14"/>
  <c r="E26" i="14"/>
  <c r="C26" i="14"/>
  <c r="BC25" i="14"/>
  <c r="AW25" i="14"/>
  <c r="AU25" i="14"/>
  <c r="AS25" i="14"/>
  <c r="AQ25" i="14"/>
  <c r="AO25" i="14"/>
  <c r="AM25" i="14"/>
  <c r="AK25" i="14"/>
  <c r="AI25" i="14"/>
  <c r="AG25" i="14"/>
  <c r="AE25" i="14"/>
  <c r="AC25" i="14"/>
  <c r="AA25" i="14"/>
  <c r="Y25" i="14"/>
  <c r="W25" i="14"/>
  <c r="U25" i="14"/>
  <c r="S25" i="14"/>
  <c r="Q25" i="14"/>
  <c r="O25" i="14"/>
  <c r="M25" i="14"/>
  <c r="K25" i="14"/>
  <c r="I25" i="14"/>
  <c r="G25" i="14"/>
  <c r="E25" i="14"/>
  <c r="C25" i="14"/>
  <c r="BC24" i="14"/>
  <c r="AW24" i="14"/>
  <c r="AU24" i="14"/>
  <c r="AS24" i="14"/>
  <c r="AQ24" i="14"/>
  <c r="AO24" i="14"/>
  <c r="AM24" i="14"/>
  <c r="AK24" i="14"/>
  <c r="AI24" i="14"/>
  <c r="AG24" i="14"/>
  <c r="AE24" i="14"/>
  <c r="AC24" i="14"/>
  <c r="AA24" i="14"/>
  <c r="Y24" i="14"/>
  <c r="W24" i="14"/>
  <c r="U24" i="14"/>
  <c r="S24" i="14"/>
  <c r="Q24" i="14"/>
  <c r="O24" i="14"/>
  <c r="M24" i="14"/>
  <c r="K24" i="14"/>
  <c r="I24" i="14"/>
  <c r="G24" i="14"/>
  <c r="E24" i="14"/>
  <c r="C24" i="14"/>
  <c r="BC23" i="14"/>
  <c r="BC39" i="14" s="1"/>
  <c r="BC41" i="14" s="1"/>
  <c r="BC20" i="14" s="1"/>
  <c r="AW23" i="14"/>
  <c r="AU23" i="14"/>
  <c r="AU39" i="14" s="1"/>
  <c r="AS23" i="14"/>
  <c r="AQ23" i="14"/>
  <c r="AO23" i="14"/>
  <c r="AM23" i="14"/>
  <c r="AK23" i="14"/>
  <c r="AI23" i="14"/>
  <c r="AG23" i="14"/>
  <c r="AE23" i="14"/>
  <c r="AC23" i="14"/>
  <c r="AA23" i="14"/>
  <c r="Y23" i="14"/>
  <c r="W23" i="14"/>
  <c r="U23" i="14"/>
  <c r="S23" i="14"/>
  <c r="Q23" i="14"/>
  <c r="O23" i="14"/>
  <c r="O39" i="14" s="1"/>
  <c r="M23" i="14"/>
  <c r="K23" i="14"/>
  <c r="I23" i="14"/>
  <c r="G23" i="14"/>
  <c r="E23" i="14"/>
  <c r="C23" i="14"/>
  <c r="BA18" i="14"/>
  <c r="AX15" i="14"/>
  <c r="AW41" i="14" s="1"/>
  <c r="AV15" i="14"/>
  <c r="AU41" i="14" s="1"/>
  <c r="AT15" i="14"/>
  <c r="AS41" i="14" s="1"/>
  <c r="AR15" i="14"/>
  <c r="AQ41" i="14" s="1"/>
  <c r="AP15" i="14"/>
  <c r="AO41" i="14" s="1"/>
  <c r="AN15" i="14"/>
  <c r="AM41" i="14" s="1"/>
  <c r="AL15" i="14"/>
  <c r="AK41" i="14" s="1"/>
  <c r="AJ15" i="14"/>
  <c r="AH15" i="14"/>
  <c r="AF15" i="14"/>
  <c r="AD15" i="14"/>
  <c r="AC41" i="14" s="1"/>
  <c r="AB15" i="14"/>
  <c r="AA41" i="14" s="1"/>
  <c r="Z15" i="14"/>
  <c r="Y41" i="14" s="1"/>
  <c r="X15" i="14"/>
  <c r="W41" i="14" s="1"/>
  <c r="V15" i="14"/>
  <c r="U41" i="14" s="1"/>
  <c r="T15" i="14"/>
  <c r="S41" i="14" s="1"/>
  <c r="R15" i="14"/>
  <c r="Q41" i="14" s="1"/>
  <c r="P15" i="14"/>
  <c r="O41" i="14" s="1"/>
  <c r="N15" i="14"/>
  <c r="M41" i="14" s="1"/>
  <c r="L15" i="14"/>
  <c r="K41" i="14" s="1"/>
  <c r="J15" i="14"/>
  <c r="I41" i="14" s="1"/>
  <c r="H15" i="14"/>
  <c r="G41" i="14" s="1"/>
  <c r="F15" i="14"/>
  <c r="E41" i="14" s="1"/>
  <c r="D15" i="14"/>
  <c r="D14" i="14"/>
  <c r="AX13" i="14"/>
  <c r="AV13" i="14"/>
  <c r="AT13" i="14"/>
  <c r="AR13" i="14"/>
  <c r="AP13" i="14"/>
  <c r="AN13" i="14"/>
  <c r="AL13" i="14"/>
  <c r="AJ13" i="14"/>
  <c r="AH13" i="14"/>
  <c r="AF13" i="14"/>
  <c r="AD13" i="14"/>
  <c r="AB13" i="14"/>
  <c r="Z13" i="14"/>
  <c r="X13" i="14"/>
  <c r="V13" i="14"/>
  <c r="T13" i="14"/>
  <c r="R13" i="14"/>
  <c r="P13" i="14"/>
  <c r="N13" i="14"/>
  <c r="L13" i="14"/>
  <c r="J13" i="14"/>
  <c r="H13" i="14"/>
  <c r="F13" i="14"/>
  <c r="D13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AW73" i="13"/>
  <c r="AU73" i="13"/>
  <c r="AS73" i="13"/>
  <c r="AQ73" i="13"/>
  <c r="AO73" i="13"/>
  <c r="AM73" i="13"/>
  <c r="AK73" i="13"/>
  <c r="AI73" i="13"/>
  <c r="AG73" i="13"/>
  <c r="AE73" i="13"/>
  <c r="AC73" i="13"/>
  <c r="AA73" i="13"/>
  <c r="Y73" i="13"/>
  <c r="W73" i="13"/>
  <c r="U73" i="13"/>
  <c r="S73" i="13"/>
  <c r="Q73" i="13"/>
  <c r="O73" i="13"/>
  <c r="M73" i="13"/>
  <c r="K73" i="13"/>
  <c r="I73" i="13"/>
  <c r="G73" i="13"/>
  <c r="E73" i="13"/>
  <c r="C73" i="13"/>
  <c r="AX72" i="13"/>
  <c r="AV72" i="13"/>
  <c r="AT72" i="13"/>
  <c r="AR72" i="13"/>
  <c r="AP72" i="13"/>
  <c r="AN72" i="13"/>
  <c r="AL72" i="13"/>
  <c r="AJ72" i="13"/>
  <c r="AH72" i="13"/>
  <c r="AF72" i="13"/>
  <c r="AD72" i="13"/>
  <c r="AB72" i="13"/>
  <c r="Z72" i="13"/>
  <c r="X72" i="13"/>
  <c r="V72" i="13"/>
  <c r="T72" i="13"/>
  <c r="R72" i="13"/>
  <c r="P72" i="13"/>
  <c r="N72" i="13"/>
  <c r="L72" i="13"/>
  <c r="J72" i="13"/>
  <c r="H72" i="13"/>
  <c r="F72" i="13"/>
  <c r="D72" i="13"/>
  <c r="AX71" i="13"/>
  <c r="AV71" i="13"/>
  <c r="AT71" i="13"/>
  <c r="AR71" i="13"/>
  <c r="AP71" i="13"/>
  <c r="AN71" i="13"/>
  <c r="AL71" i="13"/>
  <c r="AJ71" i="13"/>
  <c r="AH71" i="13"/>
  <c r="AF71" i="13"/>
  <c r="AD71" i="13"/>
  <c r="AB71" i="13"/>
  <c r="Z71" i="13"/>
  <c r="X71" i="13"/>
  <c r="V71" i="13"/>
  <c r="T71" i="13"/>
  <c r="R71" i="13"/>
  <c r="P71" i="13"/>
  <c r="N71" i="13"/>
  <c r="L71" i="13"/>
  <c r="J71" i="13"/>
  <c r="H71" i="13"/>
  <c r="F71" i="13"/>
  <c r="D71" i="13"/>
  <c r="AX70" i="13"/>
  <c r="AV70" i="13"/>
  <c r="AT70" i="13"/>
  <c r="AR70" i="13"/>
  <c r="AP70" i="13"/>
  <c r="AN70" i="13"/>
  <c r="AL70" i="13"/>
  <c r="AJ70" i="13"/>
  <c r="AH70" i="13"/>
  <c r="AF70" i="13"/>
  <c r="AD70" i="13"/>
  <c r="AB70" i="13"/>
  <c r="Z70" i="13"/>
  <c r="X70" i="13"/>
  <c r="V70" i="13"/>
  <c r="T70" i="13"/>
  <c r="R70" i="13"/>
  <c r="P70" i="13"/>
  <c r="N70" i="13"/>
  <c r="L70" i="13"/>
  <c r="J70" i="13"/>
  <c r="H70" i="13"/>
  <c r="F70" i="13"/>
  <c r="D70" i="13"/>
  <c r="AX69" i="13"/>
  <c r="AV69" i="13"/>
  <c r="AT69" i="13"/>
  <c r="AR69" i="13"/>
  <c r="AP69" i="13"/>
  <c r="AN69" i="13"/>
  <c r="AL69" i="13"/>
  <c r="AJ69" i="13"/>
  <c r="AH69" i="13"/>
  <c r="AF69" i="13"/>
  <c r="AD69" i="13"/>
  <c r="AB69" i="13"/>
  <c r="Z69" i="13"/>
  <c r="X69" i="13"/>
  <c r="V69" i="13"/>
  <c r="T69" i="13"/>
  <c r="R69" i="13"/>
  <c r="P69" i="13"/>
  <c r="N69" i="13"/>
  <c r="L69" i="13"/>
  <c r="J69" i="13"/>
  <c r="H69" i="13"/>
  <c r="F69" i="13"/>
  <c r="D69" i="13"/>
  <c r="AX68" i="13"/>
  <c r="AV68" i="13"/>
  <c r="AT68" i="13"/>
  <c r="AR68" i="13"/>
  <c r="AP68" i="13"/>
  <c r="AN68" i="13"/>
  <c r="AL68" i="13"/>
  <c r="AJ68" i="13"/>
  <c r="AH68" i="13"/>
  <c r="AF68" i="13"/>
  <c r="AD68" i="13"/>
  <c r="AB68" i="13"/>
  <c r="Z68" i="13"/>
  <c r="X68" i="13"/>
  <c r="V68" i="13"/>
  <c r="T68" i="13"/>
  <c r="R68" i="13"/>
  <c r="P68" i="13"/>
  <c r="N68" i="13"/>
  <c r="L68" i="13"/>
  <c r="J68" i="13"/>
  <c r="H68" i="13"/>
  <c r="F68" i="13"/>
  <c r="D68" i="13"/>
  <c r="AX67" i="13"/>
  <c r="AV67" i="13"/>
  <c r="AT67" i="13"/>
  <c r="AR67" i="13"/>
  <c r="AP67" i="13"/>
  <c r="AN67" i="13"/>
  <c r="AL67" i="13"/>
  <c r="AJ67" i="13"/>
  <c r="AH67" i="13"/>
  <c r="AF67" i="13"/>
  <c r="AD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AX66" i="13"/>
  <c r="AV66" i="13"/>
  <c r="AT66" i="13"/>
  <c r="AR66" i="13"/>
  <c r="AP66" i="13"/>
  <c r="AN66" i="13"/>
  <c r="AL66" i="13"/>
  <c r="AJ66" i="13"/>
  <c r="AH66" i="13"/>
  <c r="AF66" i="13"/>
  <c r="AD66" i="13"/>
  <c r="AB66" i="13"/>
  <c r="Z66" i="13"/>
  <c r="X66" i="13"/>
  <c r="V66" i="13"/>
  <c r="T66" i="13"/>
  <c r="R66" i="13"/>
  <c r="P66" i="13"/>
  <c r="N66" i="13"/>
  <c r="L66" i="13"/>
  <c r="J66" i="13"/>
  <c r="H66" i="13"/>
  <c r="F66" i="13"/>
  <c r="D66" i="13"/>
  <c r="AX65" i="13"/>
  <c r="AV65" i="13"/>
  <c r="AT65" i="13"/>
  <c r="AR65" i="13"/>
  <c r="AP65" i="13"/>
  <c r="AN65" i="13"/>
  <c r="AL65" i="13"/>
  <c r="AJ65" i="13"/>
  <c r="AH65" i="13"/>
  <c r="AF65" i="13"/>
  <c r="AD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AX64" i="13"/>
  <c r="AV64" i="13"/>
  <c r="AT64" i="13"/>
  <c r="AR64" i="13"/>
  <c r="AP64" i="13"/>
  <c r="AN64" i="13"/>
  <c r="AL64" i="13"/>
  <c r="AJ64" i="13"/>
  <c r="AH64" i="13"/>
  <c r="AF64" i="13"/>
  <c r="AD64" i="13"/>
  <c r="AB64" i="13"/>
  <c r="Z64" i="13"/>
  <c r="X64" i="13"/>
  <c r="V64" i="13"/>
  <c r="T64" i="13"/>
  <c r="R64" i="13"/>
  <c r="P64" i="13"/>
  <c r="N64" i="13"/>
  <c r="L64" i="13"/>
  <c r="J64" i="13"/>
  <c r="H64" i="13"/>
  <c r="F64" i="13"/>
  <c r="D64" i="13"/>
  <c r="AX63" i="13"/>
  <c r="AV63" i="13"/>
  <c r="AT63" i="13"/>
  <c r="AR63" i="13"/>
  <c r="AP63" i="13"/>
  <c r="AN63" i="13"/>
  <c r="AL63" i="13"/>
  <c r="AJ63" i="13"/>
  <c r="AH63" i="13"/>
  <c r="AF63" i="13"/>
  <c r="AD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AX62" i="13"/>
  <c r="AV62" i="13"/>
  <c r="AT62" i="13"/>
  <c r="AR62" i="13"/>
  <c r="AP62" i="13"/>
  <c r="AN62" i="13"/>
  <c r="AL62" i="13"/>
  <c r="AJ62" i="13"/>
  <c r="AH62" i="13"/>
  <c r="AF62" i="13"/>
  <c r="A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D62" i="13"/>
  <c r="AX61" i="13"/>
  <c r="AV61" i="13"/>
  <c r="AT61" i="13"/>
  <c r="AR61" i="13"/>
  <c r="AP61" i="13"/>
  <c r="AN61" i="13"/>
  <c r="AL61" i="13"/>
  <c r="AJ61" i="13"/>
  <c r="AH61" i="13"/>
  <c r="AF61" i="13"/>
  <c r="AD61" i="13"/>
  <c r="AB61" i="13"/>
  <c r="Z61" i="13"/>
  <c r="X61" i="13"/>
  <c r="V61" i="13"/>
  <c r="T61" i="13"/>
  <c r="R61" i="13"/>
  <c r="P61" i="13"/>
  <c r="N61" i="13"/>
  <c r="L61" i="13"/>
  <c r="J61" i="13"/>
  <c r="H61" i="13"/>
  <c r="F61" i="13"/>
  <c r="D61" i="13"/>
  <c r="AX60" i="13"/>
  <c r="AV60" i="13"/>
  <c r="AT60" i="13"/>
  <c r="AR60" i="13"/>
  <c r="AP60" i="13"/>
  <c r="AN60" i="13"/>
  <c r="AL60" i="13"/>
  <c r="AJ60" i="13"/>
  <c r="AH60" i="13"/>
  <c r="AF60" i="13"/>
  <c r="AD60" i="13"/>
  <c r="AB60" i="13"/>
  <c r="Z60" i="13"/>
  <c r="X60" i="13"/>
  <c r="V60" i="13"/>
  <c r="T60" i="13"/>
  <c r="R60" i="13"/>
  <c r="P60" i="13"/>
  <c r="N60" i="13"/>
  <c r="L60" i="13"/>
  <c r="J60" i="13"/>
  <c r="H60" i="13"/>
  <c r="F60" i="13"/>
  <c r="D60" i="13"/>
  <c r="AX59" i="13"/>
  <c r="AV59" i="13"/>
  <c r="AT59" i="13"/>
  <c r="AR59" i="13"/>
  <c r="AP59" i="13"/>
  <c r="AN59" i="13"/>
  <c r="AL59" i="13"/>
  <c r="AJ59" i="13"/>
  <c r="AH59" i="13"/>
  <c r="AF59" i="13"/>
  <c r="AD59" i="13"/>
  <c r="AB59" i="13"/>
  <c r="Z59" i="13"/>
  <c r="X59" i="13"/>
  <c r="V59" i="13"/>
  <c r="T59" i="13"/>
  <c r="R59" i="13"/>
  <c r="P59" i="13"/>
  <c r="N59" i="13"/>
  <c r="L59" i="13"/>
  <c r="J59" i="13"/>
  <c r="H59" i="13"/>
  <c r="F59" i="13"/>
  <c r="D59" i="13"/>
  <c r="AX58" i="13"/>
  <c r="AV58" i="13"/>
  <c r="AT58" i="13"/>
  <c r="AR58" i="13"/>
  <c r="AP58" i="13"/>
  <c r="AN58" i="13"/>
  <c r="AL58" i="13"/>
  <c r="AJ58" i="13"/>
  <c r="AH58" i="13"/>
  <c r="AF58" i="13"/>
  <c r="AD58" i="13"/>
  <c r="AB58" i="13"/>
  <c r="Z58" i="13"/>
  <c r="X58" i="13"/>
  <c r="V58" i="13"/>
  <c r="T58" i="13"/>
  <c r="R58" i="13"/>
  <c r="P58" i="13"/>
  <c r="N58" i="13"/>
  <c r="L58" i="13"/>
  <c r="J58" i="13"/>
  <c r="H58" i="13"/>
  <c r="F58" i="13"/>
  <c r="D58" i="13"/>
  <c r="AX57" i="13"/>
  <c r="AV57" i="13"/>
  <c r="AT57" i="13"/>
  <c r="AR57" i="13"/>
  <c r="AP57" i="13"/>
  <c r="AN57" i="13"/>
  <c r="AL57" i="13"/>
  <c r="AJ57" i="13"/>
  <c r="AH57" i="13"/>
  <c r="AF57" i="13"/>
  <c r="AD57" i="13"/>
  <c r="AB57" i="13"/>
  <c r="Z57" i="13"/>
  <c r="X57" i="13"/>
  <c r="V57" i="13"/>
  <c r="T57" i="13"/>
  <c r="R57" i="13"/>
  <c r="P57" i="13"/>
  <c r="N57" i="13"/>
  <c r="L57" i="13"/>
  <c r="J57" i="13"/>
  <c r="H57" i="13"/>
  <c r="F57" i="13"/>
  <c r="D57" i="13"/>
  <c r="BC40" i="13"/>
  <c r="BB39" i="13"/>
  <c r="BB41" i="13" s="1"/>
  <c r="BC38" i="13"/>
  <c r="AW38" i="13"/>
  <c r="AU38" i="13"/>
  <c r="AS38" i="13"/>
  <c r="AQ38" i="13"/>
  <c r="AO38" i="13"/>
  <c r="AM38" i="13"/>
  <c r="AK38" i="13"/>
  <c r="AI38" i="13"/>
  <c r="AG38" i="13"/>
  <c r="AE38" i="13"/>
  <c r="AC38" i="13"/>
  <c r="AA38" i="13"/>
  <c r="Y38" i="13"/>
  <c r="W38" i="13"/>
  <c r="U38" i="13"/>
  <c r="S38" i="13"/>
  <c r="Q38" i="13"/>
  <c r="O38" i="13"/>
  <c r="M38" i="13"/>
  <c r="K38" i="13"/>
  <c r="I38" i="13"/>
  <c r="G38" i="13"/>
  <c r="E38" i="13"/>
  <c r="C38" i="13"/>
  <c r="BC37" i="13"/>
  <c r="AW37" i="13"/>
  <c r="AU37" i="13"/>
  <c r="AS37" i="13"/>
  <c r="AQ37" i="13"/>
  <c r="AO37" i="13"/>
  <c r="AM37" i="13"/>
  <c r="AK37" i="13"/>
  <c r="AI37" i="13"/>
  <c r="AG37" i="13"/>
  <c r="AE37" i="13"/>
  <c r="AC37" i="13"/>
  <c r="AA37" i="13"/>
  <c r="Y37" i="13"/>
  <c r="W37" i="13"/>
  <c r="U37" i="13"/>
  <c r="S37" i="13"/>
  <c r="Q37" i="13"/>
  <c r="O37" i="13"/>
  <c r="M37" i="13"/>
  <c r="K37" i="13"/>
  <c r="I37" i="13"/>
  <c r="G37" i="13"/>
  <c r="E37" i="13"/>
  <c r="C37" i="13"/>
  <c r="BC36" i="13"/>
  <c r="AW36" i="13"/>
  <c r="AU36" i="13"/>
  <c r="AS36" i="13"/>
  <c r="AQ36" i="13"/>
  <c r="AO36" i="13"/>
  <c r="AM36" i="13"/>
  <c r="AK36" i="13"/>
  <c r="AI36" i="13"/>
  <c r="AG36" i="13"/>
  <c r="AE36" i="13"/>
  <c r="AC36" i="13"/>
  <c r="AA36" i="13"/>
  <c r="Y36" i="13"/>
  <c r="W36" i="13"/>
  <c r="U36" i="13"/>
  <c r="S36" i="13"/>
  <c r="Q36" i="13"/>
  <c r="O36" i="13"/>
  <c r="M36" i="13"/>
  <c r="K36" i="13"/>
  <c r="I36" i="13"/>
  <c r="G36" i="13"/>
  <c r="E36" i="13"/>
  <c r="C36" i="13"/>
  <c r="BC35" i="13"/>
  <c r="AW35" i="13"/>
  <c r="AU35" i="13"/>
  <c r="AS35" i="13"/>
  <c r="AQ35" i="13"/>
  <c r="AO35" i="13"/>
  <c r="AM35" i="13"/>
  <c r="AK35" i="13"/>
  <c r="AI35" i="13"/>
  <c r="AG35" i="13"/>
  <c r="AE35" i="13"/>
  <c r="Y35" i="13"/>
  <c r="W35" i="13"/>
  <c r="U35" i="13"/>
  <c r="S35" i="13"/>
  <c r="Q35" i="13"/>
  <c r="O35" i="13"/>
  <c r="M35" i="13"/>
  <c r="K35" i="13"/>
  <c r="I35" i="13"/>
  <c r="G35" i="13"/>
  <c r="E35" i="13"/>
  <c r="C35" i="13"/>
  <c r="BC34" i="13"/>
  <c r="AW34" i="13"/>
  <c r="AU34" i="13"/>
  <c r="AS34" i="13"/>
  <c r="AQ34" i="13"/>
  <c r="AO34" i="13"/>
  <c r="AM34" i="13"/>
  <c r="AK34" i="13"/>
  <c r="AI34" i="13"/>
  <c r="AG34" i="13"/>
  <c r="AE34" i="13"/>
  <c r="Y34" i="13"/>
  <c r="W34" i="13"/>
  <c r="U34" i="13"/>
  <c r="S34" i="13"/>
  <c r="Q34" i="13"/>
  <c r="O34" i="13"/>
  <c r="M34" i="13"/>
  <c r="K34" i="13"/>
  <c r="I34" i="13"/>
  <c r="G34" i="13"/>
  <c r="E34" i="13"/>
  <c r="C34" i="13"/>
  <c r="BC33" i="13"/>
  <c r="AW33" i="13"/>
  <c r="AU33" i="13"/>
  <c r="AS33" i="13"/>
  <c r="AQ33" i="13"/>
  <c r="AO33" i="13"/>
  <c r="AM33" i="13"/>
  <c r="AK33" i="13"/>
  <c r="AI33" i="13"/>
  <c r="AG33" i="13"/>
  <c r="AE33" i="13"/>
  <c r="AC33" i="13"/>
  <c r="AA33" i="13"/>
  <c r="Y33" i="13"/>
  <c r="W33" i="13"/>
  <c r="U33" i="13"/>
  <c r="S33" i="13"/>
  <c r="Q33" i="13"/>
  <c r="O33" i="13"/>
  <c r="M33" i="13"/>
  <c r="K33" i="13"/>
  <c r="I33" i="13"/>
  <c r="G33" i="13"/>
  <c r="E33" i="13"/>
  <c r="C33" i="13"/>
  <c r="BC32" i="13"/>
  <c r="AW32" i="13"/>
  <c r="AU32" i="13"/>
  <c r="AS32" i="13"/>
  <c r="AQ32" i="13"/>
  <c r="AO32" i="13"/>
  <c r="AM32" i="13"/>
  <c r="AK32" i="13"/>
  <c r="AI32" i="13"/>
  <c r="AG32" i="13"/>
  <c r="AE32" i="13"/>
  <c r="Y32" i="13"/>
  <c r="W32" i="13"/>
  <c r="U32" i="13"/>
  <c r="S32" i="13"/>
  <c r="Q32" i="13"/>
  <c r="O32" i="13"/>
  <c r="M32" i="13"/>
  <c r="K32" i="13"/>
  <c r="I32" i="13"/>
  <c r="G32" i="13"/>
  <c r="E32" i="13"/>
  <c r="C32" i="13"/>
  <c r="BC31" i="13"/>
  <c r="AW31" i="13"/>
  <c r="AU31" i="13"/>
  <c r="AS31" i="13"/>
  <c r="AQ31" i="13"/>
  <c r="AO31" i="13"/>
  <c r="AM31" i="13"/>
  <c r="AK31" i="13"/>
  <c r="AI31" i="13"/>
  <c r="AG31" i="13"/>
  <c r="AE31" i="13"/>
  <c r="Y31" i="13"/>
  <c r="W31" i="13"/>
  <c r="U31" i="13"/>
  <c r="S31" i="13"/>
  <c r="Q31" i="13"/>
  <c r="O31" i="13"/>
  <c r="M31" i="13"/>
  <c r="K31" i="13"/>
  <c r="I31" i="13"/>
  <c r="G31" i="13"/>
  <c r="E31" i="13"/>
  <c r="C31" i="13"/>
  <c r="BC30" i="13"/>
  <c r="AW30" i="13"/>
  <c r="AU30" i="13"/>
  <c r="AS30" i="13"/>
  <c r="AQ30" i="13"/>
  <c r="AO30" i="13"/>
  <c r="AM30" i="13"/>
  <c r="AK30" i="13"/>
  <c r="AI30" i="13"/>
  <c r="AG30" i="13"/>
  <c r="AE30" i="13"/>
  <c r="AC30" i="13"/>
  <c r="AA30" i="13"/>
  <c r="Y30" i="13"/>
  <c r="W30" i="13"/>
  <c r="U30" i="13"/>
  <c r="S30" i="13"/>
  <c r="Q30" i="13"/>
  <c r="O30" i="13"/>
  <c r="M30" i="13"/>
  <c r="K30" i="13"/>
  <c r="I30" i="13"/>
  <c r="G30" i="13"/>
  <c r="E30" i="13"/>
  <c r="C30" i="13"/>
  <c r="BC29" i="13"/>
  <c r="AW29" i="13"/>
  <c r="AU29" i="13"/>
  <c r="AS29" i="13"/>
  <c r="AQ29" i="13"/>
  <c r="AO29" i="13"/>
  <c r="AM29" i="13"/>
  <c r="AK29" i="13"/>
  <c r="AI29" i="13"/>
  <c r="AG29" i="13"/>
  <c r="AE29" i="13"/>
  <c r="AC29" i="13"/>
  <c r="AA29" i="13"/>
  <c r="Y29" i="13"/>
  <c r="W29" i="13"/>
  <c r="U29" i="13"/>
  <c r="S29" i="13"/>
  <c r="Q29" i="13"/>
  <c r="O29" i="13"/>
  <c r="M29" i="13"/>
  <c r="K29" i="13"/>
  <c r="I29" i="13"/>
  <c r="G29" i="13"/>
  <c r="E29" i="13"/>
  <c r="C29" i="13"/>
  <c r="BC28" i="13"/>
  <c r="AW28" i="13"/>
  <c r="AU28" i="13"/>
  <c r="AS28" i="13"/>
  <c r="AQ28" i="13"/>
  <c r="AO28" i="13"/>
  <c r="AM28" i="13"/>
  <c r="AK28" i="13"/>
  <c r="AI28" i="13"/>
  <c r="AG28" i="13"/>
  <c r="AE28" i="13"/>
  <c r="AC28" i="13"/>
  <c r="AA28" i="13"/>
  <c r="Y28" i="13"/>
  <c r="W28" i="13"/>
  <c r="U28" i="13"/>
  <c r="S28" i="13"/>
  <c r="Q28" i="13"/>
  <c r="O28" i="13"/>
  <c r="M28" i="13"/>
  <c r="K28" i="13"/>
  <c r="I28" i="13"/>
  <c r="G28" i="13"/>
  <c r="E28" i="13"/>
  <c r="C28" i="13"/>
  <c r="BC27" i="13"/>
  <c r="AW27" i="13"/>
  <c r="AU27" i="13"/>
  <c r="AS27" i="13"/>
  <c r="AQ27" i="13"/>
  <c r="AO27" i="13"/>
  <c r="AM27" i="13"/>
  <c r="AK27" i="13"/>
  <c r="AI27" i="13"/>
  <c r="AG27" i="13"/>
  <c r="AE27" i="13"/>
  <c r="AC27" i="13"/>
  <c r="AA27" i="13"/>
  <c r="Y27" i="13"/>
  <c r="W27" i="13"/>
  <c r="U27" i="13"/>
  <c r="S27" i="13"/>
  <c r="Q27" i="13"/>
  <c r="O27" i="13"/>
  <c r="M27" i="13"/>
  <c r="K27" i="13"/>
  <c r="I27" i="13"/>
  <c r="G27" i="13"/>
  <c r="E27" i="13"/>
  <c r="C27" i="13"/>
  <c r="BC26" i="13"/>
  <c r="AW26" i="13"/>
  <c r="AU26" i="13"/>
  <c r="AS26" i="13"/>
  <c r="AQ26" i="13"/>
  <c r="AO26" i="13"/>
  <c r="AM26" i="13"/>
  <c r="AK26" i="13"/>
  <c r="AI26" i="13"/>
  <c r="AG26" i="13"/>
  <c r="AE26" i="13"/>
  <c r="AC26" i="13"/>
  <c r="AA26" i="13"/>
  <c r="Y26" i="13"/>
  <c r="W26" i="13"/>
  <c r="U26" i="13"/>
  <c r="S26" i="13"/>
  <c r="Q26" i="13"/>
  <c r="O26" i="13"/>
  <c r="M26" i="13"/>
  <c r="K26" i="13"/>
  <c r="I26" i="13"/>
  <c r="G26" i="13"/>
  <c r="E26" i="13"/>
  <c r="C26" i="13"/>
  <c r="BC25" i="13"/>
  <c r="AW25" i="13"/>
  <c r="AU25" i="13"/>
  <c r="AS25" i="13"/>
  <c r="AQ25" i="13"/>
  <c r="AO25" i="13"/>
  <c r="AM25" i="13"/>
  <c r="AK25" i="13"/>
  <c r="AI25" i="13"/>
  <c r="AG25" i="13"/>
  <c r="AE25" i="13"/>
  <c r="AC25" i="13"/>
  <c r="AA25" i="13"/>
  <c r="Y25" i="13"/>
  <c r="W25" i="13"/>
  <c r="U25" i="13"/>
  <c r="S25" i="13"/>
  <c r="Q25" i="13"/>
  <c r="O25" i="13"/>
  <c r="M25" i="13"/>
  <c r="K25" i="13"/>
  <c r="I25" i="13"/>
  <c r="G25" i="13"/>
  <c r="E25" i="13"/>
  <c r="C25" i="13"/>
  <c r="BC24" i="13"/>
  <c r="AW24" i="13"/>
  <c r="AU24" i="13"/>
  <c r="AS24" i="13"/>
  <c r="AQ24" i="13"/>
  <c r="AO24" i="13"/>
  <c r="AM24" i="13"/>
  <c r="AK24" i="13"/>
  <c r="AI24" i="13"/>
  <c r="AG24" i="13"/>
  <c r="AE24" i="13"/>
  <c r="AC24" i="13"/>
  <c r="AA24" i="13"/>
  <c r="Y24" i="13"/>
  <c r="W24" i="13"/>
  <c r="U24" i="13"/>
  <c r="S24" i="13"/>
  <c r="Q24" i="13"/>
  <c r="O24" i="13"/>
  <c r="M24" i="13"/>
  <c r="K24" i="13"/>
  <c r="I24" i="13"/>
  <c r="G24" i="13"/>
  <c r="E24" i="13"/>
  <c r="C24" i="13"/>
  <c r="BC23" i="13"/>
  <c r="BC39" i="13" s="1"/>
  <c r="BC41" i="13" s="1"/>
  <c r="BC20" i="13" s="1"/>
  <c r="AW23" i="13"/>
  <c r="AU23" i="13"/>
  <c r="AS23" i="13"/>
  <c r="AQ23" i="13"/>
  <c r="AO23" i="13"/>
  <c r="AM23" i="13"/>
  <c r="AK23" i="13"/>
  <c r="AK39" i="13" s="1"/>
  <c r="AI23" i="13"/>
  <c r="AG23" i="13"/>
  <c r="AE23" i="13"/>
  <c r="AC23" i="13"/>
  <c r="AA23" i="13"/>
  <c r="Y23" i="13"/>
  <c r="W23" i="13"/>
  <c r="U23" i="13"/>
  <c r="U39" i="13" s="1"/>
  <c r="S23" i="13"/>
  <c r="Q23" i="13"/>
  <c r="O23" i="13"/>
  <c r="M23" i="13"/>
  <c r="K23" i="13"/>
  <c r="I23" i="13"/>
  <c r="G23" i="13"/>
  <c r="E23" i="13"/>
  <c r="E39" i="13" s="1"/>
  <c r="C23" i="13"/>
  <c r="BB20" i="13"/>
  <c r="BA18" i="13"/>
  <c r="AX15" i="13"/>
  <c r="AW41" i="13" s="1"/>
  <c r="AV15" i="13"/>
  <c r="AU41" i="13" s="1"/>
  <c r="AT15" i="13"/>
  <c r="AS41" i="13" s="1"/>
  <c r="AR15" i="13"/>
  <c r="AQ41" i="13" s="1"/>
  <c r="AP15" i="13"/>
  <c r="AO41" i="13" s="1"/>
  <c r="AN15" i="13"/>
  <c r="AM41" i="13" s="1"/>
  <c r="AL15" i="13"/>
  <c r="AK41" i="13" s="1"/>
  <c r="AJ15" i="13"/>
  <c r="AI41" i="13" s="1"/>
  <c r="AH15" i="13"/>
  <c r="AG41" i="13" s="1"/>
  <c r="AF15" i="13"/>
  <c r="AE41" i="13" s="1"/>
  <c r="AD15" i="13"/>
  <c r="AB15" i="13"/>
  <c r="Z15" i="13"/>
  <c r="Y41" i="13" s="1"/>
  <c r="X15" i="13"/>
  <c r="W41" i="13" s="1"/>
  <c r="V15" i="13"/>
  <c r="U41" i="13" s="1"/>
  <c r="T15" i="13"/>
  <c r="S41" i="13" s="1"/>
  <c r="R15" i="13"/>
  <c r="Q41" i="13" s="1"/>
  <c r="P15" i="13"/>
  <c r="O41" i="13" s="1"/>
  <c r="N15" i="13"/>
  <c r="M41" i="13" s="1"/>
  <c r="L15" i="13"/>
  <c r="K41" i="13" s="1"/>
  <c r="J15" i="13"/>
  <c r="I41" i="13" s="1"/>
  <c r="H15" i="13"/>
  <c r="G41" i="13" s="1"/>
  <c r="F15" i="13"/>
  <c r="E41" i="13" s="1"/>
  <c r="D15" i="13"/>
  <c r="D14" i="13"/>
  <c r="AX13" i="13"/>
  <c r="AV13" i="13"/>
  <c r="AT13" i="13"/>
  <c r="AR13" i="13"/>
  <c r="AP13" i="13"/>
  <c r="AN13" i="13"/>
  <c r="AL13" i="13"/>
  <c r="AJ13" i="13"/>
  <c r="AH13" i="13"/>
  <c r="AF13" i="13"/>
  <c r="AD13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AW73" i="12"/>
  <c r="AU73" i="12"/>
  <c r="AS73" i="12"/>
  <c r="AQ73" i="12"/>
  <c r="AO73" i="12"/>
  <c r="AM73" i="12"/>
  <c r="AK73" i="12"/>
  <c r="AI73" i="12"/>
  <c r="AG73" i="12"/>
  <c r="AE73" i="12"/>
  <c r="AC73" i="12"/>
  <c r="AA73" i="12"/>
  <c r="Y73" i="12"/>
  <c r="W73" i="12"/>
  <c r="U73" i="12"/>
  <c r="S73" i="12"/>
  <c r="Q73" i="12"/>
  <c r="O73" i="12"/>
  <c r="M73" i="12"/>
  <c r="K73" i="12"/>
  <c r="I73" i="12"/>
  <c r="G73" i="12"/>
  <c r="E73" i="12"/>
  <c r="C73" i="12"/>
  <c r="AX72" i="12"/>
  <c r="AV72" i="12"/>
  <c r="AT72" i="12"/>
  <c r="AR72" i="12"/>
  <c r="AP72" i="12"/>
  <c r="AN72" i="12"/>
  <c r="AL72" i="12"/>
  <c r="AJ72" i="12"/>
  <c r="AH72" i="12"/>
  <c r="AF72" i="12"/>
  <c r="AD72" i="12"/>
  <c r="AB72" i="12"/>
  <c r="Z72" i="12"/>
  <c r="X72" i="12"/>
  <c r="V72" i="12"/>
  <c r="T72" i="12"/>
  <c r="R72" i="12"/>
  <c r="P72" i="12"/>
  <c r="N72" i="12"/>
  <c r="L72" i="12"/>
  <c r="J72" i="12"/>
  <c r="H72" i="12"/>
  <c r="F72" i="12"/>
  <c r="D72" i="12"/>
  <c r="AX71" i="12"/>
  <c r="AV71" i="12"/>
  <c r="AT71" i="12"/>
  <c r="AR71" i="12"/>
  <c r="AP71" i="12"/>
  <c r="AN71" i="12"/>
  <c r="AL71" i="12"/>
  <c r="AJ71" i="12"/>
  <c r="AH71" i="12"/>
  <c r="AF71" i="12"/>
  <c r="AD71" i="12"/>
  <c r="AB71" i="12"/>
  <c r="Z71" i="12"/>
  <c r="X71" i="12"/>
  <c r="V71" i="12"/>
  <c r="T71" i="12"/>
  <c r="R71" i="12"/>
  <c r="P71" i="12"/>
  <c r="N71" i="12"/>
  <c r="L71" i="12"/>
  <c r="J71" i="12"/>
  <c r="H71" i="12"/>
  <c r="F71" i="12"/>
  <c r="D71" i="12"/>
  <c r="AX70" i="12"/>
  <c r="AV70" i="12"/>
  <c r="AT70" i="12"/>
  <c r="AR70" i="12"/>
  <c r="AP70" i="12"/>
  <c r="AN70" i="12"/>
  <c r="AL70" i="12"/>
  <c r="AJ70" i="12"/>
  <c r="AH70" i="12"/>
  <c r="AF70" i="12"/>
  <c r="AD70" i="12"/>
  <c r="AB70" i="12"/>
  <c r="Z70" i="12"/>
  <c r="X70" i="12"/>
  <c r="V70" i="12"/>
  <c r="T70" i="12"/>
  <c r="R70" i="12"/>
  <c r="P70" i="12"/>
  <c r="N70" i="12"/>
  <c r="L70" i="12"/>
  <c r="J70" i="12"/>
  <c r="H70" i="12"/>
  <c r="F70" i="12"/>
  <c r="D70" i="12"/>
  <c r="AX69" i="12"/>
  <c r="AV69" i="12"/>
  <c r="AT69" i="12"/>
  <c r="AR69" i="12"/>
  <c r="AP69" i="12"/>
  <c r="AN69" i="12"/>
  <c r="AL69" i="12"/>
  <c r="AJ69" i="12"/>
  <c r="AH69" i="12"/>
  <c r="AF69" i="12"/>
  <c r="AD69" i="12"/>
  <c r="AB69" i="12"/>
  <c r="Z69" i="12"/>
  <c r="X69" i="12"/>
  <c r="V69" i="12"/>
  <c r="T69" i="12"/>
  <c r="R69" i="12"/>
  <c r="P69" i="12"/>
  <c r="N69" i="12"/>
  <c r="L69" i="12"/>
  <c r="J69" i="12"/>
  <c r="H69" i="12"/>
  <c r="F69" i="12"/>
  <c r="D69" i="12"/>
  <c r="AX68" i="12"/>
  <c r="AV68" i="12"/>
  <c r="AT68" i="12"/>
  <c r="AR68" i="12"/>
  <c r="AP68" i="12"/>
  <c r="AN68" i="12"/>
  <c r="AL68" i="12"/>
  <c r="AJ68" i="12"/>
  <c r="AH68" i="12"/>
  <c r="AF68" i="12"/>
  <c r="AD68" i="12"/>
  <c r="AB68" i="12"/>
  <c r="Z68" i="12"/>
  <c r="X68" i="12"/>
  <c r="V68" i="12"/>
  <c r="T68" i="12"/>
  <c r="R68" i="12"/>
  <c r="P68" i="12"/>
  <c r="N68" i="12"/>
  <c r="L68" i="12"/>
  <c r="J68" i="12"/>
  <c r="H68" i="12"/>
  <c r="F68" i="12"/>
  <c r="D68" i="12"/>
  <c r="AX67" i="12"/>
  <c r="AV67" i="12"/>
  <c r="AT67" i="12"/>
  <c r="AR67" i="12"/>
  <c r="AP67" i="12"/>
  <c r="AN67" i="12"/>
  <c r="AL67" i="12"/>
  <c r="AJ67" i="12"/>
  <c r="AH67" i="12"/>
  <c r="AF67" i="12"/>
  <c r="AD67" i="12"/>
  <c r="AB67" i="12"/>
  <c r="Z67" i="12"/>
  <c r="X67" i="12"/>
  <c r="V67" i="12"/>
  <c r="T67" i="12"/>
  <c r="R67" i="12"/>
  <c r="P67" i="12"/>
  <c r="N67" i="12"/>
  <c r="L67" i="12"/>
  <c r="J67" i="12"/>
  <c r="H67" i="12"/>
  <c r="F67" i="12"/>
  <c r="D67" i="12"/>
  <c r="AX66" i="12"/>
  <c r="AV66" i="12"/>
  <c r="AT66" i="12"/>
  <c r="AR66" i="12"/>
  <c r="AP66" i="12"/>
  <c r="AN66" i="12"/>
  <c r="AL66" i="12"/>
  <c r="AJ66" i="12"/>
  <c r="AH66" i="12"/>
  <c r="AF66" i="12"/>
  <c r="AD66" i="12"/>
  <c r="AB66" i="12"/>
  <c r="Z66" i="12"/>
  <c r="X66" i="12"/>
  <c r="V66" i="12"/>
  <c r="T66" i="12"/>
  <c r="R66" i="12"/>
  <c r="P66" i="12"/>
  <c r="N66" i="12"/>
  <c r="L66" i="12"/>
  <c r="J66" i="12"/>
  <c r="H66" i="12"/>
  <c r="F66" i="12"/>
  <c r="D66" i="12"/>
  <c r="AX65" i="12"/>
  <c r="AV65" i="12"/>
  <c r="AT65" i="12"/>
  <c r="AR65" i="12"/>
  <c r="AP65" i="12"/>
  <c r="AN65" i="12"/>
  <c r="AL65" i="12"/>
  <c r="AJ65" i="12"/>
  <c r="AH65" i="12"/>
  <c r="AF65" i="12"/>
  <c r="AD65" i="12"/>
  <c r="AB65" i="12"/>
  <c r="Z65" i="12"/>
  <c r="X65" i="12"/>
  <c r="V65" i="12"/>
  <c r="T65" i="12"/>
  <c r="R65" i="12"/>
  <c r="P65" i="12"/>
  <c r="N65" i="12"/>
  <c r="L65" i="12"/>
  <c r="J65" i="12"/>
  <c r="H65" i="12"/>
  <c r="F65" i="12"/>
  <c r="D65" i="12"/>
  <c r="AX64" i="12"/>
  <c r="AV64" i="12"/>
  <c r="AT64" i="12"/>
  <c r="AR64" i="12"/>
  <c r="AP64" i="12"/>
  <c r="AN64" i="12"/>
  <c r="AL64" i="12"/>
  <c r="AJ64" i="12"/>
  <c r="AH64" i="12"/>
  <c r="AF64" i="12"/>
  <c r="AD64" i="12"/>
  <c r="AB64" i="12"/>
  <c r="Z64" i="12"/>
  <c r="X64" i="12"/>
  <c r="V64" i="12"/>
  <c r="T64" i="12"/>
  <c r="R64" i="12"/>
  <c r="P64" i="12"/>
  <c r="N64" i="12"/>
  <c r="L64" i="12"/>
  <c r="J64" i="12"/>
  <c r="H64" i="12"/>
  <c r="F64" i="12"/>
  <c r="D64" i="12"/>
  <c r="AX63" i="12"/>
  <c r="AV63" i="12"/>
  <c r="AT63" i="12"/>
  <c r="AR63" i="12"/>
  <c r="AP63" i="12"/>
  <c r="AN63" i="12"/>
  <c r="AL63" i="12"/>
  <c r="AJ63" i="12"/>
  <c r="AH63" i="12"/>
  <c r="AF63" i="12"/>
  <c r="AD63" i="12"/>
  <c r="AB63" i="12"/>
  <c r="Z63" i="12"/>
  <c r="X63" i="12"/>
  <c r="V63" i="12"/>
  <c r="T63" i="12"/>
  <c r="R63" i="12"/>
  <c r="P63" i="12"/>
  <c r="N63" i="12"/>
  <c r="L63" i="12"/>
  <c r="J63" i="12"/>
  <c r="H63" i="12"/>
  <c r="F63" i="12"/>
  <c r="D63" i="12"/>
  <c r="AX62" i="12"/>
  <c r="AV62" i="12"/>
  <c r="AT62" i="12"/>
  <c r="AR62" i="12"/>
  <c r="AP62" i="12"/>
  <c r="AN62" i="12"/>
  <c r="AL62" i="12"/>
  <c r="AJ62" i="12"/>
  <c r="AH62" i="12"/>
  <c r="AF62" i="12"/>
  <c r="AD62" i="12"/>
  <c r="AB62" i="12"/>
  <c r="Z62" i="12"/>
  <c r="X62" i="12"/>
  <c r="V62" i="12"/>
  <c r="T62" i="12"/>
  <c r="R62" i="12"/>
  <c r="P62" i="12"/>
  <c r="N62" i="12"/>
  <c r="L62" i="12"/>
  <c r="J62" i="12"/>
  <c r="H62" i="12"/>
  <c r="F62" i="12"/>
  <c r="D62" i="12"/>
  <c r="AX61" i="12"/>
  <c r="AV61" i="12"/>
  <c r="AT61" i="12"/>
  <c r="AR61" i="12"/>
  <c r="AP61" i="12"/>
  <c r="AN61" i="12"/>
  <c r="AL61" i="12"/>
  <c r="AJ61" i="12"/>
  <c r="AH61" i="12"/>
  <c r="AF61" i="12"/>
  <c r="AD61" i="12"/>
  <c r="AB61" i="12"/>
  <c r="Z61" i="12"/>
  <c r="X61" i="12"/>
  <c r="V61" i="12"/>
  <c r="T61" i="12"/>
  <c r="R61" i="12"/>
  <c r="P61" i="12"/>
  <c r="N61" i="12"/>
  <c r="L61" i="12"/>
  <c r="J61" i="12"/>
  <c r="H61" i="12"/>
  <c r="F61" i="12"/>
  <c r="D61" i="12"/>
  <c r="AX60" i="12"/>
  <c r="AV60" i="12"/>
  <c r="AT60" i="12"/>
  <c r="AR60" i="12"/>
  <c r="AP60" i="12"/>
  <c r="AN60" i="12"/>
  <c r="AL60" i="12"/>
  <c r="AJ60" i="12"/>
  <c r="AH60" i="12"/>
  <c r="AF60" i="12"/>
  <c r="AD60" i="12"/>
  <c r="AB60" i="12"/>
  <c r="Z60" i="12"/>
  <c r="X60" i="12"/>
  <c r="V60" i="12"/>
  <c r="T60" i="12"/>
  <c r="R60" i="12"/>
  <c r="P60" i="12"/>
  <c r="N60" i="12"/>
  <c r="L60" i="12"/>
  <c r="J60" i="12"/>
  <c r="H60" i="12"/>
  <c r="F60" i="12"/>
  <c r="D60" i="12"/>
  <c r="AX59" i="12"/>
  <c r="AV59" i="12"/>
  <c r="AT59" i="12"/>
  <c r="AR59" i="12"/>
  <c r="AP59" i="12"/>
  <c r="AN59" i="12"/>
  <c r="AL59" i="12"/>
  <c r="AJ59" i="12"/>
  <c r="AH59" i="12"/>
  <c r="AF59" i="12"/>
  <c r="AD59" i="12"/>
  <c r="AB59" i="12"/>
  <c r="Z59" i="12"/>
  <c r="X59" i="12"/>
  <c r="V59" i="12"/>
  <c r="T59" i="12"/>
  <c r="R59" i="12"/>
  <c r="P59" i="12"/>
  <c r="N59" i="12"/>
  <c r="L59" i="12"/>
  <c r="J59" i="12"/>
  <c r="H59" i="12"/>
  <c r="F59" i="12"/>
  <c r="D59" i="12"/>
  <c r="AX58" i="12"/>
  <c r="AV58" i="12"/>
  <c r="AT58" i="12"/>
  <c r="AR58" i="12"/>
  <c r="AP58" i="12"/>
  <c r="AN58" i="12"/>
  <c r="AL58" i="12"/>
  <c r="AJ58" i="12"/>
  <c r="AH58" i="12"/>
  <c r="AF58" i="12"/>
  <c r="AD58" i="12"/>
  <c r="AB58" i="12"/>
  <c r="Z58" i="12"/>
  <c r="X58" i="12"/>
  <c r="V58" i="12"/>
  <c r="T58" i="12"/>
  <c r="R58" i="12"/>
  <c r="P58" i="12"/>
  <c r="N58" i="12"/>
  <c r="L58" i="12"/>
  <c r="J58" i="12"/>
  <c r="H58" i="12"/>
  <c r="F58" i="12"/>
  <c r="D58" i="12"/>
  <c r="AX57" i="12"/>
  <c r="AV57" i="12"/>
  <c r="AT57" i="12"/>
  <c r="AR57" i="12"/>
  <c r="AP57" i="12"/>
  <c r="AN57" i="12"/>
  <c r="AL57" i="12"/>
  <c r="AJ57" i="12"/>
  <c r="AH57" i="12"/>
  <c r="AF57" i="12"/>
  <c r="AD57" i="12"/>
  <c r="AB57" i="12"/>
  <c r="Z57" i="12"/>
  <c r="X57" i="12"/>
  <c r="V57" i="12"/>
  <c r="T57" i="12"/>
  <c r="R57" i="12"/>
  <c r="P57" i="12"/>
  <c r="N57" i="12"/>
  <c r="L57" i="12"/>
  <c r="J57" i="12"/>
  <c r="H57" i="12"/>
  <c r="F57" i="12"/>
  <c r="D57" i="12"/>
  <c r="BC40" i="12"/>
  <c r="BB39" i="12"/>
  <c r="BB41" i="12" s="1"/>
  <c r="BC38" i="12"/>
  <c r="AW38" i="12"/>
  <c r="AU38" i="12"/>
  <c r="AS38" i="12"/>
  <c r="AQ38" i="12"/>
  <c r="AO38" i="12"/>
  <c r="AM38" i="12"/>
  <c r="AK38" i="12"/>
  <c r="AI38" i="12"/>
  <c r="AG38" i="12"/>
  <c r="AE38" i="12"/>
  <c r="AC38" i="12"/>
  <c r="AA38" i="12"/>
  <c r="Y38" i="12"/>
  <c r="W38" i="12"/>
  <c r="S38" i="12"/>
  <c r="Q38" i="12"/>
  <c r="O38" i="12"/>
  <c r="M38" i="12"/>
  <c r="K38" i="12"/>
  <c r="I38" i="12"/>
  <c r="G38" i="12"/>
  <c r="E38" i="12"/>
  <c r="C38" i="12"/>
  <c r="BC37" i="12"/>
  <c r="AW37" i="12"/>
  <c r="AU37" i="12"/>
  <c r="AS37" i="12"/>
  <c r="AQ37" i="12"/>
  <c r="AO37" i="12"/>
  <c r="AM37" i="12"/>
  <c r="AK37" i="12"/>
  <c r="AI37" i="12"/>
  <c r="AG37" i="12"/>
  <c r="AE37" i="12"/>
  <c r="AC37" i="12"/>
  <c r="AA37" i="12"/>
  <c r="Y37" i="12"/>
  <c r="W37" i="12"/>
  <c r="S37" i="12"/>
  <c r="Q37" i="12"/>
  <c r="O37" i="12"/>
  <c r="M37" i="12"/>
  <c r="K37" i="12"/>
  <c r="I37" i="12"/>
  <c r="G37" i="12"/>
  <c r="E37" i="12"/>
  <c r="C37" i="12"/>
  <c r="BC36" i="12"/>
  <c r="AW36" i="12"/>
  <c r="AU36" i="12"/>
  <c r="AS36" i="12"/>
  <c r="AQ36" i="12"/>
  <c r="AO36" i="12"/>
  <c r="AM36" i="12"/>
  <c r="AK36" i="12"/>
  <c r="AI36" i="12"/>
  <c r="AG36" i="12"/>
  <c r="AE36" i="12"/>
  <c r="AC36" i="12"/>
  <c r="AA36" i="12"/>
  <c r="Y36" i="12"/>
  <c r="W36" i="12"/>
  <c r="S36" i="12"/>
  <c r="Q36" i="12"/>
  <c r="O36" i="12"/>
  <c r="M36" i="12"/>
  <c r="K36" i="12"/>
  <c r="I36" i="12"/>
  <c r="G36" i="12"/>
  <c r="E36" i="12"/>
  <c r="C36" i="12"/>
  <c r="BC35" i="12"/>
  <c r="AW35" i="12"/>
  <c r="AU35" i="12"/>
  <c r="AS35" i="12"/>
  <c r="AQ35" i="12"/>
  <c r="AO35" i="12"/>
  <c r="AM35" i="12"/>
  <c r="AK35" i="12"/>
  <c r="AI35" i="12"/>
  <c r="AG35" i="12"/>
  <c r="AE35" i="12"/>
  <c r="AC35" i="12"/>
  <c r="AA35" i="12"/>
  <c r="Y35" i="12"/>
  <c r="W35" i="12"/>
  <c r="U35" i="12"/>
  <c r="S35" i="12"/>
  <c r="Q35" i="12"/>
  <c r="O35" i="12"/>
  <c r="M35" i="12"/>
  <c r="K35" i="12"/>
  <c r="I35" i="12"/>
  <c r="G35" i="12"/>
  <c r="E35" i="12"/>
  <c r="C35" i="12"/>
  <c r="BC34" i="12"/>
  <c r="AW34" i="12"/>
  <c r="AU34" i="12"/>
  <c r="AS34" i="12"/>
  <c r="AQ34" i="12"/>
  <c r="AO34" i="12"/>
  <c r="AM34" i="12"/>
  <c r="AK34" i="12"/>
  <c r="AI34" i="12"/>
  <c r="AG34" i="12"/>
  <c r="AE34" i="12"/>
  <c r="AC34" i="12"/>
  <c r="AA34" i="12"/>
  <c r="Y34" i="12"/>
  <c r="W34" i="12"/>
  <c r="S34" i="12"/>
  <c r="Q34" i="12"/>
  <c r="O34" i="12"/>
  <c r="M34" i="12"/>
  <c r="K34" i="12"/>
  <c r="I34" i="12"/>
  <c r="G34" i="12"/>
  <c r="E34" i="12"/>
  <c r="C34" i="12"/>
  <c r="BC33" i="12"/>
  <c r="AW33" i="12"/>
  <c r="AU33" i="12"/>
  <c r="AS33" i="12"/>
  <c r="AQ33" i="12"/>
  <c r="AO33" i="12"/>
  <c r="AM33" i="12"/>
  <c r="AK33" i="12"/>
  <c r="AI33" i="12"/>
  <c r="AG33" i="12"/>
  <c r="AE33" i="12"/>
  <c r="AC33" i="12"/>
  <c r="AA33" i="12"/>
  <c r="Y33" i="12"/>
  <c r="W33" i="12"/>
  <c r="U33" i="12"/>
  <c r="S33" i="12"/>
  <c r="Q33" i="12"/>
  <c r="O33" i="12"/>
  <c r="M33" i="12"/>
  <c r="K33" i="12"/>
  <c r="I33" i="12"/>
  <c r="G33" i="12"/>
  <c r="E33" i="12"/>
  <c r="C33" i="12"/>
  <c r="BC32" i="12"/>
  <c r="AW32" i="12"/>
  <c r="AU32" i="12"/>
  <c r="AS32" i="12"/>
  <c r="AQ32" i="12"/>
  <c r="AO32" i="12"/>
  <c r="AM32" i="12"/>
  <c r="AK32" i="12"/>
  <c r="AI32" i="12"/>
  <c r="AG32" i="12"/>
  <c r="AE32" i="12"/>
  <c r="AC32" i="12"/>
  <c r="AA32" i="12"/>
  <c r="Y32" i="12"/>
  <c r="W32" i="12"/>
  <c r="S32" i="12"/>
  <c r="Q32" i="12"/>
  <c r="O32" i="12"/>
  <c r="M32" i="12"/>
  <c r="K32" i="12"/>
  <c r="I32" i="12"/>
  <c r="G32" i="12"/>
  <c r="E32" i="12"/>
  <c r="C32" i="12"/>
  <c r="BC31" i="12"/>
  <c r="AW31" i="12"/>
  <c r="AU31" i="12"/>
  <c r="AS31" i="12"/>
  <c r="AQ31" i="12"/>
  <c r="AO31" i="12"/>
  <c r="AM31" i="12"/>
  <c r="AK31" i="12"/>
  <c r="AI31" i="12"/>
  <c r="AG31" i="12"/>
  <c r="AE31" i="12"/>
  <c r="AC31" i="12"/>
  <c r="AA31" i="12"/>
  <c r="Y31" i="12"/>
  <c r="W31" i="12"/>
  <c r="S31" i="12"/>
  <c r="Q31" i="12"/>
  <c r="O31" i="12"/>
  <c r="M31" i="12"/>
  <c r="K31" i="12"/>
  <c r="I31" i="12"/>
  <c r="G31" i="12"/>
  <c r="E31" i="12"/>
  <c r="C31" i="12"/>
  <c r="BC30" i="12"/>
  <c r="AW30" i="12"/>
  <c r="AU30" i="12"/>
  <c r="AS30" i="12"/>
  <c r="AQ30" i="12"/>
  <c r="AO30" i="12"/>
  <c r="AM30" i="12"/>
  <c r="AK30" i="12"/>
  <c r="AI30" i="12"/>
  <c r="AG30" i="12"/>
  <c r="AE30" i="12"/>
  <c r="AC30" i="12"/>
  <c r="AA30" i="12"/>
  <c r="Y30" i="12"/>
  <c r="W30" i="12"/>
  <c r="U30" i="12"/>
  <c r="S30" i="12"/>
  <c r="Q30" i="12"/>
  <c r="O30" i="12"/>
  <c r="M30" i="12"/>
  <c r="K30" i="12"/>
  <c r="I30" i="12"/>
  <c r="G30" i="12"/>
  <c r="E30" i="12"/>
  <c r="C30" i="12"/>
  <c r="BC29" i="12"/>
  <c r="AW29" i="12"/>
  <c r="AU29" i="12"/>
  <c r="AS29" i="12"/>
  <c r="AQ29" i="12"/>
  <c r="AO29" i="12"/>
  <c r="AM29" i="12"/>
  <c r="AK29" i="12"/>
  <c r="AI29" i="12"/>
  <c r="AG29" i="12"/>
  <c r="AE29" i="12"/>
  <c r="AC29" i="12"/>
  <c r="AA29" i="12"/>
  <c r="Y29" i="12"/>
  <c r="W29" i="12"/>
  <c r="U29" i="12"/>
  <c r="S29" i="12"/>
  <c r="Q29" i="12"/>
  <c r="O29" i="12"/>
  <c r="M29" i="12"/>
  <c r="K29" i="12"/>
  <c r="I29" i="12"/>
  <c r="G29" i="12"/>
  <c r="E29" i="12"/>
  <c r="C29" i="12"/>
  <c r="BC28" i="12"/>
  <c r="AW28" i="12"/>
  <c r="AU28" i="12"/>
  <c r="AS28" i="12"/>
  <c r="AQ28" i="12"/>
  <c r="AO28" i="12"/>
  <c r="AM28" i="12"/>
  <c r="AK28" i="12"/>
  <c r="AI28" i="12"/>
  <c r="AG28" i="12"/>
  <c r="AE28" i="12"/>
  <c r="AC28" i="12"/>
  <c r="AA28" i="12"/>
  <c r="Y28" i="12"/>
  <c r="W28" i="12"/>
  <c r="U28" i="12"/>
  <c r="S28" i="12"/>
  <c r="Q28" i="12"/>
  <c r="O28" i="12"/>
  <c r="M28" i="12"/>
  <c r="K28" i="12"/>
  <c r="I28" i="12"/>
  <c r="G28" i="12"/>
  <c r="E28" i="12"/>
  <c r="C28" i="12"/>
  <c r="BC27" i="12"/>
  <c r="AW27" i="12"/>
  <c r="AU27" i="12"/>
  <c r="AS27" i="12"/>
  <c r="AQ27" i="12"/>
  <c r="AO27" i="12"/>
  <c r="AM27" i="12"/>
  <c r="AK27" i="12"/>
  <c r="AI27" i="12"/>
  <c r="AG27" i="12"/>
  <c r="AE27" i="12"/>
  <c r="AC27" i="12"/>
  <c r="AA27" i="12"/>
  <c r="Y27" i="12"/>
  <c r="W27" i="12"/>
  <c r="U27" i="12"/>
  <c r="S27" i="12"/>
  <c r="Q27" i="12"/>
  <c r="O27" i="12"/>
  <c r="M27" i="12"/>
  <c r="K27" i="12"/>
  <c r="I27" i="12"/>
  <c r="G27" i="12"/>
  <c r="E27" i="12"/>
  <c r="C27" i="12"/>
  <c r="BC26" i="12"/>
  <c r="AW26" i="12"/>
  <c r="AU26" i="12"/>
  <c r="AS26" i="12"/>
  <c r="AQ26" i="12"/>
  <c r="AO26" i="12"/>
  <c r="AM26" i="12"/>
  <c r="AK26" i="12"/>
  <c r="AI26" i="12"/>
  <c r="AG26" i="12"/>
  <c r="AE26" i="12"/>
  <c r="AC26" i="12"/>
  <c r="AA26" i="12"/>
  <c r="Y26" i="12"/>
  <c r="W26" i="12"/>
  <c r="U26" i="12"/>
  <c r="S26" i="12"/>
  <c r="Q26" i="12"/>
  <c r="O26" i="12"/>
  <c r="M26" i="12"/>
  <c r="K26" i="12"/>
  <c r="I26" i="12"/>
  <c r="G26" i="12"/>
  <c r="E26" i="12"/>
  <c r="C26" i="12"/>
  <c r="BC25" i="12"/>
  <c r="AW25" i="12"/>
  <c r="AU25" i="12"/>
  <c r="AS25" i="12"/>
  <c r="AQ25" i="12"/>
  <c r="AO25" i="12"/>
  <c r="AM25" i="12"/>
  <c r="AK25" i="12"/>
  <c r="AI25" i="12"/>
  <c r="AG25" i="12"/>
  <c r="AE25" i="12"/>
  <c r="AC25" i="12"/>
  <c r="AA25" i="12"/>
  <c r="Y25" i="12"/>
  <c r="W25" i="12"/>
  <c r="U25" i="12"/>
  <c r="S25" i="12"/>
  <c r="Q25" i="12"/>
  <c r="O25" i="12"/>
  <c r="M25" i="12"/>
  <c r="K25" i="12"/>
  <c r="I25" i="12"/>
  <c r="G25" i="12"/>
  <c r="E25" i="12"/>
  <c r="C25" i="12"/>
  <c r="BC24" i="12"/>
  <c r="AW24" i="12"/>
  <c r="AU24" i="12"/>
  <c r="AS24" i="12"/>
  <c r="AQ24" i="12"/>
  <c r="AO24" i="12"/>
  <c r="AM24" i="12"/>
  <c r="AK24" i="12"/>
  <c r="AI24" i="12"/>
  <c r="AG24" i="12"/>
  <c r="AE24" i="12"/>
  <c r="AC24" i="12"/>
  <c r="AA24" i="12"/>
  <c r="Y24" i="12"/>
  <c r="W24" i="12"/>
  <c r="U24" i="12"/>
  <c r="S24" i="12"/>
  <c r="Q24" i="12"/>
  <c r="O24" i="12"/>
  <c r="M24" i="12"/>
  <c r="K24" i="12"/>
  <c r="I24" i="12"/>
  <c r="G24" i="12"/>
  <c r="E24" i="12"/>
  <c r="C24" i="12"/>
  <c r="BC23" i="12"/>
  <c r="AW23" i="12"/>
  <c r="AU23" i="12"/>
  <c r="AS23" i="12"/>
  <c r="AQ23" i="12"/>
  <c r="AO23" i="12"/>
  <c r="AM23" i="12"/>
  <c r="AK23" i="12"/>
  <c r="AI23" i="12"/>
  <c r="AI39" i="12" s="1"/>
  <c r="AG23" i="12"/>
  <c r="AE23" i="12"/>
  <c r="AC23" i="12"/>
  <c r="AA23" i="12"/>
  <c r="Y23" i="12"/>
  <c r="W23" i="12"/>
  <c r="U23" i="12"/>
  <c r="S23" i="12"/>
  <c r="S39" i="12" s="1"/>
  <c r="Q23" i="12"/>
  <c r="O23" i="12"/>
  <c r="M23" i="12"/>
  <c r="K23" i="12"/>
  <c r="I23" i="12"/>
  <c r="G23" i="12"/>
  <c r="E23" i="12"/>
  <c r="C23" i="12"/>
  <c r="C39" i="12" s="1"/>
  <c r="BB20" i="12"/>
  <c r="BA18" i="12"/>
  <c r="AX15" i="12"/>
  <c r="AW41" i="12" s="1"/>
  <c r="AV15" i="12"/>
  <c r="AU41" i="12" s="1"/>
  <c r="AT15" i="12"/>
  <c r="AS41" i="12" s="1"/>
  <c r="AR15" i="12"/>
  <c r="AQ41" i="12" s="1"/>
  <c r="AP15" i="12"/>
  <c r="AO41" i="12" s="1"/>
  <c r="AN15" i="12"/>
  <c r="AM41" i="12" s="1"/>
  <c r="AL15" i="12"/>
  <c r="AK41" i="12" s="1"/>
  <c r="AJ15" i="12"/>
  <c r="AI41" i="12" s="1"/>
  <c r="AH15" i="12"/>
  <c r="AG41" i="12" s="1"/>
  <c r="AF15" i="12"/>
  <c r="AE41" i="12" s="1"/>
  <c r="AD15" i="12"/>
  <c r="AC41" i="12" s="1"/>
  <c r="AB15" i="12"/>
  <c r="AA41" i="12" s="1"/>
  <c r="Z15" i="12"/>
  <c r="Y41" i="12" s="1"/>
  <c r="X15" i="12"/>
  <c r="W41" i="12" s="1"/>
  <c r="V15" i="12"/>
  <c r="T15" i="12"/>
  <c r="S41" i="12" s="1"/>
  <c r="R15" i="12"/>
  <c r="Q41" i="12" s="1"/>
  <c r="P15" i="12"/>
  <c r="O41" i="12" s="1"/>
  <c r="N15" i="12"/>
  <c r="M41" i="12" s="1"/>
  <c r="L15" i="12"/>
  <c r="K41" i="12" s="1"/>
  <c r="J15" i="12"/>
  <c r="I41" i="12" s="1"/>
  <c r="H15" i="12"/>
  <c r="G41" i="12" s="1"/>
  <c r="F15" i="12"/>
  <c r="E41" i="12" s="1"/>
  <c r="D15" i="12"/>
  <c r="D14" i="12"/>
  <c r="AX13" i="12"/>
  <c r="AV13" i="12"/>
  <c r="AT13" i="12"/>
  <c r="AR13" i="12"/>
  <c r="AP13" i="12"/>
  <c r="AN13" i="12"/>
  <c r="AL13" i="12"/>
  <c r="AJ13" i="12"/>
  <c r="AH13" i="12"/>
  <c r="AF13" i="12"/>
  <c r="AD13" i="12"/>
  <c r="AB13" i="12"/>
  <c r="Z13" i="12"/>
  <c r="X13" i="12"/>
  <c r="V13" i="12"/>
  <c r="T13" i="12"/>
  <c r="R13" i="12"/>
  <c r="P13" i="12"/>
  <c r="N13" i="12"/>
  <c r="L13" i="12"/>
  <c r="J13" i="12"/>
  <c r="H13" i="12"/>
  <c r="F13" i="12"/>
  <c r="D13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U38" i="12" l="1"/>
  <c r="U37" i="12"/>
  <c r="U36" i="12"/>
  <c r="U34" i="12"/>
  <c r="U32" i="12"/>
  <c r="U31" i="12"/>
  <c r="BC39" i="12"/>
  <c r="BC41" i="12" s="1"/>
  <c r="BC20" i="12" s="1"/>
  <c r="AC35" i="13"/>
  <c r="AA35" i="13"/>
  <c r="AC34" i="13"/>
  <c r="AA34" i="13"/>
  <c r="AC32" i="13"/>
  <c r="AA32" i="13"/>
  <c r="AC31" i="13"/>
  <c r="AA31" i="13"/>
  <c r="AI38" i="14"/>
  <c r="AG38" i="14"/>
  <c r="AE38" i="14"/>
  <c r="AI37" i="14"/>
  <c r="AG37" i="14"/>
  <c r="AE37" i="14"/>
  <c r="AI36" i="14"/>
  <c r="AG36" i="14"/>
  <c r="AE36" i="14"/>
  <c r="AI35" i="14"/>
  <c r="AG35" i="14"/>
  <c r="AE35" i="14"/>
  <c r="AI34" i="14"/>
  <c r="AG34" i="14"/>
  <c r="AE34" i="14"/>
  <c r="AI32" i="14"/>
  <c r="AG32" i="14"/>
  <c r="AE32" i="14"/>
  <c r="AI31" i="14"/>
  <c r="AG31" i="14"/>
  <c r="AE31" i="14"/>
  <c r="AO35" i="15"/>
  <c r="AA35" i="15"/>
  <c r="Y35" i="15"/>
  <c r="AO34" i="15"/>
  <c r="AA34" i="15"/>
  <c r="Y34" i="15"/>
  <c r="AO32" i="15"/>
  <c r="AK32" i="15"/>
  <c r="AI32" i="15"/>
  <c r="AG32" i="15"/>
  <c r="AE32" i="15"/>
  <c r="AC32" i="15"/>
  <c r="AA32" i="15"/>
  <c r="Y32" i="15"/>
  <c r="AO31" i="15"/>
  <c r="AK31" i="15"/>
  <c r="AI31" i="15"/>
  <c r="AG31" i="15"/>
  <c r="AE31" i="15"/>
  <c r="AC31" i="15"/>
  <c r="AA31" i="15"/>
  <c r="Y31" i="15"/>
  <c r="AK64" i="15"/>
  <c r="AK73" i="15" s="1"/>
  <c r="AG64" i="15"/>
  <c r="AG73" i="15" s="1"/>
  <c r="AE64" i="15"/>
  <c r="AE73" i="15" s="1"/>
  <c r="AC64" i="15"/>
  <c r="AC73" i="15" s="1"/>
  <c r="AA64" i="15"/>
  <c r="AA73" i="15" s="1"/>
  <c r="Y64" i="15"/>
  <c r="Y73" i="15" s="1"/>
  <c r="AA35" i="16"/>
  <c r="Y35" i="16"/>
  <c r="Y34" i="16"/>
  <c r="AO32" i="16"/>
  <c r="AM32" i="16"/>
  <c r="AK32" i="16"/>
  <c r="AI32" i="16"/>
  <c r="AG32" i="16"/>
  <c r="AE32" i="16"/>
  <c r="AC32" i="16"/>
  <c r="AA32" i="16"/>
  <c r="Y32" i="16"/>
  <c r="AO31" i="16"/>
  <c r="AM31" i="16"/>
  <c r="AK31" i="16"/>
  <c r="AI31" i="16"/>
  <c r="AG31" i="16"/>
  <c r="AE31" i="16"/>
  <c r="AC31" i="16"/>
  <c r="AA31" i="16"/>
  <c r="Y31" i="16"/>
  <c r="BC39" i="16"/>
  <c r="BC41" i="16" s="1"/>
  <c r="BC20" i="16" s="1"/>
  <c r="AO62" i="16"/>
  <c r="AM62" i="16"/>
  <c r="AK62" i="16"/>
  <c r="AI62" i="16"/>
  <c r="AG62" i="16"/>
  <c r="AO64" i="16"/>
  <c r="AM64" i="16"/>
  <c r="AK64" i="16"/>
  <c r="AI64" i="16"/>
  <c r="AG64" i="16"/>
  <c r="AE64" i="16"/>
  <c r="AC64" i="16"/>
  <c r="AA64" i="16"/>
  <c r="AA73" i="16" s="1"/>
  <c r="Y64" i="16"/>
  <c r="Y73" i="16" s="1"/>
  <c r="AO70" i="16"/>
  <c r="AM70" i="16"/>
  <c r="AK70" i="16"/>
  <c r="AI70" i="16"/>
  <c r="AG70" i="16"/>
  <c r="AE70" i="16"/>
  <c r="AC70" i="16"/>
  <c r="AO71" i="16"/>
  <c r="AM71" i="16"/>
  <c r="AK71" i="16"/>
  <c r="AI71" i="16"/>
  <c r="AG71" i="16"/>
  <c r="AE71" i="16"/>
  <c r="AC71" i="16"/>
  <c r="AO72" i="16"/>
  <c r="AM72" i="16"/>
  <c r="AK72" i="16"/>
  <c r="AI72" i="16"/>
  <c r="AG72" i="16"/>
  <c r="AE72" i="16"/>
  <c r="AC72" i="16"/>
  <c r="AQ32" i="17"/>
  <c r="AO32" i="17"/>
  <c r="AM32" i="17"/>
  <c r="AK32" i="17"/>
  <c r="AI32" i="17"/>
  <c r="AG32" i="17"/>
  <c r="AE32" i="17"/>
  <c r="AC32" i="17"/>
  <c r="AA32" i="17"/>
  <c r="Y32" i="17"/>
  <c r="AQ31" i="17"/>
  <c r="AO31" i="17"/>
  <c r="AM31" i="17"/>
  <c r="AK31" i="17"/>
  <c r="AI31" i="17"/>
  <c r="AG31" i="17"/>
  <c r="AE31" i="17"/>
  <c r="AC31" i="17"/>
  <c r="AA31" i="17"/>
  <c r="Y31" i="17"/>
  <c r="AQ62" i="17"/>
  <c r="AO62" i="17"/>
  <c r="AM62" i="17"/>
  <c r="AE62" i="17"/>
  <c r="AG62" i="17"/>
  <c r="AQ63" i="17"/>
  <c r="AO63" i="17"/>
  <c r="AM63" i="17"/>
  <c r="AK63" i="17"/>
  <c r="AI63" i="17"/>
  <c r="AG63" i="17"/>
  <c r="AE63" i="17"/>
  <c r="AC64" i="17"/>
  <c r="AA64" i="17"/>
  <c r="AQ64" i="17"/>
  <c r="AO64" i="17"/>
  <c r="AM64" i="17"/>
  <c r="AK64" i="17"/>
  <c r="AI64" i="17"/>
  <c r="AG64" i="17"/>
  <c r="AE64" i="17"/>
  <c r="Y64" i="17"/>
  <c r="AQ68" i="17"/>
  <c r="AO68" i="17"/>
  <c r="AM68" i="17"/>
  <c r="AK68" i="17"/>
  <c r="AI68" i="17"/>
  <c r="AG68" i="17"/>
  <c r="AE68" i="17"/>
  <c r="AC68" i="17"/>
  <c r="AA68" i="17"/>
  <c r="Y68" i="17"/>
  <c r="AQ69" i="17"/>
  <c r="AO69" i="17"/>
  <c r="AM69" i="17"/>
  <c r="AK69" i="17"/>
  <c r="AI69" i="17"/>
  <c r="AG69" i="17"/>
  <c r="AE69" i="17"/>
  <c r="AC69" i="17"/>
  <c r="AA69" i="17"/>
  <c r="Y69" i="17"/>
  <c r="AQ70" i="17"/>
  <c r="AO70" i="17"/>
  <c r="AM70" i="17"/>
  <c r="AK70" i="17"/>
  <c r="AI70" i="17"/>
  <c r="AG70" i="17"/>
  <c r="AC70" i="17"/>
  <c r="AE70" i="17"/>
  <c r="AQ71" i="17"/>
  <c r="AO71" i="17"/>
  <c r="AM71" i="17"/>
  <c r="AK71" i="17"/>
  <c r="AI71" i="17"/>
  <c r="AG71" i="17"/>
  <c r="AE71" i="17"/>
  <c r="AC71" i="17"/>
  <c r="AA71" i="17"/>
  <c r="Y71" i="17"/>
  <c r="AC72" i="17"/>
  <c r="AA72" i="17"/>
  <c r="Y72" i="17"/>
  <c r="AQ72" i="17"/>
  <c r="AO72" i="17"/>
  <c r="AM72" i="17"/>
  <c r="AK72" i="17"/>
  <c r="AI72" i="17"/>
  <c r="AG72" i="17"/>
  <c r="AE72" i="17"/>
  <c r="W35" i="18"/>
  <c r="W34" i="18"/>
  <c r="AK32" i="18"/>
  <c r="AI32" i="18"/>
  <c r="AG32" i="18"/>
  <c r="AE32" i="18"/>
  <c r="AC32" i="18"/>
  <c r="AA32" i="18"/>
  <c r="Y32" i="18"/>
  <c r="W32" i="18"/>
  <c r="AK31" i="18"/>
  <c r="AI31" i="18"/>
  <c r="AG31" i="18"/>
  <c r="AE31" i="18"/>
  <c r="AC31" i="18"/>
  <c r="AA31" i="18"/>
  <c r="Y31" i="18"/>
  <c r="W31" i="18"/>
  <c r="BC39" i="18"/>
  <c r="BC41" i="18" s="1"/>
  <c r="BC20" i="18" s="1"/>
  <c r="AK62" i="18"/>
  <c r="AI62" i="18"/>
  <c r="AG62" i="18"/>
  <c r="AE62" i="18"/>
  <c r="AC62" i="18"/>
  <c r="AA62" i="18"/>
  <c r="AK64" i="18"/>
  <c r="AI64" i="18"/>
  <c r="AG64" i="18"/>
  <c r="AE64" i="18"/>
  <c r="AC64" i="18"/>
  <c r="AA64" i="18"/>
  <c r="Y64" i="18"/>
  <c r="W64" i="18"/>
  <c r="AK69" i="18"/>
  <c r="AI69" i="18"/>
  <c r="AG69" i="18"/>
  <c r="AE69" i="18"/>
  <c r="AC69" i="18"/>
  <c r="AA69" i="18"/>
  <c r="AK70" i="18"/>
  <c r="AI70" i="18"/>
  <c r="AG70" i="18"/>
  <c r="AE70" i="18"/>
  <c r="AC70" i="18"/>
  <c r="AA70" i="18"/>
  <c r="Y70" i="18"/>
  <c r="W70" i="18"/>
  <c r="AK71" i="18"/>
  <c r="AI71" i="18"/>
  <c r="AG71" i="18"/>
  <c r="AE71" i="18"/>
  <c r="AC71" i="18"/>
  <c r="AA71" i="18"/>
  <c r="Y71" i="18"/>
  <c r="W71" i="18"/>
  <c r="AK72" i="18"/>
  <c r="AI72" i="18"/>
  <c r="AG72" i="18"/>
  <c r="AE72" i="18"/>
  <c r="AC72" i="18"/>
  <c r="AA72" i="18"/>
  <c r="Y72" i="18"/>
  <c r="W72" i="18"/>
  <c r="AQ35" i="19"/>
  <c r="AM35" i="19"/>
  <c r="AK35" i="19"/>
  <c r="AI35" i="19"/>
  <c r="AG35" i="19"/>
  <c r="AQ34" i="19"/>
  <c r="AM34" i="19"/>
  <c r="AK34" i="19"/>
  <c r="AI34" i="19"/>
  <c r="AG34" i="19"/>
  <c r="AQ32" i="19"/>
  <c r="AM32" i="19"/>
  <c r="AK32" i="19"/>
  <c r="AI32" i="19"/>
  <c r="AG32" i="19"/>
  <c r="AQ31" i="19"/>
  <c r="AM31" i="19"/>
  <c r="AK31" i="19"/>
  <c r="AI31" i="19"/>
  <c r="AG31" i="19"/>
  <c r="AQ60" i="19"/>
  <c r="AM60" i="19"/>
  <c r="AK60" i="19"/>
  <c r="AI60" i="19"/>
  <c r="AQ62" i="19"/>
  <c r="AM62" i="19"/>
  <c r="AK62" i="19"/>
  <c r="AI62" i="19"/>
  <c r="AQ63" i="19"/>
  <c r="AM63" i="19"/>
  <c r="AK63" i="19"/>
  <c r="AI63" i="19"/>
  <c r="AQ64" i="19"/>
  <c r="AM64" i="19"/>
  <c r="AK64" i="19"/>
  <c r="AI64" i="19"/>
  <c r="AQ71" i="19"/>
  <c r="AM71" i="19"/>
  <c r="AK71" i="19"/>
  <c r="AI71" i="19"/>
  <c r="AQ72" i="19"/>
  <c r="AM72" i="19"/>
  <c r="AK72" i="19"/>
  <c r="AI72" i="19"/>
  <c r="W38" i="20"/>
  <c r="U38" i="20"/>
  <c r="C38" i="20"/>
  <c r="W37" i="20"/>
  <c r="U37" i="20"/>
  <c r="C37" i="20"/>
  <c r="W36" i="20"/>
  <c r="U36" i="20"/>
  <c r="C36" i="20"/>
  <c r="AK35" i="20"/>
  <c r="AI35" i="20"/>
  <c r="AG35" i="20"/>
  <c r="AE35" i="20"/>
  <c r="W35" i="20"/>
  <c r="U35" i="20"/>
  <c r="C35" i="20"/>
  <c r="AK34" i="20"/>
  <c r="AI34" i="20"/>
  <c r="AG34" i="20"/>
  <c r="AE34" i="20"/>
  <c r="W34" i="20"/>
  <c r="U34" i="20"/>
  <c r="C34" i="20"/>
  <c r="AK32" i="20"/>
  <c r="AI32" i="20"/>
  <c r="AG32" i="20"/>
  <c r="AE32" i="20"/>
  <c r="W32" i="20"/>
  <c r="U32" i="20"/>
  <c r="C32" i="20"/>
  <c r="AK31" i="20"/>
  <c r="AI31" i="20"/>
  <c r="AG31" i="20"/>
  <c r="AE31" i="20"/>
  <c r="W31" i="20"/>
  <c r="U31" i="20"/>
  <c r="C31" i="20"/>
  <c r="AI39" i="20"/>
  <c r="BC39" i="20"/>
  <c r="BC41" i="20" s="1"/>
  <c r="BC20" i="20" s="1"/>
  <c r="AK60" i="20"/>
  <c r="AI60" i="20"/>
  <c r="AG60" i="20"/>
  <c r="AE60" i="20"/>
  <c r="W60" i="20"/>
  <c r="U60" i="20"/>
  <c r="AK64" i="20"/>
  <c r="AI64" i="20"/>
  <c r="AG64" i="20"/>
  <c r="AE64" i="20"/>
  <c r="W64" i="20"/>
  <c r="U64" i="20"/>
  <c r="U38" i="21"/>
  <c r="U37" i="21"/>
  <c r="U36" i="21"/>
  <c r="U35" i="21"/>
  <c r="U34" i="21"/>
  <c r="U32" i="21"/>
  <c r="U31" i="21"/>
  <c r="BC39" i="21"/>
  <c r="BC41" i="21" s="1"/>
  <c r="BC20" i="21" s="1"/>
  <c r="AM38" i="22"/>
  <c r="AI38" i="22"/>
  <c r="AM37" i="22"/>
  <c r="AI37" i="22"/>
  <c r="AM36" i="22"/>
  <c r="AI36" i="22"/>
  <c r="AM35" i="22"/>
  <c r="AI35" i="22"/>
  <c r="AM34" i="22"/>
  <c r="AI34" i="22"/>
  <c r="AM32" i="22"/>
  <c r="AI32" i="22"/>
  <c r="AM31" i="22"/>
  <c r="AI31" i="22"/>
  <c r="AI36" i="23"/>
  <c r="AI35" i="23"/>
  <c r="AI34" i="23"/>
  <c r="AI32" i="23"/>
  <c r="AI31" i="23"/>
  <c r="BC39" i="23"/>
  <c r="BC41" i="23" s="1"/>
  <c r="BC20" i="23" s="1"/>
  <c r="AK38" i="24"/>
  <c r="AI38" i="24"/>
  <c r="AG38" i="24"/>
  <c r="AK37" i="24"/>
  <c r="AI37" i="24"/>
  <c r="AG37" i="24"/>
  <c r="AK36" i="24"/>
  <c r="AI36" i="24"/>
  <c r="AG36" i="24"/>
  <c r="AK35" i="24"/>
  <c r="AI35" i="24"/>
  <c r="AG35" i="24"/>
  <c r="AK34" i="24"/>
  <c r="AI34" i="24"/>
  <c r="AG34" i="24"/>
  <c r="AK32" i="24"/>
  <c r="AI32" i="24"/>
  <c r="AG32" i="24"/>
  <c r="AK31" i="24"/>
  <c r="AI31" i="24"/>
  <c r="AG31" i="24"/>
  <c r="BC39" i="24"/>
  <c r="BC41" i="24" s="1"/>
  <c r="BC20" i="24" s="1"/>
  <c r="AI59" i="24"/>
  <c r="AG59" i="24"/>
  <c r="AI64" i="24"/>
  <c r="AG64" i="24"/>
  <c r="AQ35" i="25"/>
  <c r="AC35" i="25"/>
  <c r="AA35" i="25"/>
  <c r="AQ34" i="25"/>
  <c r="AC34" i="25"/>
  <c r="AA34" i="25"/>
  <c r="AQ32" i="25"/>
  <c r="AI32" i="25"/>
  <c r="AG32" i="25"/>
  <c r="AE32" i="25"/>
  <c r="AC32" i="25"/>
  <c r="AA32" i="25"/>
  <c r="AQ31" i="25"/>
  <c r="AI31" i="25"/>
  <c r="AG31" i="25"/>
  <c r="AE31" i="25"/>
  <c r="AC31" i="25"/>
  <c r="AA31" i="25"/>
  <c r="AQ39" i="25"/>
  <c r="AI64" i="25"/>
  <c r="AG64" i="25"/>
  <c r="AE64" i="25"/>
  <c r="AA64" i="25"/>
  <c r="AI71" i="25"/>
  <c r="AG71" i="25"/>
  <c r="AE71" i="25"/>
  <c r="AA71" i="25"/>
  <c r="AI72" i="25"/>
  <c r="AG72" i="25"/>
  <c r="AE72" i="25"/>
  <c r="AA72" i="25"/>
  <c r="AQ35" i="26"/>
  <c r="W35" i="26"/>
  <c r="AQ34" i="26"/>
  <c r="W34" i="26"/>
  <c r="AQ32" i="26"/>
  <c r="AO32" i="26"/>
  <c r="AM32" i="26"/>
  <c r="AK32" i="26"/>
  <c r="AI32" i="26"/>
  <c r="AG32" i="26"/>
  <c r="AE32" i="26"/>
  <c r="AC32" i="26"/>
  <c r="AA32" i="26"/>
  <c r="Y32" i="26"/>
  <c r="W32" i="26"/>
  <c r="AQ31" i="26"/>
  <c r="AO31" i="26"/>
  <c r="AM31" i="26"/>
  <c r="AK31" i="26"/>
  <c r="AI31" i="26"/>
  <c r="AG31" i="26"/>
  <c r="AE31" i="26"/>
  <c r="AC31" i="26"/>
  <c r="AA31" i="26"/>
  <c r="Y31" i="26"/>
  <c r="W31" i="26"/>
  <c r="AG39" i="26"/>
  <c r="AM62" i="26"/>
  <c r="AK62" i="26"/>
  <c r="AI62" i="26"/>
  <c r="AG62" i="26"/>
  <c r="AE62" i="26"/>
  <c r="AM64" i="26"/>
  <c r="AK64" i="26"/>
  <c r="AI64" i="26"/>
  <c r="AG64" i="26"/>
  <c r="AE64" i="26"/>
  <c r="AC64" i="26"/>
  <c r="AC73" i="26" s="1"/>
  <c r="AA64" i="26"/>
  <c r="AA73" i="26" s="1"/>
  <c r="Y64" i="26"/>
  <c r="Y73" i="26" s="1"/>
  <c r="W64" i="26"/>
  <c r="W73" i="26" s="1"/>
  <c r="AM70" i="26"/>
  <c r="AK70" i="26"/>
  <c r="AI70" i="26"/>
  <c r="AG70" i="26"/>
  <c r="AE70" i="26"/>
  <c r="AM71" i="26"/>
  <c r="AK71" i="26"/>
  <c r="AI71" i="26"/>
  <c r="AG71" i="26"/>
  <c r="AE71" i="26"/>
  <c r="AM72" i="26"/>
  <c r="AK72" i="26"/>
  <c r="AI72" i="26"/>
  <c r="AG72" i="26"/>
  <c r="AE72" i="26"/>
  <c r="AK36" i="27"/>
  <c r="AI36" i="27"/>
  <c r="AK35" i="27"/>
  <c r="AI35" i="27"/>
  <c r="AC35" i="27"/>
  <c r="AK34" i="27"/>
  <c r="AI34" i="27"/>
  <c r="AC34" i="27"/>
  <c r="AK32" i="27"/>
  <c r="AI32" i="27"/>
  <c r="AC32" i="27"/>
  <c r="AK31" i="27"/>
  <c r="AI31" i="27"/>
  <c r="AC31" i="27"/>
  <c r="Y36" i="28"/>
  <c r="W36" i="28"/>
  <c r="AO35" i="28"/>
  <c r="AM35" i="28"/>
  <c r="AK35" i="28"/>
  <c r="AI35" i="28"/>
  <c r="AG35" i="28"/>
  <c r="AE35" i="28"/>
  <c r="Y35" i="28"/>
  <c r="W35" i="28"/>
  <c r="AO34" i="28"/>
  <c r="AM34" i="28"/>
  <c r="AK34" i="28"/>
  <c r="AI34" i="28"/>
  <c r="AG34" i="28"/>
  <c r="AE34" i="28"/>
  <c r="Y34" i="28"/>
  <c r="W34" i="28"/>
  <c r="AO32" i="28"/>
  <c r="AM32" i="28"/>
  <c r="AK32" i="28"/>
  <c r="AI32" i="28"/>
  <c r="AG32" i="28"/>
  <c r="AE32" i="28"/>
  <c r="Y32" i="28"/>
  <c r="W32" i="28"/>
  <c r="AO31" i="28"/>
  <c r="AM31" i="28"/>
  <c r="AK31" i="28"/>
  <c r="AI31" i="28"/>
  <c r="AG31" i="28"/>
  <c r="AE31" i="28"/>
  <c r="Y31" i="28"/>
  <c r="W31" i="28"/>
  <c r="AG39" i="28"/>
  <c r="W36" i="29"/>
  <c r="AK35" i="29"/>
  <c r="AI35" i="29"/>
  <c r="AG35" i="29"/>
  <c r="AE35" i="29"/>
  <c r="AC35" i="29"/>
  <c r="AA35" i="29"/>
  <c r="W35" i="29"/>
  <c r="AK34" i="29"/>
  <c r="AI34" i="29"/>
  <c r="AG34" i="29"/>
  <c r="AE34" i="29"/>
  <c r="AC34" i="29"/>
  <c r="AA34" i="29"/>
  <c r="W34" i="29"/>
  <c r="AK32" i="29"/>
  <c r="AI32" i="29"/>
  <c r="AG32" i="29"/>
  <c r="AE32" i="29"/>
  <c r="AC32" i="29"/>
  <c r="AA32" i="29"/>
  <c r="W32" i="29"/>
  <c r="AK31" i="29"/>
  <c r="AI31" i="29"/>
  <c r="AG31" i="29"/>
  <c r="AE31" i="29"/>
  <c r="AC31" i="29"/>
  <c r="AA31" i="29"/>
  <c r="W31" i="29"/>
  <c r="AI36" i="30"/>
  <c r="AI35" i="30"/>
  <c r="AI34" i="30"/>
  <c r="AI32" i="30"/>
  <c r="AI31" i="30"/>
  <c r="AO35" i="31"/>
  <c r="AM35" i="31"/>
  <c r="AI35" i="31"/>
  <c r="AG35" i="31"/>
  <c r="AO34" i="31"/>
  <c r="AM34" i="31"/>
  <c r="AI34" i="31"/>
  <c r="AG34" i="31"/>
  <c r="AO32" i="31"/>
  <c r="AM32" i="31"/>
  <c r="AI32" i="31"/>
  <c r="AG32" i="31"/>
  <c r="AO31" i="31"/>
  <c r="AM31" i="31"/>
  <c r="AI31" i="31"/>
  <c r="AG31" i="31"/>
  <c r="AM35" i="32"/>
  <c r="AK35" i="32"/>
  <c r="AI35" i="32"/>
  <c r="AG35" i="32"/>
  <c r="AE35" i="32"/>
  <c r="AM34" i="32"/>
  <c r="AK34" i="32"/>
  <c r="AI34" i="32"/>
  <c r="AG34" i="32"/>
  <c r="AE34" i="32"/>
  <c r="AM32" i="32"/>
  <c r="AK32" i="32"/>
  <c r="AI32" i="32"/>
  <c r="AG32" i="32"/>
  <c r="AE32" i="32"/>
  <c r="AM31" i="32"/>
  <c r="AK31" i="32"/>
  <c r="AI31" i="32"/>
  <c r="AG31" i="32"/>
  <c r="AE31" i="32"/>
  <c r="AK60" i="32"/>
  <c r="AI60" i="32"/>
  <c r="AG60" i="32"/>
  <c r="AE60" i="32"/>
  <c r="AK62" i="32"/>
  <c r="AI62" i="32"/>
  <c r="AG62" i="32"/>
  <c r="AE62" i="32"/>
  <c r="AK63" i="32"/>
  <c r="AI63" i="32"/>
  <c r="AG63" i="32"/>
  <c r="AE63" i="32"/>
  <c r="AK64" i="32"/>
  <c r="AI64" i="32"/>
  <c r="AG64" i="32"/>
  <c r="AE64" i="32"/>
  <c r="W36" i="33"/>
  <c r="AK35" i="33"/>
  <c r="AI35" i="33"/>
  <c r="AG35" i="33"/>
  <c r="AE35" i="33"/>
  <c r="AC35" i="33"/>
  <c r="W35" i="33"/>
  <c r="AK34" i="33"/>
  <c r="AI34" i="33"/>
  <c r="AG34" i="33"/>
  <c r="AE34" i="33"/>
  <c r="AC34" i="33"/>
  <c r="W34" i="33"/>
  <c r="AK32" i="33"/>
  <c r="AI32" i="33"/>
  <c r="AG32" i="33"/>
  <c r="AE32" i="33"/>
  <c r="AC32" i="33"/>
  <c r="W32" i="33"/>
  <c r="AK31" i="33"/>
  <c r="AI31" i="33"/>
  <c r="AG31" i="33"/>
  <c r="AE31" i="33"/>
  <c r="AC31" i="33"/>
  <c r="W31" i="33"/>
  <c r="AI60" i="33"/>
  <c r="AG60" i="33"/>
  <c r="AE60" i="33"/>
  <c r="AC60" i="33"/>
  <c r="AI62" i="33"/>
  <c r="AG62" i="33"/>
  <c r="AE62" i="33"/>
  <c r="AC62" i="33"/>
  <c r="AI63" i="33"/>
  <c r="AG63" i="33"/>
  <c r="AE63" i="33"/>
  <c r="AC63" i="33"/>
  <c r="AI64" i="33"/>
  <c r="AG64" i="33"/>
  <c r="AE64" i="33"/>
  <c r="AC64" i="33"/>
  <c r="AK36" i="34"/>
  <c r="AI36" i="34"/>
  <c r="AG36" i="34"/>
  <c r="AE36" i="34"/>
  <c r="AK35" i="34"/>
  <c r="AI35" i="34"/>
  <c r="AG35" i="34"/>
  <c r="AE35" i="34"/>
  <c r="AK34" i="34"/>
  <c r="AI34" i="34"/>
  <c r="AG34" i="34"/>
  <c r="AE34" i="34"/>
  <c r="AK32" i="34"/>
  <c r="AI32" i="34"/>
  <c r="AG32" i="34"/>
  <c r="AE32" i="34"/>
  <c r="AK31" i="34"/>
  <c r="AI31" i="34"/>
  <c r="AG31" i="34"/>
  <c r="AE31" i="34"/>
  <c r="AK60" i="34"/>
  <c r="AI60" i="34"/>
  <c r="AG60" i="34"/>
  <c r="AE60" i="34"/>
  <c r="AK62" i="34"/>
  <c r="AI62" i="34"/>
  <c r="AG62" i="34"/>
  <c r="AE62" i="34"/>
  <c r="AK63" i="34"/>
  <c r="AI63" i="34"/>
  <c r="AG63" i="34"/>
  <c r="AE63" i="34"/>
  <c r="AK64" i="34"/>
  <c r="AI64" i="34"/>
  <c r="AG64" i="34"/>
  <c r="AE64" i="34"/>
  <c r="AC35" i="35"/>
  <c r="AA35" i="35"/>
  <c r="AC34" i="35"/>
  <c r="AA34" i="35"/>
  <c r="AC32" i="35"/>
  <c r="AA32" i="35"/>
  <c r="AC31" i="35"/>
  <c r="AA31" i="35"/>
  <c r="AG73" i="61"/>
  <c r="AI73" i="61"/>
  <c r="AK73" i="61"/>
  <c r="AA73" i="60"/>
  <c r="AE73" i="60"/>
  <c r="AI73" i="60"/>
  <c r="Y73" i="60"/>
  <c r="AG73" i="60"/>
  <c r="AK73" i="60"/>
  <c r="AO73" i="60"/>
  <c r="AG73" i="52"/>
  <c r="AI73" i="52"/>
  <c r="AK73" i="52"/>
  <c r="A15" i="13"/>
  <c r="A15" i="21"/>
  <c r="A15" i="19"/>
  <c r="A15" i="35"/>
  <c r="A15" i="34"/>
  <c r="A15" i="32"/>
  <c r="T360" i="7"/>
  <c r="O386" i="7"/>
  <c r="T391" i="7"/>
  <c r="T386" i="7" s="1"/>
  <c r="T344" i="7"/>
  <c r="T404" i="7"/>
  <c r="O373" i="7"/>
  <c r="O368" i="7" s="1"/>
  <c r="T373" i="7"/>
  <c r="T368" i="7" s="1"/>
  <c r="T220" i="7"/>
  <c r="T213" i="7" s="1"/>
  <c r="O331" i="7"/>
  <c r="O325" i="7" s="1"/>
  <c r="T331" i="7"/>
  <c r="T325" i="7" s="1"/>
  <c r="O213" i="7"/>
  <c r="O208" i="7"/>
  <c r="O199" i="7" s="1"/>
  <c r="T208" i="7"/>
  <c r="T199" i="7" s="1"/>
  <c r="T193" i="7"/>
  <c r="O195" i="7"/>
  <c r="O186" i="7" s="1"/>
  <c r="T195" i="7"/>
  <c r="T141" i="7"/>
  <c r="T149" i="7"/>
  <c r="O181" i="7"/>
  <c r="O174" i="7" s="1"/>
  <c r="T181" i="7"/>
  <c r="T174" i="7" s="1"/>
  <c r="T97" i="7"/>
  <c r="T159" i="7"/>
  <c r="T81" i="7"/>
  <c r="M112" i="7"/>
  <c r="K113" i="7"/>
  <c r="M113" i="7" s="1"/>
  <c r="O111" i="7"/>
  <c r="T111" i="7"/>
  <c r="T74" i="7"/>
  <c r="T71" i="7" s="1"/>
  <c r="O74" i="7"/>
  <c r="O71" i="7" s="1"/>
  <c r="O66" i="7"/>
  <c r="O62" i="7" s="1"/>
  <c r="T66" i="7"/>
  <c r="T62" i="7" s="1"/>
  <c r="AE39" i="14"/>
  <c r="AE41" i="14" s="1"/>
  <c r="AK39" i="18"/>
  <c r="AG39" i="17"/>
  <c r="AG41" i="17" s="1"/>
  <c r="AA39" i="16"/>
  <c r="AA41" i="16" s="1"/>
  <c r="AO39" i="15"/>
  <c r="Y39" i="15"/>
  <c r="Y41" i="15" s="1"/>
  <c r="AA39" i="25"/>
  <c r="AA41" i="25" s="1"/>
  <c r="AK39" i="24"/>
  <c r="AK41" i="24" s="1"/>
  <c r="C39" i="20"/>
  <c r="C41" i="20" s="1"/>
  <c r="AG39" i="34"/>
  <c r="AC39" i="33"/>
  <c r="AI39" i="31"/>
  <c r="AI41" i="31" s="1"/>
  <c r="W39" i="29"/>
  <c r="W41" i="29" s="1"/>
  <c r="AK39" i="27"/>
  <c r="AK41" i="27" s="1"/>
  <c r="AI39" i="27"/>
  <c r="AI41" i="27" s="1"/>
  <c r="AC39" i="27"/>
  <c r="AC41" i="27"/>
  <c r="E39" i="12"/>
  <c r="U39" i="12"/>
  <c r="U41" i="12" s="1"/>
  <c r="AK39" i="12"/>
  <c r="G39" i="12"/>
  <c r="W39" i="12"/>
  <c r="AM39" i="12"/>
  <c r="I39" i="12"/>
  <c r="Y39" i="12"/>
  <c r="AO39" i="12"/>
  <c r="K39" i="12"/>
  <c r="AA39" i="12"/>
  <c r="AQ39" i="12"/>
  <c r="M39" i="12"/>
  <c r="AC39" i="12"/>
  <c r="AS39" i="12"/>
  <c r="O39" i="12"/>
  <c r="AE39" i="12"/>
  <c r="AU39" i="12"/>
  <c r="Q39" i="12"/>
  <c r="AG39" i="12"/>
  <c r="AW39" i="12"/>
  <c r="K39" i="14"/>
  <c r="AA39" i="14"/>
  <c r="AQ39" i="14"/>
  <c r="AW39" i="14"/>
  <c r="M39" i="14"/>
  <c r="AC39" i="14"/>
  <c r="AS39" i="14"/>
  <c r="C39" i="14"/>
  <c r="S39" i="14"/>
  <c r="AI39" i="14"/>
  <c r="Q39" i="14"/>
  <c r="E39" i="14"/>
  <c r="U39" i="14"/>
  <c r="AK39" i="14"/>
  <c r="AG39" i="14"/>
  <c r="AG41" i="14" s="1"/>
  <c r="G39" i="14"/>
  <c r="W39" i="14"/>
  <c r="AM39" i="14"/>
  <c r="I39" i="14"/>
  <c r="Y39" i="14"/>
  <c r="AO39" i="14"/>
  <c r="G39" i="13"/>
  <c r="W39" i="13"/>
  <c r="AM39" i="13"/>
  <c r="I39" i="13"/>
  <c r="K39" i="13"/>
  <c r="AA39" i="13"/>
  <c r="AA41" i="13" s="1"/>
  <c r="AQ39" i="13"/>
  <c r="M39" i="13"/>
  <c r="AC39" i="13"/>
  <c r="AC41" i="13" s="1"/>
  <c r="AS39" i="13"/>
  <c r="AO39" i="13"/>
  <c r="O39" i="13"/>
  <c r="AE39" i="13"/>
  <c r="AU39" i="13"/>
  <c r="Y39" i="13"/>
  <c r="Q39" i="13"/>
  <c r="AG39" i="13"/>
  <c r="AW39" i="13"/>
  <c r="C39" i="13"/>
  <c r="S39" i="13"/>
  <c r="AI39" i="13"/>
  <c r="G39" i="18"/>
  <c r="W39" i="18"/>
  <c r="W41" i="18" s="1"/>
  <c r="AM39" i="18"/>
  <c r="I39" i="18"/>
  <c r="Y39" i="18"/>
  <c r="Y41" i="18" s="1"/>
  <c r="AO39" i="18"/>
  <c r="K39" i="18"/>
  <c r="AA39" i="18"/>
  <c r="AQ39" i="18"/>
  <c r="M39" i="18"/>
  <c r="AC39" i="18"/>
  <c r="AS39" i="18"/>
  <c r="O39" i="18"/>
  <c r="AE39" i="18"/>
  <c r="AE41" i="18" s="1"/>
  <c r="AU39" i="18"/>
  <c r="Q39" i="18"/>
  <c r="AG39" i="18"/>
  <c r="AW39" i="18"/>
  <c r="C39" i="18"/>
  <c r="S39" i="18"/>
  <c r="AI39" i="18"/>
  <c r="AI41" i="18" s="1"/>
  <c r="E39" i="17"/>
  <c r="U39" i="17"/>
  <c r="AK39" i="17"/>
  <c r="AI39" i="17"/>
  <c r="AI41" i="17" s="1"/>
  <c r="G39" i="17"/>
  <c r="W39" i="17"/>
  <c r="AM39" i="17"/>
  <c r="AM41" i="17" s="1"/>
  <c r="I39" i="17"/>
  <c r="Y39" i="17"/>
  <c r="Y41" i="17" s="1"/>
  <c r="AO39" i="17"/>
  <c r="AO41" i="17" s="1"/>
  <c r="S39" i="17"/>
  <c r="K39" i="17"/>
  <c r="AA39" i="17"/>
  <c r="AA41" i="17" s="1"/>
  <c r="AQ39" i="17"/>
  <c r="AQ41" i="17" s="1"/>
  <c r="C39" i="17"/>
  <c r="M39" i="17"/>
  <c r="AC39" i="17"/>
  <c r="AC41" i="17" s="1"/>
  <c r="AS39" i="17"/>
  <c r="O39" i="17"/>
  <c r="AE39" i="17"/>
  <c r="AU39" i="17"/>
  <c r="M39" i="16"/>
  <c r="AC39" i="16"/>
  <c r="AS39" i="16"/>
  <c r="O39" i="16"/>
  <c r="AE39" i="16"/>
  <c r="AE41" i="16" s="1"/>
  <c r="AU39" i="16"/>
  <c r="Q39" i="16"/>
  <c r="AG39" i="16"/>
  <c r="AG41" i="16" s="1"/>
  <c r="AW39" i="16"/>
  <c r="C39" i="16"/>
  <c r="S39" i="16"/>
  <c r="AI39" i="16"/>
  <c r="AI41" i="16" s="1"/>
  <c r="E39" i="16"/>
  <c r="U39" i="16"/>
  <c r="AK39" i="16"/>
  <c r="G39" i="16"/>
  <c r="W39" i="16"/>
  <c r="AM39" i="16"/>
  <c r="AM41" i="16" s="1"/>
  <c r="I39" i="16"/>
  <c r="Y39" i="16"/>
  <c r="Y41" i="16" s="1"/>
  <c r="AO39" i="16"/>
  <c r="AO41" i="16" s="1"/>
  <c r="K39" i="15"/>
  <c r="AA39" i="15"/>
  <c r="AA41" i="15" s="1"/>
  <c r="AQ39" i="15"/>
  <c r="M39" i="15"/>
  <c r="AC39" i="15"/>
  <c r="AC41" i="15" s="1"/>
  <c r="AS39" i="15"/>
  <c r="O39" i="15"/>
  <c r="AE39" i="15"/>
  <c r="AE41" i="15" s="1"/>
  <c r="AU39" i="15"/>
  <c r="Q39" i="15"/>
  <c r="AG39" i="15"/>
  <c r="AW39" i="15"/>
  <c r="C39" i="15"/>
  <c r="S39" i="15"/>
  <c r="AI39" i="15"/>
  <c r="AI41" i="15" s="1"/>
  <c r="E39" i="15"/>
  <c r="U39" i="15"/>
  <c r="AK39" i="15"/>
  <c r="AK41" i="15" s="1"/>
  <c r="G39" i="15"/>
  <c r="W39" i="15"/>
  <c r="AM39" i="15"/>
  <c r="C39" i="26"/>
  <c r="S39" i="26"/>
  <c r="AI39" i="26"/>
  <c r="AI41" i="26" s="1"/>
  <c r="E39" i="26"/>
  <c r="U39" i="26"/>
  <c r="AK39" i="26"/>
  <c r="AK41" i="26" s="1"/>
  <c r="G39" i="26"/>
  <c r="W39" i="26"/>
  <c r="W41" i="26" s="1"/>
  <c r="AM39" i="26"/>
  <c r="AM41" i="26" s="1"/>
  <c r="I39" i="26"/>
  <c r="Y39" i="26"/>
  <c r="Y41" i="26" s="1"/>
  <c r="AO39" i="26"/>
  <c r="AO41" i="26" s="1"/>
  <c r="K39" i="26"/>
  <c r="AA39" i="26"/>
  <c r="AQ39" i="26"/>
  <c r="AQ41" i="26" s="1"/>
  <c r="M39" i="26"/>
  <c r="AC39" i="26"/>
  <c r="AC41" i="26" s="1"/>
  <c r="AS39" i="26"/>
  <c r="O39" i="26"/>
  <c r="AE39" i="26"/>
  <c r="AE41" i="26" s="1"/>
  <c r="AU39" i="26"/>
  <c r="M39" i="25"/>
  <c r="AC39" i="25"/>
  <c r="AS39" i="25"/>
  <c r="O39" i="25"/>
  <c r="AE39" i="25"/>
  <c r="AE41" i="25" s="1"/>
  <c r="AU39" i="25"/>
  <c r="Q39" i="25"/>
  <c r="AG39" i="25"/>
  <c r="AG41" i="25" s="1"/>
  <c r="AW39" i="25"/>
  <c r="C39" i="25"/>
  <c r="S39" i="25"/>
  <c r="AI39" i="25"/>
  <c r="AI41" i="25" s="1"/>
  <c r="E39" i="25"/>
  <c r="U39" i="25"/>
  <c r="AK39" i="25"/>
  <c r="G39" i="25"/>
  <c r="W39" i="25"/>
  <c r="AM39" i="25"/>
  <c r="AQ41" i="25"/>
  <c r="I39" i="25"/>
  <c r="Y39" i="25"/>
  <c r="AO39" i="25"/>
  <c r="G39" i="24"/>
  <c r="W39" i="24"/>
  <c r="AM39" i="24"/>
  <c r="I39" i="24"/>
  <c r="Y39" i="24"/>
  <c r="AO39" i="24"/>
  <c r="K39" i="24"/>
  <c r="AA39" i="24"/>
  <c r="AQ39" i="24"/>
  <c r="M39" i="24"/>
  <c r="AC39" i="24"/>
  <c r="AS39" i="24"/>
  <c r="O39" i="24"/>
  <c r="AE39" i="24"/>
  <c r="AU39" i="24"/>
  <c r="Q39" i="24"/>
  <c r="AG39" i="24"/>
  <c r="AG41" i="24" s="1"/>
  <c r="AW39" i="24"/>
  <c r="C39" i="24"/>
  <c r="S39" i="24"/>
  <c r="AI39" i="24"/>
  <c r="AI41" i="24" s="1"/>
  <c r="Q39" i="23"/>
  <c r="AG39" i="23"/>
  <c r="AW39" i="23"/>
  <c r="C39" i="23"/>
  <c r="S39" i="23"/>
  <c r="AI39" i="23"/>
  <c r="AI41" i="23" s="1"/>
  <c r="E39" i="23"/>
  <c r="U39" i="23"/>
  <c r="AK39" i="23"/>
  <c r="G39" i="23"/>
  <c r="W39" i="23"/>
  <c r="AM39" i="23"/>
  <c r="I39" i="23"/>
  <c r="Y39" i="23"/>
  <c r="AO39" i="23"/>
  <c r="M39" i="23"/>
  <c r="K39" i="23"/>
  <c r="AA39" i="23"/>
  <c r="AQ39" i="23"/>
  <c r="AC39" i="23"/>
  <c r="AS39" i="23"/>
  <c r="M39" i="22"/>
  <c r="AC39" i="22"/>
  <c r="AS39" i="22"/>
  <c r="O39" i="22"/>
  <c r="AE39" i="22"/>
  <c r="AU39" i="22"/>
  <c r="Q39" i="22"/>
  <c r="AG39" i="22"/>
  <c r="AW39" i="22"/>
  <c r="C39" i="22"/>
  <c r="S39" i="22"/>
  <c r="AI39" i="22"/>
  <c r="AI41" i="22" s="1"/>
  <c r="E39" i="22"/>
  <c r="U39" i="22"/>
  <c r="AK39" i="22"/>
  <c r="G39" i="22"/>
  <c r="W39" i="22"/>
  <c r="AM39" i="22"/>
  <c r="AM41" i="22" s="1"/>
  <c r="I39" i="22"/>
  <c r="Y39" i="22"/>
  <c r="AO39" i="22"/>
  <c r="I39" i="21"/>
  <c r="Y39" i="21"/>
  <c r="AO39" i="21"/>
  <c r="K39" i="21"/>
  <c r="AA39" i="21"/>
  <c r="AQ39" i="21"/>
  <c r="M39" i="21"/>
  <c r="AC39" i="21"/>
  <c r="AS39" i="21"/>
  <c r="O39" i="21"/>
  <c r="AE39" i="21"/>
  <c r="AU39" i="21"/>
  <c r="Q39" i="21"/>
  <c r="AG39" i="21"/>
  <c r="AW39" i="21"/>
  <c r="C39" i="21"/>
  <c r="S39" i="21"/>
  <c r="AI39" i="21"/>
  <c r="E39" i="21"/>
  <c r="U39" i="21"/>
  <c r="U41" i="21" s="1"/>
  <c r="AK39" i="21"/>
  <c r="E39" i="20"/>
  <c r="U39" i="20"/>
  <c r="U41" i="20" s="1"/>
  <c r="AK39" i="20"/>
  <c r="G39" i="20"/>
  <c r="W39" i="20"/>
  <c r="AM39" i="20"/>
  <c r="I39" i="20"/>
  <c r="Y39" i="20"/>
  <c r="AO39" i="20"/>
  <c r="K39" i="20"/>
  <c r="AA39" i="20"/>
  <c r="AQ39" i="20"/>
  <c r="M39" i="20"/>
  <c r="AC39" i="20"/>
  <c r="AS39" i="20"/>
  <c r="O39" i="20"/>
  <c r="AE39" i="20"/>
  <c r="AE41" i="20" s="1"/>
  <c r="AU39" i="20"/>
  <c r="AI41" i="20"/>
  <c r="Q39" i="20"/>
  <c r="AG39" i="20"/>
  <c r="AG41" i="20" s="1"/>
  <c r="AW39" i="20"/>
  <c r="Q39" i="19"/>
  <c r="AG39" i="19"/>
  <c r="AG41" i="19" s="1"/>
  <c r="AW39" i="19"/>
  <c r="C39" i="19"/>
  <c r="S39" i="19"/>
  <c r="AI39" i="19"/>
  <c r="AI41" i="19" s="1"/>
  <c r="E39" i="19"/>
  <c r="U39" i="19"/>
  <c r="AK39" i="19"/>
  <c r="G39" i="19"/>
  <c r="W39" i="19"/>
  <c r="AM39" i="19"/>
  <c r="AM41" i="19" s="1"/>
  <c r="I39" i="19"/>
  <c r="Y39" i="19"/>
  <c r="AO39" i="19"/>
  <c r="K39" i="19"/>
  <c r="AA39" i="19"/>
  <c r="AQ39" i="19"/>
  <c r="M39" i="19"/>
  <c r="AC39" i="19"/>
  <c r="AS39" i="19"/>
  <c r="I39" i="35"/>
  <c r="Y39" i="35"/>
  <c r="AO39" i="35"/>
  <c r="K39" i="35"/>
  <c r="AA39" i="35"/>
  <c r="AA41" i="35" s="1"/>
  <c r="AQ39" i="35"/>
  <c r="M39" i="35"/>
  <c r="AC39" i="35"/>
  <c r="AC41" i="35" s="1"/>
  <c r="AS39" i="35"/>
  <c r="O39" i="35"/>
  <c r="AE39" i="35"/>
  <c r="AU39" i="35"/>
  <c r="Q39" i="35"/>
  <c r="AG39" i="35"/>
  <c r="AW39" i="35"/>
  <c r="C39" i="35"/>
  <c r="S39" i="35"/>
  <c r="AI39" i="35"/>
  <c r="E39" i="35"/>
  <c r="U39" i="35"/>
  <c r="AK39" i="35"/>
  <c r="C39" i="34"/>
  <c r="S39" i="34"/>
  <c r="AI39" i="34"/>
  <c r="AI41" i="34" s="1"/>
  <c r="E39" i="34"/>
  <c r="U39" i="34"/>
  <c r="AK39" i="34"/>
  <c r="AK41" i="34" s="1"/>
  <c r="G39" i="34"/>
  <c r="W39" i="34"/>
  <c r="AM39" i="34"/>
  <c r="I39" i="34"/>
  <c r="Y39" i="34"/>
  <c r="AO39" i="34"/>
  <c r="K39" i="34"/>
  <c r="AA39" i="34"/>
  <c r="AQ39" i="34"/>
  <c r="M39" i="34"/>
  <c r="AC39" i="34"/>
  <c r="AS39" i="34"/>
  <c r="O39" i="34"/>
  <c r="AE39" i="34"/>
  <c r="AE41" i="34" s="1"/>
  <c r="AU39" i="34"/>
  <c r="O39" i="33"/>
  <c r="AE39" i="33"/>
  <c r="AU39" i="33"/>
  <c r="Q39" i="33"/>
  <c r="AG39" i="33"/>
  <c r="AG41" i="33" s="1"/>
  <c r="AW39" i="33"/>
  <c r="C39" i="33"/>
  <c r="S39" i="33"/>
  <c r="AI39" i="33"/>
  <c r="AI41" i="33" s="1"/>
  <c r="E39" i="33"/>
  <c r="U39" i="33"/>
  <c r="AK39" i="33"/>
  <c r="AK41" i="33" s="1"/>
  <c r="AE41" i="33"/>
  <c r="G39" i="33"/>
  <c r="W39" i="33"/>
  <c r="W41" i="33" s="1"/>
  <c r="AM39" i="33"/>
  <c r="I39" i="33"/>
  <c r="Y39" i="33"/>
  <c r="AO39" i="33"/>
  <c r="K39" i="33"/>
  <c r="AA39" i="33"/>
  <c r="AQ39" i="33"/>
  <c r="G39" i="32"/>
  <c r="W39" i="32"/>
  <c r="AM39" i="32"/>
  <c r="I39" i="32"/>
  <c r="Y39" i="32"/>
  <c r="AO39" i="32"/>
  <c r="M39" i="32"/>
  <c r="AC39" i="32"/>
  <c r="AS39" i="32"/>
  <c r="O39" i="32"/>
  <c r="AE39" i="32"/>
  <c r="AE41" i="32" s="1"/>
  <c r="AU39" i="32"/>
  <c r="Q39" i="32"/>
  <c r="AG39" i="32"/>
  <c r="AG41" i="32" s="1"/>
  <c r="AW39" i="32"/>
  <c r="C39" i="32"/>
  <c r="S39" i="32"/>
  <c r="AI39" i="32"/>
  <c r="AM41" i="32"/>
  <c r="E39" i="32"/>
  <c r="U39" i="32"/>
  <c r="AK39" i="32"/>
  <c r="AK41" i="32" s="1"/>
  <c r="E39" i="31"/>
  <c r="U39" i="31"/>
  <c r="AK39" i="31"/>
  <c r="G39" i="31"/>
  <c r="W39" i="31"/>
  <c r="AM39" i="31"/>
  <c r="AM41" i="31" s="1"/>
  <c r="I39" i="31"/>
  <c r="Y39" i="31"/>
  <c r="AO39" i="31"/>
  <c r="AO41" i="31" s="1"/>
  <c r="K39" i="31"/>
  <c r="AA39" i="31"/>
  <c r="AQ39" i="31"/>
  <c r="M39" i="31"/>
  <c r="AC39" i="31"/>
  <c r="AS39" i="31"/>
  <c r="O39" i="31"/>
  <c r="AE39" i="31"/>
  <c r="AU39" i="31"/>
  <c r="Q39" i="31"/>
  <c r="AG39" i="31"/>
  <c r="AG41" i="31" s="1"/>
  <c r="AW39" i="31"/>
  <c r="O39" i="30"/>
  <c r="AE39" i="30"/>
  <c r="AU39" i="30"/>
  <c r="Q39" i="30"/>
  <c r="AG39" i="30"/>
  <c r="AW39" i="30"/>
  <c r="C39" i="30"/>
  <c r="S39" i="30"/>
  <c r="AI39" i="30"/>
  <c r="AI41" i="30" s="1"/>
  <c r="E39" i="30"/>
  <c r="U39" i="30"/>
  <c r="AK39" i="30"/>
  <c r="G39" i="30"/>
  <c r="W39" i="30"/>
  <c r="AM39" i="30"/>
  <c r="I39" i="30"/>
  <c r="Y39" i="30"/>
  <c r="AO39" i="30"/>
  <c r="K39" i="30"/>
  <c r="AA39" i="30"/>
  <c r="AQ39" i="30"/>
  <c r="I39" i="29"/>
  <c r="Y39" i="29"/>
  <c r="AO39" i="29"/>
  <c r="K39" i="29"/>
  <c r="AA39" i="29"/>
  <c r="AA41" i="29" s="1"/>
  <c r="AQ39" i="29"/>
  <c r="M39" i="29"/>
  <c r="AC39" i="29"/>
  <c r="AC41" i="29" s="1"/>
  <c r="AS39" i="29"/>
  <c r="O39" i="29"/>
  <c r="AE39" i="29"/>
  <c r="AE41" i="29" s="1"/>
  <c r="AU39" i="29"/>
  <c r="Q39" i="29"/>
  <c r="AG39" i="29"/>
  <c r="AG41" i="29" s="1"/>
  <c r="AW39" i="29"/>
  <c r="C39" i="29"/>
  <c r="S39" i="29"/>
  <c r="AI39" i="29"/>
  <c r="AI41" i="29" s="1"/>
  <c r="E39" i="29"/>
  <c r="U39" i="29"/>
  <c r="AK39" i="29"/>
  <c r="AK41" i="29" s="1"/>
  <c r="C39" i="28"/>
  <c r="S39" i="28"/>
  <c r="AI39" i="28"/>
  <c r="AI41" i="28" s="1"/>
  <c r="E39" i="28"/>
  <c r="U39" i="28"/>
  <c r="AK39" i="28"/>
  <c r="AK41" i="28" s="1"/>
  <c r="G39" i="28"/>
  <c r="W39" i="28"/>
  <c r="W41" i="28" s="1"/>
  <c r="AM39" i="28"/>
  <c r="AM41" i="28" s="1"/>
  <c r="I39" i="28"/>
  <c r="Y39" i="28"/>
  <c r="Y41" i="28" s="1"/>
  <c r="AO39" i="28"/>
  <c r="AO41" i="28" s="1"/>
  <c r="K39" i="28"/>
  <c r="AA39" i="28"/>
  <c r="AQ39" i="28"/>
  <c r="M39" i="28"/>
  <c r="AC39" i="28"/>
  <c r="AS39" i="28"/>
  <c r="O39" i="28"/>
  <c r="AE39" i="28"/>
  <c r="AE41" i="28" s="1"/>
  <c r="AU39" i="28"/>
  <c r="A15" i="12"/>
  <c r="A15" i="14"/>
  <c r="AI41" i="14"/>
  <c r="AG41" i="18"/>
  <c r="A15" i="18"/>
  <c r="AK41" i="18"/>
  <c r="AA41" i="18"/>
  <c r="AC41" i="18"/>
  <c r="AE41" i="17"/>
  <c r="A15" i="17"/>
  <c r="AK41" i="17"/>
  <c r="AK41" i="16"/>
  <c r="AC41" i="16"/>
  <c r="AG41" i="15"/>
  <c r="AO41" i="15"/>
  <c r="A15" i="26"/>
  <c r="AG41" i="26"/>
  <c r="AA41" i="26"/>
  <c r="AC41" i="25"/>
  <c r="A15" i="25"/>
  <c r="A15" i="23"/>
  <c r="A15" i="22"/>
  <c r="AK41" i="20"/>
  <c r="W41" i="20"/>
  <c r="AK41" i="19"/>
  <c r="C41" i="19"/>
  <c r="AQ41" i="19"/>
  <c r="AG41" i="34"/>
  <c r="AC41" i="33"/>
  <c r="I41" i="32"/>
  <c r="AI41" i="32"/>
  <c r="A15" i="28"/>
  <c r="AG41" i="28"/>
  <c r="A15" i="29"/>
  <c r="A15" i="33"/>
  <c r="C41" i="34"/>
  <c r="A15" i="30"/>
  <c r="C41" i="35"/>
  <c r="A15" i="27"/>
  <c r="A15" i="31"/>
  <c r="A15" i="20"/>
  <c r="A15" i="24"/>
  <c r="C41" i="21"/>
  <c r="C41" i="25"/>
  <c r="C41" i="22"/>
  <c r="C41" i="26"/>
  <c r="A15" i="15"/>
  <c r="C41" i="16"/>
  <c r="C41" i="18"/>
  <c r="C41" i="13"/>
  <c r="C41" i="14"/>
  <c r="C41" i="12"/>
  <c r="K27" i="6"/>
  <c r="AE73" i="34" l="1"/>
  <c r="AG73" i="34"/>
  <c r="AI73" i="34"/>
  <c r="AK73" i="34"/>
  <c r="AC73" i="33"/>
  <c r="AE73" i="33"/>
  <c r="AG73" i="33"/>
  <c r="AI73" i="33"/>
  <c r="AE73" i="32"/>
  <c r="AG73" i="32"/>
  <c r="AI73" i="32"/>
  <c r="AK73" i="32"/>
  <c r="AE73" i="26"/>
  <c r="AG73" i="26"/>
  <c r="AI73" i="26"/>
  <c r="AK73" i="26"/>
  <c r="AM73" i="26"/>
  <c r="AA73" i="25"/>
  <c r="AE73" i="25"/>
  <c r="AG73" i="25"/>
  <c r="AI73" i="25"/>
  <c r="AG73" i="24"/>
  <c r="AI73" i="24"/>
  <c r="U73" i="20"/>
  <c r="W73" i="20"/>
  <c r="AE73" i="20"/>
  <c r="AG73" i="20"/>
  <c r="AI73" i="20"/>
  <c r="AK73" i="20"/>
  <c r="AI73" i="19"/>
  <c r="AK73" i="19"/>
  <c r="AM73" i="19"/>
  <c r="AQ73" i="19"/>
  <c r="W73" i="18"/>
  <c r="Y73" i="18"/>
  <c r="AA73" i="18"/>
  <c r="AC73" i="18"/>
  <c r="AE73" i="18"/>
  <c r="AG73" i="18"/>
  <c r="AI73" i="18"/>
  <c r="AK73" i="18"/>
  <c r="Y73" i="17"/>
  <c r="AA73" i="17"/>
  <c r="AC73" i="17"/>
  <c r="AI73" i="17"/>
  <c r="AK73" i="17"/>
  <c r="AG73" i="17"/>
  <c r="AE73" i="17"/>
  <c r="AM73" i="17"/>
  <c r="AO73" i="17"/>
  <c r="AQ73" i="17"/>
  <c r="AC73" i="16"/>
  <c r="AE73" i="16"/>
  <c r="AG73" i="16"/>
  <c r="AI73" i="16"/>
  <c r="AK73" i="16"/>
  <c r="AM73" i="16"/>
  <c r="AO73" i="16"/>
  <c r="T186" i="7"/>
  <c r="O113" i="7"/>
  <c r="T113" i="7"/>
  <c r="T112" i="7"/>
  <c r="O112" i="7"/>
  <c r="D14" i="6"/>
  <c r="AX15" i="6"/>
  <c r="AV15" i="6"/>
  <c r="AT15" i="6"/>
  <c r="AR15" i="6"/>
  <c r="AP15" i="6"/>
  <c r="AN15" i="6"/>
  <c r="AL15" i="6"/>
  <c r="AJ15" i="6"/>
  <c r="AH15" i="6"/>
  <c r="AF15" i="6"/>
  <c r="AD15" i="6"/>
  <c r="AB15" i="6"/>
  <c r="Z15" i="6"/>
  <c r="X15" i="6"/>
  <c r="V15" i="6"/>
  <c r="T15" i="6"/>
  <c r="R15" i="6"/>
  <c r="P15" i="6"/>
  <c r="N15" i="6"/>
  <c r="L15" i="6"/>
  <c r="J15" i="6"/>
  <c r="H15" i="6"/>
  <c r="F15" i="6"/>
  <c r="D15" i="6"/>
  <c r="AX13" i="6"/>
  <c r="AV13" i="6"/>
  <c r="AT13" i="6"/>
  <c r="AR13" i="6"/>
  <c r="AP13" i="6"/>
  <c r="AN13" i="6"/>
  <c r="AL13" i="6"/>
  <c r="AJ13" i="6"/>
  <c r="AH13" i="6"/>
  <c r="AF13" i="6"/>
  <c r="AD13" i="6"/>
  <c r="AB13" i="6"/>
  <c r="Z13" i="6"/>
  <c r="X13" i="6"/>
  <c r="V13" i="6"/>
  <c r="T13" i="6"/>
  <c r="R13" i="6"/>
  <c r="P13" i="6"/>
  <c r="N13" i="6"/>
  <c r="L13" i="6"/>
  <c r="J13" i="6"/>
  <c r="H13" i="6"/>
  <c r="F13" i="6"/>
  <c r="D13" i="6"/>
  <c r="AX12" i="6"/>
  <c r="AV12" i="6"/>
  <c r="AT12" i="6"/>
  <c r="AR12" i="6"/>
  <c r="AP12" i="6"/>
  <c r="AN12" i="6"/>
  <c r="AL12" i="6"/>
  <c r="AJ12" i="6"/>
  <c r="AH12" i="6"/>
  <c r="AF12" i="6"/>
  <c r="AD12" i="6"/>
  <c r="AB12" i="6"/>
  <c r="Z12" i="6"/>
  <c r="X12" i="6"/>
  <c r="V12" i="6"/>
  <c r="T12" i="6"/>
  <c r="R12" i="6"/>
  <c r="P12" i="6"/>
  <c r="N12" i="6"/>
  <c r="L12" i="6"/>
  <c r="J12" i="6"/>
  <c r="H12" i="6"/>
  <c r="F12" i="6"/>
  <c r="D12" i="6"/>
  <c r="AW12" i="6"/>
  <c r="AU12" i="6"/>
  <c r="AS12" i="6"/>
  <c r="AQ12" i="6"/>
  <c r="AO12" i="6"/>
  <c r="AM12" i="6"/>
  <c r="AK12" i="6"/>
  <c r="AI12" i="6"/>
  <c r="AG12" i="6"/>
  <c r="AE12" i="6"/>
  <c r="AC12" i="6"/>
  <c r="AA12" i="6"/>
  <c r="Y12" i="6"/>
  <c r="W12" i="6"/>
  <c r="U12" i="6"/>
  <c r="S12" i="6"/>
  <c r="Q12" i="6"/>
  <c r="O12" i="6"/>
  <c r="M12" i="6"/>
  <c r="K12" i="6"/>
  <c r="I12" i="6"/>
  <c r="G12" i="6"/>
  <c r="E12" i="6"/>
  <c r="C12" i="6"/>
  <c r="O106" i="7" l="1"/>
  <c r="T106" i="7"/>
  <c r="BC40" i="6"/>
  <c r="BC38" i="6" l="1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AX72" i="6" l="1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V72" i="6"/>
  <c r="AV71" i="6"/>
  <c r="AV70" i="6"/>
  <c r="AV69" i="6"/>
  <c r="AV68" i="6"/>
  <c r="AV67" i="6"/>
  <c r="AV66" i="6"/>
  <c r="AV65" i="6"/>
  <c r="AV64" i="6"/>
  <c r="AV63" i="6"/>
  <c r="AV62" i="6"/>
  <c r="AV61" i="6"/>
  <c r="AV60" i="6"/>
  <c r="AV59" i="6"/>
  <c r="AV58" i="6"/>
  <c r="AV57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R72" i="6"/>
  <c r="AR71" i="6"/>
  <c r="AR70" i="6"/>
  <c r="AR69" i="6"/>
  <c r="AR68" i="6"/>
  <c r="AR67" i="6"/>
  <c r="AR66" i="6"/>
  <c r="AR65" i="6"/>
  <c r="AR64" i="6"/>
  <c r="AR63" i="6"/>
  <c r="AR62" i="6"/>
  <c r="AR61" i="6"/>
  <c r="AR60" i="6"/>
  <c r="AR59" i="6"/>
  <c r="AR58" i="6"/>
  <c r="AR57" i="6"/>
  <c r="AP72" i="6"/>
  <c r="AP71" i="6"/>
  <c r="AP70" i="6"/>
  <c r="AP69" i="6"/>
  <c r="AP68" i="6"/>
  <c r="AP67" i="6"/>
  <c r="AP66" i="6"/>
  <c r="AP65" i="6"/>
  <c r="AP64" i="6"/>
  <c r="AP63" i="6"/>
  <c r="AP62" i="6"/>
  <c r="AP61" i="6"/>
  <c r="AP60" i="6"/>
  <c r="AP59" i="6"/>
  <c r="AP58" i="6"/>
  <c r="AP57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L72" i="6"/>
  <c r="AL71" i="6"/>
  <c r="AL70" i="6"/>
  <c r="AL69" i="6"/>
  <c r="AL68" i="6"/>
  <c r="AL67" i="6"/>
  <c r="AL66" i="6"/>
  <c r="AL65" i="6"/>
  <c r="AL64" i="6"/>
  <c r="AL63" i="6"/>
  <c r="AL62" i="6"/>
  <c r="AL61" i="6"/>
  <c r="AL60" i="6"/>
  <c r="AL59" i="6"/>
  <c r="AL58" i="6"/>
  <c r="AL57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9" i="6"/>
  <c r="AJ58" i="6"/>
  <c r="AJ57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F72" i="6"/>
  <c r="AF71" i="6"/>
  <c r="AF70" i="6"/>
  <c r="AF69" i="6"/>
  <c r="AF68" i="6"/>
  <c r="AF67" i="6"/>
  <c r="AF66" i="6"/>
  <c r="AF65" i="6"/>
  <c r="AF64" i="6"/>
  <c r="AF63" i="6"/>
  <c r="AF62" i="6"/>
  <c r="AF61" i="6"/>
  <c r="AF60" i="6"/>
  <c r="AF59" i="6"/>
  <c r="AF58" i="6"/>
  <c r="AF57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X72" i="6"/>
  <c r="X71" i="6"/>
  <c r="X70" i="6"/>
  <c r="X69" i="6"/>
  <c r="X68" i="6"/>
  <c r="X67" i="6"/>
  <c r="X66" i="6"/>
  <c r="X65" i="6"/>
  <c r="X64" i="6"/>
  <c r="X63" i="6"/>
  <c r="X62" i="6"/>
  <c r="X61" i="6"/>
  <c r="X60" i="6"/>
  <c r="X59" i="6"/>
  <c r="X58" i="6"/>
  <c r="X57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R72" i="6"/>
  <c r="R71" i="6"/>
  <c r="R70" i="6"/>
  <c r="R69" i="6"/>
  <c r="R68" i="6"/>
  <c r="R67" i="6"/>
  <c r="R66" i="6"/>
  <c r="R65" i="6"/>
  <c r="R64" i="6"/>
  <c r="R63" i="6"/>
  <c r="R62" i="6"/>
  <c r="R61" i="6"/>
  <c r="R60" i="6"/>
  <c r="R59" i="6"/>
  <c r="R58" i="6"/>
  <c r="R57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BC39" i="6"/>
  <c r="AC40" i="11"/>
  <c r="AD40" i="11"/>
  <c r="AF40" i="11"/>
  <c r="AG40" i="11"/>
  <c r="AI40" i="11"/>
  <c r="AJ40" i="11"/>
  <c r="AC64" i="11"/>
  <c r="AD64" i="11"/>
  <c r="AF64" i="11"/>
  <c r="AG64" i="11"/>
  <c r="AI64" i="11"/>
  <c r="AJ64" i="11"/>
  <c r="AL64" i="11"/>
  <c r="T74" i="11"/>
  <c r="AC74" i="11"/>
  <c r="AD74" i="11"/>
  <c r="AF74" i="11"/>
  <c r="AG74" i="11"/>
  <c r="AI74" i="11"/>
  <c r="AJ74" i="11"/>
  <c r="AL74" i="11"/>
  <c r="AM74" i="11"/>
  <c r="Z476" i="7"/>
  <c r="Z477" i="7"/>
  <c r="Z478" i="7"/>
  <c r="Z468" i="7"/>
  <c r="Z469" i="7"/>
  <c r="Z470" i="7"/>
  <c r="Z460" i="7"/>
  <c r="Z461" i="7"/>
  <c r="Z462" i="7"/>
  <c r="Z452" i="7"/>
  <c r="Z453" i="7"/>
  <c r="Z454" i="7"/>
  <c r="Z439" i="7"/>
  <c r="Z445" i="7"/>
  <c r="Z446" i="7"/>
  <c r="Z430" i="7"/>
  <c r="Z432" i="7"/>
  <c r="Z433" i="7"/>
  <c r="Z295" i="7"/>
  <c r="Z296" i="7"/>
  <c r="Z297" i="7"/>
  <c r="Z287" i="7"/>
  <c r="Z288" i="7"/>
  <c r="Z289" i="7"/>
  <c r="Z279" i="7"/>
  <c r="Z280" i="7"/>
  <c r="Z281" i="7"/>
  <c r="Z271" i="7"/>
  <c r="Z272" i="7"/>
  <c r="Z273" i="7"/>
  <c r="Z262" i="7"/>
  <c r="Z264" i="7"/>
  <c r="Z265" i="7"/>
  <c r="Z254" i="7"/>
  <c r="Z255" i="7"/>
  <c r="Z256" i="7"/>
  <c r="Z56" i="7"/>
  <c r="Z57" i="7"/>
  <c r="Z58" i="7"/>
  <c r="Z48" i="7"/>
  <c r="Z49" i="7"/>
  <c r="Z50" i="7"/>
  <c r="Z37" i="7"/>
  <c r="Z41" i="7"/>
  <c r="Z42" i="7"/>
  <c r="Z25" i="7"/>
  <c r="Z30" i="7"/>
  <c r="Z31" i="7"/>
  <c r="Z17" i="7"/>
  <c r="Z18" i="7"/>
  <c r="Z19" i="7"/>
  <c r="Z16" i="7"/>
  <c r="Z24" i="7"/>
  <c r="Z36" i="7"/>
  <c r="Z47" i="7"/>
  <c r="Z55" i="7"/>
  <c r="Z253" i="7"/>
  <c r="Z261" i="7"/>
  <c r="Z270" i="7"/>
  <c r="Z278" i="7"/>
  <c r="Z286" i="7"/>
  <c r="Z294" i="7"/>
  <c r="Z429" i="7"/>
  <c r="Z438" i="7"/>
  <c r="Z451" i="7"/>
  <c r="Z459" i="7"/>
  <c r="Z467" i="7"/>
  <c r="Z475" i="7"/>
  <c r="Z499" i="7"/>
  <c r="Z500" i="7"/>
  <c r="Z501" i="7"/>
  <c r="Z498" i="7"/>
  <c r="A437" i="7"/>
  <c r="A450" i="7" s="1"/>
  <c r="A458" i="7" s="1"/>
  <c r="A466" i="7" s="1"/>
  <c r="A474" i="7" s="1"/>
  <c r="S478" i="7"/>
  <c r="I478" i="7"/>
  <c r="M478" i="7" s="1"/>
  <c r="K478" i="7"/>
  <c r="S477" i="7"/>
  <c r="I477" i="7"/>
  <c r="M477" i="7" s="1"/>
  <c r="O477" i="7" s="1"/>
  <c r="K477" i="7"/>
  <c r="S476" i="7"/>
  <c r="I476" i="7"/>
  <c r="K476" i="7"/>
  <c r="S475" i="7"/>
  <c r="I475" i="7"/>
  <c r="M475" i="7" s="1"/>
  <c r="O475" i="7" s="1"/>
  <c r="G474" i="7"/>
  <c r="E474" i="7"/>
  <c r="S470" i="7"/>
  <c r="I470" i="7"/>
  <c r="M470" i="7" s="1"/>
  <c r="K470" i="7"/>
  <c r="S469" i="7"/>
  <c r="I469" i="7"/>
  <c r="M469" i="7" s="1"/>
  <c r="K469" i="7"/>
  <c r="S468" i="7"/>
  <c r="I468" i="7"/>
  <c r="K468" i="7"/>
  <c r="S467" i="7"/>
  <c r="I467" i="7"/>
  <c r="M467" i="7" s="1"/>
  <c r="G466" i="7"/>
  <c r="E466" i="7"/>
  <c r="S462" i="7"/>
  <c r="I462" i="7"/>
  <c r="M462" i="7" s="1"/>
  <c r="K462" i="7"/>
  <c r="S461" i="7"/>
  <c r="I461" i="7"/>
  <c r="M461" i="7" s="1"/>
  <c r="K461" i="7"/>
  <c r="S460" i="7"/>
  <c r="I460" i="7"/>
  <c r="K460" i="7"/>
  <c r="S459" i="7"/>
  <c r="I459" i="7"/>
  <c r="M459" i="7" s="1"/>
  <c r="G458" i="7"/>
  <c r="E458" i="7"/>
  <c r="S454" i="7"/>
  <c r="I454" i="7"/>
  <c r="M454" i="7" s="1"/>
  <c r="K454" i="7"/>
  <c r="S453" i="7"/>
  <c r="I453" i="7"/>
  <c r="S452" i="7"/>
  <c r="I452" i="7"/>
  <c r="K452" i="7"/>
  <c r="K453" i="7" s="1"/>
  <c r="S451" i="7"/>
  <c r="I451" i="7"/>
  <c r="M451" i="7" s="1"/>
  <c r="O451" i="7" s="1"/>
  <c r="G450" i="7"/>
  <c r="E450" i="7"/>
  <c r="S446" i="7"/>
  <c r="I446" i="7"/>
  <c r="S445" i="7"/>
  <c r="I445" i="7"/>
  <c r="S439" i="7"/>
  <c r="I439" i="7"/>
  <c r="K439" i="7"/>
  <c r="S438" i="7"/>
  <c r="I438" i="7"/>
  <c r="M438" i="7" s="1"/>
  <c r="O438" i="7" s="1"/>
  <c r="G437" i="7"/>
  <c r="E437" i="7"/>
  <c r="S433" i="7"/>
  <c r="I433" i="7"/>
  <c r="S432" i="7"/>
  <c r="I432" i="7"/>
  <c r="S430" i="7"/>
  <c r="I430" i="7"/>
  <c r="K430" i="7"/>
  <c r="K431" i="7" s="1"/>
  <c r="M431" i="7" s="1"/>
  <c r="S429" i="7"/>
  <c r="I429" i="7"/>
  <c r="M429" i="7" s="1"/>
  <c r="O429" i="7" s="1"/>
  <c r="G428" i="7"/>
  <c r="E428" i="7"/>
  <c r="A23" i="7"/>
  <c r="A35" i="7" s="1"/>
  <c r="A46" i="7" s="1"/>
  <c r="A54" i="7" s="1"/>
  <c r="E15" i="7"/>
  <c r="E23" i="7"/>
  <c r="E35" i="7"/>
  <c r="E46" i="7"/>
  <c r="E54" i="7"/>
  <c r="S58" i="7"/>
  <c r="I58" i="7"/>
  <c r="S57" i="7"/>
  <c r="I57" i="7"/>
  <c r="S56" i="7"/>
  <c r="I56" i="7"/>
  <c r="K56" i="7"/>
  <c r="K57" i="7" s="1"/>
  <c r="K58" i="7" s="1"/>
  <c r="S55" i="7"/>
  <c r="I55" i="7"/>
  <c r="M55" i="7" s="1"/>
  <c r="O55" i="7" s="1"/>
  <c r="G54" i="7"/>
  <c r="S297" i="7"/>
  <c r="I297" i="7"/>
  <c r="M297" i="7" s="1"/>
  <c r="O297" i="7" s="1"/>
  <c r="K297" i="7"/>
  <c r="S296" i="7"/>
  <c r="I296" i="7"/>
  <c r="M296" i="7" s="1"/>
  <c r="K296" i="7"/>
  <c r="S295" i="7"/>
  <c r="I295" i="7"/>
  <c r="K295" i="7"/>
  <c r="S294" i="7"/>
  <c r="I294" i="7"/>
  <c r="M294" i="7" s="1"/>
  <c r="G293" i="7"/>
  <c r="E293" i="7"/>
  <c r="S289" i="7"/>
  <c r="I289" i="7"/>
  <c r="M289" i="7" s="1"/>
  <c r="O289" i="7" s="1"/>
  <c r="K289" i="7"/>
  <c r="S288" i="7"/>
  <c r="I288" i="7"/>
  <c r="S287" i="7"/>
  <c r="I287" i="7"/>
  <c r="K287" i="7"/>
  <c r="K288" i="7" s="1"/>
  <c r="S286" i="7"/>
  <c r="I286" i="7"/>
  <c r="M286" i="7" s="1"/>
  <c r="G285" i="7"/>
  <c r="E285" i="7"/>
  <c r="S281" i="7"/>
  <c r="I281" i="7"/>
  <c r="M281" i="7" s="1"/>
  <c r="K281" i="7"/>
  <c r="S280" i="7"/>
  <c r="I280" i="7"/>
  <c r="M280" i="7" s="1"/>
  <c r="O280" i="7" s="1"/>
  <c r="K280" i="7"/>
  <c r="S279" i="7"/>
  <c r="I279" i="7"/>
  <c r="M279" i="7" s="1"/>
  <c r="K279" i="7"/>
  <c r="S278" i="7"/>
  <c r="I278" i="7"/>
  <c r="M278" i="7" s="1"/>
  <c r="O278" i="7" s="1"/>
  <c r="G277" i="7"/>
  <c r="E277" i="7"/>
  <c r="S273" i="7"/>
  <c r="I273" i="7"/>
  <c r="M273" i="7" s="1"/>
  <c r="K273" i="7"/>
  <c r="S272" i="7"/>
  <c r="I272" i="7"/>
  <c r="M272" i="7" s="1"/>
  <c r="O272" i="7" s="1"/>
  <c r="K272" i="7"/>
  <c r="S271" i="7"/>
  <c r="I271" i="7"/>
  <c r="M271" i="7" s="1"/>
  <c r="K271" i="7"/>
  <c r="S270" i="7"/>
  <c r="I270" i="7"/>
  <c r="M270" i="7" s="1"/>
  <c r="O270" i="7" s="1"/>
  <c r="G269" i="7"/>
  <c r="E269" i="7"/>
  <c r="S265" i="7"/>
  <c r="I265" i="7"/>
  <c r="S264" i="7"/>
  <c r="I264" i="7"/>
  <c r="S262" i="7"/>
  <c r="I262" i="7"/>
  <c r="K262" i="7"/>
  <c r="K263" i="7" s="1"/>
  <c r="M263" i="7" s="1"/>
  <c r="S261" i="7"/>
  <c r="I261" i="7"/>
  <c r="M261" i="7" s="1"/>
  <c r="O261" i="7" s="1"/>
  <c r="G260" i="7"/>
  <c r="E260" i="7"/>
  <c r="S256" i="7"/>
  <c r="I256" i="7"/>
  <c r="M256" i="7" s="1"/>
  <c r="K256" i="7"/>
  <c r="S255" i="7"/>
  <c r="I255" i="7"/>
  <c r="M255" i="7" s="1"/>
  <c r="O255" i="7" s="1"/>
  <c r="K255" i="7"/>
  <c r="S254" i="7"/>
  <c r="I254" i="7"/>
  <c r="K254" i="7"/>
  <c r="S253" i="7"/>
  <c r="I253" i="7"/>
  <c r="M253" i="7" s="1"/>
  <c r="O253" i="7" s="1"/>
  <c r="G252" i="7"/>
  <c r="E252" i="7"/>
  <c r="S42" i="7"/>
  <c r="I42" i="7"/>
  <c r="S41" i="7"/>
  <c r="I41" i="7"/>
  <c r="S37" i="7"/>
  <c r="I37" i="7"/>
  <c r="K37" i="7"/>
  <c r="S36" i="7"/>
  <c r="I36" i="7"/>
  <c r="M36" i="7" s="1"/>
  <c r="O36" i="7" s="1"/>
  <c r="G35" i="7"/>
  <c r="S31" i="7"/>
  <c r="I31" i="7"/>
  <c r="S30" i="7"/>
  <c r="I30" i="7"/>
  <c r="S25" i="7"/>
  <c r="I25" i="7"/>
  <c r="K25" i="7"/>
  <c r="K26" i="7" s="1"/>
  <c r="S24" i="7"/>
  <c r="I24" i="7"/>
  <c r="M24" i="7" s="1"/>
  <c r="G23" i="7"/>
  <c r="S50" i="7"/>
  <c r="I50" i="7"/>
  <c r="M50" i="7" s="1"/>
  <c r="O50" i="7" s="1"/>
  <c r="K50" i="7"/>
  <c r="S49" i="7"/>
  <c r="I49" i="7"/>
  <c r="M49" i="7" s="1"/>
  <c r="O49" i="7" s="1"/>
  <c r="K49" i="7"/>
  <c r="S48" i="7"/>
  <c r="I48" i="7"/>
  <c r="M48" i="7" s="1"/>
  <c r="O48" i="7" s="1"/>
  <c r="K48" i="7"/>
  <c r="S47" i="7"/>
  <c r="I47" i="7"/>
  <c r="M47" i="7" s="1"/>
  <c r="G46" i="7"/>
  <c r="S19" i="7"/>
  <c r="I19" i="7"/>
  <c r="M19" i="7" s="1"/>
  <c r="K19" i="7"/>
  <c r="S18" i="7"/>
  <c r="I18" i="7"/>
  <c r="S17" i="7"/>
  <c r="I17" i="7"/>
  <c r="K17" i="7"/>
  <c r="K18" i="7" s="1"/>
  <c r="S16" i="7"/>
  <c r="I16" i="7"/>
  <c r="M16" i="7" s="1"/>
  <c r="G15" i="7"/>
  <c r="I501" i="7"/>
  <c r="M501" i="7" s="1"/>
  <c r="O501" i="7" s="1"/>
  <c r="S501" i="7"/>
  <c r="S500" i="7"/>
  <c r="I500" i="7"/>
  <c r="M500" i="7" s="1"/>
  <c r="S499" i="7"/>
  <c r="I499" i="7"/>
  <c r="M499" i="7" s="1"/>
  <c r="S498" i="7"/>
  <c r="I498" i="7"/>
  <c r="M498" i="7" s="1"/>
  <c r="BB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U38" i="6"/>
  <c r="AU37" i="6"/>
  <c r="AU36" i="6"/>
  <c r="AU35" i="6"/>
  <c r="AU34" i="6"/>
  <c r="AU33" i="6"/>
  <c r="AU32" i="6"/>
  <c r="AU31" i="6"/>
  <c r="AU30" i="6"/>
  <c r="AU29" i="6"/>
  <c r="AU28" i="6"/>
  <c r="AU27" i="6"/>
  <c r="AU26" i="6"/>
  <c r="AU25" i="6"/>
  <c r="AU24" i="6"/>
  <c r="AU23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BA18" i="6"/>
  <c r="AO38" i="6"/>
  <c r="AO37" i="6"/>
  <c r="AO36" i="6"/>
  <c r="AO35" i="6"/>
  <c r="AO34" i="6"/>
  <c r="AO33" i="6"/>
  <c r="AO32" i="6"/>
  <c r="AO31" i="6"/>
  <c r="AO30" i="6"/>
  <c r="AO29" i="6"/>
  <c r="AO28" i="6"/>
  <c r="AO27" i="6"/>
  <c r="AO26" i="6"/>
  <c r="AO25" i="6"/>
  <c r="AO24" i="6"/>
  <c r="AO23" i="6"/>
  <c r="AM38" i="6"/>
  <c r="AM3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5" i="6"/>
  <c r="AG24" i="6"/>
  <c r="AG23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K38" i="6"/>
  <c r="K37" i="6"/>
  <c r="K36" i="6"/>
  <c r="K35" i="6"/>
  <c r="K34" i="6"/>
  <c r="K33" i="6"/>
  <c r="K32" i="6"/>
  <c r="K31" i="6"/>
  <c r="K30" i="6"/>
  <c r="K29" i="6"/>
  <c r="K28" i="6"/>
  <c r="K26" i="6"/>
  <c r="K25" i="6"/>
  <c r="K24" i="6"/>
  <c r="K23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K499" i="7"/>
  <c r="C483" i="7"/>
  <c r="C424" i="7"/>
  <c r="C248" i="7"/>
  <c r="K501" i="7"/>
  <c r="K500" i="7"/>
  <c r="A497" i="7"/>
  <c r="E497" i="7"/>
  <c r="G497" i="7"/>
  <c r="AW73" i="6"/>
  <c r="AU73" i="6"/>
  <c r="AS73" i="6"/>
  <c r="AQ73" i="6"/>
  <c r="AO73" i="6"/>
  <c r="AM73" i="6"/>
  <c r="AK73" i="6"/>
  <c r="AI73" i="6"/>
  <c r="AG73" i="6"/>
  <c r="AE73" i="6"/>
  <c r="AC73" i="6"/>
  <c r="AA73" i="6"/>
  <c r="Y73" i="6"/>
  <c r="W73" i="6"/>
  <c r="U73" i="6"/>
  <c r="S73" i="6"/>
  <c r="Q73" i="6"/>
  <c r="O73" i="6"/>
  <c r="M73" i="6"/>
  <c r="K73" i="6"/>
  <c r="I73" i="6"/>
  <c r="G73" i="6"/>
  <c r="E73" i="6"/>
  <c r="AW41" i="6"/>
  <c r="AU41" i="6"/>
  <c r="AS41" i="6"/>
  <c r="C41" i="6"/>
  <c r="E41" i="6"/>
  <c r="G41" i="6"/>
  <c r="I41" i="6"/>
  <c r="K41" i="6"/>
  <c r="M41" i="6"/>
  <c r="O41" i="6"/>
  <c r="Q41" i="6"/>
  <c r="S41" i="6"/>
  <c r="U41" i="6"/>
  <c r="Y41" i="6"/>
  <c r="AA41" i="6"/>
  <c r="AC41" i="6"/>
  <c r="AE41" i="6"/>
  <c r="AG41" i="6"/>
  <c r="AI41" i="6"/>
  <c r="AK41" i="6"/>
  <c r="AM41" i="6"/>
  <c r="AO41" i="6"/>
  <c r="AQ41" i="6"/>
  <c r="C73" i="6"/>
  <c r="A15" i="6"/>
  <c r="K38" i="7" l="1"/>
  <c r="K41" i="7"/>
  <c r="K440" i="7"/>
  <c r="K445" i="7"/>
  <c r="K446" i="7" s="1"/>
  <c r="M439" i="7"/>
  <c r="M452" i="7"/>
  <c r="M460" i="7"/>
  <c r="AG77" i="11"/>
  <c r="AM77" i="11"/>
  <c r="T77" i="11"/>
  <c r="M445" i="7"/>
  <c r="O445" i="7" s="1"/>
  <c r="M446" i="7"/>
  <c r="K441" i="7"/>
  <c r="M440" i="7"/>
  <c r="M453" i="7"/>
  <c r="O453" i="7" s="1"/>
  <c r="M476" i="7"/>
  <c r="T476" i="7" s="1"/>
  <c r="M468" i="7"/>
  <c r="O468" i="7" s="1"/>
  <c r="M287" i="7"/>
  <c r="O287" i="7" s="1"/>
  <c r="K432" i="7"/>
  <c r="K433" i="7" s="1"/>
  <c r="O431" i="7"/>
  <c r="T431" i="7"/>
  <c r="M433" i="7"/>
  <c r="O433" i="7" s="1"/>
  <c r="M430" i="7"/>
  <c r="T430" i="7" s="1"/>
  <c r="M262" i="7"/>
  <c r="T262" i="7" s="1"/>
  <c r="M254" i="7"/>
  <c r="T254" i="7" s="1"/>
  <c r="K264" i="7"/>
  <c r="K265" i="7" s="1"/>
  <c r="M265" i="7" s="1"/>
  <c r="T265" i="7" s="1"/>
  <c r="M288" i="7"/>
  <c r="T288" i="7" s="1"/>
  <c r="M295" i="7"/>
  <c r="O295" i="7" s="1"/>
  <c r="O263" i="7"/>
  <c r="T263" i="7"/>
  <c r="A62" i="7"/>
  <c r="A71" i="7" s="1"/>
  <c r="A81" i="7" s="1"/>
  <c r="A89" i="7" s="1"/>
  <c r="A97" i="7" s="1"/>
  <c r="A106" i="7" s="1"/>
  <c r="A117" i="7" s="1"/>
  <c r="A125" i="7" s="1"/>
  <c r="A133" i="7" s="1"/>
  <c r="A141" i="7" s="1"/>
  <c r="A149" i="7" s="1"/>
  <c r="A159" i="7" s="1"/>
  <c r="A174" i="7" s="1"/>
  <c r="A186" i="7" s="1"/>
  <c r="A199" i="7" s="1"/>
  <c r="A213" i="7" s="1"/>
  <c r="A225" i="7" s="1"/>
  <c r="A233" i="7" s="1"/>
  <c r="K39" i="7"/>
  <c r="M38" i="7"/>
  <c r="M58" i="7"/>
  <c r="O58" i="7" s="1"/>
  <c r="K42" i="7"/>
  <c r="M42" i="7" s="1"/>
  <c r="M56" i="7"/>
  <c r="T56" i="7" s="1"/>
  <c r="M57" i="7"/>
  <c r="O57" i="7" s="1"/>
  <c r="M37" i="7"/>
  <c r="O37" i="7" s="1"/>
  <c r="K30" i="7"/>
  <c r="K31" i="7" s="1"/>
  <c r="M31" i="7" s="1"/>
  <c r="O31" i="7" s="1"/>
  <c r="M25" i="7"/>
  <c r="O25" i="7" s="1"/>
  <c r="K27" i="7"/>
  <c r="M26" i="7"/>
  <c r="M17" i="7"/>
  <c r="T17" i="7" s="1"/>
  <c r="M18" i="7"/>
  <c r="O18" i="7" s="1"/>
  <c r="T461" i="7"/>
  <c r="S497" i="7"/>
  <c r="G248" i="7"/>
  <c r="T469" i="7"/>
  <c r="S474" i="7"/>
  <c r="E424" i="7"/>
  <c r="AD77" i="11"/>
  <c r="C487" i="7"/>
  <c r="S293" i="7"/>
  <c r="AJ77" i="11"/>
  <c r="O77" i="11"/>
  <c r="S428" i="7"/>
  <c r="S458" i="7"/>
  <c r="S466" i="7"/>
  <c r="S46" i="7"/>
  <c r="E483" i="7"/>
  <c r="T501" i="7"/>
  <c r="S54" i="7"/>
  <c r="S437" i="7"/>
  <c r="G424" i="7"/>
  <c r="G483" i="7"/>
  <c r="S450" i="7"/>
  <c r="S285" i="7"/>
  <c r="T459" i="7"/>
  <c r="S23" i="7"/>
  <c r="S15" i="7"/>
  <c r="T50" i="7"/>
  <c r="AO39" i="6"/>
  <c r="AQ39" i="6"/>
  <c r="C39" i="6"/>
  <c r="I39" i="6"/>
  <c r="K39" i="6"/>
  <c r="AG39" i="6"/>
  <c r="M39" i="6"/>
  <c r="Q39" i="6"/>
  <c r="S39" i="6"/>
  <c r="U39" i="6"/>
  <c r="Y39" i="6"/>
  <c r="AA39" i="6"/>
  <c r="AC39" i="6"/>
  <c r="AI39" i="6"/>
  <c r="AK39" i="6"/>
  <c r="AS39" i="6"/>
  <c r="AU39" i="6"/>
  <c r="E39" i="6"/>
  <c r="G39" i="6"/>
  <c r="O39" i="6"/>
  <c r="W39" i="6"/>
  <c r="W41" i="6" s="1"/>
  <c r="AE39" i="6"/>
  <c r="AM39" i="6"/>
  <c r="AW39" i="6"/>
  <c r="O499" i="7"/>
  <c r="T499" i="7"/>
  <c r="T462" i="7"/>
  <c r="O462" i="7"/>
  <c r="BB41" i="6"/>
  <c r="BB20" i="6" s="1"/>
  <c r="G512" i="7" s="1"/>
  <c r="T36" i="7"/>
  <c r="T255" i="7"/>
  <c r="T261" i="7"/>
  <c r="T272" i="7"/>
  <c r="T278" i="7"/>
  <c r="T289" i="7"/>
  <c r="T297" i="7"/>
  <c r="T445" i="7"/>
  <c r="T475" i="7"/>
  <c r="T477" i="7"/>
  <c r="T48" i="7"/>
  <c r="T253" i="7"/>
  <c r="T270" i="7"/>
  <c r="T280" i="7"/>
  <c r="T55" i="7"/>
  <c r="E248" i="7"/>
  <c r="T429" i="7"/>
  <c r="T438" i="7"/>
  <c r="T451" i="7"/>
  <c r="O459" i="7"/>
  <c r="O461" i="7"/>
  <c r="T468" i="7"/>
  <c r="O469" i="7"/>
  <c r="O500" i="7"/>
  <c r="T500" i="7"/>
  <c r="T16" i="7"/>
  <c r="O16" i="7"/>
  <c r="T498" i="7"/>
  <c r="O498" i="7"/>
  <c r="T19" i="7"/>
  <c r="O19" i="7"/>
  <c r="T47" i="7"/>
  <c r="O47" i="7"/>
  <c r="O46" i="7" s="1"/>
  <c r="T24" i="7"/>
  <c r="O24" i="7"/>
  <c r="T256" i="7"/>
  <c r="O256" i="7"/>
  <c r="O262" i="7"/>
  <c r="T273" i="7"/>
  <c r="O273" i="7"/>
  <c r="T279" i="7"/>
  <c r="O279" i="7"/>
  <c r="T49" i="7"/>
  <c r="T271" i="7"/>
  <c r="O271" i="7"/>
  <c r="T281" i="7"/>
  <c r="O281" i="7"/>
  <c r="S35" i="7"/>
  <c r="S252" i="7"/>
  <c r="S260" i="7"/>
  <c r="S269" i="7"/>
  <c r="S277" i="7"/>
  <c r="T286" i="7"/>
  <c r="O286" i="7"/>
  <c r="T294" i="7"/>
  <c r="O294" i="7"/>
  <c r="T446" i="7"/>
  <c r="O446" i="7"/>
  <c r="T296" i="7"/>
  <c r="O296" i="7"/>
  <c r="T439" i="7"/>
  <c r="O439" i="7"/>
  <c r="T452" i="7"/>
  <c r="O452" i="7"/>
  <c r="T454" i="7"/>
  <c r="O454" i="7"/>
  <c r="T460" i="7"/>
  <c r="O460" i="7"/>
  <c r="T470" i="7"/>
  <c r="O470" i="7"/>
  <c r="T478" i="7"/>
  <c r="O478" i="7"/>
  <c r="T467" i="7"/>
  <c r="O467" i="7"/>
  <c r="BC41" i="6"/>
  <c r="A241" i="7" l="1"/>
  <c r="A252" i="7" s="1"/>
  <c r="A260" i="7" s="1"/>
  <c r="A269" i="7" s="1"/>
  <c r="A277" i="7" s="1"/>
  <c r="A285" i="7" s="1"/>
  <c r="A293" i="7" s="1"/>
  <c r="A301" i="7" s="1"/>
  <c r="A309" i="7" s="1"/>
  <c r="A317" i="7" s="1"/>
  <c r="A325" i="7" s="1"/>
  <c r="A336" i="7" s="1"/>
  <c r="A344" i="7" s="1"/>
  <c r="A352" i="7" s="1"/>
  <c r="A360" i="7" s="1"/>
  <c r="A368" i="7" s="1"/>
  <c r="A378" i="7" s="1"/>
  <c r="A386" i="7" s="1"/>
  <c r="A396" i="7" s="1"/>
  <c r="A404" i="7" s="1"/>
  <c r="A412" i="7" s="1"/>
  <c r="O476" i="7"/>
  <c r="T453" i="7"/>
  <c r="T433" i="7"/>
  <c r="O440" i="7"/>
  <c r="T440" i="7"/>
  <c r="T287" i="7"/>
  <c r="T285" i="7" s="1"/>
  <c r="K442" i="7"/>
  <c r="M441" i="7"/>
  <c r="M264" i="7"/>
  <c r="O288" i="7"/>
  <c r="O285" i="7" s="1"/>
  <c r="M432" i="7"/>
  <c r="O430" i="7"/>
  <c r="O254" i="7"/>
  <c r="O252" i="7" s="1"/>
  <c r="O265" i="7"/>
  <c r="T295" i="7"/>
  <c r="T293" i="7" s="1"/>
  <c r="T58" i="7"/>
  <c r="O56" i="7"/>
  <c r="O54" i="7" s="1"/>
  <c r="T37" i="7"/>
  <c r="M30" i="7"/>
  <c r="T25" i="7"/>
  <c r="M41" i="7"/>
  <c r="O41" i="7" s="1"/>
  <c r="O42" i="7"/>
  <c r="T42" i="7"/>
  <c r="T38" i="7"/>
  <c r="O38" i="7"/>
  <c r="K40" i="7"/>
  <c r="M40" i="7" s="1"/>
  <c r="M39" i="7"/>
  <c r="T57" i="7"/>
  <c r="O17" i="7"/>
  <c r="O15" i="7" s="1"/>
  <c r="T31" i="7"/>
  <c r="T18" i="7"/>
  <c r="T15" i="7" s="1"/>
  <c r="O26" i="7"/>
  <c r="T26" i="7"/>
  <c r="K28" i="7"/>
  <c r="M27" i="7"/>
  <c r="E487" i="7"/>
  <c r="O497" i="7"/>
  <c r="E512" i="7"/>
  <c r="S483" i="7"/>
  <c r="G487" i="7"/>
  <c r="S248" i="7"/>
  <c r="O466" i="7"/>
  <c r="O458" i="7"/>
  <c r="O277" i="7"/>
  <c r="T450" i="7"/>
  <c r="O269" i="7"/>
  <c r="O450" i="7"/>
  <c r="BC20" i="6"/>
  <c r="G513" i="7" s="1"/>
  <c r="AA242" i="7" s="1"/>
  <c r="E513" i="7"/>
  <c r="O474" i="7"/>
  <c r="O293" i="7"/>
  <c r="S424" i="7"/>
  <c r="T269" i="7"/>
  <c r="T252" i="7"/>
  <c r="T497" i="7"/>
  <c r="T466" i="7"/>
  <c r="T474" i="7"/>
  <c r="T458" i="7"/>
  <c r="T277" i="7"/>
  <c r="T46" i="7"/>
  <c r="AA243" i="7" l="1"/>
  <c r="AC242" i="7"/>
  <c r="O264" i="7"/>
  <c r="O260" i="7" s="1"/>
  <c r="T264" i="7"/>
  <c r="T260" i="7" s="1"/>
  <c r="O441" i="7"/>
  <c r="T441" i="7"/>
  <c r="K443" i="7"/>
  <c r="M442" i="7"/>
  <c r="O432" i="7"/>
  <c r="O428" i="7" s="1"/>
  <c r="T432" i="7"/>
  <c r="T428" i="7" s="1"/>
  <c r="T54" i="7"/>
  <c r="AA63" i="7"/>
  <c r="AA64" i="7" s="1"/>
  <c r="AA337" i="7"/>
  <c r="AA387" i="7"/>
  <c r="AA318" i="7"/>
  <c r="AA353" i="7"/>
  <c r="AA413" i="7"/>
  <c r="AA397" i="7"/>
  <c r="AA379" i="7"/>
  <c r="AA361" i="7"/>
  <c r="AA302" i="7"/>
  <c r="AA345" i="7"/>
  <c r="AA405" i="7"/>
  <c r="AA369" i="7"/>
  <c r="AA326" i="7"/>
  <c r="AA310" i="7"/>
  <c r="T30" i="7"/>
  <c r="O30" i="7"/>
  <c r="T41" i="7"/>
  <c r="T39" i="7"/>
  <c r="O39" i="7"/>
  <c r="T40" i="7"/>
  <c r="O40" i="7"/>
  <c r="O27" i="7"/>
  <c r="T27" i="7"/>
  <c r="K29" i="7"/>
  <c r="M29" i="7" s="1"/>
  <c r="M28" i="7"/>
  <c r="AA175" i="7"/>
  <c r="AA118" i="7"/>
  <c r="AA82" i="7"/>
  <c r="AA234" i="7"/>
  <c r="AA150" i="7"/>
  <c r="AA126" i="7"/>
  <c r="AA98" i="7"/>
  <c r="AA100" i="7" s="1"/>
  <c r="AC100" i="7" s="1"/>
  <c r="AA214" i="7"/>
  <c r="AA200" i="7"/>
  <c r="AA134" i="7"/>
  <c r="AA187" i="7"/>
  <c r="AA160" i="7"/>
  <c r="AA90" i="7"/>
  <c r="AA226" i="7"/>
  <c r="AA107" i="7"/>
  <c r="AA142" i="7"/>
  <c r="AA72" i="7"/>
  <c r="S487" i="7"/>
  <c r="O424" i="7"/>
  <c r="AA498" i="7"/>
  <c r="AA467" i="7"/>
  <c r="AA451" i="7"/>
  <c r="AA429" i="7"/>
  <c r="AA286" i="7"/>
  <c r="AA270" i="7"/>
  <c r="AA253" i="7"/>
  <c r="AA55" i="7"/>
  <c r="AA36" i="7"/>
  <c r="AA16" i="7"/>
  <c r="AA475" i="7"/>
  <c r="AA459" i="7"/>
  <c r="AA438" i="7"/>
  <c r="AA294" i="7"/>
  <c r="AA278" i="7"/>
  <c r="AA261" i="7"/>
  <c r="AA47" i="7"/>
  <c r="AA24" i="7"/>
  <c r="T424" i="7"/>
  <c r="AD242" i="7" l="1"/>
  <c r="AF242" i="7"/>
  <c r="AI242" i="7"/>
  <c r="AL242" i="7"/>
  <c r="AA244" i="7"/>
  <c r="AC243" i="7"/>
  <c r="O442" i="7"/>
  <c r="T442" i="7"/>
  <c r="K444" i="7"/>
  <c r="M444" i="7" s="1"/>
  <c r="M443" i="7"/>
  <c r="AC63" i="7"/>
  <c r="AF63" i="7" s="1"/>
  <c r="AI63" i="7" s="1"/>
  <c r="AA380" i="7"/>
  <c r="AC379" i="7"/>
  <c r="AA398" i="7"/>
  <c r="AC397" i="7"/>
  <c r="AA370" i="7"/>
  <c r="AA371" i="7" s="1"/>
  <c r="AC369" i="7"/>
  <c r="AA414" i="7"/>
  <c r="AC413" i="7"/>
  <c r="AA338" i="7"/>
  <c r="AC337" i="7"/>
  <c r="AA362" i="7"/>
  <c r="AC361" i="7"/>
  <c r="AA388" i="7"/>
  <c r="AA389" i="7" s="1"/>
  <c r="AC387" i="7"/>
  <c r="AA311" i="7"/>
  <c r="AC310" i="7"/>
  <c r="AA406" i="7"/>
  <c r="AC405" i="7"/>
  <c r="AA319" i="7"/>
  <c r="AC318" i="7"/>
  <c r="AA327" i="7"/>
  <c r="AA328" i="7" s="1"/>
  <c r="AC326" i="7"/>
  <c r="AA346" i="7"/>
  <c r="AC345" i="7"/>
  <c r="AA354" i="7"/>
  <c r="AC353" i="7"/>
  <c r="AA303" i="7"/>
  <c r="AC302" i="7"/>
  <c r="AA65" i="7"/>
  <c r="AA66" i="7" s="1"/>
  <c r="AA152" i="7"/>
  <c r="AC152" i="7" s="1"/>
  <c r="AF152" i="7" s="1"/>
  <c r="AG152" i="7" s="1"/>
  <c r="AA153" i="7"/>
  <c r="AC153" i="7" s="1"/>
  <c r="AF100" i="7"/>
  <c r="AG100" i="7" s="1"/>
  <c r="AD100" i="7"/>
  <c r="AC64" i="7"/>
  <c r="O35" i="7"/>
  <c r="T35" i="7"/>
  <c r="O28" i="7"/>
  <c r="T28" i="7"/>
  <c r="O29" i="7"/>
  <c r="T29" i="7"/>
  <c r="AA161" i="7"/>
  <c r="AA162" i="7" s="1"/>
  <c r="AC160" i="7"/>
  <c r="AA127" i="7"/>
  <c r="AC126" i="7"/>
  <c r="AA188" i="7"/>
  <c r="AA189" i="7" s="1"/>
  <c r="AA194" i="7" s="1"/>
  <c r="AC194" i="7" s="1"/>
  <c r="AC187" i="7"/>
  <c r="AA151" i="7"/>
  <c r="AA154" i="7" s="1"/>
  <c r="AC150" i="7"/>
  <c r="AA91" i="7"/>
  <c r="AC90" i="7"/>
  <c r="AA73" i="7"/>
  <c r="AA74" i="7" s="1"/>
  <c r="AC72" i="7"/>
  <c r="AA235" i="7"/>
  <c r="AC234" i="7"/>
  <c r="AA143" i="7"/>
  <c r="AC142" i="7"/>
  <c r="AA135" i="7"/>
  <c r="AC134" i="7"/>
  <c r="AA99" i="7"/>
  <c r="AC98" i="7"/>
  <c r="AA108" i="7"/>
  <c r="AA109" i="7" s="1"/>
  <c r="AC107" i="7"/>
  <c r="AA83" i="7"/>
  <c r="AC82" i="7"/>
  <c r="AA227" i="7"/>
  <c r="AC226" i="7"/>
  <c r="AA201" i="7"/>
  <c r="AA202" i="7" s="1"/>
  <c r="AC200" i="7"/>
  <c r="AA119" i="7"/>
  <c r="AC118" i="7"/>
  <c r="AA215" i="7"/>
  <c r="AA216" i="7" s="1"/>
  <c r="AC214" i="7"/>
  <c r="AA176" i="7"/>
  <c r="AA177" i="7" s="1"/>
  <c r="AC175" i="7"/>
  <c r="AA25" i="7"/>
  <c r="AA26" i="7" s="1"/>
  <c r="AC24" i="7"/>
  <c r="AA279" i="7"/>
  <c r="AC278" i="7"/>
  <c r="AA439" i="7"/>
  <c r="AA440" i="7" s="1"/>
  <c r="AC438" i="7"/>
  <c r="AA476" i="7"/>
  <c r="AC475" i="7"/>
  <c r="AA37" i="7"/>
  <c r="AA38" i="7" s="1"/>
  <c r="AC36" i="7"/>
  <c r="AA254" i="7"/>
  <c r="AC253" i="7"/>
  <c r="AA287" i="7"/>
  <c r="AC286" i="7"/>
  <c r="AA452" i="7"/>
  <c r="AC451" i="7"/>
  <c r="AA499" i="7"/>
  <c r="AC498" i="7"/>
  <c r="AA48" i="7"/>
  <c r="AC47" i="7"/>
  <c r="AA262" i="7"/>
  <c r="AA263" i="7" s="1"/>
  <c r="AC263" i="7" s="1"/>
  <c r="AC261" i="7"/>
  <c r="AA295" i="7"/>
  <c r="AC294" i="7"/>
  <c r="AA460" i="7"/>
  <c r="AC459" i="7"/>
  <c r="AC16" i="7"/>
  <c r="AA17" i="7"/>
  <c r="AA56" i="7"/>
  <c r="AC55" i="7"/>
  <c r="AA271" i="7"/>
  <c r="AC270" i="7"/>
  <c r="AA430" i="7"/>
  <c r="AA431" i="7" s="1"/>
  <c r="AC431" i="7" s="1"/>
  <c r="AC429" i="7"/>
  <c r="AA468" i="7"/>
  <c r="AC467" i="7"/>
  <c r="AD243" i="7" l="1"/>
  <c r="AF243" i="7"/>
  <c r="AG243" i="7" s="1"/>
  <c r="AI243" i="7"/>
  <c r="AJ243" i="7" s="1"/>
  <c r="AL243" i="7"/>
  <c r="AA245" i="7"/>
  <c r="AC245" i="7" s="1"/>
  <c r="AC244" i="7"/>
  <c r="AJ242" i="7"/>
  <c r="AG242" i="7"/>
  <c r="AM242" i="7"/>
  <c r="O443" i="7"/>
  <c r="T443" i="7"/>
  <c r="O444" i="7"/>
  <c r="T444" i="7"/>
  <c r="AD63" i="7"/>
  <c r="AA441" i="7"/>
  <c r="AC440" i="7"/>
  <c r="AD431" i="7"/>
  <c r="AF431" i="7"/>
  <c r="AG431" i="7" s="1"/>
  <c r="AA390" i="7"/>
  <c r="AC390" i="7" s="1"/>
  <c r="AC389" i="7"/>
  <c r="AA372" i="7"/>
  <c r="AC372" i="7" s="1"/>
  <c r="AC371" i="7"/>
  <c r="AA329" i="7"/>
  <c r="AC328" i="7"/>
  <c r="AD263" i="7"/>
  <c r="AF263" i="7"/>
  <c r="AG263" i="7" s="1"/>
  <c r="AA331" i="7"/>
  <c r="AC327" i="7"/>
  <c r="AC406" i="7"/>
  <c r="AA407" i="7"/>
  <c r="AA415" i="7"/>
  <c r="AC414" i="7"/>
  <c r="AF405" i="7"/>
  <c r="AI405" i="7" s="1"/>
  <c r="AD405" i="7"/>
  <c r="AF318" i="7"/>
  <c r="AD318" i="7"/>
  <c r="AF310" i="7"/>
  <c r="AI310" i="7" s="1"/>
  <c r="AL310" i="7" s="1"/>
  <c r="AD310" i="7"/>
  <c r="AD369" i="7"/>
  <c r="AF369" i="7"/>
  <c r="AI369" i="7" s="1"/>
  <c r="AL369" i="7" s="1"/>
  <c r="AF397" i="7"/>
  <c r="AI397" i="7" s="1"/>
  <c r="AD397" i="7"/>
  <c r="AA320" i="7"/>
  <c r="AC319" i="7"/>
  <c r="AA312" i="7"/>
  <c r="AC311" i="7"/>
  <c r="AA373" i="7"/>
  <c r="AC370" i="7"/>
  <c r="AA399" i="7"/>
  <c r="AC398" i="7"/>
  <c r="AF353" i="7"/>
  <c r="AI353" i="7" s="1"/>
  <c r="AD353" i="7"/>
  <c r="AD387" i="7"/>
  <c r="AF387" i="7"/>
  <c r="AI387" i="7" s="1"/>
  <c r="AF326" i="7"/>
  <c r="AI326" i="7" s="1"/>
  <c r="AD326" i="7"/>
  <c r="AA355" i="7"/>
  <c r="AC354" i="7"/>
  <c r="AA391" i="7"/>
  <c r="AC388" i="7"/>
  <c r="AD302" i="7"/>
  <c r="AF302" i="7"/>
  <c r="AI302" i="7" s="1"/>
  <c r="AF345" i="7"/>
  <c r="AI345" i="7" s="1"/>
  <c r="AD345" i="7"/>
  <c r="AF361" i="7"/>
  <c r="AD361" i="7"/>
  <c r="AF337" i="7"/>
  <c r="AI337" i="7" s="1"/>
  <c r="AD337" i="7"/>
  <c r="AF379" i="7"/>
  <c r="AD379" i="7"/>
  <c r="AF413" i="7"/>
  <c r="AD413" i="7"/>
  <c r="AC303" i="7"/>
  <c r="AA304" i="7"/>
  <c r="AA347" i="7"/>
  <c r="AC346" i="7"/>
  <c r="AA363" i="7"/>
  <c r="AC362" i="7"/>
  <c r="AA339" i="7"/>
  <c r="AC338" i="7"/>
  <c r="AC380" i="7"/>
  <c r="AA381" i="7"/>
  <c r="AA217" i="7"/>
  <c r="AC216" i="7"/>
  <c r="AA203" i="7"/>
  <c r="AC202" i="7"/>
  <c r="AD194" i="7"/>
  <c r="AF194" i="7"/>
  <c r="AG194" i="7" s="1"/>
  <c r="AC189" i="7"/>
  <c r="AA190" i="7"/>
  <c r="AD152" i="7"/>
  <c r="AA178" i="7"/>
  <c r="AC177" i="7"/>
  <c r="AC65" i="7"/>
  <c r="AC162" i="7"/>
  <c r="AA163" i="7"/>
  <c r="AA164" i="7" s="1"/>
  <c r="AI152" i="7"/>
  <c r="AJ152" i="7" s="1"/>
  <c r="AD153" i="7"/>
  <c r="AF153" i="7"/>
  <c r="AG153" i="7" s="1"/>
  <c r="AA110" i="7"/>
  <c r="AC109" i="7"/>
  <c r="T23" i="7"/>
  <c r="T248" i="7" s="1"/>
  <c r="AI100" i="7"/>
  <c r="AJ100" i="7" s="1"/>
  <c r="AM100" i="7" s="1"/>
  <c r="AA75" i="7"/>
  <c r="AC75" i="7" s="1"/>
  <c r="AC74" i="7"/>
  <c r="O23" i="7"/>
  <c r="O248" i="7" s="1"/>
  <c r="AA67" i="7"/>
  <c r="AC67" i="7" s="1"/>
  <c r="AC66" i="7"/>
  <c r="AD64" i="7"/>
  <c r="AF64" i="7"/>
  <c r="AG64" i="7" s="1"/>
  <c r="AJ63" i="7"/>
  <c r="AG63" i="7"/>
  <c r="AL63" i="7"/>
  <c r="AA39" i="7"/>
  <c r="AC38" i="7"/>
  <c r="AA27" i="7"/>
  <c r="AC26" i="7"/>
  <c r="AA84" i="7"/>
  <c r="AC83" i="7"/>
  <c r="AC188" i="7"/>
  <c r="AA193" i="7"/>
  <c r="AF118" i="7"/>
  <c r="AI118" i="7" s="1"/>
  <c r="AD118" i="7"/>
  <c r="AA120" i="7"/>
  <c r="AC119" i="7"/>
  <c r="AA136" i="7"/>
  <c r="AC135" i="7"/>
  <c r="AA76" i="7"/>
  <c r="AC73" i="7"/>
  <c r="AF187" i="7"/>
  <c r="AI187" i="7" s="1"/>
  <c r="AD187" i="7"/>
  <c r="AD107" i="7"/>
  <c r="AF107" i="7"/>
  <c r="AI107" i="7" s="1"/>
  <c r="AF142" i="7"/>
  <c r="AI142" i="7" s="1"/>
  <c r="AD142" i="7"/>
  <c r="AF90" i="7"/>
  <c r="AI90" i="7" s="1"/>
  <c r="AD90" i="7"/>
  <c r="AF126" i="7"/>
  <c r="AD126" i="7"/>
  <c r="AF72" i="7"/>
  <c r="AD72" i="7"/>
  <c r="AA181" i="7"/>
  <c r="AC176" i="7"/>
  <c r="AC108" i="7"/>
  <c r="AA144" i="7"/>
  <c r="AC143" i="7"/>
  <c r="AA92" i="7"/>
  <c r="AC91" i="7"/>
  <c r="AA128" i="7"/>
  <c r="AC127" i="7"/>
  <c r="AF200" i="7"/>
  <c r="AI200" i="7" s="1"/>
  <c r="AD200" i="7"/>
  <c r="AF214" i="7"/>
  <c r="AI214" i="7" s="1"/>
  <c r="AD214" i="7"/>
  <c r="AD226" i="7"/>
  <c r="AF226" i="7"/>
  <c r="AD98" i="7"/>
  <c r="AF98" i="7"/>
  <c r="AF234" i="7"/>
  <c r="AI234" i="7" s="1"/>
  <c r="AL234" i="7" s="1"/>
  <c r="AD234" i="7"/>
  <c r="AD150" i="7"/>
  <c r="AF150" i="7"/>
  <c r="AI150" i="7" s="1"/>
  <c r="AF160" i="7"/>
  <c r="AI160" i="7" s="1"/>
  <c r="AL160" i="7" s="1"/>
  <c r="AD160" i="7"/>
  <c r="AD82" i="7"/>
  <c r="AF82" i="7"/>
  <c r="AI82" i="7" s="1"/>
  <c r="AD134" i="7"/>
  <c r="AF134" i="7"/>
  <c r="AF175" i="7"/>
  <c r="AI175" i="7" s="1"/>
  <c r="AD175" i="7"/>
  <c r="AA208" i="7"/>
  <c r="AC201" i="7"/>
  <c r="AA220" i="7"/>
  <c r="AC215" i="7"/>
  <c r="AA228" i="7"/>
  <c r="AC227" i="7"/>
  <c r="AA101" i="7"/>
  <c r="AC99" i="7"/>
  <c r="AC235" i="7"/>
  <c r="AA236" i="7"/>
  <c r="AC151" i="7"/>
  <c r="AC161" i="7"/>
  <c r="AD467" i="7"/>
  <c r="AF467" i="7"/>
  <c r="AF429" i="7"/>
  <c r="AI429" i="7" s="1"/>
  <c r="AL429" i="7" s="1"/>
  <c r="AD429" i="7"/>
  <c r="AD270" i="7"/>
  <c r="AF270" i="7"/>
  <c r="AI270" i="7" s="1"/>
  <c r="AF55" i="7"/>
  <c r="AI55" i="7" s="1"/>
  <c r="AL55" i="7" s="1"/>
  <c r="AD55" i="7"/>
  <c r="AC17" i="7"/>
  <c r="AA18" i="7"/>
  <c r="AD459" i="7"/>
  <c r="AF459" i="7"/>
  <c r="AD294" i="7"/>
  <c r="AF294" i="7"/>
  <c r="AI294" i="7" s="1"/>
  <c r="AD261" i="7"/>
  <c r="AF261" i="7"/>
  <c r="AF47" i="7"/>
  <c r="AI47" i="7" s="1"/>
  <c r="AL47" i="7" s="1"/>
  <c r="AD47" i="7"/>
  <c r="AF498" i="7"/>
  <c r="AI498" i="7" s="1"/>
  <c r="AD498" i="7"/>
  <c r="AF451" i="7"/>
  <c r="AI451" i="7" s="1"/>
  <c r="AL451" i="7" s="1"/>
  <c r="AD451" i="7"/>
  <c r="AD286" i="7"/>
  <c r="AF286" i="7"/>
  <c r="AD253" i="7"/>
  <c r="AF253" i="7"/>
  <c r="AD36" i="7"/>
  <c r="AF36" i="7"/>
  <c r="AI36" i="7" s="1"/>
  <c r="AD475" i="7"/>
  <c r="AF475" i="7"/>
  <c r="AI475" i="7" s="1"/>
  <c r="AF438" i="7"/>
  <c r="AI438" i="7" s="1"/>
  <c r="AD438" i="7"/>
  <c r="AD278" i="7"/>
  <c r="AF278" i="7"/>
  <c r="AI278" i="7" s="1"/>
  <c r="AL278" i="7" s="1"/>
  <c r="AF24" i="7"/>
  <c r="AI24" i="7" s="1"/>
  <c r="AL24" i="7" s="1"/>
  <c r="AD24" i="7"/>
  <c r="AC468" i="7"/>
  <c r="AA469" i="7"/>
  <c r="AC430" i="7"/>
  <c r="AA432" i="7"/>
  <c r="AC271" i="7"/>
  <c r="AA272" i="7"/>
  <c r="AC56" i="7"/>
  <c r="AA57" i="7"/>
  <c r="AD16" i="7"/>
  <c r="AF16" i="7"/>
  <c r="AC460" i="7"/>
  <c r="AA461" i="7"/>
  <c r="AC295" i="7"/>
  <c r="AA296" i="7"/>
  <c r="AC262" i="7"/>
  <c r="AA264" i="7"/>
  <c r="AC48" i="7"/>
  <c r="AA49" i="7"/>
  <c r="AC499" i="7"/>
  <c r="AA500" i="7"/>
  <c r="AC452" i="7"/>
  <c r="AA453" i="7"/>
  <c r="AC287" i="7"/>
  <c r="AA288" i="7"/>
  <c r="AC254" i="7"/>
  <c r="AA255" i="7"/>
  <c r="AC37" i="7"/>
  <c r="AA41" i="7"/>
  <c r="AC476" i="7"/>
  <c r="AA477" i="7"/>
  <c r="AC439" i="7"/>
  <c r="AA445" i="7"/>
  <c r="AC279" i="7"/>
  <c r="AA280" i="7"/>
  <c r="AC25" i="7"/>
  <c r="AA30" i="7"/>
  <c r="AF244" i="7" l="1"/>
  <c r="AD244" i="7"/>
  <c r="AI244" i="7"/>
  <c r="AL244" i="7"/>
  <c r="AC241" i="7"/>
  <c r="AD245" i="7"/>
  <c r="AF245" i="7"/>
  <c r="AG245" i="7" s="1"/>
  <c r="AI245" i="7"/>
  <c r="AJ245" i="7" s="1"/>
  <c r="AM245" i="7" s="1"/>
  <c r="AL245" i="7"/>
  <c r="AL241" i="7" s="1"/>
  <c r="AM243" i="7"/>
  <c r="T437" i="7"/>
  <c r="T483" i="7" s="1"/>
  <c r="T487" i="7" s="1"/>
  <c r="O437" i="7"/>
  <c r="O483" i="7" s="1"/>
  <c r="O487" i="7" s="1"/>
  <c r="AD440" i="7"/>
  <c r="AF440" i="7"/>
  <c r="AG440" i="7" s="1"/>
  <c r="AA442" i="7"/>
  <c r="AC441" i="7"/>
  <c r="AI431" i="7"/>
  <c r="AJ431" i="7" s="1"/>
  <c r="AM431" i="7" s="1"/>
  <c r="AF389" i="7"/>
  <c r="AG389" i="7" s="1"/>
  <c r="AD389" i="7"/>
  <c r="AD390" i="7"/>
  <c r="AF390" i="7"/>
  <c r="AG390" i="7" s="1"/>
  <c r="AD371" i="7"/>
  <c r="AF371" i="7"/>
  <c r="AG371" i="7" s="1"/>
  <c r="AD372" i="7"/>
  <c r="AF372" i="7"/>
  <c r="AG372" i="7" s="1"/>
  <c r="AD328" i="7"/>
  <c r="AF328" i="7"/>
  <c r="AG328" i="7" s="1"/>
  <c r="AA330" i="7"/>
  <c r="AC330" i="7" s="1"/>
  <c r="AC329" i="7"/>
  <c r="AI263" i="7"/>
  <c r="AJ263" i="7" s="1"/>
  <c r="AM263" i="7" s="1"/>
  <c r="AI379" i="7"/>
  <c r="AL379" i="7" s="1"/>
  <c r="AL405" i="7"/>
  <c r="AJ397" i="7"/>
  <c r="AL397" i="7"/>
  <c r="AJ337" i="7"/>
  <c r="AJ353" i="7"/>
  <c r="AL353" i="7"/>
  <c r="AJ345" i="7"/>
  <c r="AL345" i="7"/>
  <c r="AJ387" i="7"/>
  <c r="AL387" i="7"/>
  <c r="AL302" i="7"/>
  <c r="AJ302" i="7"/>
  <c r="AF346" i="7"/>
  <c r="AG346" i="7" s="1"/>
  <c r="AD346" i="7"/>
  <c r="AG413" i="7"/>
  <c r="AG302" i="7"/>
  <c r="AF398" i="7"/>
  <c r="AG398" i="7" s="1"/>
  <c r="AD398" i="7"/>
  <c r="AD319" i="7"/>
  <c r="AF319" i="7"/>
  <c r="AG319" i="7" s="1"/>
  <c r="AJ369" i="7"/>
  <c r="AG318" i="7"/>
  <c r="AA348" i="7"/>
  <c r="AC348" i="7" s="1"/>
  <c r="AC347" i="7"/>
  <c r="AF354" i="7"/>
  <c r="AG354" i="7" s="1"/>
  <c r="AD354" i="7"/>
  <c r="AG326" i="7"/>
  <c r="AA400" i="7"/>
  <c r="AC400" i="7" s="1"/>
  <c r="AC399" i="7"/>
  <c r="AA321" i="7"/>
  <c r="AC321" i="7" s="1"/>
  <c r="AC320" i="7"/>
  <c r="AG369" i="7"/>
  <c r="AA408" i="7"/>
  <c r="AC408" i="7" s="1"/>
  <c r="AC407" i="7"/>
  <c r="AD380" i="7"/>
  <c r="AF380" i="7"/>
  <c r="AG380" i="7" s="1"/>
  <c r="AJ326" i="7"/>
  <c r="AF338" i="7"/>
  <c r="AG338" i="7" s="1"/>
  <c r="AD338" i="7"/>
  <c r="AA305" i="7"/>
  <c r="AC305" i="7" s="1"/>
  <c r="AC304" i="7"/>
  <c r="AG361" i="7"/>
  <c r="AA356" i="7"/>
  <c r="AC356" i="7" s="1"/>
  <c r="AC355" i="7"/>
  <c r="AG387" i="7"/>
  <c r="AF370" i="7"/>
  <c r="AG370" i="7" s="1"/>
  <c r="AD370" i="7"/>
  <c r="AJ310" i="7"/>
  <c r="AG405" i="7"/>
  <c r="AF406" i="7"/>
  <c r="AG406" i="7" s="1"/>
  <c r="AD406" i="7"/>
  <c r="AA340" i="7"/>
  <c r="AC340" i="7" s="1"/>
  <c r="AC339" i="7"/>
  <c r="AF303" i="7"/>
  <c r="AG303" i="7" s="1"/>
  <c r="AD303" i="7"/>
  <c r="AI361" i="7"/>
  <c r="AL361" i="7" s="1"/>
  <c r="AA374" i="7"/>
  <c r="AC374" i="7" s="1"/>
  <c r="AC373" i="7"/>
  <c r="AF327" i="7"/>
  <c r="AG327" i="7" s="1"/>
  <c r="AD327" i="7"/>
  <c r="AJ405" i="7"/>
  <c r="AF362" i="7"/>
  <c r="AG362" i="7" s="1"/>
  <c r="AD362" i="7"/>
  <c r="AG310" i="7"/>
  <c r="AA332" i="7"/>
  <c r="AC332" i="7" s="1"/>
  <c r="AC331" i="7"/>
  <c r="AA364" i="7"/>
  <c r="AC364" i="7" s="1"/>
  <c r="AC363" i="7"/>
  <c r="AG379" i="7"/>
  <c r="AG345" i="7"/>
  <c r="AF388" i="7"/>
  <c r="AG388" i="7" s="1"/>
  <c r="AD388" i="7"/>
  <c r="AG353" i="7"/>
  <c r="AG397" i="7"/>
  <c r="AF414" i="7"/>
  <c r="AG414" i="7" s="1"/>
  <c r="AD414" i="7"/>
  <c r="AG337" i="7"/>
  <c r="AA313" i="7"/>
  <c r="AC313" i="7" s="1"/>
  <c r="AC312" i="7"/>
  <c r="AA382" i="7"/>
  <c r="AC382" i="7" s="1"/>
  <c r="AC381" i="7"/>
  <c r="AI413" i="7"/>
  <c r="AL337" i="7"/>
  <c r="AA392" i="7"/>
  <c r="AC392" i="7" s="1"/>
  <c r="AC391" i="7"/>
  <c r="AL326" i="7"/>
  <c r="AF311" i="7"/>
  <c r="AG311" i="7" s="1"/>
  <c r="AD311" i="7"/>
  <c r="AI318" i="7"/>
  <c r="AL318" i="7" s="1"/>
  <c r="AC415" i="7"/>
  <c r="AA416" i="7"/>
  <c r="AC416" i="7" s="1"/>
  <c r="AD216" i="7"/>
  <c r="AF216" i="7"/>
  <c r="AG216" i="7" s="1"/>
  <c r="AA218" i="7"/>
  <c r="AC217" i="7"/>
  <c r="AD202" i="7"/>
  <c r="AF202" i="7"/>
  <c r="AG202" i="7" s="1"/>
  <c r="AA204" i="7"/>
  <c r="AC203" i="7"/>
  <c r="AI194" i="7"/>
  <c r="AA191" i="7"/>
  <c r="AC190" i="7"/>
  <c r="AM152" i="7"/>
  <c r="AF189" i="7"/>
  <c r="AG189" i="7" s="1"/>
  <c r="AD189" i="7"/>
  <c r="AD177" i="7"/>
  <c r="AF177" i="7"/>
  <c r="AG177" i="7" s="1"/>
  <c r="AA179" i="7"/>
  <c r="AC178" i="7"/>
  <c r="AD65" i="7"/>
  <c r="AF65" i="7"/>
  <c r="AC164" i="7"/>
  <c r="AA165" i="7"/>
  <c r="AF162" i="7"/>
  <c r="AG162" i="7" s="1"/>
  <c r="AD162" i="7"/>
  <c r="AC163" i="7"/>
  <c r="AI153" i="7"/>
  <c r="AL152" i="7"/>
  <c r="AL100" i="7"/>
  <c r="AF109" i="7"/>
  <c r="AG109" i="7" s="1"/>
  <c r="AD109" i="7"/>
  <c r="AC110" i="7"/>
  <c r="AA111" i="7"/>
  <c r="AF74" i="7"/>
  <c r="AG74" i="7" s="1"/>
  <c r="AD74" i="7"/>
  <c r="AD75" i="7"/>
  <c r="AF75" i="7"/>
  <c r="AG75" i="7" s="1"/>
  <c r="AM63" i="7"/>
  <c r="AD66" i="7"/>
  <c r="AF66" i="7"/>
  <c r="AG66" i="7" s="1"/>
  <c r="AD67" i="7"/>
  <c r="AF67" i="7"/>
  <c r="AG67" i="7" s="1"/>
  <c r="AI64" i="7"/>
  <c r="AC62" i="7"/>
  <c r="AD38" i="7"/>
  <c r="AF38" i="7"/>
  <c r="AG38" i="7" s="1"/>
  <c r="AA40" i="7"/>
  <c r="AC40" i="7" s="1"/>
  <c r="AC39" i="7"/>
  <c r="AD26" i="7"/>
  <c r="AF26" i="7"/>
  <c r="AG26" i="7" s="1"/>
  <c r="AL118" i="7"/>
  <c r="AA28" i="7"/>
  <c r="AC27" i="7"/>
  <c r="AL142" i="7"/>
  <c r="AL82" i="7"/>
  <c r="AI98" i="7"/>
  <c r="AL98" i="7" s="1"/>
  <c r="AL175" i="7"/>
  <c r="AJ214" i="7"/>
  <c r="AL214" i="7"/>
  <c r="AJ187" i="7"/>
  <c r="AJ142" i="7"/>
  <c r="AD99" i="7"/>
  <c r="AF99" i="7"/>
  <c r="AG99" i="7" s="1"/>
  <c r="AG200" i="7"/>
  <c r="AF127" i="7"/>
  <c r="AG127" i="7" s="1"/>
  <c r="AD127" i="7"/>
  <c r="AD176" i="7"/>
  <c r="AF176" i="7"/>
  <c r="AG176" i="7" s="1"/>
  <c r="AG126" i="7"/>
  <c r="AF119" i="7"/>
  <c r="AG119" i="7" s="1"/>
  <c r="AD119" i="7"/>
  <c r="AJ150" i="7"/>
  <c r="AD108" i="7"/>
  <c r="AF108" i="7"/>
  <c r="AG108" i="7" s="1"/>
  <c r="AI134" i="7"/>
  <c r="AG134" i="7"/>
  <c r="AC101" i="7"/>
  <c r="AA102" i="7"/>
  <c r="AC102" i="7" s="1"/>
  <c r="AJ160" i="7"/>
  <c r="AG98" i="7"/>
  <c r="AA129" i="7"/>
  <c r="AC129" i="7" s="1"/>
  <c r="AC128" i="7"/>
  <c r="AA182" i="7"/>
  <c r="AC182" i="7" s="1"/>
  <c r="AC181" i="7"/>
  <c r="AG142" i="7"/>
  <c r="AA121" i="7"/>
  <c r="AC121" i="7" s="1"/>
  <c r="AC120" i="7"/>
  <c r="AG226" i="7"/>
  <c r="AF235" i="7"/>
  <c r="AG235" i="7" s="1"/>
  <c r="AD235" i="7"/>
  <c r="AG187" i="7"/>
  <c r="AF161" i="7"/>
  <c r="AG161" i="7" s="1"/>
  <c r="AD161" i="7"/>
  <c r="AF227" i="7"/>
  <c r="AG227" i="7" s="1"/>
  <c r="AD227" i="7"/>
  <c r="AJ175" i="7"/>
  <c r="AF91" i="7"/>
  <c r="AG91" i="7" s="1"/>
  <c r="AD91" i="7"/>
  <c r="AL90" i="7"/>
  <c r="AJ90" i="7"/>
  <c r="AF73" i="7"/>
  <c r="AG73" i="7" s="1"/>
  <c r="AD73" i="7"/>
  <c r="AA195" i="7"/>
  <c r="AC195" i="7" s="1"/>
  <c r="AC193" i="7"/>
  <c r="AA237" i="7"/>
  <c r="AC237" i="7" s="1"/>
  <c r="AC236" i="7"/>
  <c r="AG72" i="7"/>
  <c r="AA229" i="7"/>
  <c r="AC229" i="7" s="1"/>
  <c r="AC228" i="7"/>
  <c r="AG160" i="7"/>
  <c r="AJ234" i="7"/>
  <c r="AG214" i="7"/>
  <c r="AA93" i="7"/>
  <c r="AC93" i="7" s="1"/>
  <c r="AC92" i="7"/>
  <c r="AL107" i="7"/>
  <c r="AJ107" i="7"/>
  <c r="AA77" i="7"/>
  <c r="AC77" i="7" s="1"/>
  <c r="AC76" i="7"/>
  <c r="AJ118" i="7"/>
  <c r="AF188" i="7"/>
  <c r="AG188" i="7" s="1"/>
  <c r="AD188" i="7"/>
  <c r="AA209" i="7"/>
  <c r="AC209" i="7" s="1"/>
  <c r="AC208" i="7"/>
  <c r="AF151" i="7"/>
  <c r="AG151" i="7" s="1"/>
  <c r="AD151" i="7"/>
  <c r="AF215" i="7"/>
  <c r="AG215" i="7" s="1"/>
  <c r="AD215" i="7"/>
  <c r="AG175" i="7"/>
  <c r="AJ82" i="7"/>
  <c r="AF143" i="7"/>
  <c r="AG143" i="7" s="1"/>
  <c r="AD143" i="7"/>
  <c r="AI72" i="7"/>
  <c r="AL72" i="7" s="1"/>
  <c r="AG90" i="7"/>
  <c r="AG107" i="7"/>
  <c r="AL187" i="7"/>
  <c r="AD135" i="7"/>
  <c r="AF135" i="7"/>
  <c r="AG135" i="7" s="1"/>
  <c r="AG118" i="7"/>
  <c r="AD83" i="7"/>
  <c r="AF83" i="7"/>
  <c r="AG83" i="7" s="1"/>
  <c r="AF201" i="7"/>
  <c r="AG201" i="7" s="1"/>
  <c r="AD201" i="7"/>
  <c r="AJ200" i="7"/>
  <c r="AG150" i="7"/>
  <c r="AA155" i="7"/>
  <c r="AC155" i="7" s="1"/>
  <c r="AC154" i="7"/>
  <c r="AA221" i="7"/>
  <c r="AC221" i="7" s="1"/>
  <c r="AC220" i="7"/>
  <c r="AG82" i="7"/>
  <c r="AL150" i="7"/>
  <c r="AG234" i="7"/>
  <c r="AI226" i="7"/>
  <c r="AL200" i="7"/>
  <c r="AC144" i="7"/>
  <c r="AA145" i="7"/>
  <c r="AC145" i="7" s="1"/>
  <c r="AI126" i="7"/>
  <c r="AL126" i="7" s="1"/>
  <c r="AC136" i="7"/>
  <c r="AA137" i="7"/>
  <c r="AC137" i="7" s="1"/>
  <c r="AA85" i="7"/>
  <c r="AC85" i="7" s="1"/>
  <c r="AC84" i="7"/>
  <c r="AL438" i="7"/>
  <c r="AL270" i="7"/>
  <c r="AL36" i="7"/>
  <c r="AI253" i="7"/>
  <c r="AL253" i="7" s="1"/>
  <c r="AL498" i="7"/>
  <c r="AI261" i="7"/>
  <c r="AL261" i="7" s="1"/>
  <c r="AD25" i="7"/>
  <c r="AF25" i="7"/>
  <c r="AG25" i="7" s="1"/>
  <c r="AF279" i="7"/>
  <c r="AG279" i="7" s="1"/>
  <c r="AD279" i="7"/>
  <c r="AD439" i="7"/>
  <c r="AF439" i="7"/>
  <c r="AG439" i="7" s="1"/>
  <c r="AF476" i="7"/>
  <c r="AG476" i="7" s="1"/>
  <c r="AD476" i="7"/>
  <c r="AF37" i="7"/>
  <c r="AG37" i="7" s="1"/>
  <c r="AD37" i="7"/>
  <c r="AF254" i="7"/>
  <c r="AG254" i="7" s="1"/>
  <c r="AD254" i="7"/>
  <c r="AF287" i="7"/>
  <c r="AG287" i="7" s="1"/>
  <c r="AD287" i="7"/>
  <c r="AD452" i="7"/>
  <c r="AF452" i="7"/>
  <c r="AG452" i="7" s="1"/>
  <c r="AF499" i="7"/>
  <c r="AG499" i="7" s="1"/>
  <c r="AD499" i="7"/>
  <c r="AD48" i="7"/>
  <c r="AF48" i="7"/>
  <c r="AG48" i="7" s="1"/>
  <c r="AF262" i="7"/>
  <c r="AG262" i="7" s="1"/>
  <c r="AD262" i="7"/>
  <c r="AF295" i="7"/>
  <c r="AG295" i="7" s="1"/>
  <c r="AD295" i="7"/>
  <c r="AF460" i="7"/>
  <c r="AG460" i="7" s="1"/>
  <c r="AD460" i="7"/>
  <c r="AI16" i="7"/>
  <c r="AC57" i="7"/>
  <c r="AA58" i="7"/>
  <c r="AC58" i="7" s="1"/>
  <c r="AC272" i="7"/>
  <c r="AA273" i="7"/>
  <c r="AC273" i="7" s="1"/>
  <c r="AC432" i="7"/>
  <c r="AA433" i="7"/>
  <c r="AC433" i="7" s="1"/>
  <c r="AC469" i="7"/>
  <c r="AA470" i="7"/>
  <c r="AC470" i="7" s="1"/>
  <c r="AG24" i="7"/>
  <c r="AJ278" i="7"/>
  <c r="AG278" i="7"/>
  <c r="AG475" i="7"/>
  <c r="AG253" i="7"/>
  <c r="AI286" i="7"/>
  <c r="AJ451" i="7"/>
  <c r="AG451" i="7"/>
  <c r="AG47" i="7"/>
  <c r="AG294" i="7"/>
  <c r="AI459" i="7"/>
  <c r="AC18" i="7"/>
  <c r="AA19" i="7"/>
  <c r="AC19" i="7" s="1"/>
  <c r="AJ55" i="7"/>
  <c r="AG55" i="7"/>
  <c r="AJ429" i="7"/>
  <c r="AG429" i="7"/>
  <c r="AI467" i="7"/>
  <c r="AC30" i="7"/>
  <c r="AA31" i="7"/>
  <c r="AC31" i="7" s="1"/>
  <c r="AC280" i="7"/>
  <c r="AA281" i="7"/>
  <c r="AC281" i="7" s="1"/>
  <c r="AC445" i="7"/>
  <c r="AA446" i="7"/>
  <c r="AC446" i="7" s="1"/>
  <c r="AC477" i="7"/>
  <c r="AA478" i="7"/>
  <c r="AC478" i="7" s="1"/>
  <c r="AC41" i="7"/>
  <c r="AA42" i="7"/>
  <c r="AC42" i="7" s="1"/>
  <c r="AC255" i="7"/>
  <c r="AA256" i="7"/>
  <c r="AC256" i="7" s="1"/>
  <c r="AC288" i="7"/>
  <c r="AA289" i="7"/>
  <c r="AC289" i="7" s="1"/>
  <c r="AC453" i="7"/>
  <c r="AA454" i="7"/>
  <c r="AC454" i="7" s="1"/>
  <c r="AC500" i="7"/>
  <c r="AA501" i="7"/>
  <c r="AC501" i="7" s="1"/>
  <c r="AC49" i="7"/>
  <c r="AA50" i="7"/>
  <c r="AC50" i="7" s="1"/>
  <c r="AC264" i="7"/>
  <c r="AA265" i="7"/>
  <c r="AC265" i="7" s="1"/>
  <c r="AC296" i="7"/>
  <c r="AA297" i="7"/>
  <c r="AC297" i="7" s="1"/>
  <c r="AC461" i="7"/>
  <c r="AA462" i="7"/>
  <c r="AC462" i="7" s="1"/>
  <c r="AG16" i="7"/>
  <c r="AD56" i="7"/>
  <c r="AF56" i="7"/>
  <c r="AG56" i="7" s="1"/>
  <c r="AF271" i="7"/>
  <c r="AG271" i="7" s="1"/>
  <c r="AD271" i="7"/>
  <c r="AD430" i="7"/>
  <c r="AF430" i="7"/>
  <c r="AG430" i="7" s="1"/>
  <c r="AF468" i="7"/>
  <c r="AG468" i="7" s="1"/>
  <c r="AD468" i="7"/>
  <c r="AJ24" i="7"/>
  <c r="AJ438" i="7"/>
  <c r="AG438" i="7"/>
  <c r="AJ475" i="7"/>
  <c r="AL475" i="7"/>
  <c r="AJ36" i="7"/>
  <c r="AG36" i="7"/>
  <c r="AG286" i="7"/>
  <c r="AJ498" i="7"/>
  <c r="AG498" i="7"/>
  <c r="AJ47" i="7"/>
  <c r="AG261" i="7"/>
  <c r="AJ294" i="7"/>
  <c r="AL294" i="7"/>
  <c r="AG459" i="7"/>
  <c r="AF17" i="7"/>
  <c r="AG17" i="7" s="1"/>
  <c r="AD17" i="7"/>
  <c r="AJ270" i="7"/>
  <c r="AG270" i="7"/>
  <c r="AG467" i="7"/>
  <c r="AJ244" i="7" l="1"/>
  <c r="AJ241" i="7" s="1"/>
  <c r="AI241" i="7"/>
  <c r="AD241" i="7"/>
  <c r="AG244" i="7"/>
  <c r="AF241" i="7"/>
  <c r="AA443" i="7"/>
  <c r="AC442" i="7"/>
  <c r="AD441" i="7"/>
  <c r="AF441" i="7"/>
  <c r="AG441" i="7" s="1"/>
  <c r="AI440" i="7"/>
  <c r="AJ440" i="7" s="1"/>
  <c r="AM440" i="7" s="1"/>
  <c r="AL431" i="7"/>
  <c r="AM302" i="7"/>
  <c r="AJ379" i="7"/>
  <c r="AM379" i="7" s="1"/>
  <c r="AI372" i="7"/>
  <c r="AJ372" i="7" s="1"/>
  <c r="AM372" i="7" s="1"/>
  <c r="AI390" i="7"/>
  <c r="AJ390" i="7" s="1"/>
  <c r="AM390" i="7" s="1"/>
  <c r="AI389" i="7"/>
  <c r="AL372" i="7"/>
  <c r="AI371" i="7"/>
  <c r="AC352" i="7"/>
  <c r="AD329" i="7"/>
  <c r="AF329" i="7"/>
  <c r="AG329" i="7" s="1"/>
  <c r="AD330" i="7"/>
  <c r="AF330" i="7"/>
  <c r="AG330" i="7" s="1"/>
  <c r="AC396" i="7"/>
  <c r="AI328" i="7"/>
  <c r="AC404" i="7"/>
  <c r="AI414" i="7"/>
  <c r="AJ414" i="7" s="1"/>
  <c r="AM414" i="7" s="1"/>
  <c r="AC378" i="7"/>
  <c r="AC368" i="7"/>
  <c r="AM369" i="7"/>
  <c r="AI327" i="7"/>
  <c r="AJ327" i="7" s="1"/>
  <c r="AM327" i="7" s="1"/>
  <c r="AM387" i="7"/>
  <c r="AC301" i="7"/>
  <c r="AL263" i="7"/>
  <c r="AI370" i="7"/>
  <c r="AJ370" i="7" s="1"/>
  <c r="AM370" i="7" s="1"/>
  <c r="AI346" i="7"/>
  <c r="AJ346" i="7" s="1"/>
  <c r="AM346" i="7" s="1"/>
  <c r="AC336" i="7"/>
  <c r="AI338" i="7"/>
  <c r="AJ338" i="7" s="1"/>
  <c r="AM338" i="7" s="1"/>
  <c r="AI406" i="7"/>
  <c r="AJ406" i="7" s="1"/>
  <c r="AM406" i="7" s="1"/>
  <c r="AI354" i="7"/>
  <c r="AI388" i="7"/>
  <c r="AJ388" i="7" s="1"/>
  <c r="AM388" i="7" s="1"/>
  <c r="AI398" i="7"/>
  <c r="AJ398" i="7" s="1"/>
  <c r="AM398" i="7" s="1"/>
  <c r="AI362" i="7"/>
  <c r="AL362" i="7" s="1"/>
  <c r="AM405" i="7"/>
  <c r="AJ318" i="7"/>
  <c r="AM318" i="7" s="1"/>
  <c r="AD391" i="7"/>
  <c r="AF391" i="7"/>
  <c r="AG391" i="7" s="1"/>
  <c r="AC386" i="7"/>
  <c r="AD313" i="7"/>
  <c r="AF313" i="7"/>
  <c r="AG313" i="7" s="1"/>
  <c r="AF332" i="7"/>
  <c r="AG332" i="7" s="1"/>
  <c r="AD332" i="7"/>
  <c r="AM397" i="7"/>
  <c r="AD304" i="7"/>
  <c r="AF304" i="7"/>
  <c r="AG304" i="7" s="1"/>
  <c r="AF340" i="7"/>
  <c r="AG340" i="7" s="1"/>
  <c r="AD340" i="7"/>
  <c r="AF392" i="7"/>
  <c r="AG392" i="7" s="1"/>
  <c r="AD392" i="7"/>
  <c r="AJ413" i="7"/>
  <c r="AM413" i="7" s="1"/>
  <c r="AL413" i="7"/>
  <c r="AD305" i="7"/>
  <c r="AF305" i="7"/>
  <c r="AG305" i="7" s="1"/>
  <c r="AI380" i="7"/>
  <c r="AC317" i="7"/>
  <c r="AD320" i="7"/>
  <c r="AF320" i="7"/>
  <c r="AG320" i="7" s="1"/>
  <c r="AD347" i="7"/>
  <c r="AF347" i="7"/>
  <c r="AI347" i="7" s="1"/>
  <c r="AJ347" i="7" s="1"/>
  <c r="AF331" i="7"/>
  <c r="AG331" i="7" s="1"/>
  <c r="AD331" i="7"/>
  <c r="AC325" i="7"/>
  <c r="AF363" i="7"/>
  <c r="AG363" i="7" s="1"/>
  <c r="AD363" i="7"/>
  <c r="AC360" i="7"/>
  <c r="AD321" i="7"/>
  <c r="AF321" i="7"/>
  <c r="AG321" i="7" s="1"/>
  <c r="AF348" i="7"/>
  <c r="AG348" i="7" s="1"/>
  <c r="AD348" i="7"/>
  <c r="AI319" i="7"/>
  <c r="AJ319" i="7" s="1"/>
  <c r="AM319" i="7" s="1"/>
  <c r="AF364" i="7"/>
  <c r="AG364" i="7" s="1"/>
  <c r="AD364" i="7"/>
  <c r="AD373" i="7"/>
  <c r="AF373" i="7"/>
  <c r="AG373" i="7" s="1"/>
  <c r="AF399" i="7"/>
  <c r="AD399" i="7"/>
  <c r="AD374" i="7"/>
  <c r="AF374" i="7"/>
  <c r="AG374" i="7" s="1"/>
  <c r="AF407" i="7"/>
  <c r="AI407" i="7" s="1"/>
  <c r="AD407" i="7"/>
  <c r="AF400" i="7"/>
  <c r="AG400" i="7" s="1"/>
  <c r="AD400" i="7"/>
  <c r="AC344" i="7"/>
  <c r="AM326" i="7"/>
  <c r="AD416" i="7"/>
  <c r="AF416" i="7"/>
  <c r="AG416" i="7" s="1"/>
  <c r="AD381" i="7"/>
  <c r="AF381" i="7"/>
  <c r="AM345" i="7"/>
  <c r="AI303" i="7"/>
  <c r="AF355" i="7"/>
  <c r="AI355" i="7" s="1"/>
  <c r="AJ355" i="7" s="1"/>
  <c r="AD355" i="7"/>
  <c r="AD408" i="7"/>
  <c r="AF408" i="7"/>
  <c r="AG408" i="7" s="1"/>
  <c r="AF312" i="7"/>
  <c r="AG312" i="7" s="1"/>
  <c r="AD312" i="7"/>
  <c r="AC309" i="7"/>
  <c r="AF415" i="7"/>
  <c r="AG415" i="7" s="1"/>
  <c r="AD415" i="7"/>
  <c r="AC412" i="7"/>
  <c r="AI311" i="7"/>
  <c r="AF382" i="7"/>
  <c r="AG382" i="7" s="1"/>
  <c r="AD382" i="7"/>
  <c r="AM337" i="7"/>
  <c r="AM310" i="7"/>
  <c r="AM353" i="7"/>
  <c r="AJ361" i="7"/>
  <c r="AM361" i="7" s="1"/>
  <c r="AD339" i="7"/>
  <c r="AF339" i="7"/>
  <c r="AI339" i="7" s="1"/>
  <c r="AJ339" i="7" s="1"/>
  <c r="AF356" i="7"/>
  <c r="AG356" i="7" s="1"/>
  <c r="AD356" i="7"/>
  <c r="AD217" i="7"/>
  <c r="AF217" i="7"/>
  <c r="AG217" i="7" s="1"/>
  <c r="AA219" i="7"/>
  <c r="AC219" i="7" s="1"/>
  <c r="AC218" i="7"/>
  <c r="AI216" i="7"/>
  <c r="AI202" i="7"/>
  <c r="AJ202" i="7" s="1"/>
  <c r="AM202" i="7" s="1"/>
  <c r="AD203" i="7"/>
  <c r="AF203" i="7"/>
  <c r="AG203" i="7" s="1"/>
  <c r="AA205" i="7"/>
  <c r="AC204" i="7"/>
  <c r="AI189" i="7"/>
  <c r="AJ189" i="7" s="1"/>
  <c r="AM189" i="7" s="1"/>
  <c r="AJ194" i="7"/>
  <c r="AM194" i="7" s="1"/>
  <c r="AL194" i="7"/>
  <c r="AD190" i="7"/>
  <c r="AF190" i="7"/>
  <c r="AG190" i="7" s="1"/>
  <c r="AA192" i="7"/>
  <c r="AC192" i="7" s="1"/>
  <c r="AC191" i="7"/>
  <c r="AI162" i="7"/>
  <c r="AJ162" i="7" s="1"/>
  <c r="AM162" i="7" s="1"/>
  <c r="AD178" i="7"/>
  <c r="AF178" i="7"/>
  <c r="AG178" i="7" s="1"/>
  <c r="AA180" i="7"/>
  <c r="AC180" i="7" s="1"/>
  <c r="AC179" i="7"/>
  <c r="AI177" i="7"/>
  <c r="AJ177" i="7" s="1"/>
  <c r="AM177" i="7" s="1"/>
  <c r="AG65" i="7"/>
  <c r="AG62" i="7" s="1"/>
  <c r="AI65" i="7"/>
  <c r="AD163" i="7"/>
  <c r="AF163" i="7"/>
  <c r="AG163" i="7" s="1"/>
  <c r="AC165" i="7"/>
  <c r="AA166" i="7"/>
  <c r="AD164" i="7"/>
  <c r="AF164" i="7"/>
  <c r="AG164" i="7" s="1"/>
  <c r="AI109" i="7"/>
  <c r="AJ109" i="7" s="1"/>
  <c r="AM109" i="7" s="1"/>
  <c r="AJ153" i="7"/>
  <c r="AM153" i="7" s="1"/>
  <c r="AL153" i="7"/>
  <c r="AI67" i="7"/>
  <c r="AJ67" i="7" s="1"/>
  <c r="AM67" i="7" s="1"/>
  <c r="AF110" i="7"/>
  <c r="AG110" i="7" s="1"/>
  <c r="AD110" i="7"/>
  <c r="AA112" i="7"/>
  <c r="AC111" i="7"/>
  <c r="AC117" i="7"/>
  <c r="AI75" i="7"/>
  <c r="AI74" i="7"/>
  <c r="AJ74" i="7" s="1"/>
  <c r="AM74" i="7" s="1"/>
  <c r="AM187" i="7"/>
  <c r="AJ64" i="7"/>
  <c r="AL64" i="7"/>
  <c r="AI66" i="7"/>
  <c r="AD62" i="7"/>
  <c r="AF62" i="7"/>
  <c r="AD40" i="7"/>
  <c r="AF40" i="7"/>
  <c r="AG40" i="7" s="1"/>
  <c r="AD39" i="7"/>
  <c r="AF39" i="7"/>
  <c r="AG39" i="7" s="1"/>
  <c r="AJ98" i="7"/>
  <c r="AM98" i="7" s="1"/>
  <c r="AI38" i="7"/>
  <c r="AI26" i="7"/>
  <c r="AJ26" i="7" s="1"/>
  <c r="AM26" i="7" s="1"/>
  <c r="AI73" i="7"/>
  <c r="AJ73" i="7" s="1"/>
  <c r="AM73" i="7" s="1"/>
  <c r="AA29" i="7"/>
  <c r="AC29" i="7" s="1"/>
  <c r="AC28" i="7"/>
  <c r="AC141" i="7"/>
  <c r="AD27" i="7"/>
  <c r="AF27" i="7"/>
  <c r="AG27" i="7" s="1"/>
  <c r="AI127" i="7"/>
  <c r="AJ127" i="7" s="1"/>
  <c r="AM127" i="7" s="1"/>
  <c r="AM200" i="7"/>
  <c r="AC225" i="7"/>
  <c r="AM107" i="7"/>
  <c r="AM142" i="7"/>
  <c r="AI83" i="7"/>
  <c r="AJ83" i="7" s="1"/>
  <c r="AM83" i="7" s="1"/>
  <c r="AI108" i="7"/>
  <c r="AJ108" i="7" s="1"/>
  <c r="AM108" i="7" s="1"/>
  <c r="AM150" i="7"/>
  <c r="AM175" i="7"/>
  <c r="AI215" i="7"/>
  <c r="AJ215" i="7" s="1"/>
  <c r="AM215" i="7" s="1"/>
  <c r="AI188" i="7"/>
  <c r="AL188" i="7" s="1"/>
  <c r="AC233" i="7"/>
  <c r="AM82" i="7"/>
  <c r="AI201" i="7"/>
  <c r="AJ201" i="7" s="1"/>
  <c r="AM201" i="7" s="1"/>
  <c r="AI227" i="7"/>
  <c r="AJ227" i="7" s="1"/>
  <c r="AM227" i="7" s="1"/>
  <c r="AI119" i="7"/>
  <c r="AJ119" i="7" s="1"/>
  <c r="AM119" i="7" s="1"/>
  <c r="AI99" i="7"/>
  <c r="AJ99" i="7" s="1"/>
  <c r="AM99" i="7" s="1"/>
  <c r="AJ226" i="7"/>
  <c r="AD92" i="7"/>
  <c r="AF92" i="7"/>
  <c r="AG92" i="7" s="1"/>
  <c r="AC89" i="7"/>
  <c r="AF137" i="7"/>
  <c r="AG137" i="7" s="1"/>
  <c r="AD137" i="7"/>
  <c r="AF93" i="7"/>
  <c r="AG93" i="7" s="1"/>
  <c r="AD93" i="7"/>
  <c r="AF193" i="7"/>
  <c r="AG193" i="7" s="1"/>
  <c r="AD193" i="7"/>
  <c r="AF120" i="7"/>
  <c r="AI120" i="7" s="1"/>
  <c r="AJ120" i="7" s="1"/>
  <c r="AD120" i="7"/>
  <c r="AF155" i="7"/>
  <c r="AG155" i="7" s="1"/>
  <c r="AD155" i="7"/>
  <c r="AF77" i="7"/>
  <c r="AG77" i="7" s="1"/>
  <c r="AD77" i="7"/>
  <c r="AM160" i="7"/>
  <c r="AF136" i="7"/>
  <c r="AG136" i="7" s="1"/>
  <c r="AD136" i="7"/>
  <c r="AC133" i="7"/>
  <c r="AF195" i="7"/>
  <c r="AG195" i="7" s="1"/>
  <c r="AD195" i="7"/>
  <c r="AF121" i="7"/>
  <c r="AG121" i="7" s="1"/>
  <c r="AD121" i="7"/>
  <c r="AF76" i="7"/>
  <c r="AG76" i="7" s="1"/>
  <c r="AD76" i="7"/>
  <c r="AC71" i="7"/>
  <c r="AF236" i="7"/>
  <c r="AI236" i="7" s="1"/>
  <c r="AJ236" i="7" s="1"/>
  <c r="AD236" i="7"/>
  <c r="AI91" i="7"/>
  <c r="AL91" i="7" s="1"/>
  <c r="AF145" i="7"/>
  <c r="AG145" i="7" s="1"/>
  <c r="AD145" i="7"/>
  <c r="AI135" i="7"/>
  <c r="AM234" i="7"/>
  <c r="AF181" i="7"/>
  <c r="AI181" i="7" s="1"/>
  <c r="AD181" i="7"/>
  <c r="AF154" i="7"/>
  <c r="AG154" i="7" s="1"/>
  <c r="AD154" i="7"/>
  <c r="AF144" i="7"/>
  <c r="AG144" i="7" s="1"/>
  <c r="AD144" i="7"/>
  <c r="AJ72" i="7"/>
  <c r="AC149" i="7"/>
  <c r="AM90" i="7"/>
  <c r="AM118" i="7"/>
  <c r="AF182" i="7"/>
  <c r="AG182" i="7" s="1"/>
  <c r="AD182" i="7"/>
  <c r="AM214" i="7"/>
  <c r="AC81" i="7"/>
  <c r="AF84" i="7"/>
  <c r="AI84" i="7" s="1"/>
  <c r="AD84" i="7"/>
  <c r="AF220" i="7"/>
  <c r="AG220" i="7" s="1"/>
  <c r="AD220" i="7"/>
  <c r="AI143" i="7"/>
  <c r="AF208" i="7"/>
  <c r="AG208" i="7" s="1"/>
  <c r="AD208" i="7"/>
  <c r="AL226" i="7"/>
  <c r="AF228" i="7"/>
  <c r="AD228" i="7"/>
  <c r="AF128" i="7"/>
  <c r="AI128" i="7" s="1"/>
  <c r="AJ128" i="7" s="1"/>
  <c r="AD128" i="7"/>
  <c r="AC125" i="7"/>
  <c r="AF102" i="7"/>
  <c r="AG102" i="7" s="1"/>
  <c r="AD102" i="7"/>
  <c r="AJ126" i="7"/>
  <c r="AF237" i="7"/>
  <c r="AG237" i="7" s="1"/>
  <c r="AD237" i="7"/>
  <c r="AF85" i="7"/>
  <c r="AG85" i="7" s="1"/>
  <c r="AD85" i="7"/>
  <c r="AF221" i="7"/>
  <c r="AG221" i="7" s="1"/>
  <c r="AD221" i="7"/>
  <c r="AI151" i="7"/>
  <c r="AF209" i="7"/>
  <c r="AG209" i="7" s="1"/>
  <c r="AD209" i="7"/>
  <c r="AF229" i="7"/>
  <c r="AG229" i="7" s="1"/>
  <c r="AD229" i="7"/>
  <c r="AI161" i="7"/>
  <c r="AI235" i="7"/>
  <c r="AD129" i="7"/>
  <c r="AF129" i="7"/>
  <c r="AG129" i="7" s="1"/>
  <c r="AF101" i="7"/>
  <c r="AG101" i="7" s="1"/>
  <c r="AD101" i="7"/>
  <c r="AC97" i="7"/>
  <c r="AJ134" i="7"/>
  <c r="AM134" i="7" s="1"/>
  <c r="AL134" i="7"/>
  <c r="AI176" i="7"/>
  <c r="AC428" i="7"/>
  <c r="AC458" i="7"/>
  <c r="AC497" i="7"/>
  <c r="AC285" i="7"/>
  <c r="AC466" i="7"/>
  <c r="AJ261" i="7"/>
  <c r="AM261" i="7" s="1"/>
  <c r="AJ253" i="7"/>
  <c r="AM253" i="7" s="1"/>
  <c r="AI287" i="7"/>
  <c r="AJ287" i="7" s="1"/>
  <c r="AM287" i="7" s="1"/>
  <c r="AC450" i="7"/>
  <c r="AC252" i="7"/>
  <c r="AC277" i="7"/>
  <c r="AC54" i="7"/>
  <c r="AI468" i="7"/>
  <c r="AJ468" i="7" s="1"/>
  <c r="AM468" i="7" s="1"/>
  <c r="AI295" i="7"/>
  <c r="AJ295" i="7" s="1"/>
  <c r="AM295" i="7" s="1"/>
  <c r="AI430" i="7"/>
  <c r="AJ430" i="7" s="1"/>
  <c r="AM430" i="7" s="1"/>
  <c r="AI279" i="7"/>
  <c r="AJ279" i="7" s="1"/>
  <c r="AM279" i="7" s="1"/>
  <c r="AI25" i="7"/>
  <c r="AJ25" i="7" s="1"/>
  <c r="AM25" i="7" s="1"/>
  <c r="AM278" i="7"/>
  <c r="AI262" i="7"/>
  <c r="AJ262" i="7" s="1"/>
  <c r="AM262" i="7" s="1"/>
  <c r="AI48" i="7"/>
  <c r="AJ48" i="7" s="1"/>
  <c r="AM48" i="7" s="1"/>
  <c r="AM36" i="7"/>
  <c r="AI271" i="7"/>
  <c r="AJ271" i="7" s="1"/>
  <c r="AM271" i="7" s="1"/>
  <c r="AI56" i="7"/>
  <c r="AJ56" i="7" s="1"/>
  <c r="AM56" i="7" s="1"/>
  <c r="AM475" i="7"/>
  <c r="AI460" i="7"/>
  <c r="AJ460" i="7" s="1"/>
  <c r="AM460" i="7" s="1"/>
  <c r="AI452" i="7"/>
  <c r="AJ452" i="7" s="1"/>
  <c r="AM452" i="7" s="1"/>
  <c r="AI254" i="7"/>
  <c r="AJ254" i="7" s="1"/>
  <c r="AM254" i="7" s="1"/>
  <c r="AI37" i="7"/>
  <c r="AJ37" i="7" s="1"/>
  <c r="AM37" i="7" s="1"/>
  <c r="AI476" i="7"/>
  <c r="AJ476" i="7" s="1"/>
  <c r="AM476" i="7" s="1"/>
  <c r="AI439" i="7"/>
  <c r="AJ439" i="7" s="1"/>
  <c r="AM439" i="7" s="1"/>
  <c r="AM438" i="7"/>
  <c r="AD461" i="7"/>
  <c r="AF461" i="7"/>
  <c r="AD296" i="7"/>
  <c r="AF296" i="7"/>
  <c r="AD264" i="7"/>
  <c r="AF264" i="7"/>
  <c r="AF49" i="7"/>
  <c r="AD49" i="7"/>
  <c r="AF500" i="7"/>
  <c r="AI500" i="7" s="1"/>
  <c r="AJ500" i="7" s="1"/>
  <c r="AD500" i="7"/>
  <c r="AD453" i="7"/>
  <c r="AF453" i="7"/>
  <c r="AD288" i="7"/>
  <c r="AF288" i="7"/>
  <c r="AD255" i="7"/>
  <c r="AF255" i="7"/>
  <c r="AD41" i="7"/>
  <c r="AF41" i="7"/>
  <c r="AD477" i="7"/>
  <c r="AF477" i="7"/>
  <c r="AF445" i="7"/>
  <c r="AD445" i="7"/>
  <c r="AD280" i="7"/>
  <c r="AF280" i="7"/>
  <c r="AF30" i="7"/>
  <c r="AD30" i="7"/>
  <c r="AM429" i="7"/>
  <c r="AM55" i="7"/>
  <c r="AF19" i="7"/>
  <c r="AG19" i="7" s="1"/>
  <c r="AD19" i="7"/>
  <c r="AJ459" i="7"/>
  <c r="AC260" i="7"/>
  <c r="AM498" i="7"/>
  <c r="AM451" i="7"/>
  <c r="AJ286" i="7"/>
  <c r="AC474" i="7"/>
  <c r="AF470" i="7"/>
  <c r="AG470" i="7" s="1"/>
  <c r="AD470" i="7"/>
  <c r="AD433" i="7"/>
  <c r="AF433" i="7"/>
  <c r="AG433" i="7" s="1"/>
  <c r="AF273" i="7"/>
  <c r="AG273" i="7" s="1"/>
  <c r="AD273" i="7"/>
  <c r="AD58" i="7"/>
  <c r="AF58" i="7"/>
  <c r="AG58" i="7" s="1"/>
  <c r="AJ16" i="7"/>
  <c r="AI499" i="7"/>
  <c r="AL286" i="7"/>
  <c r="AL16" i="7"/>
  <c r="AM270" i="7"/>
  <c r="AI17" i="7"/>
  <c r="AJ17" i="7" s="1"/>
  <c r="AM17" i="7" s="1"/>
  <c r="AM47" i="7"/>
  <c r="AM24" i="7"/>
  <c r="AF462" i="7"/>
  <c r="AG462" i="7" s="1"/>
  <c r="AD462" i="7"/>
  <c r="AF297" i="7"/>
  <c r="AG297" i="7" s="1"/>
  <c r="AD297" i="7"/>
  <c r="AF265" i="7"/>
  <c r="AG265" i="7" s="1"/>
  <c r="AD265" i="7"/>
  <c r="AD50" i="7"/>
  <c r="AF50" i="7"/>
  <c r="AG50" i="7" s="1"/>
  <c r="AD501" i="7"/>
  <c r="AF501" i="7"/>
  <c r="AG501" i="7" s="1"/>
  <c r="AF454" i="7"/>
  <c r="AG454" i="7" s="1"/>
  <c r="AD454" i="7"/>
  <c r="AF289" i="7"/>
  <c r="AG289" i="7" s="1"/>
  <c r="AD289" i="7"/>
  <c r="AF256" i="7"/>
  <c r="AG256" i="7" s="1"/>
  <c r="AD256" i="7"/>
  <c r="AF42" i="7"/>
  <c r="AG42" i="7" s="1"/>
  <c r="AD42" i="7"/>
  <c r="AF478" i="7"/>
  <c r="AG478" i="7" s="1"/>
  <c r="AD478" i="7"/>
  <c r="AD446" i="7"/>
  <c r="AF446" i="7"/>
  <c r="AG446" i="7" s="1"/>
  <c r="AF281" i="7"/>
  <c r="AG281" i="7" s="1"/>
  <c r="AD281" i="7"/>
  <c r="AD31" i="7"/>
  <c r="AF31" i="7"/>
  <c r="AG31" i="7" s="1"/>
  <c r="AJ467" i="7"/>
  <c r="AD18" i="7"/>
  <c r="AF18" i="7"/>
  <c r="AG18" i="7" s="1"/>
  <c r="AC15" i="7"/>
  <c r="AM294" i="7"/>
  <c r="AC293" i="7"/>
  <c r="AC46" i="7"/>
  <c r="AC35" i="7"/>
  <c r="AD469" i="7"/>
  <c r="AF469" i="7"/>
  <c r="AF432" i="7"/>
  <c r="AG432" i="7" s="1"/>
  <c r="AD432" i="7"/>
  <c r="AD272" i="7"/>
  <c r="AF272" i="7"/>
  <c r="AF57" i="7"/>
  <c r="AG57" i="7" s="1"/>
  <c r="AD57" i="7"/>
  <c r="AL459" i="7"/>
  <c r="AL467" i="7"/>
  <c r="AC269" i="7"/>
  <c r="AG241" i="7" l="1"/>
  <c r="AM244" i="7"/>
  <c r="AM241" i="7" s="1"/>
  <c r="AC443" i="7"/>
  <c r="AA444" i="7"/>
  <c r="AC444" i="7" s="1"/>
  <c r="AI441" i="7"/>
  <c r="AJ441" i="7" s="1"/>
  <c r="AM441" i="7" s="1"/>
  <c r="AL441" i="7"/>
  <c r="AL440" i="7"/>
  <c r="AD442" i="7"/>
  <c r="AF442" i="7"/>
  <c r="AG442" i="7" s="1"/>
  <c r="AD443" i="7"/>
  <c r="AF443" i="7"/>
  <c r="AG443" i="7" s="1"/>
  <c r="AL406" i="7"/>
  <c r="AJ362" i="7"/>
  <c r="AM362" i="7" s="1"/>
  <c r="AJ389" i="7"/>
  <c r="AM389" i="7" s="1"/>
  <c r="AL389" i="7"/>
  <c r="AL390" i="7"/>
  <c r="AG309" i="7"/>
  <c r="AI329" i="7"/>
  <c r="AJ329" i="7" s="1"/>
  <c r="AM329" i="7" s="1"/>
  <c r="AD412" i="7"/>
  <c r="AI331" i="7"/>
  <c r="AJ331" i="7" s="1"/>
  <c r="AM331" i="7" s="1"/>
  <c r="AJ371" i="7"/>
  <c r="AM371" i="7" s="1"/>
  <c r="AL371" i="7"/>
  <c r="AL388" i="7"/>
  <c r="AL370" i="7"/>
  <c r="AF301" i="7"/>
  <c r="AD317" i="7"/>
  <c r="AI330" i="7"/>
  <c r="AJ328" i="7"/>
  <c r="AM328" i="7" s="1"/>
  <c r="AL328" i="7"/>
  <c r="AD360" i="7"/>
  <c r="AG325" i="7"/>
  <c r="AL414" i="7"/>
  <c r="AL338" i="7"/>
  <c r="AL327" i="7"/>
  <c r="AG386" i="7"/>
  <c r="AI313" i="7"/>
  <c r="AJ313" i="7" s="1"/>
  <c r="AM313" i="7" s="1"/>
  <c r="AL346" i="7"/>
  <c r="AF368" i="7"/>
  <c r="AG368" i="7"/>
  <c r="AI364" i="7"/>
  <c r="AJ364" i="7" s="1"/>
  <c r="AM364" i="7" s="1"/>
  <c r="AD301" i="7"/>
  <c r="AI373" i="7"/>
  <c r="AJ373" i="7" s="1"/>
  <c r="AM373" i="7" s="1"/>
  <c r="AI392" i="7"/>
  <c r="AJ392" i="7" s="1"/>
  <c r="AM392" i="7" s="1"/>
  <c r="AL339" i="7"/>
  <c r="AI382" i="7"/>
  <c r="AJ382" i="7" s="1"/>
  <c r="AM382" i="7" s="1"/>
  <c r="AG412" i="7"/>
  <c r="AI416" i="7"/>
  <c r="AJ416" i="7" s="1"/>
  <c r="AI363" i="7"/>
  <c r="AL363" i="7" s="1"/>
  <c r="AL398" i="7"/>
  <c r="AI374" i="7"/>
  <c r="AJ374" i="7" s="1"/>
  <c r="AM374" i="7" s="1"/>
  <c r="AI348" i="7"/>
  <c r="AJ348" i="7" s="1"/>
  <c r="AM348" i="7" s="1"/>
  <c r="AI340" i="7"/>
  <c r="AI336" i="7" s="1"/>
  <c r="AI332" i="7"/>
  <c r="AI400" i="7"/>
  <c r="AJ400" i="7" s="1"/>
  <c r="AM400" i="7" s="1"/>
  <c r="AJ354" i="7"/>
  <c r="AM354" i="7" s="1"/>
  <c r="AL354" i="7"/>
  <c r="AI415" i="7"/>
  <c r="AJ415" i="7" s="1"/>
  <c r="AM415" i="7" s="1"/>
  <c r="AG317" i="7"/>
  <c r="AI320" i="7"/>
  <c r="AJ320" i="7" s="1"/>
  <c r="AM320" i="7" s="1"/>
  <c r="AD309" i="7"/>
  <c r="AJ407" i="7"/>
  <c r="AL407" i="7"/>
  <c r="AG339" i="7"/>
  <c r="AG336" i="7" s="1"/>
  <c r="AF336" i="7"/>
  <c r="AJ311" i="7"/>
  <c r="AL311" i="7"/>
  <c r="AL355" i="7"/>
  <c r="AG381" i="7"/>
  <c r="AG378" i="7" s="1"/>
  <c r="AF378" i="7"/>
  <c r="AI356" i="7"/>
  <c r="AJ356" i="7" s="1"/>
  <c r="AM356" i="7" s="1"/>
  <c r="AD352" i="7"/>
  <c r="AD378" i="7"/>
  <c r="AI321" i="7"/>
  <c r="AL321" i="7" s="1"/>
  <c r="AL319" i="7"/>
  <c r="AJ380" i="7"/>
  <c r="AL380" i="7"/>
  <c r="AD336" i="7"/>
  <c r="AI408" i="7"/>
  <c r="AJ408" i="7" s="1"/>
  <c r="AM408" i="7" s="1"/>
  <c r="AG355" i="7"/>
  <c r="AG352" i="7" s="1"/>
  <c r="AF352" i="7"/>
  <c r="AI381" i="7"/>
  <c r="AD368" i="7"/>
  <c r="AF309" i="7"/>
  <c r="AF317" i="7"/>
  <c r="AF325" i="7"/>
  <c r="AG360" i="7"/>
  <c r="AI305" i="7"/>
  <c r="AD386" i="7"/>
  <c r="AD396" i="7"/>
  <c r="AL347" i="7"/>
  <c r="AF360" i="7"/>
  <c r="AI304" i="7"/>
  <c r="AF386" i="7"/>
  <c r="AI391" i="7"/>
  <c r="AI312" i="7"/>
  <c r="AJ312" i="7" s="1"/>
  <c r="AM312" i="7" s="1"/>
  <c r="AJ303" i="7"/>
  <c r="AM303" i="7" s="1"/>
  <c r="AL303" i="7"/>
  <c r="AD404" i="7"/>
  <c r="AG399" i="7"/>
  <c r="AG396" i="7" s="1"/>
  <c r="AF396" i="7"/>
  <c r="AG347" i="7"/>
  <c r="AG344" i="7" s="1"/>
  <c r="AF344" i="7"/>
  <c r="AG301" i="7"/>
  <c r="AD325" i="7"/>
  <c r="AG407" i="7"/>
  <c r="AG404" i="7" s="1"/>
  <c r="AF404" i="7"/>
  <c r="AI399" i="7"/>
  <c r="AF412" i="7"/>
  <c r="AD344" i="7"/>
  <c r="AL313" i="7"/>
  <c r="AL202" i="7"/>
  <c r="AJ216" i="7"/>
  <c r="AM216" i="7" s="1"/>
  <c r="AL216" i="7"/>
  <c r="AF218" i="7"/>
  <c r="AG218" i="7" s="1"/>
  <c r="AD218" i="7"/>
  <c r="AD219" i="7"/>
  <c r="AF219" i="7"/>
  <c r="AG219" i="7" s="1"/>
  <c r="AI217" i="7"/>
  <c r="AJ217" i="7" s="1"/>
  <c r="AM217" i="7" s="1"/>
  <c r="AC213" i="7"/>
  <c r="AI203" i="7"/>
  <c r="AJ203" i="7" s="1"/>
  <c r="AM203" i="7" s="1"/>
  <c r="AF204" i="7"/>
  <c r="AG204" i="7" s="1"/>
  <c r="AD204" i="7"/>
  <c r="AA206" i="7"/>
  <c r="AC205" i="7"/>
  <c r="AL189" i="7"/>
  <c r="AC186" i="7"/>
  <c r="AL162" i="7"/>
  <c r="AI190" i="7"/>
  <c r="AJ190" i="7" s="1"/>
  <c r="AM190" i="7" s="1"/>
  <c r="AD192" i="7"/>
  <c r="AF192" i="7"/>
  <c r="AG192" i="7" s="1"/>
  <c r="AD191" i="7"/>
  <c r="AF191" i="7"/>
  <c r="AG191" i="7" s="1"/>
  <c r="AI178" i="7"/>
  <c r="AJ178" i="7" s="1"/>
  <c r="AM178" i="7" s="1"/>
  <c r="AL177" i="7"/>
  <c r="AF179" i="7"/>
  <c r="AG179" i="7" s="1"/>
  <c r="AD179" i="7"/>
  <c r="AC174" i="7"/>
  <c r="AD180" i="7"/>
  <c r="AF180" i="7"/>
  <c r="AG180" i="7" s="1"/>
  <c r="AL109" i="7"/>
  <c r="AJ65" i="7"/>
  <c r="AM65" i="7" s="1"/>
  <c r="AL65" i="7"/>
  <c r="AI110" i="7"/>
  <c r="AL110" i="7" s="1"/>
  <c r="AC166" i="7"/>
  <c r="AA167" i="7"/>
  <c r="AD165" i="7"/>
  <c r="AF165" i="7"/>
  <c r="AG165" i="7" s="1"/>
  <c r="AI164" i="7"/>
  <c r="AJ164" i="7" s="1"/>
  <c r="AM164" i="7" s="1"/>
  <c r="AI163" i="7"/>
  <c r="AL67" i="7"/>
  <c r="AL83" i="7"/>
  <c r="AA113" i="7"/>
  <c r="AC113" i="7" s="1"/>
  <c r="AC112" i="7"/>
  <c r="AF111" i="7"/>
  <c r="AG111" i="7" s="1"/>
  <c r="AD111" i="7"/>
  <c r="AD71" i="7"/>
  <c r="AG149" i="7"/>
  <c r="AC23" i="7"/>
  <c r="AJ75" i="7"/>
  <c r="AM75" i="7" s="1"/>
  <c r="AL75" i="7"/>
  <c r="AL74" i="7"/>
  <c r="AI40" i="7"/>
  <c r="AJ40" i="7" s="1"/>
  <c r="AM40" i="7" s="1"/>
  <c r="AJ66" i="7"/>
  <c r="AM66" i="7" s="1"/>
  <c r="AL66" i="7"/>
  <c r="AI62" i="7"/>
  <c r="AM64" i="7"/>
  <c r="AG133" i="7"/>
  <c r="AL73" i="7"/>
  <c r="AL26" i="7"/>
  <c r="AI39" i="7"/>
  <c r="AJ39" i="7" s="1"/>
  <c r="AM39" i="7" s="1"/>
  <c r="AJ38" i="7"/>
  <c r="AM38" i="7" s="1"/>
  <c r="AL38" i="7"/>
  <c r="AD133" i="7"/>
  <c r="AF71" i="7"/>
  <c r="AD149" i="7"/>
  <c r="AI221" i="7"/>
  <c r="AJ221" i="7" s="1"/>
  <c r="AM221" i="7" s="1"/>
  <c r="AI193" i="7"/>
  <c r="AJ193" i="7" s="1"/>
  <c r="AM193" i="7" s="1"/>
  <c r="AI144" i="7"/>
  <c r="AJ144" i="7" s="1"/>
  <c r="AM144" i="7" s="1"/>
  <c r="AI121" i="7"/>
  <c r="AJ121" i="7" s="1"/>
  <c r="AM121" i="7" s="1"/>
  <c r="AI208" i="7"/>
  <c r="AJ208" i="7" s="1"/>
  <c r="AM208" i="7" s="1"/>
  <c r="AI27" i="7"/>
  <c r="AJ27" i="7" s="1"/>
  <c r="AM27" i="7" s="1"/>
  <c r="AJ188" i="7"/>
  <c r="AM188" i="7" s="1"/>
  <c r="AD28" i="7"/>
  <c r="AF28" i="7"/>
  <c r="AG28" i="7" s="1"/>
  <c r="AL127" i="7"/>
  <c r="AD29" i="7"/>
  <c r="AF29" i="7"/>
  <c r="AG29" i="7" s="1"/>
  <c r="AI209" i="7"/>
  <c r="AI101" i="7"/>
  <c r="AJ101" i="7" s="1"/>
  <c r="AM101" i="7" s="1"/>
  <c r="AD125" i="7"/>
  <c r="AL99" i="7"/>
  <c r="AL119" i="7"/>
  <c r="AI237" i="7"/>
  <c r="AJ237" i="7" s="1"/>
  <c r="AM237" i="7" s="1"/>
  <c r="AI136" i="7"/>
  <c r="AJ136" i="7" s="1"/>
  <c r="AM136" i="7" s="1"/>
  <c r="AG89" i="7"/>
  <c r="AL215" i="7"/>
  <c r="AG97" i="7"/>
  <c r="AI229" i="7"/>
  <c r="AJ229" i="7" s="1"/>
  <c r="AM229" i="7" s="1"/>
  <c r="AI102" i="7"/>
  <c r="AJ102" i="7" s="1"/>
  <c r="AG71" i="7"/>
  <c r="AL108" i="7"/>
  <c r="AG141" i="7"/>
  <c r="AI76" i="7"/>
  <c r="AJ76" i="7" s="1"/>
  <c r="AM76" i="7" s="1"/>
  <c r="AI155" i="7"/>
  <c r="AJ155" i="7" s="1"/>
  <c r="AM155" i="7" s="1"/>
  <c r="AL120" i="7"/>
  <c r="AJ84" i="7"/>
  <c r="AL84" i="7"/>
  <c r="AJ181" i="7"/>
  <c r="AL181" i="7"/>
  <c r="AD233" i="7"/>
  <c r="AF133" i="7"/>
  <c r="AL227" i="7"/>
  <c r="AI145" i="7"/>
  <c r="AJ145" i="7" s="1"/>
  <c r="AM145" i="7" s="1"/>
  <c r="AI93" i="7"/>
  <c r="AJ93" i="7" s="1"/>
  <c r="AM93" i="7" s="1"/>
  <c r="AL201" i="7"/>
  <c r="AI85" i="7"/>
  <c r="AJ85" i="7" s="1"/>
  <c r="AM85" i="7" s="1"/>
  <c r="AF141" i="7"/>
  <c r="AL128" i="7"/>
  <c r="AI77" i="7"/>
  <c r="AJ77" i="7" s="1"/>
  <c r="AM77" i="7" s="1"/>
  <c r="AI137" i="7"/>
  <c r="AL137" i="7" s="1"/>
  <c r="AI220" i="7"/>
  <c r="AI182" i="7"/>
  <c r="AJ182" i="7" s="1"/>
  <c r="AM182" i="7" s="1"/>
  <c r="AI154" i="7"/>
  <c r="AJ154" i="7" s="1"/>
  <c r="AM154" i="7" s="1"/>
  <c r="AJ176" i="7"/>
  <c r="AI228" i="7"/>
  <c r="AG228" i="7"/>
  <c r="AG225" i="7" s="1"/>
  <c r="AD81" i="7"/>
  <c r="AM226" i="7"/>
  <c r="AG128" i="7"/>
  <c r="AG125" i="7" s="1"/>
  <c r="AF125" i="7"/>
  <c r="AG84" i="7"/>
  <c r="AG81" i="7" s="1"/>
  <c r="AF81" i="7"/>
  <c r="AG181" i="7"/>
  <c r="AL236" i="7"/>
  <c r="AJ161" i="7"/>
  <c r="AD97" i="7"/>
  <c r="AJ135" i="7"/>
  <c r="AL135" i="7"/>
  <c r="AD117" i="7"/>
  <c r="AD89" i="7"/>
  <c r="AD141" i="7"/>
  <c r="AM126" i="7"/>
  <c r="AJ151" i="7"/>
  <c r="AF225" i="7"/>
  <c r="AL151" i="7"/>
  <c r="AM72" i="7"/>
  <c r="AG120" i="7"/>
  <c r="AG117" i="7" s="1"/>
  <c r="AF117" i="7"/>
  <c r="AI92" i="7"/>
  <c r="AJ92" i="7" s="1"/>
  <c r="AM92" i="7" s="1"/>
  <c r="AJ235" i="7"/>
  <c r="AJ91" i="7"/>
  <c r="AM91" i="7" s="1"/>
  <c r="AF97" i="7"/>
  <c r="AL235" i="7"/>
  <c r="AF149" i="7"/>
  <c r="AG236" i="7"/>
  <c r="AG233" i="7" s="1"/>
  <c r="AF233" i="7"/>
  <c r="AI129" i="7"/>
  <c r="AJ129" i="7" s="1"/>
  <c r="AJ125" i="7" s="1"/>
  <c r="AL176" i="7"/>
  <c r="AL161" i="7"/>
  <c r="AL143" i="7"/>
  <c r="AJ143" i="7"/>
  <c r="AI195" i="7"/>
  <c r="AF89" i="7"/>
  <c r="AD225" i="7"/>
  <c r="AL439" i="7"/>
  <c r="AL287" i="7"/>
  <c r="AL48" i="7"/>
  <c r="AL295" i="7"/>
  <c r="AG15" i="7"/>
  <c r="AL452" i="7"/>
  <c r="AL25" i="7"/>
  <c r="AL430" i="7"/>
  <c r="AD15" i="7"/>
  <c r="AD428" i="7"/>
  <c r="AI297" i="7"/>
  <c r="AJ297" i="7" s="1"/>
  <c r="AM297" i="7" s="1"/>
  <c r="AL468" i="7"/>
  <c r="AG54" i="7"/>
  <c r="AG428" i="7"/>
  <c r="AI289" i="7"/>
  <c r="AJ289" i="7" s="1"/>
  <c r="AM289" i="7" s="1"/>
  <c r="AL56" i="7"/>
  <c r="AI273" i="7"/>
  <c r="AI433" i="7"/>
  <c r="AJ433" i="7" s="1"/>
  <c r="AM433" i="7" s="1"/>
  <c r="AL279" i="7"/>
  <c r="AL262" i="7"/>
  <c r="AI31" i="7"/>
  <c r="AJ31" i="7" s="1"/>
  <c r="AM31" i="7" s="1"/>
  <c r="AI281" i="7"/>
  <c r="AJ281" i="7" s="1"/>
  <c r="AM281" i="7" s="1"/>
  <c r="AI446" i="7"/>
  <c r="AJ446" i="7" s="1"/>
  <c r="AM446" i="7" s="1"/>
  <c r="AI454" i="7"/>
  <c r="AJ454" i="7" s="1"/>
  <c r="AM454" i="7" s="1"/>
  <c r="AI265" i="7"/>
  <c r="AJ265" i="7" s="1"/>
  <c r="AM265" i="7" s="1"/>
  <c r="AL17" i="7"/>
  <c r="AC424" i="7"/>
  <c r="AL476" i="7"/>
  <c r="AL37" i="7"/>
  <c r="AL254" i="7"/>
  <c r="AI18" i="7"/>
  <c r="AJ18" i="7" s="1"/>
  <c r="AM18" i="7" s="1"/>
  <c r="AI478" i="7"/>
  <c r="AJ478" i="7" s="1"/>
  <c r="AM478" i="7" s="1"/>
  <c r="AI42" i="7"/>
  <c r="AJ42" i="7" s="1"/>
  <c r="AM42" i="7" s="1"/>
  <c r="AI256" i="7"/>
  <c r="AJ256" i="7" s="1"/>
  <c r="AM256" i="7" s="1"/>
  <c r="AI462" i="7"/>
  <c r="AJ462" i="7" s="1"/>
  <c r="AM462" i="7" s="1"/>
  <c r="AI58" i="7"/>
  <c r="AJ58" i="7" s="1"/>
  <c r="AM58" i="7" s="1"/>
  <c r="AI470" i="7"/>
  <c r="AJ470" i="7" s="1"/>
  <c r="AM470" i="7" s="1"/>
  <c r="AL460" i="7"/>
  <c r="AL271" i="7"/>
  <c r="AG272" i="7"/>
  <c r="AG269" i="7" s="1"/>
  <c r="AF269" i="7"/>
  <c r="AD269" i="7"/>
  <c r="AG469" i="7"/>
  <c r="AG466" i="7" s="1"/>
  <c r="AF466" i="7"/>
  <c r="AD466" i="7"/>
  <c r="AF54" i="7"/>
  <c r="AF15" i="7"/>
  <c r="AM459" i="7"/>
  <c r="AG30" i="7"/>
  <c r="AG280" i="7"/>
  <c r="AG277" i="7" s="1"/>
  <c r="AF277" i="7"/>
  <c r="AD277" i="7"/>
  <c r="AG445" i="7"/>
  <c r="AG477" i="7"/>
  <c r="AG474" i="7" s="1"/>
  <c r="AF474" i="7"/>
  <c r="AD474" i="7"/>
  <c r="AG41" i="7"/>
  <c r="AG35" i="7" s="1"/>
  <c r="AF35" i="7"/>
  <c r="AD35" i="7"/>
  <c r="AG255" i="7"/>
  <c r="AG252" i="7" s="1"/>
  <c r="AF252" i="7"/>
  <c r="AD252" i="7"/>
  <c r="AG288" i="7"/>
  <c r="AG285" i="7" s="1"/>
  <c r="AF285" i="7"/>
  <c r="AD285" i="7"/>
  <c r="AG453" i="7"/>
  <c r="AG450" i="7" s="1"/>
  <c r="AF450" i="7"/>
  <c r="AD450" i="7"/>
  <c r="AG500" i="7"/>
  <c r="AG497" i="7" s="1"/>
  <c r="AF497" i="7"/>
  <c r="AG49" i="7"/>
  <c r="AG46" i="7" s="1"/>
  <c r="AF46" i="7"/>
  <c r="AG264" i="7"/>
  <c r="AG260" i="7" s="1"/>
  <c r="AF260" i="7"/>
  <c r="AD260" i="7"/>
  <c r="AG296" i="7"/>
  <c r="AG293" i="7" s="1"/>
  <c r="AF293" i="7"/>
  <c r="AD293" i="7"/>
  <c r="AG461" i="7"/>
  <c r="AG458" i="7" s="1"/>
  <c r="AF458" i="7"/>
  <c r="AD458" i="7"/>
  <c r="AI57" i="7"/>
  <c r="AI272" i="7"/>
  <c r="AL272" i="7" s="1"/>
  <c r="AI432" i="7"/>
  <c r="AI469" i="7"/>
  <c r="AL469" i="7" s="1"/>
  <c r="AD54" i="7"/>
  <c r="AF428" i="7"/>
  <c r="AM467" i="7"/>
  <c r="AI501" i="7"/>
  <c r="AI497" i="7" s="1"/>
  <c r="AI50" i="7"/>
  <c r="AJ50" i="7" s="1"/>
  <c r="AM50" i="7" s="1"/>
  <c r="AJ499" i="7"/>
  <c r="AL499" i="7"/>
  <c r="AM16" i="7"/>
  <c r="AI19" i="7"/>
  <c r="AJ19" i="7" s="1"/>
  <c r="AM19" i="7" s="1"/>
  <c r="AI30" i="7"/>
  <c r="AL30" i="7" s="1"/>
  <c r="AI280" i="7"/>
  <c r="AL280" i="7" s="1"/>
  <c r="AI445" i="7"/>
  <c r="AI477" i="7"/>
  <c r="AL477" i="7" s="1"/>
  <c r="AI41" i="7"/>
  <c r="AL41" i="7" s="1"/>
  <c r="AI255" i="7"/>
  <c r="AL255" i="7" s="1"/>
  <c r="AI288" i="7"/>
  <c r="AL288" i="7" s="1"/>
  <c r="AI453" i="7"/>
  <c r="AL453" i="7" s="1"/>
  <c r="AL500" i="7"/>
  <c r="AD497" i="7"/>
  <c r="AI49" i="7"/>
  <c r="AD46" i="7"/>
  <c r="AI264" i="7"/>
  <c r="AL264" i="7" s="1"/>
  <c r="AI296" i="7"/>
  <c r="AL296" i="7" s="1"/>
  <c r="AI461" i="7"/>
  <c r="AL461" i="7" s="1"/>
  <c r="AM286" i="7"/>
  <c r="AF444" i="7" l="1"/>
  <c r="AG444" i="7" s="1"/>
  <c r="AG437" i="7" s="1"/>
  <c r="AG483" i="7" s="1"/>
  <c r="AD444" i="7"/>
  <c r="AD437" i="7" s="1"/>
  <c r="AD483" i="7" s="1"/>
  <c r="AC437" i="7"/>
  <c r="AC483" i="7" s="1"/>
  <c r="AF437" i="7"/>
  <c r="AF483" i="7" s="1"/>
  <c r="AI442" i="7"/>
  <c r="AI443" i="7"/>
  <c r="AJ443" i="7" s="1"/>
  <c r="AM443" i="7" s="1"/>
  <c r="AI325" i="7"/>
  <c r="AL374" i="7"/>
  <c r="AL331" i="7"/>
  <c r="AL329" i="7"/>
  <c r="AL320" i="7"/>
  <c r="AL317" i="7" s="1"/>
  <c r="AJ330" i="7"/>
  <c r="AM330" i="7" s="1"/>
  <c r="AL330" i="7"/>
  <c r="AI368" i="7"/>
  <c r="AJ412" i="7"/>
  <c r="AL392" i="7"/>
  <c r="AL373" i="7"/>
  <c r="AL364" i="7"/>
  <c r="AL360" i="7" s="1"/>
  <c r="AJ344" i="7"/>
  <c r="AL348" i="7"/>
  <c r="AL344" i="7" s="1"/>
  <c r="AI344" i="7"/>
  <c r="AL416" i="7"/>
  <c r="AM416" i="7"/>
  <c r="AM412" i="7" s="1"/>
  <c r="AL400" i="7"/>
  <c r="AJ352" i="7"/>
  <c r="AM368" i="7"/>
  <c r="AM347" i="7"/>
  <c r="AM344" i="7" s="1"/>
  <c r="AJ368" i="7"/>
  <c r="AJ340" i="7"/>
  <c r="AL340" i="7"/>
  <c r="AL336" i="7" s="1"/>
  <c r="AJ363" i="7"/>
  <c r="AI360" i="7"/>
  <c r="AJ404" i="7"/>
  <c r="AL415" i="7"/>
  <c r="AI378" i="7"/>
  <c r="AL382" i="7"/>
  <c r="AL356" i="7"/>
  <c r="AL352" i="7" s="1"/>
  <c r="AM355" i="7"/>
  <c r="AM352" i="7" s="1"/>
  <c r="AL408" i="7"/>
  <c r="AL404" i="7" s="1"/>
  <c r="AI352" i="7"/>
  <c r="AI412" i="7"/>
  <c r="AJ332" i="7"/>
  <c r="AL332" i="7"/>
  <c r="AI309" i="7"/>
  <c r="AL312" i="7"/>
  <c r="AL309" i="7" s="1"/>
  <c r="AJ305" i="7"/>
  <c r="AL305" i="7"/>
  <c r="AJ309" i="7"/>
  <c r="AM311" i="7"/>
  <c r="AM309" i="7" s="1"/>
  <c r="AM407" i="7"/>
  <c r="AM404" i="7" s="1"/>
  <c r="AJ391" i="7"/>
  <c r="AI386" i="7"/>
  <c r="AL391" i="7"/>
  <c r="AJ381" i="7"/>
  <c r="AJ378" i="7" s="1"/>
  <c r="AL381" i="7"/>
  <c r="AM380" i="7"/>
  <c r="AJ399" i="7"/>
  <c r="AJ396" i="7" s="1"/>
  <c r="AL399" i="7"/>
  <c r="AI396" i="7"/>
  <c r="AI301" i="7"/>
  <c r="AJ304" i="7"/>
  <c r="AM304" i="7" s="1"/>
  <c r="AL304" i="7"/>
  <c r="AI404" i="7"/>
  <c r="AM339" i="7"/>
  <c r="AJ321" i="7"/>
  <c r="AI317" i="7"/>
  <c r="AG213" i="7"/>
  <c r="AI219" i="7"/>
  <c r="AJ219" i="7" s="1"/>
  <c r="AM219" i="7" s="1"/>
  <c r="AL217" i="7"/>
  <c r="AI218" i="7"/>
  <c r="AJ218" i="7" s="1"/>
  <c r="AM218" i="7" s="1"/>
  <c r="AF213" i="7"/>
  <c r="AD213" i="7"/>
  <c r="AL62" i="7"/>
  <c r="AD186" i="7"/>
  <c r="AL203" i="7"/>
  <c r="AD205" i="7"/>
  <c r="AF205" i="7"/>
  <c r="AI205" i="7" s="1"/>
  <c r="AA207" i="7"/>
  <c r="AC207" i="7" s="1"/>
  <c r="AC206" i="7"/>
  <c r="AI204" i="7"/>
  <c r="AJ204" i="7" s="1"/>
  <c r="AM204" i="7" s="1"/>
  <c r="AG186" i="7"/>
  <c r="AL190" i="7"/>
  <c r="AD174" i="7"/>
  <c r="AI192" i="7"/>
  <c r="AJ192" i="7" s="1"/>
  <c r="AM192" i="7" s="1"/>
  <c r="AI191" i="7"/>
  <c r="AJ191" i="7" s="1"/>
  <c r="AM191" i="7" s="1"/>
  <c r="AF186" i="7"/>
  <c r="AI179" i="7"/>
  <c r="AJ179" i="7" s="1"/>
  <c r="AM179" i="7" s="1"/>
  <c r="AL178" i="7"/>
  <c r="AJ110" i="7"/>
  <c r="AM110" i="7" s="1"/>
  <c r="AF174" i="7"/>
  <c r="AG174" i="7"/>
  <c r="AI180" i="7"/>
  <c r="AJ180" i="7" s="1"/>
  <c r="AM180" i="7" s="1"/>
  <c r="AL164" i="7"/>
  <c r="AI165" i="7"/>
  <c r="AJ163" i="7"/>
  <c r="AM163" i="7" s="1"/>
  <c r="AL163" i="7"/>
  <c r="AA168" i="7"/>
  <c r="AC167" i="7"/>
  <c r="AF166" i="7"/>
  <c r="AD166" i="7"/>
  <c r="AI111" i="7"/>
  <c r="AJ111" i="7" s="1"/>
  <c r="AM111" i="7" s="1"/>
  <c r="AD112" i="7"/>
  <c r="AF112" i="7"/>
  <c r="AI112" i="7" s="1"/>
  <c r="AJ112" i="7" s="1"/>
  <c r="AD113" i="7"/>
  <c r="AF113" i="7"/>
  <c r="AG113" i="7" s="1"/>
  <c r="AC106" i="7"/>
  <c r="AJ62" i="7"/>
  <c r="AM62" i="7"/>
  <c r="AL40" i="7"/>
  <c r="AL145" i="7"/>
  <c r="AL144" i="7"/>
  <c r="AL155" i="7"/>
  <c r="AD23" i="7"/>
  <c r="AJ117" i="7"/>
  <c r="AL121" i="7"/>
  <c r="AL117" i="7" s="1"/>
  <c r="AL39" i="7"/>
  <c r="AL93" i="7"/>
  <c r="AG23" i="7"/>
  <c r="AJ97" i="7"/>
  <c r="AI117" i="7"/>
  <c r="AL77" i="7"/>
  <c r="AL446" i="7"/>
  <c r="AL208" i="7"/>
  <c r="AL193" i="7"/>
  <c r="AL221" i="7"/>
  <c r="AI141" i="7"/>
  <c r="AJ81" i="7"/>
  <c r="AL27" i="7"/>
  <c r="AF23" i="7"/>
  <c r="AI28" i="7"/>
  <c r="AJ28" i="7" s="1"/>
  <c r="AM28" i="7" s="1"/>
  <c r="AL182" i="7"/>
  <c r="AL101" i="7"/>
  <c r="AI29" i="7"/>
  <c r="AJ29" i="7" s="1"/>
  <c r="AM29" i="7" s="1"/>
  <c r="AM102" i="7"/>
  <c r="AM97" i="7" s="1"/>
  <c r="AL85" i="7"/>
  <c r="AL81" i="7" s="1"/>
  <c r="AI81" i="7"/>
  <c r="AI233" i="7"/>
  <c r="AL237" i="7"/>
  <c r="AL233" i="7" s="1"/>
  <c r="AI149" i="7"/>
  <c r="AJ71" i="7"/>
  <c r="AJ209" i="7"/>
  <c r="AL209" i="7"/>
  <c r="AM71" i="7"/>
  <c r="AI71" i="7"/>
  <c r="AM128" i="7"/>
  <c r="AL76" i="7"/>
  <c r="AL102" i="7"/>
  <c r="AM89" i="7"/>
  <c r="AL136" i="7"/>
  <c r="AL133" i="7" s="1"/>
  <c r="AI97" i="7"/>
  <c r="AL229" i="7"/>
  <c r="AL154" i="7"/>
  <c r="AJ220" i="7"/>
  <c r="AL220" i="7"/>
  <c r="AJ137" i="7"/>
  <c r="AM137" i="7" s="1"/>
  <c r="AI133" i="7"/>
  <c r="AJ195" i="7"/>
  <c r="AL195" i="7"/>
  <c r="AM129" i="7"/>
  <c r="AM236" i="7"/>
  <c r="AL92" i="7"/>
  <c r="AJ228" i="7"/>
  <c r="AJ225" i="7" s="1"/>
  <c r="AI225" i="7"/>
  <c r="AL228" i="7"/>
  <c r="AM176" i="7"/>
  <c r="AJ89" i="7"/>
  <c r="AM161" i="7"/>
  <c r="AI89" i="7"/>
  <c r="AM120" i="7"/>
  <c r="AM117" i="7" s="1"/>
  <c r="AM84" i="7"/>
  <c r="AM81" i="7" s="1"/>
  <c r="AI125" i="7"/>
  <c r="AM181" i="7"/>
  <c r="AM143" i="7"/>
  <c r="AM141" i="7" s="1"/>
  <c r="AJ141" i="7"/>
  <c r="AM135" i="7"/>
  <c r="AL129" i="7"/>
  <c r="AL125" i="7" s="1"/>
  <c r="AJ233" i="7"/>
  <c r="AM235" i="7"/>
  <c r="AJ149" i="7"/>
  <c r="AM151" i="7"/>
  <c r="AM149" i="7" s="1"/>
  <c r="AL297" i="7"/>
  <c r="AL293" i="7" s="1"/>
  <c r="AM500" i="7"/>
  <c r="AL433" i="7"/>
  <c r="AL289" i="7"/>
  <c r="AL285" i="7" s="1"/>
  <c r="AL31" i="7"/>
  <c r="AL18" i="7"/>
  <c r="AL470" i="7"/>
  <c r="AL466" i="7" s="1"/>
  <c r="AL58" i="7"/>
  <c r="AJ273" i="7"/>
  <c r="AM273" i="7" s="1"/>
  <c r="AL273" i="7"/>
  <c r="AL269" i="7" s="1"/>
  <c r="AL265" i="7"/>
  <c r="AL260" i="7" s="1"/>
  <c r="AL454" i="7"/>
  <c r="AL450" i="7" s="1"/>
  <c r="AL281" i="7"/>
  <c r="AL277" i="7" s="1"/>
  <c r="AL462" i="7"/>
  <c r="AL458" i="7" s="1"/>
  <c r="AL256" i="7"/>
  <c r="AL252" i="7" s="1"/>
  <c r="AL42" i="7"/>
  <c r="AL478" i="7"/>
  <c r="AL474" i="7" s="1"/>
  <c r="AJ461" i="7"/>
  <c r="AI458" i="7"/>
  <c r="AJ296" i="7"/>
  <c r="AI293" i="7"/>
  <c r="AJ264" i="7"/>
  <c r="AI260" i="7"/>
  <c r="AJ453" i="7"/>
  <c r="AI450" i="7"/>
  <c r="AJ288" i="7"/>
  <c r="AI285" i="7"/>
  <c r="AJ255" i="7"/>
  <c r="AI252" i="7"/>
  <c r="AJ41" i="7"/>
  <c r="AI35" i="7"/>
  <c r="AJ477" i="7"/>
  <c r="AI474" i="7"/>
  <c r="AJ30" i="7"/>
  <c r="AL19" i="7"/>
  <c r="AM15" i="7"/>
  <c r="AM499" i="7"/>
  <c r="AJ501" i="7"/>
  <c r="AM501" i="7" s="1"/>
  <c r="AL501" i="7"/>
  <c r="AL497" i="7" s="1"/>
  <c r="AD424" i="7"/>
  <c r="AF424" i="7"/>
  <c r="AJ49" i="7"/>
  <c r="AI46" i="7"/>
  <c r="AL49" i="7"/>
  <c r="AJ445" i="7"/>
  <c r="AL445" i="7"/>
  <c r="AJ280" i="7"/>
  <c r="AI277" i="7"/>
  <c r="AJ15" i="7"/>
  <c r="AJ469" i="7"/>
  <c r="AI466" i="7"/>
  <c r="AJ432" i="7"/>
  <c r="AI428" i="7"/>
  <c r="AL432" i="7"/>
  <c r="AJ272" i="7"/>
  <c r="AI269" i="7"/>
  <c r="AJ57" i="7"/>
  <c r="AI54" i="7"/>
  <c r="AL57" i="7"/>
  <c r="AG424" i="7"/>
  <c r="AI15" i="7"/>
  <c r="AL50" i="7"/>
  <c r="AI444" i="7" l="1"/>
  <c r="AJ444" i="7" s="1"/>
  <c r="AM444" i="7" s="1"/>
  <c r="AL443" i="7"/>
  <c r="AJ442" i="7"/>
  <c r="AM442" i="7" s="1"/>
  <c r="AL442" i="7"/>
  <c r="AL368" i="7"/>
  <c r="AL386" i="7"/>
  <c r="AM399" i="7"/>
  <c r="AM396" i="7" s="1"/>
  <c r="AL396" i="7"/>
  <c r="AL325" i="7"/>
  <c r="AL412" i="7"/>
  <c r="AL378" i="7"/>
  <c r="AJ325" i="7"/>
  <c r="AM332" i="7"/>
  <c r="AM325" i="7" s="1"/>
  <c r="AJ360" i="7"/>
  <c r="AM363" i="7"/>
  <c r="AM360" i="7" s="1"/>
  <c r="AJ336" i="7"/>
  <c r="AM340" i="7"/>
  <c r="AM336" i="7" s="1"/>
  <c r="AJ317" i="7"/>
  <c r="AM321" i="7"/>
  <c r="AM317" i="7" s="1"/>
  <c r="AL219" i="7"/>
  <c r="AM381" i="7"/>
  <c r="AM378" i="7" s="1"/>
  <c r="AJ386" i="7"/>
  <c r="AM391" i="7"/>
  <c r="AM386" i="7" s="1"/>
  <c r="AL301" i="7"/>
  <c r="AJ301" i="7"/>
  <c r="AM305" i="7"/>
  <c r="AM301" i="7" s="1"/>
  <c r="AI213" i="7"/>
  <c r="AL218" i="7"/>
  <c r="AL204" i="7"/>
  <c r="AJ205" i="7"/>
  <c r="AL205" i="7"/>
  <c r="AF206" i="7"/>
  <c r="AG206" i="7" s="1"/>
  <c r="AD206" i="7"/>
  <c r="AD207" i="7"/>
  <c r="AF207" i="7"/>
  <c r="AG207" i="7" s="1"/>
  <c r="AC199" i="7"/>
  <c r="AG205" i="7"/>
  <c r="AI186" i="7"/>
  <c r="AL179" i="7"/>
  <c r="AL192" i="7"/>
  <c r="AL191" i="7"/>
  <c r="AJ174" i="7"/>
  <c r="AI174" i="7"/>
  <c r="AL111" i="7"/>
  <c r="AL180" i="7"/>
  <c r="AG166" i="7"/>
  <c r="AF167" i="7"/>
  <c r="AG167" i="7" s="1"/>
  <c r="AD167" i="7"/>
  <c r="AC168" i="7"/>
  <c r="AA169" i="7"/>
  <c r="AI166" i="7"/>
  <c r="AJ165" i="7"/>
  <c r="AM165" i="7" s="1"/>
  <c r="AL165" i="7"/>
  <c r="AL112" i="7"/>
  <c r="AG112" i="7"/>
  <c r="AG106" i="7" s="1"/>
  <c r="AF106" i="7"/>
  <c r="AL141" i="7"/>
  <c r="AD106" i="7"/>
  <c r="AI113" i="7"/>
  <c r="AL113" i="7" s="1"/>
  <c r="AL149" i="7"/>
  <c r="AL35" i="7"/>
  <c r="AL89" i="7"/>
  <c r="AL71" i="7"/>
  <c r="AJ23" i="7"/>
  <c r="AI23" i="7"/>
  <c r="AL28" i="7"/>
  <c r="AL97" i="7"/>
  <c r="AL29" i="7"/>
  <c r="AM228" i="7"/>
  <c r="AM225" i="7" s="1"/>
  <c r="AM133" i="7"/>
  <c r="AJ133" i="7"/>
  <c r="AM209" i="7"/>
  <c r="AM233" i="7"/>
  <c r="AM125" i="7"/>
  <c r="AM174" i="7"/>
  <c r="AL225" i="7"/>
  <c r="AM220" i="7"/>
  <c r="AM213" i="7" s="1"/>
  <c r="AJ213" i="7"/>
  <c r="AM195" i="7"/>
  <c r="AM186" i="7" s="1"/>
  <c r="AJ186" i="7"/>
  <c r="AL428" i="7"/>
  <c r="AM30" i="7"/>
  <c r="AM23" i="7" s="1"/>
  <c r="AL15" i="7"/>
  <c r="AL54" i="7"/>
  <c r="AJ54" i="7"/>
  <c r="AM57" i="7"/>
  <c r="AM54" i="7" s="1"/>
  <c r="AJ269" i="7"/>
  <c r="AM272" i="7"/>
  <c r="AM269" i="7" s="1"/>
  <c r="AM445" i="7"/>
  <c r="AL46" i="7"/>
  <c r="AJ46" i="7"/>
  <c r="AM49" i="7"/>
  <c r="AM46" i="7" s="1"/>
  <c r="AJ497" i="7"/>
  <c r="AJ474" i="7"/>
  <c r="AM477" i="7"/>
  <c r="AM474" i="7" s="1"/>
  <c r="AJ35" i="7"/>
  <c r="AM41" i="7"/>
  <c r="AM35" i="7" s="1"/>
  <c r="AJ252" i="7"/>
  <c r="AM255" i="7"/>
  <c r="AM252" i="7" s="1"/>
  <c r="AM288" i="7"/>
  <c r="AM285" i="7" s="1"/>
  <c r="AJ285" i="7"/>
  <c r="AJ450" i="7"/>
  <c r="AM453" i="7"/>
  <c r="AM450" i="7" s="1"/>
  <c r="AJ260" i="7"/>
  <c r="AM264" i="7"/>
  <c r="AM260" i="7" s="1"/>
  <c r="AJ293" i="7"/>
  <c r="AM296" i="7"/>
  <c r="AM293" i="7" s="1"/>
  <c r="AJ458" i="7"/>
  <c r="AM461" i="7"/>
  <c r="AM458" i="7" s="1"/>
  <c r="AJ428" i="7"/>
  <c r="AM432" i="7"/>
  <c r="AM428" i="7" s="1"/>
  <c r="AJ466" i="7"/>
  <c r="AM469" i="7"/>
  <c r="AM466" i="7" s="1"/>
  <c r="AJ277" i="7"/>
  <c r="AM280" i="7"/>
  <c r="AM277" i="7" s="1"/>
  <c r="AM497" i="7"/>
  <c r="AI424" i="7"/>
  <c r="AM437" i="7" l="1"/>
  <c r="AJ437" i="7"/>
  <c r="AL444" i="7"/>
  <c r="AL437" i="7" s="1"/>
  <c r="AL483" i="7" s="1"/>
  <c r="AI437" i="7"/>
  <c r="AI483" i="7" s="1"/>
  <c r="AL424" i="7"/>
  <c r="AL213" i="7"/>
  <c r="AI206" i="7"/>
  <c r="AJ206" i="7" s="1"/>
  <c r="AM206" i="7" s="1"/>
  <c r="AD199" i="7"/>
  <c r="AF199" i="7"/>
  <c r="AG199" i="7"/>
  <c r="AI207" i="7"/>
  <c r="AM205" i="7"/>
  <c r="AL186" i="7"/>
  <c r="AL174" i="7"/>
  <c r="AL106" i="7"/>
  <c r="AI167" i="7"/>
  <c r="AJ166" i="7"/>
  <c r="AC169" i="7"/>
  <c r="AA170" i="7"/>
  <c r="AC170" i="7" s="1"/>
  <c r="AL166" i="7"/>
  <c r="AD168" i="7"/>
  <c r="AF168" i="7"/>
  <c r="AG168" i="7" s="1"/>
  <c r="AJ113" i="7"/>
  <c r="AI106" i="7"/>
  <c r="AM112" i="7"/>
  <c r="AL23" i="7"/>
  <c r="AJ483" i="7"/>
  <c r="AM424" i="7"/>
  <c r="AM483" i="7"/>
  <c r="AJ424" i="7"/>
  <c r="AL206" i="7" l="1"/>
  <c r="AJ207" i="7"/>
  <c r="AL207" i="7"/>
  <c r="AL199" i="7" s="1"/>
  <c r="AI199" i="7"/>
  <c r="AJ167" i="7"/>
  <c r="AM167" i="7" s="1"/>
  <c r="AL167" i="7"/>
  <c r="AF169" i="7"/>
  <c r="AG169" i="7" s="1"/>
  <c r="AD169" i="7"/>
  <c r="AC159" i="7"/>
  <c r="AC248" i="7" s="1"/>
  <c r="AC487" i="7" s="1"/>
  <c r="AM166" i="7"/>
  <c r="AD170" i="7"/>
  <c r="AF170" i="7"/>
  <c r="AG170" i="7" s="1"/>
  <c r="AI168" i="7"/>
  <c r="AM113" i="7"/>
  <c r="AM106" i="7" s="1"/>
  <c r="AJ106" i="7"/>
  <c r="AM207" i="7" l="1"/>
  <c r="AM199" i="7" s="1"/>
  <c r="AJ199" i="7"/>
  <c r="AI169" i="7"/>
  <c r="AJ169" i="7" s="1"/>
  <c r="AM169" i="7" s="1"/>
  <c r="AI170" i="7"/>
  <c r="AD159" i="7"/>
  <c r="AD248" i="7" s="1"/>
  <c r="AD487" i="7" s="1"/>
  <c r="AJ168" i="7"/>
  <c r="AG159" i="7"/>
  <c r="AG248" i="7" s="1"/>
  <c r="AG487" i="7" s="1"/>
  <c r="AF159" i="7"/>
  <c r="AF248" i="7" s="1"/>
  <c r="AF487" i="7" s="1"/>
  <c r="AL168" i="7"/>
  <c r="AL169" i="7" l="1"/>
  <c r="AI159" i="7"/>
  <c r="AI248" i="7" s="1"/>
  <c r="AI487" i="7" s="1"/>
  <c r="AJ170" i="7"/>
  <c r="AM170" i="7" s="1"/>
  <c r="AL170" i="7"/>
  <c r="AL159" i="7" s="1"/>
  <c r="AL248" i="7" s="1"/>
  <c r="AL487" i="7" s="1"/>
  <c r="AM168" i="7"/>
  <c r="AJ159" i="7" l="1"/>
  <c r="AJ248" i="7" s="1"/>
  <c r="AJ487" i="7" s="1"/>
  <c r="AM159" i="7"/>
  <c r="AM248" i="7" s="1"/>
  <c r="AM48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Douglas R Bade</author>
  </authors>
  <commentList>
    <comment ref="B1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Douglas R Bade:</t>
        </r>
        <r>
          <rPr>
            <sz val="9"/>
            <color indexed="81"/>
            <rFont val="Tahoma"/>
            <family val="2"/>
          </rPr>
          <t xml:space="preserve">
COPY SUMMARY ROW FROM METHODOLOGY CALC AND DO A PASTE VALUES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Cutshaw</author>
  </authors>
  <commentList>
    <comment ref="AA16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4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6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7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55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63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72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82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9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98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07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18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26" authorId="0" shapeId="0" xr:uid="{00000000-0006-0000-0300-00000D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34" authorId="0" shapeId="0" xr:uid="{00000000-0006-0000-0300-00000E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42" authorId="0" shapeId="0" xr:uid="{00000000-0006-0000-0300-00000F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50" authorId="0" shapeId="0" xr:uid="{00000000-0006-0000-0300-000010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60" authorId="0" shapeId="0" xr:uid="{00000000-0006-0000-0300-000011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75" authorId="0" shapeId="0" xr:uid="{00000000-0006-0000-0300-000012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187" authorId="0" shapeId="0" xr:uid="{00000000-0006-0000-0300-000013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00" authorId="0" shapeId="0" xr:uid="{00000000-0006-0000-0300-000014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14" authorId="0" shapeId="0" xr:uid="{00000000-0006-0000-0300-000015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26" authorId="0" shapeId="0" xr:uid="{00000000-0006-0000-0300-000016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34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42" authorId="0" shapeId="0" xr:uid="{00000000-0006-0000-0300-000018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53" authorId="0" shapeId="0" xr:uid="{00000000-0006-0000-0300-000019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61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70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78" authorId="0" shapeId="0" xr:uid="{00000000-0006-0000-0300-00001C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86" authorId="0" shapeId="0" xr:uid="{00000000-0006-0000-0300-00001D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294" authorId="0" shapeId="0" xr:uid="{00000000-0006-0000-0300-00001E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02" authorId="0" shapeId="0" xr:uid="{00000000-0006-0000-0300-00001F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10" authorId="0" shapeId="0" xr:uid="{00000000-0006-0000-0300-000020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18" authorId="0" shapeId="0" xr:uid="{00000000-0006-0000-0300-000021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26" authorId="0" shapeId="0" xr:uid="{00000000-0006-0000-0300-000022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37" authorId="0" shapeId="0" xr:uid="{00000000-0006-0000-0300-000023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45" authorId="0" shapeId="0" xr:uid="{00000000-0006-0000-0300-000024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53" authorId="0" shapeId="0" xr:uid="{00000000-0006-0000-0300-000025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61" authorId="0" shapeId="0" xr:uid="{00000000-0006-0000-0300-000026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69" authorId="0" shapeId="0" xr:uid="{00000000-0006-0000-0300-000027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79" authorId="0" shapeId="0" xr:uid="{00000000-0006-0000-0300-000028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87" authorId="0" shapeId="0" xr:uid="{00000000-0006-0000-0300-000029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397" authorId="0" shapeId="0" xr:uid="{00000000-0006-0000-0300-00002A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05" authorId="0" shapeId="0" xr:uid="{00000000-0006-0000-0300-00002B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13" authorId="0" shapeId="0" xr:uid="{00000000-0006-0000-0300-00002C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29" authorId="0" shapeId="0" xr:uid="{00000000-0006-0000-0300-00002D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38" authorId="0" shapeId="0" xr:uid="{00000000-0006-0000-0300-00002E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51" authorId="0" shapeId="0" xr:uid="{00000000-0006-0000-0300-00002F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59" authorId="0" shapeId="0" xr:uid="{00000000-0006-0000-0300-000030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67" authorId="0" shapeId="0" xr:uid="{00000000-0006-0000-0300-000031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75" authorId="0" shapeId="0" xr:uid="{00000000-0006-0000-0300-000032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  <comment ref="AA498" authorId="0" shapeId="0" xr:uid="{00000000-0006-0000-0300-000033000000}">
      <text>
        <r>
          <rPr>
            <b/>
            <sz val="8"/>
            <color indexed="81"/>
            <rFont val="Tahoma"/>
            <family val="2"/>
          </rPr>
          <t>Jim Cutshaw:</t>
        </r>
        <r>
          <rPr>
            <sz val="8"/>
            <color indexed="81"/>
            <rFont val="Tahoma"/>
            <family val="2"/>
          </rPr>
          <t xml:space="preserve">
Formula in 1st hour is different than subsequent hours, since date is always 1 row above 1st row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Dennis</author>
    <author>Douglas R Bade</author>
  </authors>
  <commentList>
    <comment ref="C17" authorId="0" shapeId="0" xr:uid="{00000000-0006-0000-3600-000001000000}">
      <text>
        <r>
          <rPr>
            <sz val="8"/>
            <color indexed="81"/>
            <rFont val="Tahoma"/>
            <family val="2"/>
          </rPr>
          <t xml:space="preserve">ONCE COPY TEMP &amp; PASTE DATA THEN FREEZE PANE @ C17 AND DELETE COMMENT
</t>
        </r>
      </text>
    </comment>
    <comment ref="BB23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2" shapeId="0" xr:uid="{00000000-0006-0000-3600-000003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Dennis</author>
    <author>Douglas R Bade</author>
  </authors>
  <commentList>
    <comment ref="BB23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Dennis:</t>
        </r>
        <r>
          <rPr>
            <sz val="8"/>
            <color indexed="81"/>
            <rFont val="Tahoma"/>
            <family val="2"/>
          </rPr>
          <t xml:space="preserve">
June is start of MISO Year.  Setting capacity values based on MISO must-offer values.  </t>
        </r>
      </text>
    </comment>
    <comment ref="A83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COPY OUPUT FROM BENCHMARK ANALYSIS DISPLAY AND DO A PASTE VALUES</t>
        </r>
      </text>
    </comment>
  </commentList>
</comments>
</file>

<file path=xl/sharedStrings.xml><?xml version="1.0" encoding="utf-8"?>
<sst xmlns="http://schemas.openxmlformats.org/spreadsheetml/2006/main" count="10738" uniqueCount="328">
  <si>
    <t>AES Indiana</t>
  </si>
  <si>
    <t>Cause No. 38703 FAC 142</t>
  </si>
  <si>
    <t>Workpaper Attachment DJ1-DJ2</t>
  </si>
  <si>
    <t xml:space="preserve">Calculation of Daily Benchmark </t>
  </si>
  <si>
    <t>NYMEX Henry Hub Day Ahead Natural Gas Price</t>
  </si>
  <si>
    <t>Daily</t>
  </si>
  <si>
    <t>Transport</t>
  </si>
  <si>
    <t xml:space="preserve">Proxy </t>
  </si>
  <si>
    <t>Average</t>
  </si>
  <si>
    <t>Charges</t>
  </si>
  <si>
    <t>Gas Price</t>
  </si>
  <si>
    <t>Heat Rate</t>
  </si>
  <si>
    <t>Benchmark</t>
  </si>
  <si>
    <t>Day</t>
  </si>
  <si>
    <t>$/MMBtu</t>
  </si>
  <si>
    <t>BTU/KWH</t>
  </si>
  <si>
    <t>$/MWH</t>
  </si>
  <si>
    <t>Purchased Power Above Daily Benchmark</t>
  </si>
  <si>
    <t>IURC Order 43414</t>
  </si>
  <si>
    <t>Methodology</t>
  </si>
  <si>
    <t>Hourly Purchased Power</t>
  </si>
  <si>
    <t>MWH</t>
  </si>
  <si>
    <t>Costs At-Risk After</t>
  </si>
  <si>
    <t>Operating</t>
  </si>
  <si>
    <t xml:space="preserve">Total Cost of </t>
  </si>
  <si>
    <t>Above the</t>
  </si>
  <si>
    <t>Amount Above</t>
  </si>
  <si>
    <t>Consideration of MISO</t>
  </si>
  <si>
    <t>Non-Recoverable Balance</t>
  </si>
  <si>
    <r>
      <t>Hourly Purchases</t>
    </r>
    <r>
      <rPr>
        <b/>
        <u/>
        <vertAlign val="superscript"/>
        <sz val="10"/>
        <rFont val="Arial"/>
        <family val="2"/>
      </rPr>
      <t>1</t>
    </r>
  </si>
  <si>
    <t>Daily Benchmark</t>
  </si>
  <si>
    <t>Economic Dispatch</t>
  </si>
  <si>
    <t>Reasons</t>
  </si>
  <si>
    <t>Above Daily Benchmark</t>
  </si>
  <si>
    <t>MW</t>
  </si>
  <si>
    <t>Amount</t>
  </si>
  <si>
    <t>Economic Purchases due to Unit Outages and Derates</t>
  </si>
  <si>
    <t>Economic Purchases due to Unit Outages</t>
  </si>
  <si>
    <t>Aug Total</t>
  </si>
  <si>
    <t>Sep Total</t>
  </si>
  <si>
    <t>Oct Total</t>
  </si>
  <si>
    <t>Grand Total</t>
  </si>
  <si>
    <r>
      <t>1</t>
    </r>
    <r>
      <rPr>
        <sz val="10"/>
        <rFont val="Arial"/>
        <family val="2"/>
      </rPr>
      <t>This column is the total cost of purchased power for those hours during the operating day when the price was above the benchmark.</t>
    </r>
  </si>
  <si>
    <t>OUTSIDE OF PRINT RANGE</t>
  </si>
  <si>
    <t>Note: Spreadsheet contains hidden columns and will paste values from Methodology Calc sheet</t>
  </si>
  <si>
    <t>NOTES:</t>
  </si>
  <si>
    <t>Small rows have been added at beginning and ending of months so that totaling formulas do not have to change as days are added or removed</t>
  </si>
  <si>
    <t>Tall rows have been added after the month totals for spacing purposes</t>
  </si>
  <si>
    <t>Only completed if costs at-risk after (c)(1) and (c)(2)</t>
  </si>
  <si>
    <t>(c)(1)</t>
  </si>
  <si>
    <t>(c)(2)</t>
  </si>
  <si>
    <t>(c)(3)</t>
  </si>
  <si>
    <t>(c)(4)</t>
  </si>
  <si>
    <t>(c)(5)</t>
  </si>
  <si>
    <t>(c)(6)</t>
  </si>
  <si>
    <t>Operating Day</t>
  </si>
  <si>
    <t>Hour Ending</t>
  </si>
  <si>
    <t>Total Cost of Hourly Purchases Above Daily Benchmark</t>
  </si>
  <si>
    <t>MW Purchased</t>
  </si>
  <si>
    <t>Price</t>
  </si>
  <si>
    <t>Price above Daily Benchmark</t>
  </si>
  <si>
    <t>Amount above Daily Benchmark</t>
  </si>
  <si>
    <t>MW for Available Units Not Selected by MISO</t>
  </si>
  <si>
    <t>Hourly Purchased Power Costs At-Risk After Consideration of MISO Econcomic Dispatch</t>
  </si>
  <si>
    <t>MW for Units with Full Forced Outage</t>
  </si>
  <si>
    <t>MW for Units with Qualifying Environ-mental Derate</t>
  </si>
  <si>
    <t>MW for Units with Partial Forced Outage /Derate</t>
  </si>
  <si>
    <t>MW for Units with Qualifying Scheduled Maint. Outage</t>
  </si>
  <si>
    <t>Total Outages</t>
  </si>
  <si>
    <t>11% of Seasonal Capacity</t>
  </si>
  <si>
    <t>Total Outages &gt; = 11% of Seasonal Generating Capacity Parameter -  100% Recoverable</t>
  </si>
  <si>
    <t>Qualifying Environmental Derate Parameter -  100% Recoverable</t>
  </si>
  <si>
    <t>Final Parameter  -  85% Recoverable up to Cap Price</t>
  </si>
  <si>
    <t>NonRecoverable Balance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</si>
  <si>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</si>
  <si>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</si>
  <si>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</si>
  <si>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</si>
  <si>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</si>
  <si>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</si>
  <si>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</si>
  <si>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</si>
  <si>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</si>
  <si>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</si>
  <si>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</si>
  <si>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</si>
  <si>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</si>
  <si>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</si>
  <si>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</si>
  <si>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</si>
  <si>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</si>
  <si>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</si>
  <si>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</si>
  <si>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</si>
  <si>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</si>
  <si>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</si>
  <si>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</si>
  <si>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</si>
  <si>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</si>
  <si>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AUG TOTAL</t>
  </si>
  <si>
    <t>SEP TOTAL</t>
  </si>
  <si>
    <t>OCT TOTAL</t>
  </si>
  <si>
    <t>GRAND TOTAL</t>
  </si>
  <si>
    <t>NOT IN PRINT RANGE</t>
  </si>
  <si>
    <t>Daily Template</t>
  </si>
  <si>
    <t>If additional rows required, insert BEFORE last row and copy formulas from last row</t>
  </si>
  <si>
    <t>If less rows required, DO NOT delete first or last row</t>
  </si>
  <si>
    <t>DO NOT CHANGE THIS SECTION!</t>
  </si>
  <si>
    <t>Note:</t>
  </si>
  <si>
    <t>The Demand Curve for scarcity pricing was determined per MISO Schedule 28. Per Michael Robinson of MISO on July 13, 2012 DRB/7/13/2012</t>
  </si>
  <si>
    <t>Cap Price</t>
  </si>
  <si>
    <t xml:space="preserve">  (FERC approved MISO scarcity pricing definition)</t>
  </si>
  <si>
    <t>Seasonal Capacity (see Detail Template)</t>
  </si>
  <si>
    <t>Winter</t>
  </si>
  <si>
    <t>Summer</t>
  </si>
  <si>
    <t>Notes:</t>
  </si>
  <si>
    <t>Copy template tab to create new tab for each day with purchases over benchmark</t>
  </si>
  <si>
    <t>Set up to print on Legal - 2 pages</t>
  </si>
  <si>
    <t>Data is entered in cell A83 from OATI display Benchmark Analysis</t>
  </si>
  <si>
    <t>INDIANAPOLIS POWER &amp; LIGHT COMPANY</t>
  </si>
  <si>
    <t>HE 1</t>
  </si>
  <si>
    <t>HE 2</t>
  </si>
  <si>
    <t>HE 3</t>
  </si>
  <si>
    <t>HE 4</t>
  </si>
  <si>
    <t>HE 5</t>
  </si>
  <si>
    <t>HE 6</t>
  </si>
  <si>
    <t>HE 7</t>
  </si>
  <si>
    <t>HE 8</t>
  </si>
  <si>
    <t>HE 9</t>
  </si>
  <si>
    <t>HE 10</t>
  </si>
  <si>
    <t>HE 11</t>
  </si>
  <si>
    <t>HE 12</t>
  </si>
  <si>
    <t>HE 13</t>
  </si>
  <si>
    <t>HE 14</t>
  </si>
  <si>
    <t>HE 15</t>
  </si>
  <si>
    <t>HE 16</t>
  </si>
  <si>
    <t>HE 17</t>
  </si>
  <si>
    <t>HE 18</t>
  </si>
  <si>
    <t>HE 19</t>
  </si>
  <si>
    <t>HE 20</t>
  </si>
  <si>
    <t>HE 21</t>
  </si>
  <si>
    <t>HE 22</t>
  </si>
  <si>
    <t>HE 23</t>
  </si>
  <si>
    <t>HE 24</t>
  </si>
  <si>
    <t>DATE</t>
  </si>
  <si>
    <t>PRICE</t>
  </si>
  <si>
    <t>Purchase Amount</t>
  </si>
  <si>
    <t xml:space="preserve">   Cost</t>
  </si>
  <si>
    <t>Purchases Above Benchmark</t>
  </si>
  <si>
    <t>Season identifier</t>
  </si>
  <si>
    <t>Step 1</t>
  </si>
  <si>
    <t>If Price exceeds Benchmark, enter X in Price column to identify Units Available but Not Selected by MISO for that hour, and MW Capacity will appear</t>
  </si>
  <si>
    <t>Else no further action required</t>
  </si>
  <si>
    <t>11% of Capacity</t>
  </si>
  <si>
    <t>Units Available but Not Selected</t>
  </si>
  <si>
    <t>Petersburg 1</t>
  </si>
  <si>
    <t>Petersburg 2</t>
  </si>
  <si>
    <t>Petersburg 3</t>
  </si>
  <si>
    <t>Petersburg 4</t>
  </si>
  <si>
    <t>Eagle Valley CCGT</t>
  </si>
  <si>
    <t>Harding Street 5</t>
  </si>
  <si>
    <t>Harding Street 6</t>
  </si>
  <si>
    <t>Harding Street 7</t>
  </si>
  <si>
    <t>Harding Street GT1</t>
  </si>
  <si>
    <t>x</t>
  </si>
  <si>
    <t>Harding Street GT2</t>
  </si>
  <si>
    <t>Harding Street GT3</t>
  </si>
  <si>
    <t>Harding Street GT4</t>
  </si>
  <si>
    <t>Harding Street GT5</t>
  </si>
  <si>
    <t>Harding Street GT6</t>
  </si>
  <si>
    <t>Georgetown GT1</t>
  </si>
  <si>
    <t>Georgetown GT4</t>
  </si>
  <si>
    <t xml:space="preserve">     Total</t>
  </si>
  <si>
    <t>Diesels</t>
  </si>
  <si>
    <t>MW above Economic Dispatch</t>
  </si>
  <si>
    <t>Step 2</t>
  </si>
  <si>
    <t>If MW above Economic Dispatch &gt; 0, enter MW of Outage / Derate and description for that hour</t>
  </si>
  <si>
    <t>Outages and Derates</t>
  </si>
  <si>
    <t>BENCHMARK ANALYSIS (generated on 2023-12-11 15:25:44 EST)</t>
  </si>
  <si>
    <t>Date:</t>
  </si>
  <si>
    <t>Daily (08/02/2023)</t>
  </si>
  <si>
    <t>Object Name</t>
  </si>
  <si>
    <t>WHOLESALE PURCHASEh</t>
  </si>
  <si>
    <t>WHOLESALE PURCHASE Price per MWhh</t>
  </si>
  <si>
    <t>WHOLESALE PURCHASE COSTh</t>
  </si>
  <si>
    <t>Purchases above the benchmark price</t>
  </si>
  <si>
    <t>HE1</t>
  </si>
  <si>
    <t>HE2</t>
  </si>
  <si>
    <t>HE3</t>
  </si>
  <si>
    <t>HE4</t>
  </si>
  <si>
    <t>HE5</t>
  </si>
  <si>
    <t>HE6</t>
  </si>
  <si>
    <t>HE7</t>
  </si>
  <si>
    <t>HE8</t>
  </si>
  <si>
    <t>HE9</t>
  </si>
  <si>
    <t>HE10</t>
  </si>
  <si>
    <t>HE11</t>
  </si>
  <si>
    <t>HE12</t>
  </si>
  <si>
    <t>HE13</t>
  </si>
  <si>
    <t>HE14</t>
  </si>
  <si>
    <t>HE15</t>
  </si>
  <si>
    <t>HE16</t>
  </si>
  <si>
    <t>HE17</t>
  </si>
  <si>
    <t>HE18</t>
  </si>
  <si>
    <t>HE19</t>
  </si>
  <si>
    <t>HE20</t>
  </si>
  <si>
    <t>HE21</t>
  </si>
  <si>
    <t>HE22</t>
  </si>
  <si>
    <t>HE23</t>
  </si>
  <si>
    <t>HE24</t>
  </si>
  <si>
    <t>Total: 5 records</t>
  </si>
  <si>
    <t>Back Pressure</t>
  </si>
  <si>
    <t>Exciter</t>
  </si>
  <si>
    <t>BENCHMARK ANALYSIS (generated on 2023-12-11 15:26:16 EST)</t>
  </si>
  <si>
    <t>Daily (08/03/2023)</t>
  </si>
  <si>
    <t>BENCHMARK ANALYSIS (generated on 2023-12-11 15:27:29 EST)</t>
  </si>
  <si>
    <t>Daily (08/04/2023)</t>
  </si>
  <si>
    <t>BENCHMARK ANALYSIS (generated on 2023-12-11 15:27:55 EST)</t>
  </si>
  <si>
    <t>Daily (08/06/2023)</t>
  </si>
  <si>
    <t>BCP</t>
  </si>
  <si>
    <t>Backpressure</t>
  </si>
  <si>
    <t>BENCHMARK ANALYSIS (generated on 2023-12-11 15:28:27 EST)</t>
  </si>
  <si>
    <t>Daily (08/07/2023)</t>
  </si>
  <si>
    <t>BENCHMARK ANALYSIS (generated on 2023-12-11 15:28:55 EST)</t>
  </si>
  <si>
    <t>Daily (08/08/2023)</t>
  </si>
  <si>
    <t>BENCHMARK ANALYSIS (generated on 2023-12-11 15:29:21 EST)</t>
  </si>
  <si>
    <t>Daily (08/09/2023)</t>
  </si>
  <si>
    <t>BENCHMARK ANALYSIS (generated on 2023-12-11 15:29:44 EST)</t>
  </si>
  <si>
    <t>Daily (08/10/2023)</t>
  </si>
  <si>
    <t>BENCHMARK ANALYSIS (generated on 2023-12-11 15:30:26 EST)</t>
  </si>
  <si>
    <t>Daily (08/11/2023)</t>
  </si>
  <si>
    <t>Tube Leak</t>
  </si>
  <si>
    <t>Ambients</t>
  </si>
  <si>
    <t>BENCHMARK ANALYSIS (generated on 2023-12-11 15:31:40 EST)</t>
  </si>
  <si>
    <t>Daily (08/12/2023)</t>
  </si>
  <si>
    <t>BENCHMARK ANALYSIS (generated on 2023-12-11 15:32:02 EST)</t>
  </si>
  <si>
    <t>Daily (08/13/2023)</t>
  </si>
  <si>
    <t>BENCHMARK ANALYSIS (generated on 2023-12-11 15:32:32 EST)</t>
  </si>
  <si>
    <t>Daily (08/14/2023)</t>
  </si>
  <si>
    <t>BENCHMARK ANALYSIS (generated on 2023-12-11 15:43:19 EST)</t>
  </si>
  <si>
    <t>Daily (08/15/2023)</t>
  </si>
  <si>
    <t>Exciter Issues</t>
  </si>
  <si>
    <t>BENCHMARK ANALYSIS (generated on 2023-12-11 15:33:35 EST)</t>
  </si>
  <si>
    <t>Daily (08/16/2023)</t>
  </si>
  <si>
    <t>BENCHMARK ANALYSIS (generated on 2023-12-11 15:34:05 EST)</t>
  </si>
  <si>
    <t>Daily (08/19/2023)</t>
  </si>
  <si>
    <t>BENCHMARK ANALYSIS (generated on 2023-12-11 15:34:30 EST)</t>
  </si>
  <si>
    <t>Daily (08/20/2023)</t>
  </si>
  <si>
    <t>Oil Temps</t>
  </si>
  <si>
    <t>BENCHMARK ANALYSIS (generated on 2023-12-11 15:36:33 EST)</t>
  </si>
  <si>
    <t>Daily (08/21/2023)</t>
  </si>
  <si>
    <t>BENCHMARK ANALYSIS (generated on 2023-12-11 15:36:57 EST)</t>
  </si>
  <si>
    <t>Daily (08/22/2023)</t>
  </si>
  <si>
    <t>Transformer Temps</t>
  </si>
  <si>
    <t>BENCHMARK ANALYSIS (generated on 2023-12-11 15:37:20 EST)</t>
  </si>
  <si>
    <t>Daily (08/23/2023)</t>
  </si>
  <si>
    <t>Transformer Oil Temps</t>
  </si>
  <si>
    <t>BENCHMARK ANALYSIS (generated on 2023-12-11 15:37:46 EST)</t>
  </si>
  <si>
    <t>Daily (08/24/2023)</t>
  </si>
  <si>
    <t>BENCHMARK ANALYSIS (generated on 2023-12-11 15:38:14 EST)</t>
  </si>
  <si>
    <t>Daily (08/25/2023)</t>
  </si>
  <si>
    <t>BENCHMARK ANALYSIS (generated on 2023-12-11 15:38:36 EST)</t>
  </si>
  <si>
    <t>Daily (08/26/2023)</t>
  </si>
  <si>
    <t>BENCHMARK ANALYSIS (generated on 2023-12-11 15:39:00 EST)</t>
  </si>
  <si>
    <t>Daily (08/27/2023)</t>
  </si>
  <si>
    <t>BENCHMARK ANALYSIS (generated on 2023-12-11 15:39:32 EST)</t>
  </si>
  <si>
    <t>Daily (08/28/2023)</t>
  </si>
  <si>
    <t>BENCHMARK ANALYSIS (generated on 2023-12-08 11:52:29 EST)</t>
  </si>
  <si>
    <t>Daily (09/04/2023)</t>
  </si>
  <si>
    <t>Loss of Power</t>
  </si>
  <si>
    <t>Excitor Issues</t>
  </si>
  <si>
    <t>BENCHMARK ANALYSIS (generated on 2023-12-08 11:53:31 EST)</t>
  </si>
  <si>
    <t>Daily (09/05/2023)</t>
  </si>
  <si>
    <t>BENCHMARK ANALYSIS (generated on 2023-12-08 11:54:16 EST)</t>
  </si>
  <si>
    <t>Daily (09/06/2023)</t>
  </si>
  <si>
    <t>BENCHMARK ANALYSIS (generated on 2023-12-08 11:54:47 EST)</t>
  </si>
  <si>
    <t>Daily (09/07/2023)</t>
  </si>
  <si>
    <t>BENCHMARK ANALYSIS (generated on 2023-12-08 11:55:27 EST)</t>
  </si>
  <si>
    <t>Daily (09/10/2023)</t>
  </si>
  <si>
    <t>BENCHMARK ANALYSIS (generated on 2023-12-08 11:56:32 EST)</t>
  </si>
  <si>
    <t>Daily (09/15/2023)</t>
  </si>
  <si>
    <t>BENCHMARK ANALYSIS (generated on 2023-12-08 11:57:02 EST)</t>
  </si>
  <si>
    <t>Daily (09/17/2023)</t>
  </si>
  <si>
    <t>BENCHMARK ANALYSIS (generated on 2023-12-08 11:58:22 EST)</t>
  </si>
  <si>
    <t>Daily (09/18/2023)</t>
  </si>
  <si>
    <t>BENCHMARK ANALYSIS (generated on 2023-12-08 11:59:21 EST)</t>
  </si>
  <si>
    <t>Daily (09/19/2023)</t>
  </si>
  <si>
    <t>BENCHMARK ANALYSIS (generated on 2023-12-08 11:59:52 EST)</t>
  </si>
  <si>
    <t>Daily (09/20/2023)</t>
  </si>
  <si>
    <t>BENCHMARK ANALYSIS (generated on 2023-12-08 12:00:26 EST)</t>
  </si>
  <si>
    <t>Daily (09/21/2023)</t>
  </si>
  <si>
    <t>BENCHMARK ANALYSIS (generated on 2023-12-08 12:01:02 EST)</t>
  </si>
  <si>
    <t>Daily (09/22/2023)</t>
  </si>
  <si>
    <t>BENCHMARK ANALYSIS (generated on 2023-12-08 12:01:34 EST)</t>
  </si>
  <si>
    <t>Daily (09/23/2023)</t>
  </si>
  <si>
    <t>Overhaul / Boiler Inspection</t>
  </si>
  <si>
    <t>Borescope Inspection</t>
  </si>
  <si>
    <t>BENCHMARK ANALYSIS (generated on 2023-12-08 12:02:08 EST)</t>
  </si>
  <si>
    <t>Daily (09/24/2023)</t>
  </si>
  <si>
    <t>BENCHMARK ANALYSIS (generated on 2023-12-08 12:02:51 EST)</t>
  </si>
  <si>
    <t>Daily (09/25/2023)</t>
  </si>
  <si>
    <t>BENCHMARK ANALYSIS (generated on 2023-12-08 12:03:22 EST)</t>
  </si>
  <si>
    <t>Daily (09/26/2023)</t>
  </si>
  <si>
    <t>BENCHMARK ANALYSIS (generated on 2023-12-08 12:04:53 EST)</t>
  </si>
  <si>
    <t>Daily (09/27/2023)</t>
  </si>
  <si>
    <t>BENCHMARK ANALYSIS (generated on 2023-12-08 12:05:21 EST)</t>
  </si>
  <si>
    <t>Daily (09/28/2023)</t>
  </si>
  <si>
    <t>BENCHMARK ANALYSIS (generated on 2023-12-08 12:05:53 EST)</t>
  </si>
  <si>
    <t>Daily (09/29/2023)</t>
  </si>
  <si>
    <t>BENCHMARK ANALYSIS (generated on 2023-12-08 12:06:29 EST)</t>
  </si>
  <si>
    <t>Daily (09/30/2023)</t>
  </si>
  <si>
    <t>BENCHMARK ANALYSIS (generated on 2023-12-08 16:17:42 EST)</t>
  </si>
  <si>
    <t>Daily (10/01/2023)</t>
  </si>
  <si>
    <t>TDBFP</t>
  </si>
  <si>
    <t>Unit Trip</t>
  </si>
  <si>
    <t>Maintenance</t>
  </si>
  <si>
    <t>BENCHMARK ANALYSIS (generated on 2023-12-08 16:18:22 EST)</t>
  </si>
  <si>
    <t>Daily (10/02/2023)</t>
  </si>
  <si>
    <t>BENCHMARK ANALYSIS (generated on 2023-12-08 16:18:49 EST)</t>
  </si>
  <si>
    <t>Daily (10/03/2023)</t>
  </si>
  <si>
    <t>BENCHMARK ANALYSIS (generated on 2023-12-08 16:19:29 EST)</t>
  </si>
  <si>
    <t>Daily (10/28/2023)</t>
  </si>
  <si>
    <t>BENCHMARK ANALYSIS (generated on 2023-12-08 16:19:59 EST)</t>
  </si>
  <si>
    <t>Daily (10/29/2023)</t>
  </si>
  <si>
    <t>BENCHMARK ANALYSIS (generated on 2023-12-08 16:20:45 EST)</t>
  </si>
  <si>
    <t>Daily (10/31/2023)</t>
  </si>
  <si>
    <t>BENCHMARK ANALYSIS (generated on 2016-06-03 14:13:05 EST)</t>
  </si>
  <si>
    <t>Daily (04/29/2016)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</si>
</sst>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_);[Red]\(#,##0.0\)"/>
    <numFmt numFmtId="166" formatCode="_(* #,##0_);_(* \(#,##0\);_(* &quot;-&quot;??_);_(@_)"/>
    <numFmt numFmtId="167" formatCode="_(* #,##0.000_);_(* \(#,##0.000\);_(* &quot;-&quot;??_);_(@_)"/>
    <numFmt numFmtId="168" formatCode="_(* #,##0.0000_);_(* \(#,##0.0000\);_(* &quot;-&quot;??_);_(@_)"/>
    <numFmt numFmtId="169" formatCode="0.000"/>
    <numFmt numFmtId="170" formatCode="0.0000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u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Arial"/>
      <family val="2"/>
    </font>
    <font>
      <sz val="12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F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</cellStyleXfs>
  <cellXfs count="240">
    <xf numFmtId="0" fontId="0" fillId="0" borderId="0" xfId="0"/>
    <xf numFmtId="0" fontId="2" fillId="0" borderId="1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2" xfId="0" applyBorder="1"/>
    <xf numFmtId="44" fontId="0" fillId="0" borderId="2" xfId="0" applyNumberFormat="1" applyBorder="1"/>
    <xf numFmtId="0" fontId="0" fillId="0" borderId="7" xfId="0" applyBorder="1"/>
    <xf numFmtId="0" fontId="2" fillId="0" borderId="8" xfId="0" applyFont="1" applyBorder="1"/>
    <xf numFmtId="0" fontId="2" fillId="0" borderId="9" xfId="0" applyFont="1" applyBorder="1"/>
    <xf numFmtId="0" fontId="2" fillId="0" borderId="1" xfId="0" applyFont="1" applyBorder="1" applyAlignment="1">
      <alignment horizontal="center"/>
    </xf>
    <xf numFmtId="0" fontId="0" fillId="0" borderId="9" xfId="0" applyBorder="1"/>
    <xf numFmtId="0" fontId="2" fillId="0" borderId="10" xfId="0" applyFont="1" applyBorder="1"/>
    <xf numFmtId="0" fontId="0" fillId="0" borderId="11" xfId="0" applyBorder="1"/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4" xfId="0" applyFont="1" applyBorder="1" applyAlignment="1">
      <alignment horizontal="left"/>
    </xf>
    <xf numFmtId="3" fontId="0" fillId="0" borderId="0" xfId="0" applyNumberFormat="1" applyAlignment="1">
      <alignment horizontal="center"/>
    </xf>
    <xf numFmtId="4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4" fontId="0" fillId="0" borderId="0" xfId="0" applyNumberFormat="1"/>
    <xf numFmtId="44" fontId="0" fillId="0" borderId="1" xfId="0" applyNumberFormat="1" applyBorder="1"/>
    <xf numFmtId="8" fontId="2" fillId="0" borderId="12" xfId="0" applyNumberFormat="1" applyFont="1" applyBorder="1"/>
    <xf numFmtId="8" fontId="2" fillId="0" borderId="5" xfId="0" applyNumberFormat="1" applyFont="1" applyBorder="1"/>
    <xf numFmtId="44" fontId="0" fillId="0" borderId="4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0" fontId="8" fillId="0" borderId="0" xfId="0" applyFont="1"/>
    <xf numFmtId="44" fontId="0" fillId="0" borderId="13" xfId="0" applyNumberFormat="1" applyBorder="1"/>
    <xf numFmtId="0" fontId="0" fillId="2" borderId="0" xfId="0" applyFill="1"/>
    <xf numFmtId="0" fontId="2" fillId="0" borderId="0" xfId="0" applyFont="1"/>
    <xf numFmtId="44" fontId="0" fillId="0" borderId="5" xfId="0" applyNumberFormat="1" applyBorder="1"/>
    <xf numFmtId="0" fontId="5" fillId="0" borderId="0" xfId="0" applyFont="1"/>
    <xf numFmtId="0" fontId="9" fillId="0" borderId="0" xfId="0" applyFont="1"/>
    <xf numFmtId="166" fontId="1" fillId="0" borderId="0" xfId="1" applyNumberFormat="1"/>
    <xf numFmtId="43" fontId="1" fillId="0" borderId="0" xfId="1"/>
    <xf numFmtId="166" fontId="1" fillId="0" borderId="0" xfId="1" applyNumberFormat="1" applyBorder="1" applyAlignment="1">
      <alignment horizontal="center"/>
    </xf>
    <xf numFmtId="38" fontId="0" fillId="0" borderId="0" xfId="0" applyNumberFormat="1" applyAlignment="1">
      <alignment horizontal="center"/>
    </xf>
    <xf numFmtId="165" fontId="0" fillId="0" borderId="0" xfId="0" applyNumberFormat="1"/>
    <xf numFmtId="10" fontId="0" fillId="0" borderId="0" xfId="0" applyNumberFormat="1"/>
    <xf numFmtId="40" fontId="0" fillId="0" borderId="0" xfId="0" applyNumberFormat="1"/>
    <xf numFmtId="8" fontId="0" fillId="0" borderId="0" xfId="0" applyNumberFormat="1"/>
    <xf numFmtId="166" fontId="1" fillId="0" borderId="0" xfId="1" applyNumberFormat="1" applyFont="1"/>
    <xf numFmtId="44" fontId="1" fillId="0" borderId="0" xfId="2"/>
    <xf numFmtId="0" fontId="2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4" fontId="6" fillId="0" borderId="0" xfId="2" applyFont="1" applyAlignment="1">
      <alignment horizontal="center"/>
    </xf>
    <xf numFmtId="44" fontId="1" fillId="0" borderId="0" xfId="2" applyAlignment="1">
      <alignment horizontal="center"/>
    </xf>
    <xf numFmtId="43" fontId="1" fillId="0" borderId="0" xfId="1" applyAlignment="1">
      <alignment horizontal="center"/>
    </xf>
    <xf numFmtId="0" fontId="10" fillId="0" borderId="0" xfId="0" applyFont="1"/>
    <xf numFmtId="14" fontId="10" fillId="0" borderId="0" xfId="0" applyNumberFormat="1" applyFont="1" applyAlignment="1">
      <alignment horizontal="center"/>
    </xf>
    <xf numFmtId="44" fontId="1" fillId="0" borderId="14" xfId="2" applyBorder="1" applyAlignment="1">
      <alignment horizontal="center"/>
    </xf>
    <xf numFmtId="166" fontId="1" fillId="0" borderId="14" xfId="1" applyNumberFormat="1" applyBorder="1" applyAlignment="1">
      <alignment horizontal="center"/>
    </xf>
    <xf numFmtId="38" fontId="10" fillId="0" borderId="0" xfId="0" applyNumberFormat="1" applyFont="1" applyAlignment="1">
      <alignment horizontal="center"/>
    </xf>
    <xf numFmtId="44" fontId="10" fillId="0" borderId="0" xfId="2" applyFont="1" applyAlignment="1">
      <alignment horizontal="center"/>
    </xf>
    <xf numFmtId="166" fontId="10" fillId="0" borderId="0" xfId="1" applyNumberFormat="1" applyFont="1" applyAlignment="1">
      <alignment horizontal="center"/>
    </xf>
    <xf numFmtId="43" fontId="10" fillId="0" borderId="0" xfId="1" applyFont="1" applyAlignment="1">
      <alignment horizontal="center"/>
    </xf>
    <xf numFmtId="40" fontId="0" fillId="0" borderId="0" xfId="0" applyNumberFormat="1" applyAlignment="1">
      <alignment horizontal="center"/>
    </xf>
    <xf numFmtId="166" fontId="10" fillId="0" borderId="0" xfId="1" applyNumberFormat="1" applyFont="1"/>
    <xf numFmtId="166" fontId="1" fillId="0" borderId="0" xfId="1" applyNumberFormat="1" applyAlignment="1">
      <alignment horizontal="center"/>
    </xf>
    <xf numFmtId="43" fontId="1" fillId="0" borderId="0" xfId="1" applyBorder="1" applyAlignment="1">
      <alignment horizontal="center"/>
    </xf>
    <xf numFmtId="44" fontId="1" fillId="0" borderId="0" xfId="2" applyBorder="1" applyAlignment="1">
      <alignment horizontal="center"/>
    </xf>
    <xf numFmtId="43" fontId="2" fillId="0" borderId="0" xfId="1" applyFont="1" applyAlignment="1">
      <alignment horizontal="center"/>
    </xf>
    <xf numFmtId="43" fontId="1" fillId="0" borderId="14" xfId="1" applyBorder="1" applyAlignment="1">
      <alignment horizontal="center"/>
    </xf>
    <xf numFmtId="166" fontId="0" fillId="0" borderId="0" xfId="0" applyNumberFormat="1"/>
    <xf numFmtId="166" fontId="11" fillId="0" borderId="0" xfId="1" applyNumberFormat="1" applyFont="1" applyAlignment="1">
      <alignment horizontal="center"/>
    </xf>
    <xf numFmtId="0" fontId="0" fillId="0" borderId="13" xfId="0" applyBorder="1"/>
    <xf numFmtId="166" fontId="2" fillId="0" borderId="0" xfId="1" applyNumberFormat="1" applyFont="1" applyAlignment="1">
      <alignment horizontal="center"/>
    </xf>
    <xf numFmtId="44" fontId="2" fillId="0" borderId="0" xfId="2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5" xfId="0" applyNumberFormat="1" applyBorder="1"/>
    <xf numFmtId="164" fontId="0" fillId="0" borderId="0" xfId="0" applyNumberFormat="1"/>
    <xf numFmtId="164" fontId="0" fillId="0" borderId="16" xfId="0" applyNumberFormat="1" applyBorder="1"/>
    <xf numFmtId="14" fontId="2" fillId="2" borderId="0" xfId="0" applyNumberFormat="1" applyFont="1" applyFill="1" applyAlignment="1">
      <alignment horizontal="center"/>
    </xf>
    <xf numFmtId="38" fontId="2" fillId="2" borderId="0" xfId="0" applyNumberFormat="1" applyFont="1" applyFill="1" applyAlignment="1">
      <alignment horizontal="center"/>
    </xf>
    <xf numFmtId="44" fontId="2" fillId="2" borderId="0" xfId="0" applyNumberFormat="1" applyFont="1" applyFill="1" applyAlignment="1">
      <alignment horizontal="center"/>
    </xf>
    <xf numFmtId="0" fontId="2" fillId="2" borderId="0" xfId="0" applyFont="1" applyFill="1"/>
    <xf numFmtId="43" fontId="2" fillId="2" borderId="0" xfId="1" applyFont="1" applyFill="1" applyAlignment="1">
      <alignment horizontal="center"/>
    </xf>
    <xf numFmtId="40" fontId="2" fillId="2" borderId="0" xfId="0" applyNumberFormat="1" applyFont="1" applyFill="1" applyAlignment="1">
      <alignment horizontal="center"/>
    </xf>
    <xf numFmtId="166" fontId="2" fillId="2" borderId="0" xfId="1" applyNumberFormat="1" applyFont="1" applyFill="1"/>
    <xf numFmtId="165" fontId="2" fillId="2" borderId="0" xfId="0" applyNumberFormat="1" applyFont="1" applyFill="1"/>
    <xf numFmtId="40" fontId="2" fillId="2" borderId="0" xfId="0" applyNumberFormat="1" applyFont="1" applyFill="1"/>
    <xf numFmtId="44" fontId="2" fillId="2" borderId="0" xfId="0" applyNumberFormat="1" applyFont="1" applyFill="1"/>
    <xf numFmtId="43" fontId="2" fillId="2" borderId="0" xfId="1" applyFont="1" applyFill="1" applyBorder="1" applyAlignment="1">
      <alignment horizontal="center"/>
    </xf>
    <xf numFmtId="44" fontId="2" fillId="2" borderId="15" xfId="2" applyFont="1" applyFill="1" applyBorder="1" applyAlignment="1">
      <alignment horizontal="center"/>
    </xf>
    <xf numFmtId="166" fontId="2" fillId="2" borderId="15" xfId="1" applyNumberFormat="1" applyFont="1" applyFill="1" applyBorder="1" applyAlignment="1">
      <alignment horizontal="center"/>
    </xf>
    <xf numFmtId="44" fontId="2" fillId="2" borderId="0" xfId="2" applyFont="1" applyFill="1"/>
    <xf numFmtId="0" fontId="2" fillId="0" borderId="0" xfId="0" applyFont="1" applyAlignment="1">
      <alignment horizontal="right"/>
    </xf>
    <xf numFmtId="8" fontId="2" fillId="0" borderId="0" xfId="0" applyNumberFormat="1" applyFont="1"/>
    <xf numFmtId="44" fontId="2" fillId="2" borderId="0" xfId="2" applyFont="1" applyFill="1" applyBorder="1" applyAlignment="1">
      <alignment horizontal="center"/>
    </xf>
    <xf numFmtId="166" fontId="2" fillId="2" borderId="0" xfId="1" applyNumberFormat="1" applyFont="1" applyFill="1" applyBorder="1" applyAlignment="1">
      <alignment horizontal="center"/>
    </xf>
    <xf numFmtId="44" fontId="2" fillId="2" borderId="0" xfId="2" applyFont="1" applyFill="1" applyAlignment="1">
      <alignment horizontal="center"/>
    </xf>
    <xf numFmtId="166" fontId="2" fillId="2" borderId="0" xfId="0" applyNumberFormat="1" applyFont="1" applyFill="1"/>
    <xf numFmtId="14" fontId="2" fillId="0" borderId="0" xfId="0" applyNumberFormat="1" applyFont="1" applyAlignment="1">
      <alignment horizontal="center"/>
    </xf>
    <xf numFmtId="166" fontId="2" fillId="2" borderId="0" xfId="1" applyNumberFormat="1" applyFont="1" applyFill="1" applyAlignment="1">
      <alignment horizontal="center"/>
    </xf>
    <xf numFmtId="14" fontId="12" fillId="0" borderId="4" xfId="0" applyNumberFormat="1" applyFont="1" applyBorder="1" applyAlignment="1">
      <alignment horizontal="center"/>
    </xf>
    <xf numFmtId="0" fontId="0" fillId="0" borderId="17" xfId="0" applyBorder="1"/>
    <xf numFmtId="0" fontId="10" fillId="0" borderId="18" xfId="0" applyFont="1" applyBorder="1"/>
    <xf numFmtId="0" fontId="0" fillId="0" borderId="4" xfId="0" applyBorder="1" applyAlignment="1">
      <alignment horizontal="left"/>
    </xf>
    <xf numFmtId="0" fontId="0" fillId="0" borderId="19" xfId="0" applyBorder="1"/>
    <xf numFmtId="0" fontId="10" fillId="0" borderId="5" xfId="0" applyFont="1" applyBorder="1"/>
    <xf numFmtId="0" fontId="0" fillId="0" borderId="20" xfId="0" applyBorder="1"/>
    <xf numFmtId="0" fontId="10" fillId="0" borderId="21" xfId="0" applyFont="1" applyBorder="1"/>
    <xf numFmtId="0" fontId="0" fillId="0" borderId="5" xfId="0" applyBorder="1" applyAlignment="1">
      <alignment horizontal="center"/>
    </xf>
    <xf numFmtId="44" fontId="2" fillId="0" borderId="4" xfId="0" applyNumberFormat="1" applyFont="1" applyBorder="1" applyAlignment="1">
      <alignment horizontal="left"/>
    </xf>
    <xf numFmtId="44" fontId="0" fillId="0" borderId="3" xfId="0" applyNumberFormat="1" applyBorder="1"/>
    <xf numFmtId="0" fontId="6" fillId="0" borderId="3" xfId="0" applyFont="1" applyBorder="1"/>
    <xf numFmtId="166" fontId="0" fillId="0" borderId="4" xfId="1" applyNumberFormat="1" applyFont="1" applyBorder="1"/>
    <xf numFmtId="0" fontId="0" fillId="0" borderId="22" xfId="0" applyBorder="1"/>
    <xf numFmtId="0" fontId="2" fillId="0" borderId="5" xfId="0" applyFont="1" applyBorder="1"/>
    <xf numFmtId="0" fontId="2" fillId="0" borderId="1" xfId="0" applyFont="1" applyBorder="1" applyAlignment="1">
      <alignment horizontal="left"/>
    </xf>
    <xf numFmtId="0" fontId="5" fillId="0" borderId="4" xfId="0" applyFont="1" applyBorder="1"/>
    <xf numFmtId="0" fontId="9" fillId="0" borderId="4" xfId="0" applyFont="1" applyBorder="1"/>
    <xf numFmtId="0" fontId="10" fillId="0" borderId="4" xfId="0" applyFont="1" applyBorder="1"/>
    <xf numFmtId="0" fontId="2" fillId="0" borderId="3" xfId="0" applyFont="1" applyBorder="1" applyAlignment="1">
      <alignment horizontal="left"/>
    </xf>
    <xf numFmtId="0" fontId="0" fillId="0" borderId="23" xfId="0" applyBorder="1" applyAlignment="1">
      <alignment horizontal="center"/>
    </xf>
    <xf numFmtId="0" fontId="2" fillId="0" borderId="5" xfId="0" applyFont="1" applyBorder="1" applyAlignment="1">
      <alignment horizontal="right"/>
    </xf>
    <xf numFmtId="0" fontId="10" fillId="3" borderId="5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44" fontId="2" fillId="0" borderId="24" xfId="0" applyNumberFormat="1" applyFont="1" applyBorder="1" applyAlignment="1">
      <alignment horizontal="center"/>
    </xf>
    <xf numFmtId="0" fontId="2" fillId="0" borderId="25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11" fillId="0" borderId="0" xfId="0" applyFont="1"/>
    <xf numFmtId="0" fontId="11" fillId="0" borderId="5" xfId="0" applyFont="1" applyBorder="1"/>
    <xf numFmtId="43" fontId="11" fillId="0" borderId="0" xfId="1" applyFont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0" fillId="0" borderId="0" xfId="0" applyNumberFormat="1" applyFont="1"/>
    <xf numFmtId="0" fontId="0" fillId="0" borderId="26" xfId="0" applyBorder="1" applyAlignment="1">
      <alignment horizontal="center"/>
    </xf>
    <xf numFmtId="0" fontId="1" fillId="0" borderId="0" xfId="0" applyFont="1"/>
    <xf numFmtId="0" fontId="13" fillId="0" borderId="0" xfId="0" applyFont="1"/>
    <xf numFmtId="43" fontId="2" fillId="2" borderId="15" xfId="1" applyFont="1" applyFill="1" applyBorder="1" applyAlignment="1">
      <alignment horizontal="center"/>
    </xf>
    <xf numFmtId="43" fontId="2" fillId="2" borderId="0" xfId="1" applyFont="1" applyFill="1"/>
    <xf numFmtId="0" fontId="14" fillId="0" borderId="0" xfId="0" applyFont="1"/>
    <xf numFmtId="14" fontId="0" fillId="0" borderId="6" xfId="0" applyNumberFormat="1" applyBorder="1" applyAlignment="1">
      <alignment horizontal="center"/>
    </xf>
    <xf numFmtId="38" fontId="10" fillId="0" borderId="6" xfId="0" applyNumberFormat="1" applyFont="1" applyBorder="1" applyAlignment="1">
      <alignment horizontal="center"/>
    </xf>
    <xf numFmtId="44" fontId="0" fillId="0" borderId="6" xfId="0" applyNumberFormat="1" applyBorder="1" applyAlignment="1">
      <alignment horizontal="center"/>
    </xf>
    <xf numFmtId="44" fontId="10" fillId="0" borderId="6" xfId="2" applyFont="1" applyBorder="1" applyAlignment="1">
      <alignment horizontal="center"/>
    </xf>
    <xf numFmtId="166" fontId="10" fillId="0" borderId="6" xfId="1" applyNumberFormat="1" applyFont="1" applyBorder="1" applyAlignment="1">
      <alignment horizontal="center"/>
    </xf>
    <xf numFmtId="38" fontId="0" fillId="0" borderId="6" xfId="0" applyNumberFormat="1" applyBorder="1" applyAlignment="1">
      <alignment horizontal="center"/>
    </xf>
    <xf numFmtId="43" fontId="1" fillId="0" borderId="6" xfId="1" applyBorder="1" applyAlignment="1">
      <alignment horizontal="center"/>
    </xf>
    <xf numFmtId="43" fontId="10" fillId="0" borderId="6" xfId="1" applyFont="1" applyBorder="1" applyAlignment="1">
      <alignment horizontal="center"/>
    </xf>
    <xf numFmtId="40" fontId="0" fillId="0" borderId="6" xfId="0" applyNumberFormat="1" applyBorder="1" applyAlignment="1">
      <alignment horizontal="center"/>
    </xf>
    <xf numFmtId="44" fontId="1" fillId="0" borderId="6" xfId="2" applyBorder="1" applyAlignment="1">
      <alignment horizontal="center"/>
    </xf>
    <xf numFmtId="166" fontId="1" fillId="0" borderId="6" xfId="1" applyNumberFormat="1" applyBorder="1"/>
    <xf numFmtId="165" fontId="0" fillId="0" borderId="6" xfId="0" applyNumberFormat="1" applyBorder="1"/>
    <xf numFmtId="10" fontId="0" fillId="0" borderId="6" xfId="0" applyNumberFormat="1" applyBorder="1"/>
    <xf numFmtId="43" fontId="1" fillId="0" borderId="6" xfId="1" applyBorder="1"/>
    <xf numFmtId="40" fontId="0" fillId="0" borderId="6" xfId="0" applyNumberFormat="1" applyBorder="1"/>
    <xf numFmtId="0" fontId="0" fillId="0" borderId="0" xfId="0" quotePrefix="1"/>
    <xf numFmtId="0" fontId="0" fillId="0" borderId="27" xfId="0" applyBorder="1" applyAlignment="1">
      <alignment horizontal="center"/>
    </xf>
    <xf numFmtId="0" fontId="0" fillId="0" borderId="23" xfId="0" applyBorder="1"/>
    <xf numFmtId="14" fontId="0" fillId="0" borderId="0" xfId="0" applyNumberFormat="1" applyAlignment="1">
      <alignment horizontal="left"/>
    </xf>
    <xf numFmtId="38" fontId="10" fillId="0" borderId="19" xfId="0" applyNumberFormat="1" applyFont="1" applyBorder="1" applyAlignment="1">
      <alignment horizontal="center"/>
    </xf>
    <xf numFmtId="44" fontId="0" fillId="0" borderId="19" xfId="0" applyNumberFormat="1" applyBorder="1" applyAlignment="1">
      <alignment horizontal="center"/>
    </xf>
    <xf numFmtId="44" fontId="10" fillId="0" borderId="19" xfId="2" applyFont="1" applyBorder="1" applyAlignment="1">
      <alignment horizontal="center"/>
    </xf>
    <xf numFmtId="14" fontId="0" fillId="0" borderId="4" xfId="0" applyNumberFormat="1" applyBorder="1" applyAlignment="1">
      <alignment horizontal="left"/>
    </xf>
    <xf numFmtId="44" fontId="10" fillId="0" borderId="0" xfId="2" applyFont="1" applyBorder="1" applyAlignment="1">
      <alignment horizontal="center"/>
    </xf>
    <xf numFmtId="166" fontId="10" fillId="0" borderId="19" xfId="1" applyNumberFormat="1" applyFont="1" applyBorder="1" applyAlignment="1">
      <alignment horizontal="center"/>
    </xf>
    <xf numFmtId="166" fontId="10" fillId="0" borderId="0" xfId="1" applyNumberFormat="1" applyFont="1" applyBorder="1" applyAlignment="1">
      <alignment horizontal="center"/>
    </xf>
    <xf numFmtId="9" fontId="11" fillId="0" borderId="0" xfId="3" applyFont="1" applyBorder="1" applyAlignment="1">
      <alignment horizontal="center"/>
    </xf>
    <xf numFmtId="38" fontId="0" fillId="0" borderId="19" xfId="0" applyNumberFormat="1" applyBorder="1" applyAlignment="1">
      <alignment horizontal="center"/>
    </xf>
    <xf numFmtId="43" fontId="1" fillId="0" borderId="13" xfId="1" applyBorder="1" applyAlignment="1">
      <alignment horizontal="center"/>
    </xf>
    <xf numFmtId="43" fontId="1" fillId="0" borderId="5" xfId="1" applyBorder="1" applyAlignment="1">
      <alignment horizontal="center"/>
    </xf>
    <xf numFmtId="43" fontId="10" fillId="0" borderId="5" xfId="1" applyFont="1" applyBorder="1" applyAlignment="1">
      <alignment horizontal="center"/>
    </xf>
    <xf numFmtId="17" fontId="0" fillId="0" borderId="0" xfId="0" applyNumberFormat="1"/>
    <xf numFmtId="169" fontId="0" fillId="0" borderId="0" xfId="0" applyNumberFormat="1"/>
    <xf numFmtId="166" fontId="1" fillId="0" borderId="0" xfId="1" applyNumberFormat="1" applyBorder="1"/>
    <xf numFmtId="2" fontId="0" fillId="0" borderId="0" xfId="0" applyNumberFormat="1"/>
    <xf numFmtId="17" fontId="1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8" fontId="1" fillId="0" borderId="0" xfId="1" applyNumberFormat="1"/>
    <xf numFmtId="15" fontId="0" fillId="0" borderId="0" xfId="0" applyNumberFormat="1"/>
    <xf numFmtId="167" fontId="10" fillId="0" borderId="0" xfId="1" applyNumberFormat="1" applyFont="1" applyBorder="1"/>
    <xf numFmtId="168" fontId="1" fillId="0" borderId="0" xfId="1" applyNumberFormat="1" applyBorder="1"/>
    <xf numFmtId="166" fontId="10" fillId="0" borderId="0" xfId="1" applyNumberFormat="1" applyFont="1" applyBorder="1"/>
    <xf numFmtId="43" fontId="11" fillId="0" borderId="28" xfId="1" applyFont="1" applyBorder="1"/>
    <xf numFmtId="43" fontId="11" fillId="0" borderId="29" xfId="1" applyFont="1" applyBorder="1"/>
    <xf numFmtId="164" fontId="1" fillId="0" borderId="0" xfId="2" applyNumberFormat="1" applyAlignment="1">
      <alignment horizontal="center"/>
    </xf>
    <xf numFmtId="166" fontId="1" fillId="0" borderId="18" xfId="1" applyNumberFormat="1" applyBorder="1" applyAlignment="1">
      <alignment horizontal="center"/>
    </xf>
    <xf numFmtId="164" fontId="1" fillId="0" borderId="0" xfId="2" applyNumberFormat="1" applyBorder="1"/>
    <xf numFmtId="164" fontId="1" fillId="0" borderId="15" xfId="2" applyNumberFormat="1" applyBorder="1"/>
    <xf numFmtId="164" fontId="1" fillId="0" borderId="0" xfId="2" applyNumberFormat="1"/>
    <xf numFmtId="164" fontId="1" fillId="0" borderId="0" xfId="2" applyNumberFormat="1" applyBorder="1" applyAlignment="1">
      <alignment horizontal="center"/>
    </xf>
    <xf numFmtId="44" fontId="1" fillId="0" borderId="0" xfId="2" applyBorder="1"/>
    <xf numFmtId="164" fontId="1" fillId="0" borderId="16" xfId="2" applyNumberFormat="1" applyBorder="1"/>
    <xf numFmtId="43" fontId="0" fillId="0" borderId="30" xfId="0" applyNumberFormat="1" applyBorder="1"/>
    <xf numFmtId="0" fontId="3" fillId="0" borderId="0" xfId="0" applyFont="1"/>
    <xf numFmtId="0" fontId="4" fillId="0" borderId="0" xfId="0" applyFont="1"/>
    <xf numFmtId="0" fontId="2" fillId="4" borderId="0" xfId="0" applyFont="1" applyFill="1"/>
    <xf numFmtId="44" fontId="1" fillId="0" borderId="13" xfId="0" applyNumberFormat="1" applyFont="1" applyBorder="1"/>
    <xf numFmtId="14" fontId="2" fillId="0" borderId="0" xfId="0" applyNumberFormat="1" applyFont="1"/>
    <xf numFmtId="170" fontId="1" fillId="0" borderId="0" xfId="1" applyNumberFormat="1" applyBorder="1"/>
    <xf numFmtId="167" fontId="20" fillId="0" borderId="0" xfId="1" applyNumberFormat="1" applyFont="1" applyBorder="1"/>
    <xf numFmtId="166" fontId="20" fillId="0" borderId="0" xfId="1" applyNumberFormat="1" applyFont="1" applyBorder="1"/>
    <xf numFmtId="0" fontId="1" fillId="0" borderId="0" xfId="0" applyFont="1" applyAlignment="1">
      <alignment horizontal="center"/>
    </xf>
    <xf numFmtId="0" fontId="21" fillId="0" borderId="0" xfId="4"/>
    <xf numFmtId="0" fontId="21" fillId="0" borderId="0" xfId="4" quotePrefix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6" fontId="2" fillId="0" borderId="0" xfId="1" applyNumberFormat="1" applyFont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6" fillId="0" borderId="0" xfId="0" applyFont="1" applyAlignment="1">
      <alignment horizontal="center"/>
    </xf>
    <xf numFmtId="43" fontId="1" fillId="0" borderId="33" xfId="1" applyFont="1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37" xfId="0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166" fontId="2" fillId="0" borderId="0" xfId="1" applyNumberFormat="1" applyFont="1" applyAlignment="1">
      <alignment horizontal="center" wrapText="1"/>
    </xf>
    <xf numFmtId="0" fontId="0" fillId="0" borderId="14" xfId="0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0" fillId="0" borderId="0" xfId="0" applyAlignment="1">
      <alignment horizontal="center" wrapText="1"/>
    </xf>
  </cellXfs>
  <cellStyles count="5">
    <cellStyle name="Comma" xfId="1" builtinId="3"/>
    <cellStyle name="Currency" xfId="2" builtinId="4"/>
    <cellStyle name="Normal" xfId="0" builtinId="0"/>
    <cellStyle name="Normal 3" xfId="4" xr:uid="{00000000-0005-0000-0000-000003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4</xdr:col>
      <xdr:colOff>552152</xdr:colOff>
      <xdr:row>16</xdr:row>
      <xdr:rowOff>66545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BC0893-D67E-A66A-C2A9-3EF0DEFBA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33550"/>
          <a:ext cx="2380952" cy="10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7:C9"/>
  <sheetViews>
    <sheetView tabSelected="1" topLeftCell="A2" zoomScaleNormal="100" workbookViewId="0">
      <selection activeCell="C21" sqref="C21"/>
    </sheetView>
  </sheetViews>
  <sheetFormatPr defaultRowHeight="12.5" x14ac:dyDescent="0.25"/>
  <sheetData>
    <row r="7" spans="3:3" ht="15.5" x14ac:dyDescent="0.35">
      <c r="C7" s="197" t="s">
        <v>0</v>
      </c>
    </row>
    <row r="8" spans="3:3" ht="15.5" x14ac:dyDescent="0.35">
      <c r="C8" s="197" t="s">
        <v>1</v>
      </c>
    </row>
    <row r="9" spans="3:3" ht="15.5" x14ac:dyDescent="0.35">
      <c r="C9" s="198" t="s">
        <v>2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12"/>
  <sheetViews>
    <sheetView topLeftCell="A6" zoomScaleNormal="100" workbookViewId="0">
      <pane xSplit="2" ySplit="11" topLeftCell="AF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45146</v>
      </c>
      <c r="B12" s="11" t="s">
        <v>146</v>
      </c>
      <c r="C12" s="3">
        <f>B88</f>
        <v>279</v>
      </c>
      <c r="D12" s="30">
        <f>C88</f>
        <v>23.41</v>
      </c>
      <c r="E12" s="3">
        <f>B89</f>
        <v>220</v>
      </c>
      <c r="F12" s="191">
        <f>C89</f>
        <v>21.54</v>
      </c>
      <c r="G12" s="3">
        <f>B90</f>
        <v>217</v>
      </c>
      <c r="H12" s="30">
        <f>C90</f>
        <v>20.73</v>
      </c>
      <c r="I12" s="3">
        <f>B91</f>
        <v>211</v>
      </c>
      <c r="J12" s="30">
        <f>C91</f>
        <v>20.420000000000002</v>
      </c>
      <c r="K12" s="3">
        <f>B92</f>
        <v>261</v>
      </c>
      <c r="L12" s="30">
        <f>C92</f>
        <v>21.61</v>
      </c>
      <c r="M12" s="3">
        <f>B93</f>
        <v>353</v>
      </c>
      <c r="N12" s="30">
        <f>C93</f>
        <v>24.71</v>
      </c>
      <c r="O12" s="3">
        <f>B94</f>
        <v>416</v>
      </c>
      <c r="P12" s="30">
        <f>C94</f>
        <v>24.87</v>
      </c>
      <c r="Q12" s="3">
        <f>B95</f>
        <v>486</v>
      </c>
      <c r="R12" s="30">
        <f>C95</f>
        <v>26</v>
      </c>
      <c r="S12" s="3">
        <f>B96</f>
        <v>560</v>
      </c>
      <c r="T12" s="30">
        <f>C96</f>
        <v>27.76</v>
      </c>
      <c r="U12" s="3">
        <f>B97</f>
        <v>630</v>
      </c>
      <c r="V12" s="30">
        <f>C97</f>
        <v>30.08</v>
      </c>
      <c r="W12" s="3">
        <f>B98</f>
        <v>606</v>
      </c>
      <c r="X12" s="30">
        <f>C98</f>
        <v>31.67</v>
      </c>
      <c r="Y12" s="3">
        <f>B99</f>
        <v>615</v>
      </c>
      <c r="Z12" s="30">
        <f>C99</f>
        <v>35.89</v>
      </c>
      <c r="AA12" s="3">
        <f>B100</f>
        <v>617</v>
      </c>
      <c r="AB12" s="30">
        <f>C100</f>
        <v>38.229999999999997</v>
      </c>
      <c r="AC12" s="3">
        <f>B101</f>
        <v>549</v>
      </c>
      <c r="AD12" s="30">
        <f>C101</f>
        <v>39.65</v>
      </c>
      <c r="AE12" s="3">
        <f>B102</f>
        <v>384</v>
      </c>
      <c r="AF12" s="30">
        <f>C102</f>
        <v>42.46</v>
      </c>
      <c r="AG12" s="3">
        <f>B103</f>
        <v>325</v>
      </c>
      <c r="AH12" s="30">
        <f>C103</f>
        <v>53.12</v>
      </c>
      <c r="AI12" s="3">
        <f>B104</f>
        <v>300</v>
      </c>
      <c r="AJ12" s="30">
        <f>C104</f>
        <v>48.5</v>
      </c>
      <c r="AK12" s="3">
        <f>B105</f>
        <v>221</v>
      </c>
      <c r="AL12" s="30">
        <f>C105</f>
        <v>47.21</v>
      </c>
      <c r="AM12" s="3">
        <f>B106</f>
        <v>170</v>
      </c>
      <c r="AN12" s="30">
        <f>C106</f>
        <v>40.909999999999997</v>
      </c>
      <c r="AO12" s="3">
        <f>B107</f>
        <v>157</v>
      </c>
      <c r="AP12" s="30">
        <f>C107</f>
        <v>38.39</v>
      </c>
      <c r="AQ12" s="3">
        <f>B108</f>
        <v>127</v>
      </c>
      <c r="AR12" s="30">
        <f>C108</f>
        <v>37.35</v>
      </c>
      <c r="AS12" s="3">
        <f>B109</f>
        <v>209</v>
      </c>
      <c r="AT12" s="30">
        <f>C109</f>
        <v>33.450000000000003</v>
      </c>
      <c r="AU12" s="3">
        <f>B110</f>
        <v>210</v>
      </c>
      <c r="AV12" s="30">
        <f>C110</f>
        <v>27.32</v>
      </c>
      <c r="AW12" s="3">
        <f>B111</f>
        <v>222</v>
      </c>
      <c r="AX12" s="30">
        <f>C111</f>
        <v>25.3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6531.39</v>
      </c>
      <c r="E13" s="24"/>
      <c r="F13" s="9">
        <f>$D89</f>
        <v>4738.8</v>
      </c>
      <c r="G13" s="24"/>
      <c r="H13" s="9">
        <f>$D90</f>
        <v>4498.41</v>
      </c>
      <c r="I13" s="24"/>
      <c r="J13" s="9">
        <f>$D91</f>
        <v>4308.62</v>
      </c>
      <c r="K13" s="24"/>
      <c r="L13" s="9">
        <f>$D92</f>
        <v>5640.21</v>
      </c>
      <c r="M13" s="24"/>
      <c r="N13" s="9">
        <f>$D93</f>
        <v>8722.6299999999992</v>
      </c>
      <c r="O13" s="24"/>
      <c r="P13" s="9">
        <f>$D94</f>
        <v>10345.92</v>
      </c>
      <c r="Q13" s="24"/>
      <c r="R13" s="9">
        <f>$D95</f>
        <v>12636</v>
      </c>
      <c r="S13" s="24"/>
      <c r="T13" s="9">
        <f>$D96</f>
        <v>15545.6</v>
      </c>
      <c r="U13" s="24"/>
      <c r="V13" s="9">
        <f>$D97</f>
        <v>18950.400000000001</v>
      </c>
      <c r="W13" s="24"/>
      <c r="X13" s="9">
        <f>$D98</f>
        <v>19192.02</v>
      </c>
      <c r="Y13" s="24"/>
      <c r="Z13" s="9">
        <f>$D99</f>
        <v>22072.35</v>
      </c>
      <c r="AA13" s="24"/>
      <c r="AB13" s="9">
        <f>$D100</f>
        <v>23587.91</v>
      </c>
      <c r="AC13" s="24"/>
      <c r="AD13" s="9">
        <f>$D101</f>
        <v>21767.85</v>
      </c>
      <c r="AE13" s="24"/>
      <c r="AF13" s="9">
        <f>$D102</f>
        <v>16304.64</v>
      </c>
      <c r="AG13" s="24"/>
      <c r="AH13" s="9">
        <f>$D103</f>
        <v>17264</v>
      </c>
      <c r="AI13" s="24"/>
      <c r="AJ13" s="9">
        <f>$D104</f>
        <v>14550</v>
      </c>
      <c r="AK13" s="24"/>
      <c r="AL13" s="9">
        <f>$D105</f>
        <v>10433.41</v>
      </c>
      <c r="AM13" s="24"/>
      <c r="AN13" s="9">
        <f>$D106</f>
        <v>6954.7</v>
      </c>
      <c r="AO13" s="24"/>
      <c r="AP13" s="9">
        <f>$D107</f>
        <v>6027.23</v>
      </c>
      <c r="AQ13" s="24"/>
      <c r="AR13" s="9">
        <f>$D108</f>
        <v>4743.45</v>
      </c>
      <c r="AS13" s="24"/>
      <c r="AT13" s="9">
        <f>$D109</f>
        <v>6991.05</v>
      </c>
      <c r="AU13" s="24"/>
      <c r="AV13" s="9">
        <f>$D110</f>
        <v>5737.2</v>
      </c>
      <c r="AW13" s="24"/>
      <c r="AX13" s="9">
        <f>$D111</f>
        <v>5616.6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40.630000000000003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8624.75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702.72</v>
      </c>
      <c r="AG15" s="24"/>
      <c r="AH15" s="9">
        <f>$E103</f>
        <v>4059.25</v>
      </c>
      <c r="AI15" s="24"/>
      <c r="AJ15" s="9">
        <f>$E104</f>
        <v>2361</v>
      </c>
      <c r="AK15" s="24"/>
      <c r="AL15" s="9">
        <f>$E105</f>
        <v>1454.18</v>
      </c>
      <c r="AM15" s="24"/>
      <c r="AN15" s="9">
        <f>$E106</f>
        <v>47.6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177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177</v>
      </c>
      <c r="AL39" s="5"/>
      <c r="AM39" s="110">
        <f>SUM(AM23:AM38)</f>
        <v>177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207</v>
      </c>
      <c r="AF41" s="5"/>
      <c r="AG41" s="4">
        <f>IF(AH15&gt;0,IF(AG12&gt;AG39,+AG12-AG39,0),0)</f>
        <v>148</v>
      </c>
      <c r="AH41" s="5"/>
      <c r="AI41" s="4">
        <f>IF(AJ15&gt;0,IF(AI12&gt;AI39,+AI12-AI39,0),0)</f>
        <v>123</v>
      </c>
      <c r="AJ41" s="5"/>
      <c r="AK41" s="4">
        <f>IF(AL15&gt;0,IF(AK12&gt;AK39,+AK12-AK39,0),0)</f>
        <v>44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>
        <f>$BC$26-0</f>
        <v>538</v>
      </c>
      <c r="AF60" s="120" t="s">
        <v>219</v>
      </c>
      <c r="AG60" s="115">
        <f>$BC$26-0</f>
        <v>538</v>
      </c>
      <c r="AH60" s="120" t="s">
        <v>219</v>
      </c>
      <c r="AI60" s="115">
        <f>$BC$26-0</f>
        <v>538</v>
      </c>
      <c r="AJ60" s="120" t="s">
        <v>219</v>
      </c>
      <c r="AK60" s="115">
        <f>$BC$26-0</f>
        <v>538</v>
      </c>
      <c r="AL60" s="120" t="s">
        <v>219</v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>
        <f>$BC$28-81</f>
        <v>19</v>
      </c>
      <c r="AF62" s="120" t="s">
        <v>220</v>
      </c>
      <c r="AG62" s="115">
        <f>$BC$28-81</f>
        <v>19</v>
      </c>
      <c r="AH62" s="120" t="s">
        <v>220</v>
      </c>
      <c r="AI62" s="115">
        <f>$BC$28-81</f>
        <v>19</v>
      </c>
      <c r="AJ62" s="120" t="s">
        <v>220</v>
      </c>
      <c r="AK62" s="115">
        <f>$BC$28-81</f>
        <v>19</v>
      </c>
      <c r="AL62" s="120" t="s">
        <v>220</v>
      </c>
      <c r="AM62" s="115"/>
      <c r="AN62" s="120" t="str">
        <f t="shared" ref="AN62:AN72" si="38">IF(AN28="x","x","")</f>
        <v/>
      </c>
      <c r="AO62" s="115"/>
      <c r="AP62" s="120" t="str">
        <f t="shared" ref="AP62:AP72" si="39">IF(AP28="x","x","")</f>
        <v/>
      </c>
      <c r="AQ62" s="115"/>
      <c r="AR62" s="120" t="str">
        <f t="shared" ref="AR62:AR72" si="40">IF(AR28="x","x","")</f>
        <v/>
      </c>
      <c r="AS62" s="115"/>
      <c r="AT62" s="120" t="str">
        <f t="shared" ref="AT62:AT72" si="41">IF(AT28="x","x","")</f>
        <v/>
      </c>
      <c r="AU62" s="115"/>
      <c r="AV62" s="120" t="str">
        <f t="shared" ref="AV62:AV72" si="42">IF(AV28="x","x","")</f>
        <v/>
      </c>
      <c r="AW62" s="115"/>
      <c r="AX62" s="120" t="str">
        <f t="shared" ref="AX62:AX72" si="43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>
        <f>$BC$29-81</f>
        <v>14</v>
      </c>
      <c r="AF63" s="119" t="s">
        <v>220</v>
      </c>
      <c r="AG63" s="115">
        <f>$BC$29-81</f>
        <v>14</v>
      </c>
      <c r="AH63" s="119" t="s">
        <v>220</v>
      </c>
      <c r="AI63" s="115">
        <f>$BC$29-81</f>
        <v>14</v>
      </c>
      <c r="AJ63" s="119" t="s">
        <v>220</v>
      </c>
      <c r="AK63" s="115">
        <f>$BC$29-81</f>
        <v>14</v>
      </c>
      <c r="AL63" s="119" t="s">
        <v>220</v>
      </c>
      <c r="AM63" s="115"/>
      <c r="AN63" s="119" t="str">
        <f t="shared" si="38"/>
        <v/>
      </c>
      <c r="AO63" s="115"/>
      <c r="AP63" s="119" t="str">
        <f t="shared" si="39"/>
        <v/>
      </c>
      <c r="AQ63" s="115"/>
      <c r="AR63" s="119" t="str">
        <f t="shared" si="40"/>
        <v/>
      </c>
      <c r="AS63" s="115"/>
      <c r="AT63" s="119" t="str">
        <f t="shared" si="41"/>
        <v/>
      </c>
      <c r="AU63" s="115"/>
      <c r="AV63" s="119" t="str">
        <f t="shared" si="42"/>
        <v/>
      </c>
      <c r="AW63" s="115"/>
      <c r="AX63" s="119" t="str">
        <f t="shared" si="43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>
        <f>$BC$30-0</f>
        <v>425</v>
      </c>
      <c r="AF64" s="120" t="s">
        <v>212</v>
      </c>
      <c r="AG64" s="115">
        <f>$BC$30-0</f>
        <v>425</v>
      </c>
      <c r="AH64" s="120" t="s">
        <v>212</v>
      </c>
      <c r="AI64" s="115">
        <f>$BC$30-0</f>
        <v>425</v>
      </c>
      <c r="AJ64" s="120" t="s">
        <v>212</v>
      </c>
      <c r="AK64" s="115">
        <f>$BC$30-0</f>
        <v>425</v>
      </c>
      <c r="AL64" s="120" t="s">
        <v>212</v>
      </c>
      <c r="AM64" s="115"/>
      <c r="AN64" s="120" t="str">
        <f t="shared" si="38"/>
        <v/>
      </c>
      <c r="AO64" s="115"/>
      <c r="AP64" s="120" t="str">
        <f t="shared" si="39"/>
        <v/>
      </c>
      <c r="AQ64" s="115"/>
      <c r="AR64" s="120" t="str">
        <f t="shared" si="40"/>
        <v/>
      </c>
      <c r="AS64" s="115"/>
      <c r="AT64" s="120" t="str">
        <f t="shared" si="41"/>
        <v/>
      </c>
      <c r="AU64" s="115"/>
      <c r="AV64" s="120" t="str">
        <f t="shared" si="42"/>
        <v/>
      </c>
      <c r="AW64" s="115"/>
      <c r="AX64" s="120" t="str">
        <f t="shared" si="43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ref="AF65:AF72" si="44">IF(AF31="x","x","")</f>
        <v>x</v>
      </c>
      <c r="AG65" s="115"/>
      <c r="AH65" s="119" t="str">
        <f t="shared" ref="AH65:AH72" si="45">IF(AH31="x","x","")</f>
        <v>x</v>
      </c>
      <c r="AI65" s="115"/>
      <c r="AJ65" s="119" t="str">
        <f t="shared" ref="AJ65:AJ72" si="46">IF(AJ31="x","x","")</f>
        <v>x</v>
      </c>
      <c r="AK65" s="115"/>
      <c r="AL65" s="119" t="str">
        <f t="shared" ref="AL65:AL72" si="47">IF(AL31="x","x","")</f>
        <v>x</v>
      </c>
      <c r="AM65" s="115"/>
      <c r="AN65" s="119" t="str">
        <f t="shared" si="38"/>
        <v>x</v>
      </c>
      <c r="AO65" s="115"/>
      <c r="AP65" s="119" t="str">
        <f t="shared" si="39"/>
        <v/>
      </c>
      <c r="AQ65" s="115"/>
      <c r="AR65" s="119" t="str">
        <f t="shared" si="40"/>
        <v/>
      </c>
      <c r="AS65" s="115"/>
      <c r="AT65" s="119" t="str">
        <f t="shared" si="41"/>
        <v/>
      </c>
      <c r="AU65" s="115"/>
      <c r="AV65" s="119" t="str">
        <f t="shared" si="42"/>
        <v/>
      </c>
      <c r="AW65" s="115"/>
      <c r="AX65" s="119" t="str">
        <f t="shared" si="43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44"/>
        <v>x</v>
      </c>
      <c r="AG66" s="115"/>
      <c r="AH66" s="120" t="str">
        <f t="shared" si="45"/>
        <v>x</v>
      </c>
      <c r="AI66" s="115"/>
      <c r="AJ66" s="120" t="str">
        <f t="shared" si="46"/>
        <v>x</v>
      </c>
      <c r="AK66" s="115"/>
      <c r="AL66" s="120" t="str">
        <f t="shared" si="47"/>
        <v>x</v>
      </c>
      <c r="AM66" s="115"/>
      <c r="AN66" s="120" t="str">
        <f t="shared" si="38"/>
        <v>x</v>
      </c>
      <c r="AO66" s="115"/>
      <c r="AP66" s="120" t="str">
        <f t="shared" si="39"/>
        <v/>
      </c>
      <c r="AQ66" s="115"/>
      <c r="AR66" s="120" t="str">
        <f t="shared" si="40"/>
        <v/>
      </c>
      <c r="AS66" s="115"/>
      <c r="AT66" s="120" t="str">
        <f t="shared" si="41"/>
        <v/>
      </c>
      <c r="AU66" s="115"/>
      <c r="AV66" s="120" t="str">
        <f t="shared" si="42"/>
        <v/>
      </c>
      <c r="AW66" s="115"/>
      <c r="AX66" s="120" t="str">
        <f t="shared" si="43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44"/>
        <v/>
      </c>
      <c r="AG67" s="115"/>
      <c r="AH67" s="119" t="str">
        <f t="shared" si="45"/>
        <v/>
      </c>
      <c r="AI67" s="115"/>
      <c r="AJ67" s="119" t="str">
        <f t="shared" si="46"/>
        <v/>
      </c>
      <c r="AK67" s="115"/>
      <c r="AL67" s="119" t="str">
        <f t="shared" si="47"/>
        <v/>
      </c>
      <c r="AM67" s="115"/>
      <c r="AN67" s="119" t="str">
        <f t="shared" si="38"/>
        <v/>
      </c>
      <c r="AO67" s="115"/>
      <c r="AP67" s="119" t="str">
        <f t="shared" si="39"/>
        <v/>
      </c>
      <c r="AQ67" s="115"/>
      <c r="AR67" s="119" t="str">
        <f t="shared" si="40"/>
        <v/>
      </c>
      <c r="AS67" s="115"/>
      <c r="AT67" s="119" t="str">
        <f t="shared" si="41"/>
        <v/>
      </c>
      <c r="AU67" s="115"/>
      <c r="AV67" s="119" t="str">
        <f t="shared" si="42"/>
        <v/>
      </c>
      <c r="AW67" s="115"/>
      <c r="AX67" s="119" t="str">
        <f t="shared" si="43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44"/>
        <v>x</v>
      </c>
      <c r="AG68" s="115"/>
      <c r="AH68" s="120" t="str">
        <f t="shared" si="45"/>
        <v>x</v>
      </c>
      <c r="AI68" s="115"/>
      <c r="AJ68" s="120" t="str">
        <f t="shared" si="46"/>
        <v>x</v>
      </c>
      <c r="AK68" s="115"/>
      <c r="AL68" s="120" t="str">
        <f t="shared" si="47"/>
        <v>x</v>
      </c>
      <c r="AM68" s="115"/>
      <c r="AN68" s="120" t="str">
        <f t="shared" si="38"/>
        <v>x</v>
      </c>
      <c r="AO68" s="115"/>
      <c r="AP68" s="120" t="str">
        <f t="shared" si="39"/>
        <v/>
      </c>
      <c r="AQ68" s="115"/>
      <c r="AR68" s="120" t="str">
        <f t="shared" si="40"/>
        <v/>
      </c>
      <c r="AS68" s="115"/>
      <c r="AT68" s="120" t="str">
        <f t="shared" si="41"/>
        <v/>
      </c>
      <c r="AU68" s="115"/>
      <c r="AV68" s="120" t="str">
        <f t="shared" si="42"/>
        <v/>
      </c>
      <c r="AW68" s="115"/>
      <c r="AX68" s="120" t="str">
        <f t="shared" si="43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44"/>
        <v>x</v>
      </c>
      <c r="AG69" s="115"/>
      <c r="AH69" s="119" t="str">
        <f t="shared" si="45"/>
        <v>x</v>
      </c>
      <c r="AI69" s="115"/>
      <c r="AJ69" s="119" t="str">
        <f t="shared" si="46"/>
        <v>x</v>
      </c>
      <c r="AK69" s="115"/>
      <c r="AL69" s="119" t="str">
        <f t="shared" si="47"/>
        <v>x</v>
      </c>
      <c r="AM69" s="115"/>
      <c r="AN69" s="119" t="str">
        <f t="shared" si="38"/>
        <v>x</v>
      </c>
      <c r="AO69" s="115"/>
      <c r="AP69" s="119" t="str">
        <f t="shared" si="39"/>
        <v/>
      </c>
      <c r="AQ69" s="115"/>
      <c r="AR69" s="119" t="str">
        <f t="shared" si="40"/>
        <v/>
      </c>
      <c r="AS69" s="115"/>
      <c r="AT69" s="119" t="str">
        <f t="shared" si="41"/>
        <v/>
      </c>
      <c r="AU69" s="115"/>
      <c r="AV69" s="119" t="str">
        <f t="shared" si="42"/>
        <v/>
      </c>
      <c r="AW69" s="115"/>
      <c r="AX69" s="119" t="str">
        <f t="shared" si="43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44"/>
        <v/>
      </c>
      <c r="AG70" s="115"/>
      <c r="AH70" s="120" t="str">
        <f t="shared" si="45"/>
        <v/>
      </c>
      <c r="AI70" s="115"/>
      <c r="AJ70" s="120" t="str">
        <f t="shared" si="46"/>
        <v/>
      </c>
      <c r="AK70" s="115"/>
      <c r="AL70" s="120" t="str">
        <f t="shared" si="47"/>
        <v/>
      </c>
      <c r="AM70" s="115"/>
      <c r="AN70" s="120" t="str">
        <f t="shared" si="38"/>
        <v/>
      </c>
      <c r="AO70" s="115"/>
      <c r="AP70" s="120" t="str">
        <f t="shared" si="39"/>
        <v/>
      </c>
      <c r="AQ70" s="115"/>
      <c r="AR70" s="120" t="str">
        <f t="shared" si="40"/>
        <v/>
      </c>
      <c r="AS70" s="115"/>
      <c r="AT70" s="120" t="str">
        <f t="shared" si="41"/>
        <v/>
      </c>
      <c r="AU70" s="115"/>
      <c r="AV70" s="120" t="str">
        <f t="shared" si="42"/>
        <v/>
      </c>
      <c r="AW70" s="115"/>
      <c r="AX70" s="120" t="str">
        <f t="shared" si="43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44"/>
        <v/>
      </c>
      <c r="AG71" s="115"/>
      <c r="AH71" s="119" t="str">
        <f t="shared" si="45"/>
        <v/>
      </c>
      <c r="AI71" s="115"/>
      <c r="AJ71" s="119" t="str">
        <f t="shared" si="46"/>
        <v/>
      </c>
      <c r="AK71" s="115"/>
      <c r="AL71" s="119" t="str">
        <f t="shared" si="47"/>
        <v/>
      </c>
      <c r="AM71" s="115"/>
      <c r="AN71" s="119" t="str">
        <f t="shared" si="38"/>
        <v/>
      </c>
      <c r="AO71" s="115"/>
      <c r="AP71" s="119" t="str">
        <f t="shared" si="39"/>
        <v/>
      </c>
      <c r="AQ71" s="115"/>
      <c r="AR71" s="119" t="str">
        <f t="shared" si="40"/>
        <v/>
      </c>
      <c r="AS71" s="115"/>
      <c r="AT71" s="119" t="str">
        <f t="shared" si="41"/>
        <v/>
      </c>
      <c r="AU71" s="115"/>
      <c r="AV71" s="119" t="str">
        <f t="shared" si="42"/>
        <v/>
      </c>
      <c r="AW71" s="115"/>
      <c r="AX71" s="119" t="str">
        <f t="shared" si="43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44"/>
        <v/>
      </c>
      <c r="AG72" s="115"/>
      <c r="AH72" s="120" t="str">
        <f t="shared" si="45"/>
        <v/>
      </c>
      <c r="AI72" s="115"/>
      <c r="AJ72" s="120" t="str">
        <f t="shared" si="46"/>
        <v/>
      </c>
      <c r="AK72" s="115"/>
      <c r="AL72" s="120" t="str">
        <f t="shared" si="47"/>
        <v/>
      </c>
      <c r="AM72" s="115"/>
      <c r="AN72" s="120" t="str">
        <f t="shared" si="38"/>
        <v/>
      </c>
      <c r="AO72" s="115"/>
      <c r="AP72" s="120" t="str">
        <f t="shared" si="39"/>
        <v/>
      </c>
      <c r="AQ72" s="115"/>
      <c r="AR72" s="120" t="str">
        <f t="shared" si="40"/>
        <v/>
      </c>
      <c r="AS72" s="115"/>
      <c r="AT72" s="120" t="str">
        <f t="shared" si="41"/>
        <v/>
      </c>
      <c r="AU72" s="115"/>
      <c r="AV72" s="120" t="str">
        <f t="shared" si="42"/>
        <v/>
      </c>
      <c r="AW72" s="115"/>
      <c r="AX72" s="120" t="str">
        <f t="shared" si="43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996</v>
      </c>
      <c r="AF73" s="5"/>
      <c r="AG73" s="110">
        <f>SUM(AG57:AG72)</f>
        <v>996</v>
      </c>
      <c r="AH73" s="5"/>
      <c r="AI73" s="110">
        <f>SUM(AI57:AI72)</f>
        <v>996</v>
      </c>
      <c r="AJ73" s="5"/>
      <c r="AK73" s="110">
        <f>SUM(AK57:AK72)</f>
        <v>996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223</v>
      </c>
    </row>
    <row r="84" spans="1:6" x14ac:dyDescent="0.25">
      <c r="A84" t="s">
        <v>179</v>
      </c>
      <c r="B84" t="s">
        <v>224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279</v>
      </c>
      <c r="C88">
        <v>23.41</v>
      </c>
      <c r="D88">
        <v>6531.39</v>
      </c>
      <c r="E88">
        <v>0</v>
      </c>
      <c r="F88" s="130">
        <v>40.630000000000003</v>
      </c>
    </row>
    <row r="89" spans="1:6" ht="13" x14ac:dyDescent="0.3">
      <c r="A89" s="32" t="s">
        <v>187</v>
      </c>
      <c r="B89">
        <v>220</v>
      </c>
      <c r="C89">
        <v>21.54</v>
      </c>
      <c r="D89">
        <v>4738.8</v>
      </c>
      <c r="E89">
        <v>0</v>
      </c>
      <c r="F89">
        <v>40.630000000000003</v>
      </c>
    </row>
    <row r="90" spans="1:6" ht="13" x14ac:dyDescent="0.3">
      <c r="A90" s="32" t="s">
        <v>188</v>
      </c>
      <c r="B90">
        <v>217</v>
      </c>
      <c r="C90">
        <v>20.73</v>
      </c>
      <c r="D90">
        <v>4498.41</v>
      </c>
      <c r="E90">
        <v>0</v>
      </c>
      <c r="F90">
        <v>40.630000000000003</v>
      </c>
    </row>
    <row r="91" spans="1:6" ht="13" x14ac:dyDescent="0.3">
      <c r="A91" s="32" t="s">
        <v>189</v>
      </c>
      <c r="B91">
        <v>211</v>
      </c>
      <c r="C91">
        <v>20.420000000000002</v>
      </c>
      <c r="D91">
        <v>4308.62</v>
      </c>
      <c r="E91">
        <v>0</v>
      </c>
      <c r="F91">
        <v>40.630000000000003</v>
      </c>
    </row>
    <row r="92" spans="1:6" ht="13" x14ac:dyDescent="0.3">
      <c r="A92" s="32" t="s">
        <v>190</v>
      </c>
      <c r="B92">
        <v>261</v>
      </c>
      <c r="C92">
        <v>21.61</v>
      </c>
      <c r="D92">
        <v>5640.21</v>
      </c>
      <c r="E92">
        <v>0</v>
      </c>
      <c r="F92">
        <v>40.630000000000003</v>
      </c>
    </row>
    <row r="93" spans="1:6" ht="13" x14ac:dyDescent="0.3">
      <c r="A93" s="32" t="s">
        <v>191</v>
      </c>
      <c r="B93">
        <v>353</v>
      </c>
      <c r="C93">
        <v>24.71</v>
      </c>
      <c r="D93">
        <v>8722.6299999999992</v>
      </c>
      <c r="E93">
        <v>0</v>
      </c>
      <c r="F93">
        <v>40.630000000000003</v>
      </c>
    </row>
    <row r="94" spans="1:6" ht="13" x14ac:dyDescent="0.3">
      <c r="A94" s="32" t="s">
        <v>192</v>
      </c>
      <c r="B94">
        <v>416</v>
      </c>
      <c r="C94">
        <v>24.87</v>
      </c>
      <c r="D94">
        <v>10345.92</v>
      </c>
      <c r="E94">
        <v>0</v>
      </c>
      <c r="F94">
        <v>40.630000000000003</v>
      </c>
    </row>
    <row r="95" spans="1:6" ht="13" x14ac:dyDescent="0.3">
      <c r="A95" s="32" t="s">
        <v>193</v>
      </c>
      <c r="B95">
        <v>486</v>
      </c>
      <c r="C95">
        <v>26</v>
      </c>
      <c r="D95">
        <v>12636</v>
      </c>
      <c r="E95">
        <v>0</v>
      </c>
      <c r="F95">
        <v>40.630000000000003</v>
      </c>
    </row>
    <row r="96" spans="1:6" ht="13" x14ac:dyDescent="0.3">
      <c r="A96" s="32" t="s">
        <v>194</v>
      </c>
      <c r="B96">
        <v>560</v>
      </c>
      <c r="C96">
        <v>27.76</v>
      </c>
      <c r="D96">
        <v>15545.6</v>
      </c>
      <c r="E96">
        <v>0</v>
      </c>
      <c r="F96">
        <v>40.630000000000003</v>
      </c>
    </row>
    <row r="97" spans="1:6" ht="13" x14ac:dyDescent="0.3">
      <c r="A97" s="32" t="s">
        <v>195</v>
      </c>
      <c r="B97">
        <v>630</v>
      </c>
      <c r="C97">
        <v>30.08</v>
      </c>
      <c r="D97">
        <v>18950.400000000001</v>
      </c>
      <c r="E97">
        <v>0</v>
      </c>
      <c r="F97">
        <v>40.630000000000003</v>
      </c>
    </row>
    <row r="98" spans="1:6" ht="13" x14ac:dyDescent="0.3">
      <c r="A98" s="32" t="s">
        <v>196</v>
      </c>
      <c r="B98">
        <v>606</v>
      </c>
      <c r="C98">
        <v>31.67</v>
      </c>
      <c r="D98">
        <v>19192.02</v>
      </c>
      <c r="E98">
        <v>0</v>
      </c>
      <c r="F98">
        <v>40.630000000000003</v>
      </c>
    </row>
    <row r="99" spans="1:6" ht="13" x14ac:dyDescent="0.3">
      <c r="A99" s="32" t="s">
        <v>197</v>
      </c>
      <c r="B99">
        <v>615</v>
      </c>
      <c r="C99">
        <v>35.89</v>
      </c>
      <c r="D99">
        <v>22072.35</v>
      </c>
      <c r="E99">
        <v>0</v>
      </c>
      <c r="F99">
        <v>40.630000000000003</v>
      </c>
    </row>
    <row r="100" spans="1:6" ht="13" x14ac:dyDescent="0.3">
      <c r="A100" s="32" t="s">
        <v>198</v>
      </c>
      <c r="B100">
        <v>617</v>
      </c>
      <c r="C100">
        <v>38.229999999999997</v>
      </c>
      <c r="D100">
        <v>23587.91</v>
      </c>
      <c r="E100">
        <v>0</v>
      </c>
      <c r="F100">
        <v>40.630000000000003</v>
      </c>
    </row>
    <row r="101" spans="1:6" ht="13" x14ac:dyDescent="0.3">
      <c r="A101" s="32" t="s">
        <v>199</v>
      </c>
      <c r="B101">
        <v>549</v>
      </c>
      <c r="C101">
        <v>39.65</v>
      </c>
      <c r="D101">
        <v>21767.85</v>
      </c>
      <c r="E101">
        <v>0</v>
      </c>
      <c r="F101">
        <v>40.630000000000003</v>
      </c>
    </row>
    <row r="102" spans="1:6" ht="13" x14ac:dyDescent="0.3">
      <c r="A102" s="32" t="s">
        <v>200</v>
      </c>
      <c r="B102">
        <v>384</v>
      </c>
      <c r="C102">
        <v>42.46</v>
      </c>
      <c r="D102">
        <v>16304.64</v>
      </c>
      <c r="E102">
        <v>702.72</v>
      </c>
      <c r="F102">
        <v>40.630000000000003</v>
      </c>
    </row>
    <row r="103" spans="1:6" ht="13" x14ac:dyDescent="0.3">
      <c r="A103" s="32" t="s">
        <v>201</v>
      </c>
      <c r="B103">
        <v>325</v>
      </c>
      <c r="C103">
        <v>53.12</v>
      </c>
      <c r="D103">
        <v>17264</v>
      </c>
      <c r="E103">
        <v>4059.25</v>
      </c>
      <c r="F103">
        <v>40.630000000000003</v>
      </c>
    </row>
    <row r="104" spans="1:6" ht="13" x14ac:dyDescent="0.3">
      <c r="A104" s="32" t="s">
        <v>202</v>
      </c>
      <c r="B104">
        <v>300</v>
      </c>
      <c r="C104">
        <v>48.5</v>
      </c>
      <c r="D104">
        <v>14550</v>
      </c>
      <c r="E104">
        <v>2361</v>
      </c>
      <c r="F104">
        <v>40.630000000000003</v>
      </c>
    </row>
    <row r="105" spans="1:6" ht="13" x14ac:dyDescent="0.3">
      <c r="A105" s="32" t="s">
        <v>203</v>
      </c>
      <c r="B105">
        <v>221</v>
      </c>
      <c r="C105">
        <v>47.21</v>
      </c>
      <c r="D105">
        <v>10433.41</v>
      </c>
      <c r="E105">
        <v>1454.18</v>
      </c>
      <c r="F105">
        <v>40.630000000000003</v>
      </c>
    </row>
    <row r="106" spans="1:6" ht="13" x14ac:dyDescent="0.3">
      <c r="A106" s="32" t="s">
        <v>204</v>
      </c>
      <c r="B106">
        <v>170</v>
      </c>
      <c r="C106">
        <v>40.909999999999997</v>
      </c>
      <c r="D106">
        <v>6954.7</v>
      </c>
      <c r="E106">
        <v>47.6</v>
      </c>
      <c r="F106">
        <v>40.630000000000003</v>
      </c>
    </row>
    <row r="107" spans="1:6" ht="13" x14ac:dyDescent="0.3">
      <c r="A107" s="32" t="s">
        <v>205</v>
      </c>
      <c r="B107">
        <v>157</v>
      </c>
      <c r="C107">
        <v>38.39</v>
      </c>
      <c r="D107">
        <v>6027.23</v>
      </c>
      <c r="E107">
        <v>0</v>
      </c>
      <c r="F107">
        <v>40.630000000000003</v>
      </c>
    </row>
    <row r="108" spans="1:6" ht="13" x14ac:dyDescent="0.3">
      <c r="A108" s="32" t="s">
        <v>206</v>
      </c>
      <c r="B108">
        <v>127</v>
      </c>
      <c r="C108">
        <v>37.35</v>
      </c>
      <c r="D108">
        <v>4743.45</v>
      </c>
      <c r="E108">
        <v>0</v>
      </c>
      <c r="F108">
        <v>40.630000000000003</v>
      </c>
    </row>
    <row r="109" spans="1:6" ht="13" x14ac:dyDescent="0.3">
      <c r="A109" s="32" t="s">
        <v>207</v>
      </c>
      <c r="B109">
        <v>209</v>
      </c>
      <c r="C109">
        <v>33.450000000000003</v>
      </c>
      <c r="D109">
        <v>6991.05</v>
      </c>
      <c r="E109">
        <v>0</v>
      </c>
      <c r="F109">
        <v>40.630000000000003</v>
      </c>
    </row>
    <row r="110" spans="1:6" ht="13" x14ac:dyDescent="0.3">
      <c r="A110" s="32" t="s">
        <v>208</v>
      </c>
      <c r="B110">
        <v>210</v>
      </c>
      <c r="C110">
        <v>27.32</v>
      </c>
      <c r="D110">
        <v>5737.2</v>
      </c>
      <c r="E110">
        <v>0</v>
      </c>
      <c r="F110">
        <v>40.630000000000003</v>
      </c>
    </row>
    <row r="111" spans="1:6" ht="13" x14ac:dyDescent="0.3">
      <c r="A111" s="32" t="s">
        <v>209</v>
      </c>
      <c r="B111">
        <v>222</v>
      </c>
      <c r="C111">
        <v>25.3</v>
      </c>
      <c r="D111">
        <v>5616.6</v>
      </c>
      <c r="E111">
        <v>0</v>
      </c>
      <c r="F111">
        <v>40.630000000000003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E112"/>
  <sheetViews>
    <sheetView topLeftCell="A6" zoomScaleNormal="100" workbookViewId="0">
      <pane xSplit="2" ySplit="11" topLeftCell="V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45147</v>
      </c>
      <c r="B12" s="11" t="s">
        <v>146</v>
      </c>
      <c r="C12" s="3">
        <f>B88</f>
        <v>277</v>
      </c>
      <c r="D12" s="30">
        <f>C88</f>
        <v>23.63</v>
      </c>
      <c r="E12" s="3">
        <f>B89</f>
        <v>258</v>
      </c>
      <c r="F12" s="191">
        <f>C89</f>
        <v>21.65</v>
      </c>
      <c r="G12" s="3">
        <f>B90</f>
        <v>215</v>
      </c>
      <c r="H12" s="30">
        <f>C90</f>
        <v>21.51</v>
      </c>
      <c r="I12" s="3">
        <f>B91</f>
        <v>237</v>
      </c>
      <c r="J12" s="30">
        <f>C91</f>
        <v>21.29</v>
      </c>
      <c r="K12" s="3">
        <f>B92</f>
        <v>275</v>
      </c>
      <c r="L12" s="30">
        <f>C92</f>
        <v>22.52</v>
      </c>
      <c r="M12" s="3">
        <f>B93</f>
        <v>301</v>
      </c>
      <c r="N12" s="30">
        <f>C93</f>
        <v>24.79</v>
      </c>
      <c r="O12" s="3">
        <f>B94</f>
        <v>407</v>
      </c>
      <c r="P12" s="30">
        <f>C94</f>
        <v>27.83</v>
      </c>
      <c r="Q12" s="3">
        <f>B95</f>
        <v>506</v>
      </c>
      <c r="R12" s="30">
        <f>C95</f>
        <v>27.63</v>
      </c>
      <c r="S12" s="3">
        <f>B96</f>
        <v>562</v>
      </c>
      <c r="T12" s="30">
        <f>C96</f>
        <v>30.05</v>
      </c>
      <c r="U12" s="3">
        <f>B97</f>
        <v>437</v>
      </c>
      <c r="V12" s="30">
        <f>C97</f>
        <v>40.68</v>
      </c>
      <c r="W12" s="3">
        <f>B98</f>
        <v>452</v>
      </c>
      <c r="X12" s="30">
        <f>C98</f>
        <v>46.83</v>
      </c>
      <c r="Y12" s="3">
        <f>B99</f>
        <v>428</v>
      </c>
      <c r="Z12" s="30">
        <f>C99</f>
        <v>37.11</v>
      </c>
      <c r="AA12" s="3">
        <f>B100</f>
        <v>386</v>
      </c>
      <c r="AB12" s="30">
        <f>C100</f>
        <v>40.49</v>
      </c>
      <c r="AC12" s="3">
        <f>B101</f>
        <v>324</v>
      </c>
      <c r="AD12" s="30">
        <f>C101</f>
        <v>43.94</v>
      </c>
      <c r="AE12" s="3">
        <f>B102</f>
        <v>329</v>
      </c>
      <c r="AF12" s="30">
        <f>C102</f>
        <v>45.28</v>
      </c>
      <c r="AG12" s="3">
        <f>B103</f>
        <v>291</v>
      </c>
      <c r="AH12" s="30">
        <f>C103</f>
        <v>46.38</v>
      </c>
      <c r="AI12" s="3">
        <f>B104</f>
        <v>234</v>
      </c>
      <c r="AJ12" s="30">
        <f>C104</f>
        <v>48.6</v>
      </c>
      <c r="AK12" s="3">
        <f>B105</f>
        <v>153</v>
      </c>
      <c r="AL12" s="30">
        <f>C105</f>
        <v>45.32</v>
      </c>
      <c r="AM12" s="3">
        <f>B106</f>
        <v>137</v>
      </c>
      <c r="AN12" s="30">
        <f>C106</f>
        <v>41.04</v>
      </c>
      <c r="AO12" s="3">
        <f>B107</f>
        <v>273</v>
      </c>
      <c r="AP12" s="30">
        <f>C107</f>
        <v>39.22</v>
      </c>
      <c r="AQ12" s="3">
        <f>B108</f>
        <v>293</v>
      </c>
      <c r="AR12" s="30">
        <f>C108</f>
        <v>37.200000000000003</v>
      </c>
      <c r="AS12" s="3">
        <f>B109</f>
        <v>247</v>
      </c>
      <c r="AT12" s="30">
        <f>C109</f>
        <v>33.04</v>
      </c>
      <c r="AU12" s="3">
        <f>B110</f>
        <v>336</v>
      </c>
      <c r="AV12" s="30">
        <f>C110</f>
        <v>29.79</v>
      </c>
      <c r="AW12" s="3">
        <f>B111</f>
        <v>321</v>
      </c>
      <c r="AX12" s="30">
        <f>C111</f>
        <v>27.18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6545.51</v>
      </c>
      <c r="E13" s="24"/>
      <c r="F13" s="9">
        <f>$D89</f>
        <v>5585.7</v>
      </c>
      <c r="G13" s="24"/>
      <c r="H13" s="9">
        <f>$D90</f>
        <v>4624.6499999999996</v>
      </c>
      <c r="I13" s="24"/>
      <c r="J13" s="9">
        <f>$D91</f>
        <v>5045.7299999999996</v>
      </c>
      <c r="K13" s="24"/>
      <c r="L13" s="9">
        <f>$D92</f>
        <v>6193</v>
      </c>
      <c r="M13" s="24"/>
      <c r="N13" s="9">
        <f>$D93</f>
        <v>7461.79</v>
      </c>
      <c r="O13" s="24"/>
      <c r="P13" s="9">
        <f>$D94</f>
        <v>11326.81</v>
      </c>
      <c r="Q13" s="24"/>
      <c r="R13" s="9">
        <f>$D95</f>
        <v>13980.78</v>
      </c>
      <c r="S13" s="24"/>
      <c r="T13" s="9">
        <f>$D96</f>
        <v>16888.099999999999</v>
      </c>
      <c r="U13" s="24"/>
      <c r="V13" s="9">
        <f>$D97</f>
        <v>17777.16</v>
      </c>
      <c r="W13" s="24"/>
      <c r="X13" s="9">
        <f>$D98</f>
        <v>21167.16</v>
      </c>
      <c r="Y13" s="24"/>
      <c r="Z13" s="9">
        <f>$D99</f>
        <v>15883.08</v>
      </c>
      <c r="AA13" s="24"/>
      <c r="AB13" s="9">
        <f>$D100</f>
        <v>15629.14</v>
      </c>
      <c r="AC13" s="24"/>
      <c r="AD13" s="9">
        <f>$D101</f>
        <v>14236.56</v>
      </c>
      <c r="AE13" s="24"/>
      <c r="AF13" s="9">
        <f>$D102</f>
        <v>14897.12</v>
      </c>
      <c r="AG13" s="24"/>
      <c r="AH13" s="9">
        <f>$D103</f>
        <v>13496.58</v>
      </c>
      <c r="AI13" s="24"/>
      <c r="AJ13" s="9">
        <f>$D104</f>
        <v>11372.4</v>
      </c>
      <c r="AK13" s="24"/>
      <c r="AL13" s="9">
        <f>$D105</f>
        <v>6933.96</v>
      </c>
      <c r="AM13" s="24"/>
      <c r="AN13" s="9">
        <f>$D106</f>
        <v>5622.48</v>
      </c>
      <c r="AO13" s="24"/>
      <c r="AP13" s="9">
        <f>$D107</f>
        <v>10707.06</v>
      </c>
      <c r="AQ13" s="24"/>
      <c r="AR13" s="9">
        <f>$D108</f>
        <v>10899.6</v>
      </c>
      <c r="AS13" s="24"/>
      <c r="AT13" s="9">
        <f>$D109</f>
        <v>8160.88</v>
      </c>
      <c r="AU13" s="24"/>
      <c r="AV13" s="9">
        <f>$D110</f>
        <v>10009.44</v>
      </c>
      <c r="AW13" s="24"/>
      <c r="AX13" s="9">
        <f>$D111</f>
        <v>8724.7800000000007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42.13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6985.99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2124.4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586.44000000000005</v>
      </c>
      <c r="AE15" s="24"/>
      <c r="AF15" s="9">
        <f>$E102</f>
        <v>1036.3499999999999</v>
      </c>
      <c r="AG15" s="24"/>
      <c r="AH15" s="9">
        <f>$E103</f>
        <v>1236.75</v>
      </c>
      <c r="AI15" s="24"/>
      <c r="AJ15" s="9">
        <f>$E104</f>
        <v>1513.98</v>
      </c>
      <c r="AK15" s="24"/>
      <c r="AL15" s="9">
        <f>$E105</f>
        <v>488.07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72</v>
      </c>
      <c r="AD34" s="120" t="s">
        <v>164</v>
      </c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73</v>
      </c>
      <c r="X35" s="119" t="s">
        <v>164</v>
      </c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73</v>
      </c>
      <c r="AD35" s="119" t="s">
        <v>164</v>
      </c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150</v>
      </c>
      <c r="X36" s="120" t="s">
        <v>164</v>
      </c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327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177</v>
      </c>
      <c r="AD39" s="5"/>
      <c r="AE39" s="110">
        <f>SUM(AE23:AE38)</f>
        <v>177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177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125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147</v>
      </c>
      <c r="AD41" s="5"/>
      <c r="AE41" s="4">
        <f>IF(AF15&gt;0,IF(AE12&gt;AE39,+AE12-AE39,0),0)</f>
        <v>152</v>
      </c>
      <c r="AF41" s="5"/>
      <c r="AG41" s="4">
        <f>IF(AH15&gt;0,IF(AG12&gt;AG39,+AG12-AG39,0),0)</f>
        <v>114</v>
      </c>
      <c r="AH41" s="5"/>
      <c r="AI41" s="4">
        <f>IF(AJ15&gt;0,IF(AI12&gt;AI39,+AI12-AI39,0),0)</f>
        <v>57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>
        <f>$BC$26-0</f>
        <v>538</v>
      </c>
      <c r="AD60" s="120" t="s">
        <v>219</v>
      </c>
      <c r="AE60" s="115">
        <f>$BC$26-0</f>
        <v>538</v>
      </c>
      <c r="AF60" s="120" t="s">
        <v>219</v>
      </c>
      <c r="AG60" s="115">
        <f>$BC$26-0</f>
        <v>538</v>
      </c>
      <c r="AH60" s="120" t="s">
        <v>219</v>
      </c>
      <c r="AI60" s="115">
        <f>$BC$26-0</f>
        <v>538</v>
      </c>
      <c r="AJ60" s="120" t="s">
        <v>219</v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>
        <f>$BC$28-80</f>
        <v>20</v>
      </c>
      <c r="AD62" s="120" t="s">
        <v>220</v>
      </c>
      <c r="AE62" s="115">
        <f>$BC$28-80</f>
        <v>20</v>
      </c>
      <c r="AF62" s="120" t="s">
        <v>220</v>
      </c>
      <c r="AG62" s="115">
        <f>$BC$28-80</f>
        <v>20</v>
      </c>
      <c r="AH62" s="120" t="s">
        <v>220</v>
      </c>
      <c r="AI62" s="115">
        <f>$BC$28-80</f>
        <v>20</v>
      </c>
      <c r="AJ62" s="120" t="s">
        <v>220</v>
      </c>
      <c r="AK62" s="115"/>
      <c r="AL62" s="120" t="str">
        <f t="shared" ref="AL62:AL72" si="37">IF(AL28="x","x","")</f>
        <v/>
      </c>
      <c r="AM62" s="115"/>
      <c r="AN62" s="120" t="str">
        <f t="shared" ref="AN62:AN72" si="38">IF(AN28="x","x","")</f>
        <v/>
      </c>
      <c r="AO62" s="115"/>
      <c r="AP62" s="120" t="str">
        <f t="shared" ref="AP62:AP72" si="39">IF(AP28="x","x","")</f>
        <v/>
      </c>
      <c r="AQ62" s="115"/>
      <c r="AR62" s="120" t="str">
        <f t="shared" ref="AR62:AR72" si="40">IF(AR28="x","x","")</f>
        <v/>
      </c>
      <c r="AS62" s="115"/>
      <c r="AT62" s="120" t="str">
        <f t="shared" ref="AT62:AT72" si="41">IF(AT28="x","x","")</f>
        <v/>
      </c>
      <c r="AU62" s="115"/>
      <c r="AV62" s="120" t="str">
        <f t="shared" ref="AV62:AV72" si="42">IF(AV28="x","x","")</f>
        <v/>
      </c>
      <c r="AW62" s="115"/>
      <c r="AX62" s="120" t="str">
        <f t="shared" ref="AX62:AX72" si="43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>
        <f>$BC$29-80</f>
        <v>15</v>
      </c>
      <c r="AD63" s="119" t="s">
        <v>220</v>
      </c>
      <c r="AE63" s="115">
        <f>$BC$29-80</f>
        <v>15</v>
      </c>
      <c r="AF63" s="119" t="s">
        <v>220</v>
      </c>
      <c r="AG63" s="115">
        <f>$BC$29-80</f>
        <v>15</v>
      </c>
      <c r="AH63" s="119" t="s">
        <v>220</v>
      </c>
      <c r="AI63" s="115">
        <f>$BC$29-80</f>
        <v>15</v>
      </c>
      <c r="AJ63" s="119" t="s">
        <v>220</v>
      </c>
      <c r="AK63" s="115"/>
      <c r="AL63" s="119" t="str">
        <f t="shared" si="37"/>
        <v/>
      </c>
      <c r="AM63" s="115"/>
      <c r="AN63" s="119" t="str">
        <f t="shared" si="38"/>
        <v/>
      </c>
      <c r="AO63" s="115"/>
      <c r="AP63" s="119" t="str">
        <f t="shared" si="39"/>
        <v/>
      </c>
      <c r="AQ63" s="115"/>
      <c r="AR63" s="119" t="str">
        <f t="shared" si="40"/>
        <v/>
      </c>
      <c r="AS63" s="115"/>
      <c r="AT63" s="119" t="str">
        <f t="shared" si="41"/>
        <v/>
      </c>
      <c r="AU63" s="115"/>
      <c r="AV63" s="119" t="str">
        <f t="shared" si="42"/>
        <v/>
      </c>
      <c r="AW63" s="115"/>
      <c r="AX63" s="119" t="str">
        <f t="shared" si="43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>
        <f>$BC$30-0</f>
        <v>425</v>
      </c>
      <c r="AD64" s="120" t="s">
        <v>212</v>
      </c>
      <c r="AE64" s="115">
        <f>$BC$30-0</f>
        <v>425</v>
      </c>
      <c r="AF64" s="120" t="s">
        <v>212</v>
      </c>
      <c r="AG64" s="115">
        <f>$BC$30-0</f>
        <v>425</v>
      </c>
      <c r="AH64" s="120" t="s">
        <v>212</v>
      </c>
      <c r="AI64" s="115">
        <f>$BC$30-0</f>
        <v>425</v>
      </c>
      <c r="AJ64" s="120" t="s">
        <v>212</v>
      </c>
      <c r="AK64" s="115"/>
      <c r="AL64" s="120" t="str">
        <f t="shared" si="37"/>
        <v/>
      </c>
      <c r="AM64" s="115"/>
      <c r="AN64" s="120" t="str">
        <f t="shared" si="38"/>
        <v/>
      </c>
      <c r="AO64" s="115"/>
      <c r="AP64" s="120" t="str">
        <f t="shared" si="39"/>
        <v/>
      </c>
      <c r="AQ64" s="115"/>
      <c r="AR64" s="120" t="str">
        <f t="shared" si="40"/>
        <v/>
      </c>
      <c r="AS64" s="115"/>
      <c r="AT64" s="120" t="str">
        <f t="shared" si="41"/>
        <v/>
      </c>
      <c r="AU64" s="115"/>
      <c r="AV64" s="120" t="str">
        <f t="shared" si="42"/>
        <v/>
      </c>
      <c r="AW64" s="115"/>
      <c r="AX64" s="120" t="str">
        <f t="shared" si="43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>x</v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ref="AD65:AD72" si="44">IF(AD31="x","x","")</f>
        <v>x</v>
      </c>
      <c r="AE65" s="115"/>
      <c r="AF65" s="119" t="str">
        <f t="shared" ref="AF65:AF72" si="45">IF(AF31="x","x","")</f>
        <v>x</v>
      </c>
      <c r="AG65" s="115"/>
      <c r="AH65" s="119" t="str">
        <f t="shared" ref="AH65:AH72" si="46">IF(AH31="x","x","")</f>
        <v>x</v>
      </c>
      <c r="AI65" s="115"/>
      <c r="AJ65" s="119" t="str">
        <f t="shared" ref="AJ65:AJ72" si="47">IF(AJ31="x","x","")</f>
        <v>x</v>
      </c>
      <c r="AK65" s="115"/>
      <c r="AL65" s="119" t="str">
        <f t="shared" si="37"/>
        <v>x</v>
      </c>
      <c r="AM65" s="115"/>
      <c r="AN65" s="119" t="str">
        <f t="shared" si="38"/>
        <v/>
      </c>
      <c r="AO65" s="115"/>
      <c r="AP65" s="119" t="str">
        <f t="shared" si="39"/>
        <v/>
      </c>
      <c r="AQ65" s="115"/>
      <c r="AR65" s="119" t="str">
        <f t="shared" si="40"/>
        <v/>
      </c>
      <c r="AS65" s="115"/>
      <c r="AT65" s="119" t="str">
        <f t="shared" si="41"/>
        <v/>
      </c>
      <c r="AU65" s="115"/>
      <c r="AV65" s="119" t="str">
        <f t="shared" si="42"/>
        <v/>
      </c>
      <c r="AW65" s="115"/>
      <c r="AX65" s="119" t="str">
        <f t="shared" si="43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>x</v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44"/>
        <v>x</v>
      </c>
      <c r="AE66" s="115"/>
      <c r="AF66" s="120" t="str">
        <f t="shared" si="45"/>
        <v>x</v>
      </c>
      <c r="AG66" s="115"/>
      <c r="AH66" s="120" t="str">
        <f t="shared" si="46"/>
        <v>x</v>
      </c>
      <c r="AI66" s="115"/>
      <c r="AJ66" s="120" t="str">
        <f t="shared" si="47"/>
        <v>x</v>
      </c>
      <c r="AK66" s="115"/>
      <c r="AL66" s="120" t="str">
        <f t="shared" si="37"/>
        <v>x</v>
      </c>
      <c r="AM66" s="115"/>
      <c r="AN66" s="120" t="str">
        <f t="shared" si="38"/>
        <v/>
      </c>
      <c r="AO66" s="115"/>
      <c r="AP66" s="120" t="str">
        <f t="shared" si="39"/>
        <v/>
      </c>
      <c r="AQ66" s="115"/>
      <c r="AR66" s="120" t="str">
        <f t="shared" si="40"/>
        <v/>
      </c>
      <c r="AS66" s="115"/>
      <c r="AT66" s="120" t="str">
        <f t="shared" si="41"/>
        <v/>
      </c>
      <c r="AU66" s="115"/>
      <c r="AV66" s="120" t="str">
        <f t="shared" si="42"/>
        <v/>
      </c>
      <c r="AW66" s="115"/>
      <c r="AX66" s="120" t="str">
        <f t="shared" si="43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44"/>
        <v/>
      </c>
      <c r="AE67" s="115"/>
      <c r="AF67" s="119" t="str">
        <f t="shared" si="45"/>
        <v/>
      </c>
      <c r="AG67" s="115"/>
      <c r="AH67" s="119" t="str">
        <f t="shared" si="46"/>
        <v/>
      </c>
      <c r="AI67" s="115"/>
      <c r="AJ67" s="119" t="str">
        <f t="shared" si="47"/>
        <v/>
      </c>
      <c r="AK67" s="115"/>
      <c r="AL67" s="119" t="str">
        <f t="shared" si="37"/>
        <v/>
      </c>
      <c r="AM67" s="115"/>
      <c r="AN67" s="119" t="str">
        <f t="shared" si="38"/>
        <v/>
      </c>
      <c r="AO67" s="115"/>
      <c r="AP67" s="119" t="str">
        <f t="shared" si="39"/>
        <v/>
      </c>
      <c r="AQ67" s="115"/>
      <c r="AR67" s="119" t="str">
        <f t="shared" si="40"/>
        <v/>
      </c>
      <c r="AS67" s="115"/>
      <c r="AT67" s="119" t="str">
        <f t="shared" si="41"/>
        <v/>
      </c>
      <c r="AU67" s="115"/>
      <c r="AV67" s="119" t="str">
        <f t="shared" si="42"/>
        <v/>
      </c>
      <c r="AW67" s="115"/>
      <c r="AX67" s="119" t="str">
        <f t="shared" si="43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>x</v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44"/>
        <v>x</v>
      </c>
      <c r="AE68" s="115"/>
      <c r="AF68" s="120" t="str">
        <f t="shared" si="45"/>
        <v>x</v>
      </c>
      <c r="AG68" s="115"/>
      <c r="AH68" s="120" t="str">
        <f t="shared" si="46"/>
        <v>x</v>
      </c>
      <c r="AI68" s="115"/>
      <c r="AJ68" s="120" t="str">
        <f t="shared" si="47"/>
        <v>x</v>
      </c>
      <c r="AK68" s="115"/>
      <c r="AL68" s="120" t="str">
        <f t="shared" si="37"/>
        <v>x</v>
      </c>
      <c r="AM68" s="115"/>
      <c r="AN68" s="120" t="str">
        <f t="shared" si="38"/>
        <v/>
      </c>
      <c r="AO68" s="115"/>
      <c r="AP68" s="120" t="str">
        <f t="shared" si="39"/>
        <v/>
      </c>
      <c r="AQ68" s="115"/>
      <c r="AR68" s="120" t="str">
        <f t="shared" si="40"/>
        <v/>
      </c>
      <c r="AS68" s="115"/>
      <c r="AT68" s="120" t="str">
        <f t="shared" si="41"/>
        <v/>
      </c>
      <c r="AU68" s="115"/>
      <c r="AV68" s="120" t="str">
        <f t="shared" si="42"/>
        <v/>
      </c>
      <c r="AW68" s="115"/>
      <c r="AX68" s="120" t="str">
        <f t="shared" si="43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>x</v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44"/>
        <v>x</v>
      </c>
      <c r="AE69" s="115"/>
      <c r="AF69" s="119" t="str">
        <f t="shared" si="45"/>
        <v>x</v>
      </c>
      <c r="AG69" s="115"/>
      <c r="AH69" s="119" t="str">
        <f t="shared" si="46"/>
        <v>x</v>
      </c>
      <c r="AI69" s="115"/>
      <c r="AJ69" s="119" t="str">
        <f t="shared" si="47"/>
        <v>x</v>
      </c>
      <c r="AK69" s="115"/>
      <c r="AL69" s="119" t="str">
        <f t="shared" si="37"/>
        <v>x</v>
      </c>
      <c r="AM69" s="115"/>
      <c r="AN69" s="119" t="str">
        <f t="shared" si="38"/>
        <v/>
      </c>
      <c r="AO69" s="115"/>
      <c r="AP69" s="119" t="str">
        <f t="shared" si="39"/>
        <v/>
      </c>
      <c r="AQ69" s="115"/>
      <c r="AR69" s="119" t="str">
        <f t="shared" si="40"/>
        <v/>
      </c>
      <c r="AS69" s="115"/>
      <c r="AT69" s="119" t="str">
        <f t="shared" si="41"/>
        <v/>
      </c>
      <c r="AU69" s="115"/>
      <c r="AV69" s="119" t="str">
        <f t="shared" si="42"/>
        <v/>
      </c>
      <c r="AW69" s="115"/>
      <c r="AX69" s="119" t="str">
        <f t="shared" si="43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>x</v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44"/>
        <v/>
      </c>
      <c r="AE70" s="115"/>
      <c r="AF70" s="120" t="str">
        <f t="shared" si="45"/>
        <v/>
      </c>
      <c r="AG70" s="115"/>
      <c r="AH70" s="120" t="str">
        <f t="shared" si="46"/>
        <v/>
      </c>
      <c r="AI70" s="115"/>
      <c r="AJ70" s="120" t="str">
        <f t="shared" si="47"/>
        <v/>
      </c>
      <c r="AK70" s="115"/>
      <c r="AL70" s="120" t="str">
        <f t="shared" si="37"/>
        <v/>
      </c>
      <c r="AM70" s="115"/>
      <c r="AN70" s="120" t="str">
        <f t="shared" si="38"/>
        <v/>
      </c>
      <c r="AO70" s="115"/>
      <c r="AP70" s="120" t="str">
        <f t="shared" si="39"/>
        <v/>
      </c>
      <c r="AQ70" s="115"/>
      <c r="AR70" s="120" t="str">
        <f t="shared" si="40"/>
        <v/>
      </c>
      <c r="AS70" s="115"/>
      <c r="AT70" s="120" t="str">
        <f t="shared" si="41"/>
        <v/>
      </c>
      <c r="AU70" s="115"/>
      <c r="AV70" s="120" t="str">
        <f t="shared" si="42"/>
        <v/>
      </c>
      <c r="AW70" s="115"/>
      <c r="AX70" s="120" t="str">
        <f t="shared" si="43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44"/>
        <v/>
      </c>
      <c r="AE71" s="115"/>
      <c r="AF71" s="119" t="str">
        <f t="shared" si="45"/>
        <v/>
      </c>
      <c r="AG71" s="115"/>
      <c r="AH71" s="119" t="str">
        <f t="shared" si="46"/>
        <v/>
      </c>
      <c r="AI71" s="115"/>
      <c r="AJ71" s="119" t="str">
        <f t="shared" si="47"/>
        <v/>
      </c>
      <c r="AK71" s="115"/>
      <c r="AL71" s="119" t="str">
        <f t="shared" si="37"/>
        <v/>
      </c>
      <c r="AM71" s="115"/>
      <c r="AN71" s="119" t="str">
        <f t="shared" si="38"/>
        <v/>
      </c>
      <c r="AO71" s="115"/>
      <c r="AP71" s="119" t="str">
        <f t="shared" si="39"/>
        <v/>
      </c>
      <c r="AQ71" s="115"/>
      <c r="AR71" s="119" t="str">
        <f t="shared" si="40"/>
        <v/>
      </c>
      <c r="AS71" s="115"/>
      <c r="AT71" s="119" t="str">
        <f t="shared" si="41"/>
        <v/>
      </c>
      <c r="AU71" s="115"/>
      <c r="AV71" s="119" t="str">
        <f t="shared" si="42"/>
        <v/>
      </c>
      <c r="AW71" s="115"/>
      <c r="AX71" s="119" t="str">
        <f t="shared" si="43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44"/>
        <v/>
      </c>
      <c r="AE72" s="115"/>
      <c r="AF72" s="120" t="str">
        <f t="shared" si="45"/>
        <v/>
      </c>
      <c r="AG72" s="115"/>
      <c r="AH72" s="120" t="str">
        <f t="shared" si="46"/>
        <v/>
      </c>
      <c r="AI72" s="115"/>
      <c r="AJ72" s="120" t="str">
        <f t="shared" si="47"/>
        <v/>
      </c>
      <c r="AK72" s="115"/>
      <c r="AL72" s="120" t="str">
        <f t="shared" si="37"/>
        <v/>
      </c>
      <c r="AM72" s="115"/>
      <c r="AN72" s="120" t="str">
        <f t="shared" si="38"/>
        <v/>
      </c>
      <c r="AO72" s="115"/>
      <c r="AP72" s="120" t="str">
        <f t="shared" si="39"/>
        <v/>
      </c>
      <c r="AQ72" s="115"/>
      <c r="AR72" s="120" t="str">
        <f t="shared" si="40"/>
        <v/>
      </c>
      <c r="AS72" s="115"/>
      <c r="AT72" s="120" t="str">
        <f t="shared" si="41"/>
        <v/>
      </c>
      <c r="AU72" s="115"/>
      <c r="AV72" s="120" t="str">
        <f t="shared" si="42"/>
        <v/>
      </c>
      <c r="AW72" s="115"/>
      <c r="AX72" s="120" t="str">
        <f t="shared" si="43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998</v>
      </c>
      <c r="AD73" s="5"/>
      <c r="AE73" s="110">
        <f>SUM(AE57:AE72)</f>
        <v>998</v>
      </c>
      <c r="AF73" s="5"/>
      <c r="AG73" s="110">
        <f>SUM(AG57:AG72)</f>
        <v>998</v>
      </c>
      <c r="AH73" s="5"/>
      <c r="AI73" s="110">
        <f>SUM(AI57:AI72)</f>
        <v>998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225</v>
      </c>
    </row>
    <row r="84" spans="1:6" x14ac:dyDescent="0.25">
      <c r="A84" t="s">
        <v>179</v>
      </c>
      <c r="B84" t="s">
        <v>226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277</v>
      </c>
      <c r="C88">
        <v>23.63</v>
      </c>
      <c r="D88">
        <v>6545.51</v>
      </c>
      <c r="E88">
        <v>0</v>
      </c>
      <c r="F88" s="130">
        <v>42.13</v>
      </c>
    </row>
    <row r="89" spans="1:6" ht="13" x14ac:dyDescent="0.3">
      <c r="A89" s="32" t="s">
        <v>187</v>
      </c>
      <c r="B89">
        <v>258</v>
      </c>
      <c r="C89">
        <v>21.65</v>
      </c>
      <c r="D89">
        <v>5585.7</v>
      </c>
      <c r="E89">
        <v>0</v>
      </c>
      <c r="F89">
        <v>42.13</v>
      </c>
    </row>
    <row r="90" spans="1:6" ht="13" x14ac:dyDescent="0.3">
      <c r="A90" s="32" t="s">
        <v>188</v>
      </c>
      <c r="B90">
        <v>215</v>
      </c>
      <c r="C90">
        <v>21.51</v>
      </c>
      <c r="D90">
        <v>4624.6499999999996</v>
      </c>
      <c r="E90">
        <v>0</v>
      </c>
      <c r="F90">
        <v>42.13</v>
      </c>
    </row>
    <row r="91" spans="1:6" ht="13" x14ac:dyDescent="0.3">
      <c r="A91" s="32" t="s">
        <v>189</v>
      </c>
      <c r="B91">
        <v>237</v>
      </c>
      <c r="C91">
        <v>21.29</v>
      </c>
      <c r="D91">
        <v>5045.7299999999996</v>
      </c>
      <c r="E91">
        <v>0</v>
      </c>
      <c r="F91">
        <v>42.13</v>
      </c>
    </row>
    <row r="92" spans="1:6" ht="13" x14ac:dyDescent="0.3">
      <c r="A92" s="32" t="s">
        <v>190</v>
      </c>
      <c r="B92">
        <v>275</v>
      </c>
      <c r="C92">
        <v>22.52</v>
      </c>
      <c r="D92">
        <v>6193</v>
      </c>
      <c r="E92">
        <v>0</v>
      </c>
      <c r="F92">
        <v>42.13</v>
      </c>
    </row>
    <row r="93" spans="1:6" ht="13" x14ac:dyDescent="0.3">
      <c r="A93" s="32" t="s">
        <v>191</v>
      </c>
      <c r="B93">
        <v>301</v>
      </c>
      <c r="C93">
        <v>24.79</v>
      </c>
      <c r="D93">
        <v>7461.79</v>
      </c>
      <c r="E93">
        <v>0</v>
      </c>
      <c r="F93">
        <v>42.13</v>
      </c>
    </row>
    <row r="94" spans="1:6" ht="13" x14ac:dyDescent="0.3">
      <c r="A94" s="32" t="s">
        <v>192</v>
      </c>
      <c r="B94">
        <v>407</v>
      </c>
      <c r="C94">
        <v>27.83</v>
      </c>
      <c r="D94">
        <v>11326.81</v>
      </c>
      <c r="E94">
        <v>0</v>
      </c>
      <c r="F94">
        <v>42.13</v>
      </c>
    </row>
    <row r="95" spans="1:6" ht="13" x14ac:dyDescent="0.3">
      <c r="A95" s="32" t="s">
        <v>193</v>
      </c>
      <c r="B95">
        <v>506</v>
      </c>
      <c r="C95">
        <v>27.63</v>
      </c>
      <c r="D95">
        <v>13980.78</v>
      </c>
      <c r="E95">
        <v>0</v>
      </c>
      <c r="F95">
        <v>42.13</v>
      </c>
    </row>
    <row r="96" spans="1:6" ht="13" x14ac:dyDescent="0.3">
      <c r="A96" s="32" t="s">
        <v>194</v>
      </c>
      <c r="B96">
        <v>562</v>
      </c>
      <c r="C96">
        <v>30.05</v>
      </c>
      <c r="D96">
        <v>16888.099999999999</v>
      </c>
      <c r="E96">
        <v>0</v>
      </c>
      <c r="F96">
        <v>42.13</v>
      </c>
    </row>
    <row r="97" spans="1:6" ht="13" x14ac:dyDescent="0.3">
      <c r="A97" s="32" t="s">
        <v>195</v>
      </c>
      <c r="B97">
        <v>437</v>
      </c>
      <c r="C97">
        <v>40.68</v>
      </c>
      <c r="D97">
        <v>17777.16</v>
      </c>
      <c r="E97">
        <v>0</v>
      </c>
      <c r="F97">
        <v>42.13</v>
      </c>
    </row>
    <row r="98" spans="1:6" ht="13" x14ac:dyDescent="0.3">
      <c r="A98" s="32" t="s">
        <v>196</v>
      </c>
      <c r="B98">
        <v>452</v>
      </c>
      <c r="C98">
        <v>46.83</v>
      </c>
      <c r="D98">
        <v>21167.16</v>
      </c>
      <c r="E98">
        <v>2124.4</v>
      </c>
      <c r="F98">
        <v>42.13</v>
      </c>
    </row>
    <row r="99" spans="1:6" ht="13" x14ac:dyDescent="0.3">
      <c r="A99" s="32" t="s">
        <v>197</v>
      </c>
      <c r="B99">
        <v>428</v>
      </c>
      <c r="C99">
        <v>37.11</v>
      </c>
      <c r="D99">
        <v>15883.08</v>
      </c>
      <c r="E99">
        <v>0</v>
      </c>
      <c r="F99">
        <v>42.13</v>
      </c>
    </row>
    <row r="100" spans="1:6" ht="13" x14ac:dyDescent="0.3">
      <c r="A100" s="32" t="s">
        <v>198</v>
      </c>
      <c r="B100">
        <v>386</v>
      </c>
      <c r="C100">
        <v>40.49</v>
      </c>
      <c r="D100">
        <v>15629.14</v>
      </c>
      <c r="E100">
        <v>0</v>
      </c>
      <c r="F100">
        <v>42.13</v>
      </c>
    </row>
    <row r="101" spans="1:6" ht="13" x14ac:dyDescent="0.3">
      <c r="A101" s="32" t="s">
        <v>199</v>
      </c>
      <c r="B101">
        <v>324</v>
      </c>
      <c r="C101">
        <v>43.94</v>
      </c>
      <c r="D101">
        <v>14236.56</v>
      </c>
      <c r="E101">
        <v>586.44000000000005</v>
      </c>
      <c r="F101">
        <v>42.13</v>
      </c>
    </row>
    <row r="102" spans="1:6" ht="13" x14ac:dyDescent="0.3">
      <c r="A102" s="32" t="s">
        <v>200</v>
      </c>
      <c r="B102">
        <v>329</v>
      </c>
      <c r="C102">
        <v>45.28</v>
      </c>
      <c r="D102">
        <v>14897.12</v>
      </c>
      <c r="E102">
        <v>1036.3499999999999</v>
      </c>
      <c r="F102">
        <v>42.13</v>
      </c>
    </row>
    <row r="103" spans="1:6" ht="13" x14ac:dyDescent="0.3">
      <c r="A103" s="32" t="s">
        <v>201</v>
      </c>
      <c r="B103">
        <v>291</v>
      </c>
      <c r="C103">
        <v>46.38</v>
      </c>
      <c r="D103">
        <v>13496.58</v>
      </c>
      <c r="E103">
        <v>1236.75</v>
      </c>
      <c r="F103">
        <v>42.13</v>
      </c>
    </row>
    <row r="104" spans="1:6" ht="13" x14ac:dyDescent="0.3">
      <c r="A104" s="32" t="s">
        <v>202</v>
      </c>
      <c r="B104">
        <v>234</v>
      </c>
      <c r="C104">
        <v>48.6</v>
      </c>
      <c r="D104">
        <v>11372.4</v>
      </c>
      <c r="E104">
        <v>1513.98</v>
      </c>
      <c r="F104">
        <v>42.13</v>
      </c>
    </row>
    <row r="105" spans="1:6" ht="13" x14ac:dyDescent="0.3">
      <c r="A105" s="32" t="s">
        <v>203</v>
      </c>
      <c r="B105">
        <v>153</v>
      </c>
      <c r="C105">
        <v>45.32</v>
      </c>
      <c r="D105">
        <v>6933.96</v>
      </c>
      <c r="E105">
        <v>488.07</v>
      </c>
      <c r="F105">
        <v>42.13</v>
      </c>
    </row>
    <row r="106" spans="1:6" ht="13" x14ac:dyDescent="0.3">
      <c r="A106" s="32" t="s">
        <v>204</v>
      </c>
      <c r="B106">
        <v>137</v>
      </c>
      <c r="C106">
        <v>41.04</v>
      </c>
      <c r="D106">
        <v>5622.48</v>
      </c>
      <c r="E106">
        <v>0</v>
      </c>
      <c r="F106">
        <v>42.13</v>
      </c>
    </row>
    <row r="107" spans="1:6" ht="13" x14ac:dyDescent="0.3">
      <c r="A107" s="32" t="s">
        <v>205</v>
      </c>
      <c r="B107">
        <v>273</v>
      </c>
      <c r="C107">
        <v>39.22</v>
      </c>
      <c r="D107">
        <v>10707.06</v>
      </c>
      <c r="E107">
        <v>0</v>
      </c>
      <c r="F107">
        <v>42.13</v>
      </c>
    </row>
    <row r="108" spans="1:6" ht="13" x14ac:dyDescent="0.3">
      <c r="A108" s="32" t="s">
        <v>206</v>
      </c>
      <c r="B108">
        <v>293</v>
      </c>
      <c r="C108">
        <v>37.200000000000003</v>
      </c>
      <c r="D108">
        <v>10899.6</v>
      </c>
      <c r="E108">
        <v>0</v>
      </c>
      <c r="F108">
        <v>42.13</v>
      </c>
    </row>
    <row r="109" spans="1:6" ht="13" x14ac:dyDescent="0.3">
      <c r="A109" s="32" t="s">
        <v>207</v>
      </c>
      <c r="B109">
        <v>247</v>
      </c>
      <c r="C109">
        <v>33.04</v>
      </c>
      <c r="D109">
        <v>8160.88</v>
      </c>
      <c r="E109">
        <v>0</v>
      </c>
      <c r="F109">
        <v>42.13</v>
      </c>
    </row>
    <row r="110" spans="1:6" ht="13" x14ac:dyDescent="0.3">
      <c r="A110" s="32" t="s">
        <v>208</v>
      </c>
      <c r="B110">
        <v>336</v>
      </c>
      <c r="C110">
        <v>29.79</v>
      </c>
      <c r="D110">
        <v>10009.44</v>
      </c>
      <c r="E110">
        <v>0</v>
      </c>
      <c r="F110">
        <v>42.13</v>
      </c>
    </row>
    <row r="111" spans="1:6" ht="13" x14ac:dyDescent="0.3">
      <c r="A111" s="32" t="s">
        <v>209</v>
      </c>
      <c r="B111">
        <v>321</v>
      </c>
      <c r="C111">
        <v>27.18</v>
      </c>
      <c r="D111">
        <v>8724.7800000000007</v>
      </c>
      <c r="E111">
        <v>0</v>
      </c>
      <c r="F111">
        <v>42.13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E112"/>
  <sheetViews>
    <sheetView topLeftCell="A6" zoomScaleNormal="100" workbookViewId="0">
      <pane xSplit="2" ySplit="11" topLeftCell="AD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45148</v>
      </c>
      <c r="B12" s="11" t="s">
        <v>146</v>
      </c>
      <c r="C12" s="3">
        <f>B88</f>
        <v>314</v>
      </c>
      <c r="D12" s="30">
        <f>C88</f>
        <v>26.08</v>
      </c>
      <c r="E12" s="3">
        <f>B89</f>
        <v>295</v>
      </c>
      <c r="F12" s="191">
        <f>C89</f>
        <v>23.21</v>
      </c>
      <c r="G12" s="3">
        <f>B90</f>
        <v>288</v>
      </c>
      <c r="H12" s="30">
        <f>C90</f>
        <v>22.37</v>
      </c>
      <c r="I12" s="3">
        <f>B91</f>
        <v>288</v>
      </c>
      <c r="J12" s="30">
        <f>C91</f>
        <v>21.77</v>
      </c>
      <c r="K12" s="3">
        <f>B92</f>
        <v>348</v>
      </c>
      <c r="L12" s="30">
        <f>C92</f>
        <v>23.86</v>
      </c>
      <c r="M12" s="3">
        <f>B93</f>
        <v>461</v>
      </c>
      <c r="N12" s="30">
        <f>C93</f>
        <v>27.09</v>
      </c>
      <c r="O12" s="3">
        <f>B94</f>
        <v>525</v>
      </c>
      <c r="P12" s="30">
        <f>C94</f>
        <v>29.52</v>
      </c>
      <c r="Q12" s="3">
        <f>B95</f>
        <v>546</v>
      </c>
      <c r="R12" s="30">
        <f>C95</f>
        <v>29.01</v>
      </c>
      <c r="S12" s="3">
        <f>B96</f>
        <v>576</v>
      </c>
      <c r="T12" s="30">
        <f>C96</f>
        <v>32.729999999999997</v>
      </c>
      <c r="U12" s="3">
        <f>B97</f>
        <v>529</v>
      </c>
      <c r="V12" s="30">
        <f>C97</f>
        <v>37.97</v>
      </c>
      <c r="W12" s="3">
        <f>B98</f>
        <v>445</v>
      </c>
      <c r="X12" s="30">
        <f>C98</f>
        <v>37.46</v>
      </c>
      <c r="Y12" s="3">
        <f>B99</f>
        <v>335</v>
      </c>
      <c r="Z12" s="30">
        <f>C99</f>
        <v>40.6</v>
      </c>
      <c r="AA12" s="3">
        <f>B100</f>
        <v>367</v>
      </c>
      <c r="AB12" s="30">
        <f>C100</f>
        <v>40.26</v>
      </c>
      <c r="AC12" s="3">
        <f>B101</f>
        <v>367</v>
      </c>
      <c r="AD12" s="30">
        <f>C101</f>
        <v>42.68</v>
      </c>
      <c r="AE12" s="3">
        <f>B102</f>
        <v>406</v>
      </c>
      <c r="AF12" s="30">
        <f>C102</f>
        <v>46.27</v>
      </c>
      <c r="AG12" s="3">
        <f>B103</f>
        <v>495</v>
      </c>
      <c r="AH12" s="30">
        <f>C103</f>
        <v>45.76</v>
      </c>
      <c r="AI12" s="3">
        <f>B104</f>
        <v>465</v>
      </c>
      <c r="AJ12" s="30">
        <f>C104</f>
        <v>49.81</v>
      </c>
      <c r="AK12" s="3">
        <f>B105</f>
        <v>471</v>
      </c>
      <c r="AL12" s="30">
        <f>C105</f>
        <v>46.43</v>
      </c>
      <c r="AM12" s="3">
        <f>B106</f>
        <v>420</v>
      </c>
      <c r="AN12" s="30">
        <f>C106</f>
        <v>42.56</v>
      </c>
      <c r="AO12" s="3">
        <f>B107</f>
        <v>386</v>
      </c>
      <c r="AP12" s="30">
        <f>C107</f>
        <v>39.01</v>
      </c>
      <c r="AQ12" s="3">
        <f>B108</f>
        <v>231</v>
      </c>
      <c r="AR12" s="30">
        <f>C108</f>
        <v>36.270000000000003</v>
      </c>
      <c r="AS12" s="3">
        <f>B109</f>
        <v>222</v>
      </c>
      <c r="AT12" s="30">
        <f>C109</f>
        <v>28.56</v>
      </c>
      <c r="AU12" s="3">
        <f>B110</f>
        <v>102</v>
      </c>
      <c r="AV12" s="30">
        <f>C110</f>
        <v>26.57</v>
      </c>
      <c r="AW12" s="3">
        <f>B111</f>
        <v>76</v>
      </c>
      <c r="AX12" s="30">
        <f>C111</f>
        <v>25.6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8189.12</v>
      </c>
      <c r="E13" s="24"/>
      <c r="F13" s="9">
        <f>$D89</f>
        <v>6846.95</v>
      </c>
      <c r="G13" s="24"/>
      <c r="H13" s="9">
        <f>$D90</f>
        <v>6442.56</v>
      </c>
      <c r="I13" s="24"/>
      <c r="J13" s="9">
        <f>$D91</f>
        <v>6269.76</v>
      </c>
      <c r="K13" s="24"/>
      <c r="L13" s="9">
        <f>$D92</f>
        <v>8303.2800000000007</v>
      </c>
      <c r="M13" s="24"/>
      <c r="N13" s="9">
        <f>$D93</f>
        <v>12488.49</v>
      </c>
      <c r="O13" s="24"/>
      <c r="P13" s="9">
        <f>$D94</f>
        <v>15498</v>
      </c>
      <c r="Q13" s="24"/>
      <c r="R13" s="9">
        <f>$D95</f>
        <v>15839.46</v>
      </c>
      <c r="S13" s="24"/>
      <c r="T13" s="9">
        <f>$D96</f>
        <v>18852.48</v>
      </c>
      <c r="U13" s="24"/>
      <c r="V13" s="9">
        <f>$D97</f>
        <v>20086.13</v>
      </c>
      <c r="W13" s="24"/>
      <c r="X13" s="9">
        <f>$D98</f>
        <v>16669.7</v>
      </c>
      <c r="Y13" s="24"/>
      <c r="Z13" s="9">
        <f>$D99</f>
        <v>13601</v>
      </c>
      <c r="AA13" s="24"/>
      <c r="AB13" s="9">
        <f>$D100</f>
        <v>14775.42</v>
      </c>
      <c r="AC13" s="24"/>
      <c r="AD13" s="9">
        <f>$D101</f>
        <v>15663.56</v>
      </c>
      <c r="AE13" s="24"/>
      <c r="AF13" s="9">
        <f>$D102</f>
        <v>18785.62</v>
      </c>
      <c r="AG13" s="24"/>
      <c r="AH13" s="9">
        <f>$D103</f>
        <v>22651.200000000001</v>
      </c>
      <c r="AI13" s="24"/>
      <c r="AJ13" s="9">
        <f>$D104</f>
        <v>23161.65</v>
      </c>
      <c r="AK13" s="24"/>
      <c r="AL13" s="9">
        <f>$D105</f>
        <v>21868.53</v>
      </c>
      <c r="AM13" s="24"/>
      <c r="AN13" s="9">
        <f>$D106</f>
        <v>17875.2</v>
      </c>
      <c r="AO13" s="24"/>
      <c r="AP13" s="9">
        <f>$D107</f>
        <v>15057.86</v>
      </c>
      <c r="AQ13" s="24"/>
      <c r="AR13" s="9">
        <f>$D108</f>
        <v>8378.3700000000008</v>
      </c>
      <c r="AS13" s="24"/>
      <c r="AT13" s="9">
        <f>$D109</f>
        <v>6340.32</v>
      </c>
      <c r="AU13" s="24"/>
      <c r="AV13" s="9">
        <f>$D110</f>
        <v>2710.14</v>
      </c>
      <c r="AW13" s="24"/>
      <c r="AX13" s="9">
        <f>$D111</f>
        <v>1945.6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44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5639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921.62</v>
      </c>
      <c r="AG15" s="24"/>
      <c r="AH15" s="9">
        <f>$E103</f>
        <v>871.2</v>
      </c>
      <c r="AI15" s="24"/>
      <c r="AJ15" s="9">
        <f>$E104</f>
        <v>2701.65</v>
      </c>
      <c r="AK15" s="24"/>
      <c r="AL15" s="9">
        <f>$E105</f>
        <v>1144.53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150</v>
      </c>
      <c r="AF36" s="120" t="s">
        <v>164</v>
      </c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150</v>
      </c>
      <c r="AL36" s="120" t="s">
        <v>164</v>
      </c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327</v>
      </c>
      <c r="AF39" s="5"/>
      <c r="AG39" s="110">
        <f>SUM(AG23:AG38)</f>
        <v>327</v>
      </c>
      <c r="AH39" s="5"/>
      <c r="AI39" s="110">
        <f>SUM(AI23:AI38)</f>
        <v>327</v>
      </c>
      <c r="AJ39" s="5"/>
      <c r="AK39" s="110">
        <f>SUM(AK23:AK38)</f>
        <v>327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79</v>
      </c>
      <c r="AF41" s="5"/>
      <c r="AG41" s="4">
        <f>IF(AH15&gt;0,IF(AG12&gt;AG39,+AG12-AG39,0),0)</f>
        <v>168</v>
      </c>
      <c r="AH41" s="5"/>
      <c r="AI41" s="4">
        <f>IF(AJ15&gt;0,IF(AI12&gt;AI39,+AI12-AI39,0),0)</f>
        <v>138</v>
      </c>
      <c r="AJ41" s="5"/>
      <c r="AK41" s="4">
        <f>IF(AL15&gt;0,IF(AK12&gt;AK39,+AK12-AK39,0),0)</f>
        <v>144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>
        <f>$BC$26-0</f>
        <v>538</v>
      </c>
      <c r="AF60" s="120" t="s">
        <v>219</v>
      </c>
      <c r="AG60" s="115">
        <f>$BC$26-0</f>
        <v>538</v>
      </c>
      <c r="AH60" s="120" t="s">
        <v>219</v>
      </c>
      <c r="AI60" s="115">
        <f>$BC$26-0</f>
        <v>538</v>
      </c>
      <c r="AJ60" s="120" t="s">
        <v>219</v>
      </c>
      <c r="AK60" s="115">
        <f>$BC$26-0</f>
        <v>538</v>
      </c>
      <c r="AL60" s="120" t="s">
        <v>219</v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>
        <f>$BC$28-85</f>
        <v>15</v>
      </c>
      <c r="AF62" s="120" t="s">
        <v>220</v>
      </c>
      <c r="AG62" s="115">
        <f>$BC$28-85</f>
        <v>15</v>
      </c>
      <c r="AH62" s="120" t="s">
        <v>220</v>
      </c>
      <c r="AI62" s="115">
        <f>$BC$28-85</f>
        <v>15</v>
      </c>
      <c r="AJ62" s="120" t="s">
        <v>220</v>
      </c>
      <c r="AK62" s="115">
        <f>$BC$28-85</f>
        <v>15</v>
      </c>
      <c r="AL62" s="120" t="s">
        <v>220</v>
      </c>
      <c r="AM62" s="115"/>
      <c r="AN62" s="120" t="str">
        <f t="shared" ref="AN62:AN72" si="38">IF(AN28="x","x","")</f>
        <v/>
      </c>
      <c r="AO62" s="115"/>
      <c r="AP62" s="120" t="str">
        <f t="shared" ref="AP62:AP72" si="39">IF(AP28="x","x","")</f>
        <v/>
      </c>
      <c r="AQ62" s="115"/>
      <c r="AR62" s="120" t="str">
        <f t="shared" ref="AR62:AR72" si="40">IF(AR28="x","x","")</f>
        <v/>
      </c>
      <c r="AS62" s="115"/>
      <c r="AT62" s="120" t="str">
        <f t="shared" ref="AT62:AT72" si="41">IF(AT28="x","x","")</f>
        <v/>
      </c>
      <c r="AU62" s="115"/>
      <c r="AV62" s="120" t="str">
        <f t="shared" ref="AV62:AV72" si="42">IF(AV28="x","x","")</f>
        <v/>
      </c>
      <c r="AW62" s="115"/>
      <c r="AX62" s="120" t="str">
        <f t="shared" ref="AX62:AX72" si="43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>
        <f>$BC$29-87</f>
        <v>8</v>
      </c>
      <c r="AF63" s="119" t="s">
        <v>220</v>
      </c>
      <c r="AG63" s="115">
        <f>$BC$29-87</f>
        <v>8</v>
      </c>
      <c r="AH63" s="119" t="s">
        <v>220</v>
      </c>
      <c r="AI63" s="115">
        <f>$BC$29-87</f>
        <v>8</v>
      </c>
      <c r="AJ63" s="119" t="s">
        <v>220</v>
      </c>
      <c r="AK63" s="115">
        <f>$BC$29-87</f>
        <v>8</v>
      </c>
      <c r="AL63" s="119" t="s">
        <v>220</v>
      </c>
      <c r="AM63" s="115"/>
      <c r="AN63" s="119" t="str">
        <f t="shared" si="38"/>
        <v/>
      </c>
      <c r="AO63" s="115"/>
      <c r="AP63" s="119" t="str">
        <f t="shared" si="39"/>
        <v/>
      </c>
      <c r="AQ63" s="115"/>
      <c r="AR63" s="119" t="str">
        <f t="shared" si="40"/>
        <v/>
      </c>
      <c r="AS63" s="115"/>
      <c r="AT63" s="119" t="str">
        <f t="shared" si="41"/>
        <v/>
      </c>
      <c r="AU63" s="115"/>
      <c r="AV63" s="119" t="str">
        <f t="shared" si="42"/>
        <v/>
      </c>
      <c r="AW63" s="115"/>
      <c r="AX63" s="119" t="str">
        <f t="shared" si="43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>
        <f>$BC$30-0</f>
        <v>425</v>
      </c>
      <c r="AF64" s="120" t="s">
        <v>212</v>
      </c>
      <c r="AG64" s="115">
        <f>$BC$30-0</f>
        <v>425</v>
      </c>
      <c r="AH64" s="120" t="s">
        <v>212</v>
      </c>
      <c r="AI64" s="115">
        <f>$BC$30-0</f>
        <v>425</v>
      </c>
      <c r="AJ64" s="120" t="s">
        <v>212</v>
      </c>
      <c r="AK64" s="115">
        <f>$BC$30-0</f>
        <v>425</v>
      </c>
      <c r="AL64" s="120" t="s">
        <v>212</v>
      </c>
      <c r="AM64" s="115"/>
      <c r="AN64" s="120" t="str">
        <f t="shared" si="38"/>
        <v/>
      </c>
      <c r="AO64" s="115"/>
      <c r="AP64" s="120" t="str">
        <f t="shared" si="39"/>
        <v/>
      </c>
      <c r="AQ64" s="115"/>
      <c r="AR64" s="120" t="str">
        <f t="shared" si="40"/>
        <v/>
      </c>
      <c r="AS64" s="115"/>
      <c r="AT64" s="120" t="str">
        <f t="shared" si="41"/>
        <v/>
      </c>
      <c r="AU64" s="115"/>
      <c r="AV64" s="120" t="str">
        <f t="shared" si="42"/>
        <v/>
      </c>
      <c r="AW64" s="115"/>
      <c r="AX64" s="120" t="str">
        <f t="shared" si="43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ref="AF65:AF72" si="44">IF(AF31="x","x","")</f>
        <v>x</v>
      </c>
      <c r="AG65" s="115"/>
      <c r="AH65" s="119" t="str">
        <f t="shared" ref="AH65:AH72" si="45">IF(AH31="x","x","")</f>
        <v>x</v>
      </c>
      <c r="AI65" s="115"/>
      <c r="AJ65" s="119" t="str">
        <f t="shared" ref="AJ65:AJ72" si="46">IF(AJ31="x","x","")</f>
        <v>x</v>
      </c>
      <c r="AK65" s="115"/>
      <c r="AL65" s="119" t="str">
        <f t="shared" ref="AL65:AL72" si="47">IF(AL31="x","x","")</f>
        <v>x</v>
      </c>
      <c r="AM65" s="115"/>
      <c r="AN65" s="119" t="str">
        <f t="shared" si="38"/>
        <v/>
      </c>
      <c r="AO65" s="115"/>
      <c r="AP65" s="119" t="str">
        <f t="shared" si="39"/>
        <v/>
      </c>
      <c r="AQ65" s="115"/>
      <c r="AR65" s="119" t="str">
        <f t="shared" si="40"/>
        <v/>
      </c>
      <c r="AS65" s="115"/>
      <c r="AT65" s="119" t="str">
        <f t="shared" si="41"/>
        <v/>
      </c>
      <c r="AU65" s="115"/>
      <c r="AV65" s="119" t="str">
        <f t="shared" si="42"/>
        <v/>
      </c>
      <c r="AW65" s="115"/>
      <c r="AX65" s="119" t="str">
        <f t="shared" si="43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44"/>
        <v>x</v>
      </c>
      <c r="AG66" s="115"/>
      <c r="AH66" s="120" t="str">
        <f t="shared" si="45"/>
        <v>x</v>
      </c>
      <c r="AI66" s="115"/>
      <c r="AJ66" s="120" t="str">
        <f t="shared" si="46"/>
        <v>x</v>
      </c>
      <c r="AK66" s="115"/>
      <c r="AL66" s="120" t="str">
        <f t="shared" si="47"/>
        <v>x</v>
      </c>
      <c r="AM66" s="115"/>
      <c r="AN66" s="120" t="str">
        <f t="shared" si="38"/>
        <v/>
      </c>
      <c r="AO66" s="115"/>
      <c r="AP66" s="120" t="str">
        <f t="shared" si="39"/>
        <v/>
      </c>
      <c r="AQ66" s="115"/>
      <c r="AR66" s="120" t="str">
        <f t="shared" si="40"/>
        <v/>
      </c>
      <c r="AS66" s="115"/>
      <c r="AT66" s="120" t="str">
        <f t="shared" si="41"/>
        <v/>
      </c>
      <c r="AU66" s="115"/>
      <c r="AV66" s="120" t="str">
        <f t="shared" si="42"/>
        <v/>
      </c>
      <c r="AW66" s="115"/>
      <c r="AX66" s="120" t="str">
        <f t="shared" si="43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44"/>
        <v/>
      </c>
      <c r="AG67" s="115"/>
      <c r="AH67" s="119" t="str">
        <f t="shared" si="45"/>
        <v/>
      </c>
      <c r="AI67" s="115"/>
      <c r="AJ67" s="119" t="str">
        <f t="shared" si="46"/>
        <v/>
      </c>
      <c r="AK67" s="115"/>
      <c r="AL67" s="119" t="str">
        <f t="shared" si="47"/>
        <v/>
      </c>
      <c r="AM67" s="115"/>
      <c r="AN67" s="119" t="str">
        <f t="shared" si="38"/>
        <v/>
      </c>
      <c r="AO67" s="115"/>
      <c r="AP67" s="119" t="str">
        <f t="shared" si="39"/>
        <v/>
      </c>
      <c r="AQ67" s="115"/>
      <c r="AR67" s="119" t="str">
        <f t="shared" si="40"/>
        <v/>
      </c>
      <c r="AS67" s="115"/>
      <c r="AT67" s="119" t="str">
        <f t="shared" si="41"/>
        <v/>
      </c>
      <c r="AU67" s="115"/>
      <c r="AV67" s="119" t="str">
        <f t="shared" si="42"/>
        <v/>
      </c>
      <c r="AW67" s="115"/>
      <c r="AX67" s="119" t="str">
        <f t="shared" si="43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44"/>
        <v>x</v>
      </c>
      <c r="AG68" s="115"/>
      <c r="AH68" s="120" t="str">
        <f t="shared" si="45"/>
        <v>x</v>
      </c>
      <c r="AI68" s="115"/>
      <c r="AJ68" s="120" t="str">
        <f t="shared" si="46"/>
        <v>x</v>
      </c>
      <c r="AK68" s="115"/>
      <c r="AL68" s="120" t="str">
        <f t="shared" si="47"/>
        <v>x</v>
      </c>
      <c r="AM68" s="115"/>
      <c r="AN68" s="120" t="str">
        <f t="shared" si="38"/>
        <v/>
      </c>
      <c r="AO68" s="115"/>
      <c r="AP68" s="120" t="str">
        <f t="shared" si="39"/>
        <v/>
      </c>
      <c r="AQ68" s="115"/>
      <c r="AR68" s="120" t="str">
        <f t="shared" si="40"/>
        <v/>
      </c>
      <c r="AS68" s="115"/>
      <c r="AT68" s="120" t="str">
        <f t="shared" si="41"/>
        <v/>
      </c>
      <c r="AU68" s="115"/>
      <c r="AV68" s="120" t="str">
        <f t="shared" si="42"/>
        <v/>
      </c>
      <c r="AW68" s="115"/>
      <c r="AX68" s="120" t="str">
        <f t="shared" si="43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44"/>
        <v>x</v>
      </c>
      <c r="AG69" s="115"/>
      <c r="AH69" s="119" t="str">
        <f t="shared" si="45"/>
        <v>x</v>
      </c>
      <c r="AI69" s="115"/>
      <c r="AJ69" s="119" t="str">
        <f t="shared" si="46"/>
        <v>x</v>
      </c>
      <c r="AK69" s="115"/>
      <c r="AL69" s="119" t="str">
        <f t="shared" si="47"/>
        <v>x</v>
      </c>
      <c r="AM69" s="115"/>
      <c r="AN69" s="119" t="str">
        <f t="shared" si="38"/>
        <v/>
      </c>
      <c r="AO69" s="115"/>
      <c r="AP69" s="119" t="str">
        <f t="shared" si="39"/>
        <v/>
      </c>
      <c r="AQ69" s="115"/>
      <c r="AR69" s="119" t="str">
        <f t="shared" si="40"/>
        <v/>
      </c>
      <c r="AS69" s="115"/>
      <c r="AT69" s="119" t="str">
        <f t="shared" si="41"/>
        <v/>
      </c>
      <c r="AU69" s="115"/>
      <c r="AV69" s="119" t="str">
        <f t="shared" si="42"/>
        <v/>
      </c>
      <c r="AW69" s="115"/>
      <c r="AX69" s="119" t="str">
        <f t="shared" si="43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44"/>
        <v>x</v>
      </c>
      <c r="AG70" s="115"/>
      <c r="AH70" s="120" t="str">
        <f t="shared" si="45"/>
        <v>x</v>
      </c>
      <c r="AI70" s="115"/>
      <c r="AJ70" s="120" t="str">
        <f t="shared" si="46"/>
        <v>x</v>
      </c>
      <c r="AK70" s="115"/>
      <c r="AL70" s="120" t="str">
        <f t="shared" si="47"/>
        <v>x</v>
      </c>
      <c r="AM70" s="115"/>
      <c r="AN70" s="120" t="str">
        <f t="shared" si="38"/>
        <v/>
      </c>
      <c r="AO70" s="115"/>
      <c r="AP70" s="120" t="str">
        <f t="shared" si="39"/>
        <v/>
      </c>
      <c r="AQ70" s="115"/>
      <c r="AR70" s="120" t="str">
        <f t="shared" si="40"/>
        <v/>
      </c>
      <c r="AS70" s="115"/>
      <c r="AT70" s="120" t="str">
        <f t="shared" si="41"/>
        <v/>
      </c>
      <c r="AU70" s="115"/>
      <c r="AV70" s="120" t="str">
        <f t="shared" si="42"/>
        <v/>
      </c>
      <c r="AW70" s="115"/>
      <c r="AX70" s="120" t="str">
        <f t="shared" si="43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44"/>
        <v/>
      </c>
      <c r="AG71" s="115"/>
      <c r="AH71" s="119" t="str">
        <f t="shared" si="45"/>
        <v/>
      </c>
      <c r="AI71" s="115"/>
      <c r="AJ71" s="119" t="str">
        <f t="shared" si="46"/>
        <v/>
      </c>
      <c r="AK71" s="115"/>
      <c r="AL71" s="119" t="str">
        <f t="shared" si="47"/>
        <v/>
      </c>
      <c r="AM71" s="115"/>
      <c r="AN71" s="119" t="str">
        <f t="shared" si="38"/>
        <v/>
      </c>
      <c r="AO71" s="115"/>
      <c r="AP71" s="119" t="str">
        <f t="shared" si="39"/>
        <v/>
      </c>
      <c r="AQ71" s="115"/>
      <c r="AR71" s="119" t="str">
        <f t="shared" si="40"/>
        <v/>
      </c>
      <c r="AS71" s="115"/>
      <c r="AT71" s="119" t="str">
        <f t="shared" si="41"/>
        <v/>
      </c>
      <c r="AU71" s="115"/>
      <c r="AV71" s="119" t="str">
        <f t="shared" si="42"/>
        <v/>
      </c>
      <c r="AW71" s="115"/>
      <c r="AX71" s="119" t="str">
        <f t="shared" si="43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44"/>
        <v/>
      </c>
      <c r="AG72" s="115"/>
      <c r="AH72" s="120" t="str">
        <f t="shared" si="45"/>
        <v/>
      </c>
      <c r="AI72" s="115"/>
      <c r="AJ72" s="120" t="str">
        <f t="shared" si="46"/>
        <v/>
      </c>
      <c r="AK72" s="115"/>
      <c r="AL72" s="120" t="str">
        <f t="shared" si="47"/>
        <v/>
      </c>
      <c r="AM72" s="115"/>
      <c r="AN72" s="120" t="str">
        <f t="shared" si="38"/>
        <v/>
      </c>
      <c r="AO72" s="115"/>
      <c r="AP72" s="120" t="str">
        <f t="shared" si="39"/>
        <v/>
      </c>
      <c r="AQ72" s="115"/>
      <c r="AR72" s="120" t="str">
        <f t="shared" si="40"/>
        <v/>
      </c>
      <c r="AS72" s="115"/>
      <c r="AT72" s="120" t="str">
        <f t="shared" si="41"/>
        <v/>
      </c>
      <c r="AU72" s="115"/>
      <c r="AV72" s="120" t="str">
        <f t="shared" si="42"/>
        <v/>
      </c>
      <c r="AW72" s="115"/>
      <c r="AX72" s="120" t="str">
        <f t="shared" si="43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986</v>
      </c>
      <c r="AF73" s="5"/>
      <c r="AG73" s="110">
        <f>SUM(AG57:AG72)</f>
        <v>986</v>
      </c>
      <c r="AH73" s="5"/>
      <c r="AI73" s="110">
        <f>SUM(AI57:AI72)</f>
        <v>986</v>
      </c>
      <c r="AJ73" s="5"/>
      <c r="AK73" s="110">
        <f>SUM(AK57:AK72)</f>
        <v>986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227</v>
      </c>
    </row>
    <row r="84" spans="1:6" x14ac:dyDescent="0.25">
      <c r="A84" t="s">
        <v>179</v>
      </c>
      <c r="B84" t="s">
        <v>228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314</v>
      </c>
      <c r="C88">
        <v>26.08</v>
      </c>
      <c r="D88">
        <v>8189.12</v>
      </c>
      <c r="E88">
        <v>0</v>
      </c>
      <c r="F88" s="130">
        <v>44</v>
      </c>
    </row>
    <row r="89" spans="1:6" ht="13" x14ac:dyDescent="0.3">
      <c r="A89" s="32" t="s">
        <v>187</v>
      </c>
      <c r="B89">
        <v>295</v>
      </c>
      <c r="C89">
        <v>23.21</v>
      </c>
      <c r="D89">
        <v>6846.95</v>
      </c>
      <c r="E89">
        <v>0</v>
      </c>
      <c r="F89">
        <v>44</v>
      </c>
    </row>
    <row r="90" spans="1:6" ht="13" x14ac:dyDescent="0.3">
      <c r="A90" s="32" t="s">
        <v>188</v>
      </c>
      <c r="B90">
        <v>288</v>
      </c>
      <c r="C90">
        <v>22.37</v>
      </c>
      <c r="D90">
        <v>6442.56</v>
      </c>
      <c r="E90">
        <v>0</v>
      </c>
      <c r="F90">
        <v>44</v>
      </c>
    </row>
    <row r="91" spans="1:6" ht="13" x14ac:dyDescent="0.3">
      <c r="A91" s="32" t="s">
        <v>189</v>
      </c>
      <c r="B91">
        <v>288</v>
      </c>
      <c r="C91">
        <v>21.77</v>
      </c>
      <c r="D91">
        <v>6269.76</v>
      </c>
      <c r="E91">
        <v>0</v>
      </c>
      <c r="F91">
        <v>44</v>
      </c>
    </row>
    <row r="92" spans="1:6" ht="13" x14ac:dyDescent="0.3">
      <c r="A92" s="32" t="s">
        <v>190</v>
      </c>
      <c r="B92">
        <v>348</v>
      </c>
      <c r="C92">
        <v>23.86</v>
      </c>
      <c r="D92">
        <v>8303.2800000000007</v>
      </c>
      <c r="E92">
        <v>0</v>
      </c>
      <c r="F92">
        <v>44</v>
      </c>
    </row>
    <row r="93" spans="1:6" ht="13" x14ac:dyDescent="0.3">
      <c r="A93" s="32" t="s">
        <v>191</v>
      </c>
      <c r="B93">
        <v>461</v>
      </c>
      <c r="C93">
        <v>27.09</v>
      </c>
      <c r="D93">
        <v>12488.49</v>
      </c>
      <c r="E93">
        <v>0</v>
      </c>
      <c r="F93">
        <v>44</v>
      </c>
    </row>
    <row r="94" spans="1:6" ht="13" x14ac:dyDescent="0.3">
      <c r="A94" s="32" t="s">
        <v>192</v>
      </c>
      <c r="B94">
        <v>525</v>
      </c>
      <c r="C94">
        <v>29.52</v>
      </c>
      <c r="D94">
        <v>15498</v>
      </c>
      <c r="E94">
        <v>0</v>
      </c>
      <c r="F94">
        <v>44</v>
      </c>
    </row>
    <row r="95" spans="1:6" ht="13" x14ac:dyDescent="0.3">
      <c r="A95" s="32" t="s">
        <v>193</v>
      </c>
      <c r="B95">
        <v>546</v>
      </c>
      <c r="C95">
        <v>29.01</v>
      </c>
      <c r="D95">
        <v>15839.46</v>
      </c>
      <c r="E95">
        <v>0</v>
      </c>
      <c r="F95">
        <v>44</v>
      </c>
    </row>
    <row r="96" spans="1:6" ht="13" x14ac:dyDescent="0.3">
      <c r="A96" s="32" t="s">
        <v>194</v>
      </c>
      <c r="B96">
        <v>576</v>
      </c>
      <c r="C96">
        <v>32.729999999999997</v>
      </c>
      <c r="D96">
        <v>18852.48</v>
      </c>
      <c r="E96">
        <v>0</v>
      </c>
      <c r="F96">
        <v>44</v>
      </c>
    </row>
    <row r="97" spans="1:6" ht="13" x14ac:dyDescent="0.3">
      <c r="A97" s="32" t="s">
        <v>195</v>
      </c>
      <c r="B97">
        <v>529</v>
      </c>
      <c r="C97">
        <v>37.97</v>
      </c>
      <c r="D97">
        <v>20086.13</v>
      </c>
      <c r="E97">
        <v>0</v>
      </c>
      <c r="F97">
        <v>44</v>
      </c>
    </row>
    <row r="98" spans="1:6" ht="13" x14ac:dyDescent="0.3">
      <c r="A98" s="32" t="s">
        <v>196</v>
      </c>
      <c r="B98">
        <v>445</v>
      </c>
      <c r="C98">
        <v>37.46</v>
      </c>
      <c r="D98">
        <v>16669.7</v>
      </c>
      <c r="E98">
        <v>0</v>
      </c>
      <c r="F98">
        <v>44</v>
      </c>
    </row>
    <row r="99" spans="1:6" ht="13" x14ac:dyDescent="0.3">
      <c r="A99" s="32" t="s">
        <v>197</v>
      </c>
      <c r="B99">
        <v>335</v>
      </c>
      <c r="C99">
        <v>40.6</v>
      </c>
      <c r="D99">
        <v>13601</v>
      </c>
      <c r="E99">
        <v>0</v>
      </c>
      <c r="F99">
        <v>44</v>
      </c>
    </row>
    <row r="100" spans="1:6" ht="13" x14ac:dyDescent="0.3">
      <c r="A100" s="32" t="s">
        <v>198</v>
      </c>
      <c r="B100">
        <v>367</v>
      </c>
      <c r="C100">
        <v>40.26</v>
      </c>
      <c r="D100">
        <v>14775.42</v>
      </c>
      <c r="E100">
        <v>0</v>
      </c>
      <c r="F100">
        <v>44</v>
      </c>
    </row>
    <row r="101" spans="1:6" ht="13" x14ac:dyDescent="0.3">
      <c r="A101" s="32" t="s">
        <v>199</v>
      </c>
      <c r="B101">
        <v>367</v>
      </c>
      <c r="C101">
        <v>42.68</v>
      </c>
      <c r="D101">
        <v>15663.56</v>
      </c>
      <c r="E101">
        <v>0</v>
      </c>
      <c r="F101">
        <v>44</v>
      </c>
    </row>
    <row r="102" spans="1:6" ht="13" x14ac:dyDescent="0.3">
      <c r="A102" s="32" t="s">
        <v>200</v>
      </c>
      <c r="B102">
        <v>406</v>
      </c>
      <c r="C102">
        <v>46.27</v>
      </c>
      <c r="D102">
        <v>18785.62</v>
      </c>
      <c r="E102">
        <v>921.62</v>
      </c>
      <c r="F102">
        <v>44</v>
      </c>
    </row>
    <row r="103" spans="1:6" ht="13" x14ac:dyDescent="0.3">
      <c r="A103" s="32" t="s">
        <v>201</v>
      </c>
      <c r="B103">
        <v>495</v>
      </c>
      <c r="C103">
        <v>45.76</v>
      </c>
      <c r="D103">
        <v>22651.200000000001</v>
      </c>
      <c r="E103">
        <v>871.2</v>
      </c>
      <c r="F103">
        <v>44</v>
      </c>
    </row>
    <row r="104" spans="1:6" ht="13" x14ac:dyDescent="0.3">
      <c r="A104" s="32" t="s">
        <v>202</v>
      </c>
      <c r="B104">
        <v>465</v>
      </c>
      <c r="C104">
        <v>49.81</v>
      </c>
      <c r="D104">
        <v>23161.65</v>
      </c>
      <c r="E104">
        <v>2701.65</v>
      </c>
      <c r="F104">
        <v>44</v>
      </c>
    </row>
    <row r="105" spans="1:6" ht="13" x14ac:dyDescent="0.3">
      <c r="A105" s="32" t="s">
        <v>203</v>
      </c>
      <c r="B105">
        <v>471</v>
      </c>
      <c r="C105">
        <v>46.43</v>
      </c>
      <c r="D105">
        <v>21868.53</v>
      </c>
      <c r="E105">
        <v>1144.53</v>
      </c>
      <c r="F105">
        <v>44</v>
      </c>
    </row>
    <row r="106" spans="1:6" ht="13" x14ac:dyDescent="0.3">
      <c r="A106" s="32" t="s">
        <v>204</v>
      </c>
      <c r="B106">
        <v>420</v>
      </c>
      <c r="C106">
        <v>42.56</v>
      </c>
      <c r="D106">
        <v>17875.2</v>
      </c>
      <c r="E106">
        <v>0</v>
      </c>
      <c r="F106">
        <v>44</v>
      </c>
    </row>
    <row r="107" spans="1:6" ht="13" x14ac:dyDescent="0.3">
      <c r="A107" s="32" t="s">
        <v>205</v>
      </c>
      <c r="B107">
        <v>386</v>
      </c>
      <c r="C107">
        <v>39.01</v>
      </c>
      <c r="D107">
        <v>15057.86</v>
      </c>
      <c r="E107">
        <v>0</v>
      </c>
      <c r="F107">
        <v>44</v>
      </c>
    </row>
    <row r="108" spans="1:6" ht="13" x14ac:dyDescent="0.3">
      <c r="A108" s="32" t="s">
        <v>206</v>
      </c>
      <c r="B108">
        <v>231</v>
      </c>
      <c r="C108">
        <v>36.270000000000003</v>
      </c>
      <c r="D108">
        <v>8378.3700000000008</v>
      </c>
      <c r="E108">
        <v>0</v>
      </c>
      <c r="F108">
        <v>44</v>
      </c>
    </row>
    <row r="109" spans="1:6" ht="13" x14ac:dyDescent="0.3">
      <c r="A109" s="32" t="s">
        <v>207</v>
      </c>
      <c r="B109">
        <v>222</v>
      </c>
      <c r="C109">
        <v>28.56</v>
      </c>
      <c r="D109">
        <v>6340.32</v>
      </c>
      <c r="E109">
        <v>0</v>
      </c>
      <c r="F109">
        <v>44</v>
      </c>
    </row>
    <row r="110" spans="1:6" ht="13" x14ac:dyDescent="0.3">
      <c r="A110" s="32" t="s">
        <v>208</v>
      </c>
      <c r="B110">
        <v>102</v>
      </c>
      <c r="C110">
        <v>26.57</v>
      </c>
      <c r="D110">
        <v>2710.14</v>
      </c>
      <c r="E110">
        <v>0</v>
      </c>
      <c r="F110">
        <v>44</v>
      </c>
    </row>
    <row r="111" spans="1:6" ht="13" x14ac:dyDescent="0.3">
      <c r="A111" s="32" t="s">
        <v>209</v>
      </c>
      <c r="B111">
        <v>76</v>
      </c>
      <c r="C111">
        <v>25.6</v>
      </c>
      <c r="D111">
        <v>1945.6</v>
      </c>
      <c r="E111">
        <v>0</v>
      </c>
      <c r="F111">
        <v>44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E112"/>
  <sheetViews>
    <sheetView topLeftCell="A6" zoomScaleNormal="100" workbookViewId="0">
      <pane xSplit="2" ySplit="11" topLeftCell="S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45149</v>
      </c>
      <c r="B12" s="11" t="s">
        <v>146</v>
      </c>
      <c r="C12" s="3">
        <f>B88</f>
        <v>64</v>
      </c>
      <c r="D12" s="30">
        <f>C88</f>
        <v>24.89</v>
      </c>
      <c r="E12" s="3">
        <f>B89</f>
        <v>61</v>
      </c>
      <c r="F12" s="191">
        <f>C89</f>
        <v>23.18</v>
      </c>
      <c r="G12" s="3">
        <f>B90</f>
        <v>28</v>
      </c>
      <c r="H12" s="30">
        <f>C90</f>
        <v>21.98</v>
      </c>
      <c r="I12" s="3">
        <f>B91</f>
        <v>14</v>
      </c>
      <c r="J12" s="30">
        <f>C91</f>
        <v>21.95</v>
      </c>
      <c r="K12" s="3">
        <f>B92</f>
        <v>36</v>
      </c>
      <c r="L12" s="30">
        <f>C92</f>
        <v>22.57</v>
      </c>
      <c r="M12" s="3">
        <f>B93</f>
        <v>95</v>
      </c>
      <c r="N12" s="30">
        <f>C93</f>
        <v>25.4</v>
      </c>
      <c r="O12" s="3">
        <f>B94</f>
        <v>156</v>
      </c>
      <c r="P12" s="30">
        <f>C94</f>
        <v>27.11</v>
      </c>
      <c r="Q12" s="3">
        <f>B95</f>
        <v>262</v>
      </c>
      <c r="R12" s="30">
        <f>C95</f>
        <v>27.68</v>
      </c>
      <c r="S12" s="3">
        <f>B96</f>
        <v>386</v>
      </c>
      <c r="T12" s="30">
        <f>C96</f>
        <v>31.43</v>
      </c>
      <c r="U12" s="3">
        <f>B97</f>
        <v>448</v>
      </c>
      <c r="V12" s="30">
        <f>C97</f>
        <v>33.47</v>
      </c>
      <c r="W12" s="3">
        <f>B98</f>
        <v>375</v>
      </c>
      <c r="X12" s="30">
        <f>C98</f>
        <v>35.78</v>
      </c>
      <c r="Y12" s="3">
        <f>B99</f>
        <v>259</v>
      </c>
      <c r="Z12" s="30">
        <f>C99</f>
        <v>42.49</v>
      </c>
      <c r="AA12" s="3">
        <f>B100</f>
        <v>49</v>
      </c>
      <c r="AB12" s="30">
        <f>C100</f>
        <v>46.5</v>
      </c>
      <c r="AC12" s="3">
        <f>B101</f>
        <v>44</v>
      </c>
      <c r="AD12" s="30">
        <f>C101</f>
        <v>47.08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1</v>
      </c>
      <c r="AV12" s="30">
        <f>C110</f>
        <v>28.85</v>
      </c>
      <c r="AW12" s="3">
        <f>B111</f>
        <v>113</v>
      </c>
      <c r="AX12" s="30">
        <f>C111</f>
        <v>27.6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1592.96</v>
      </c>
      <c r="E13" s="24"/>
      <c r="F13" s="9">
        <f>$D89</f>
        <v>1413.98</v>
      </c>
      <c r="G13" s="24"/>
      <c r="H13" s="9">
        <f>$D90</f>
        <v>615.44000000000005</v>
      </c>
      <c r="I13" s="24"/>
      <c r="J13" s="9">
        <f>$D91</f>
        <v>307.3</v>
      </c>
      <c r="K13" s="24"/>
      <c r="L13" s="9">
        <f>$D92</f>
        <v>812.52</v>
      </c>
      <c r="M13" s="24"/>
      <c r="N13" s="9">
        <f>$D93</f>
        <v>2413</v>
      </c>
      <c r="O13" s="24"/>
      <c r="P13" s="9">
        <f>$D94</f>
        <v>4229.16</v>
      </c>
      <c r="Q13" s="24"/>
      <c r="R13" s="9">
        <f>$D95</f>
        <v>7252.16</v>
      </c>
      <c r="S13" s="24"/>
      <c r="T13" s="9">
        <f>$D96</f>
        <v>12131.98</v>
      </c>
      <c r="U13" s="24"/>
      <c r="V13" s="9">
        <f>$D97</f>
        <v>14994.56</v>
      </c>
      <c r="W13" s="24"/>
      <c r="X13" s="9">
        <f>$D98</f>
        <v>13417.5</v>
      </c>
      <c r="Y13" s="24"/>
      <c r="Z13" s="9">
        <f>$D99</f>
        <v>11004.91</v>
      </c>
      <c r="AA13" s="24"/>
      <c r="AB13" s="9">
        <f>$D100</f>
        <v>2278.5</v>
      </c>
      <c r="AC13" s="24"/>
      <c r="AD13" s="9">
        <f>$D101</f>
        <v>2071.52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28.85</v>
      </c>
      <c r="AW13" s="24"/>
      <c r="AX13" s="9">
        <f>$D111</f>
        <v>3118.8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42.88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362.18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177.38</v>
      </c>
      <c r="AC15" s="24"/>
      <c r="AD15" s="9">
        <f>$E101</f>
        <v>184.8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72</v>
      </c>
      <c r="AD34" s="120" t="s">
        <v>164</v>
      </c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73</v>
      </c>
      <c r="AD35" s="119" t="s">
        <v>164</v>
      </c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177</v>
      </c>
      <c r="AB39" s="5"/>
      <c r="AC39" s="110">
        <f>SUM(AC23:AC38)</f>
        <v>177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>x</v>
      </c>
      <c r="AC68" s="115"/>
      <c r="AD68" s="120" t="str">
        <f t="shared" si="37"/>
        <v>x</v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>x</v>
      </c>
      <c r="AC69" s="115"/>
      <c r="AD69" s="119" t="str">
        <f t="shared" si="37"/>
        <v>x</v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229</v>
      </c>
    </row>
    <row r="84" spans="1:6" x14ac:dyDescent="0.25">
      <c r="A84" t="s">
        <v>179</v>
      </c>
      <c r="B84" t="s">
        <v>230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64</v>
      </c>
      <c r="C88">
        <v>24.89</v>
      </c>
      <c r="D88">
        <v>1592.96</v>
      </c>
      <c r="E88">
        <v>0</v>
      </c>
      <c r="F88" s="130">
        <v>42.88</v>
      </c>
    </row>
    <row r="89" spans="1:6" ht="13" x14ac:dyDescent="0.3">
      <c r="A89" s="32" t="s">
        <v>187</v>
      </c>
      <c r="B89">
        <v>61</v>
      </c>
      <c r="C89">
        <v>23.18</v>
      </c>
      <c r="D89">
        <v>1413.98</v>
      </c>
      <c r="E89">
        <v>0</v>
      </c>
      <c r="F89">
        <v>42.88</v>
      </c>
    </row>
    <row r="90" spans="1:6" ht="13" x14ac:dyDescent="0.3">
      <c r="A90" s="32" t="s">
        <v>188</v>
      </c>
      <c r="B90">
        <v>28</v>
      </c>
      <c r="C90">
        <v>21.98</v>
      </c>
      <c r="D90">
        <v>615.44000000000005</v>
      </c>
      <c r="E90">
        <v>0</v>
      </c>
      <c r="F90">
        <v>42.88</v>
      </c>
    </row>
    <row r="91" spans="1:6" ht="13" x14ac:dyDescent="0.3">
      <c r="A91" s="32" t="s">
        <v>189</v>
      </c>
      <c r="B91">
        <v>14</v>
      </c>
      <c r="C91">
        <v>21.95</v>
      </c>
      <c r="D91">
        <v>307.3</v>
      </c>
      <c r="E91">
        <v>0</v>
      </c>
      <c r="F91">
        <v>42.88</v>
      </c>
    </row>
    <row r="92" spans="1:6" ht="13" x14ac:dyDescent="0.3">
      <c r="A92" s="32" t="s">
        <v>190</v>
      </c>
      <c r="B92">
        <v>36</v>
      </c>
      <c r="C92">
        <v>22.57</v>
      </c>
      <c r="D92">
        <v>812.52</v>
      </c>
      <c r="E92">
        <v>0</v>
      </c>
      <c r="F92">
        <v>42.88</v>
      </c>
    </row>
    <row r="93" spans="1:6" ht="13" x14ac:dyDescent="0.3">
      <c r="A93" s="32" t="s">
        <v>191</v>
      </c>
      <c r="B93">
        <v>95</v>
      </c>
      <c r="C93">
        <v>25.4</v>
      </c>
      <c r="D93">
        <v>2413</v>
      </c>
      <c r="E93">
        <v>0</v>
      </c>
      <c r="F93">
        <v>42.88</v>
      </c>
    </row>
    <row r="94" spans="1:6" ht="13" x14ac:dyDescent="0.3">
      <c r="A94" s="32" t="s">
        <v>192</v>
      </c>
      <c r="B94">
        <v>156</v>
      </c>
      <c r="C94">
        <v>27.11</v>
      </c>
      <c r="D94">
        <v>4229.16</v>
      </c>
      <c r="E94">
        <v>0</v>
      </c>
      <c r="F94">
        <v>42.88</v>
      </c>
    </row>
    <row r="95" spans="1:6" ht="13" x14ac:dyDescent="0.3">
      <c r="A95" s="32" t="s">
        <v>193</v>
      </c>
      <c r="B95">
        <v>262</v>
      </c>
      <c r="C95">
        <v>27.68</v>
      </c>
      <c r="D95">
        <v>7252.16</v>
      </c>
      <c r="E95">
        <v>0</v>
      </c>
      <c r="F95">
        <v>42.88</v>
      </c>
    </row>
    <row r="96" spans="1:6" ht="13" x14ac:dyDescent="0.3">
      <c r="A96" s="32" t="s">
        <v>194</v>
      </c>
      <c r="B96">
        <v>386</v>
      </c>
      <c r="C96">
        <v>31.43</v>
      </c>
      <c r="D96">
        <v>12131.98</v>
      </c>
      <c r="E96">
        <v>0</v>
      </c>
      <c r="F96">
        <v>42.88</v>
      </c>
    </row>
    <row r="97" spans="1:6" ht="13" x14ac:dyDescent="0.3">
      <c r="A97" s="32" t="s">
        <v>195</v>
      </c>
      <c r="B97">
        <v>448</v>
      </c>
      <c r="C97">
        <v>33.47</v>
      </c>
      <c r="D97">
        <v>14994.56</v>
      </c>
      <c r="E97">
        <v>0</v>
      </c>
      <c r="F97">
        <v>42.88</v>
      </c>
    </row>
    <row r="98" spans="1:6" ht="13" x14ac:dyDescent="0.3">
      <c r="A98" s="32" t="s">
        <v>196</v>
      </c>
      <c r="B98">
        <v>375</v>
      </c>
      <c r="C98">
        <v>35.78</v>
      </c>
      <c r="D98">
        <v>13417.5</v>
      </c>
      <c r="E98">
        <v>0</v>
      </c>
      <c r="F98">
        <v>42.88</v>
      </c>
    </row>
    <row r="99" spans="1:6" ht="13" x14ac:dyDescent="0.3">
      <c r="A99" s="32" t="s">
        <v>197</v>
      </c>
      <c r="B99">
        <v>259</v>
      </c>
      <c r="C99">
        <v>42.49</v>
      </c>
      <c r="D99">
        <v>11004.91</v>
      </c>
      <c r="E99">
        <v>0</v>
      </c>
      <c r="F99">
        <v>42.88</v>
      </c>
    </row>
    <row r="100" spans="1:6" ht="13" x14ac:dyDescent="0.3">
      <c r="A100" s="32" t="s">
        <v>198</v>
      </c>
      <c r="B100">
        <v>49</v>
      </c>
      <c r="C100">
        <v>46.5</v>
      </c>
      <c r="D100">
        <v>2278.5</v>
      </c>
      <c r="E100">
        <v>177.38</v>
      </c>
      <c r="F100">
        <v>42.88</v>
      </c>
    </row>
    <row r="101" spans="1:6" ht="13" x14ac:dyDescent="0.3">
      <c r="A101" s="32" t="s">
        <v>199</v>
      </c>
      <c r="B101">
        <v>44</v>
      </c>
      <c r="C101">
        <v>47.08</v>
      </c>
      <c r="D101">
        <v>2071.52</v>
      </c>
      <c r="E101">
        <v>184.8</v>
      </c>
      <c r="F101">
        <v>42.88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42.88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42.88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42.88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42.88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42.88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42.88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42.88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42.88</v>
      </c>
    </row>
    <row r="110" spans="1:6" ht="13" x14ac:dyDescent="0.3">
      <c r="A110" s="32" t="s">
        <v>208</v>
      </c>
      <c r="B110">
        <v>1</v>
      </c>
      <c r="C110">
        <v>28.85</v>
      </c>
      <c r="D110">
        <v>28.85</v>
      </c>
      <c r="E110">
        <v>0</v>
      </c>
      <c r="F110">
        <v>42.88</v>
      </c>
    </row>
    <row r="111" spans="1:6" ht="13" x14ac:dyDescent="0.3">
      <c r="A111" s="32" t="s">
        <v>209</v>
      </c>
      <c r="B111">
        <v>113</v>
      </c>
      <c r="C111">
        <v>27.6</v>
      </c>
      <c r="D111">
        <v>3118.8</v>
      </c>
      <c r="E111">
        <v>0</v>
      </c>
      <c r="F111">
        <v>42.88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E112"/>
  <sheetViews>
    <sheetView topLeftCell="A6" zoomScaleNormal="100" workbookViewId="0">
      <pane xSplit="2" ySplit="11" topLeftCell="AD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4.7265625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45150</v>
      </c>
      <c r="B12" s="11" t="s">
        <v>146</v>
      </c>
      <c r="C12" s="3">
        <f>B88</f>
        <v>200</v>
      </c>
      <c r="D12" s="30">
        <f>C88</f>
        <v>24.63</v>
      </c>
      <c r="E12" s="3">
        <f>B89</f>
        <v>161</v>
      </c>
      <c r="F12" s="191">
        <f>C89</f>
        <v>23.59</v>
      </c>
      <c r="G12" s="3">
        <f>B90</f>
        <v>95</v>
      </c>
      <c r="H12" s="30">
        <f>C90</f>
        <v>22.04</v>
      </c>
      <c r="I12" s="3">
        <f>B91</f>
        <v>88</v>
      </c>
      <c r="J12" s="30">
        <f>C91</f>
        <v>21.74</v>
      </c>
      <c r="K12" s="3">
        <f>B92</f>
        <v>64</v>
      </c>
      <c r="L12" s="30">
        <f>C92</f>
        <v>19.57</v>
      </c>
      <c r="M12" s="3">
        <f>B93</f>
        <v>155</v>
      </c>
      <c r="N12" s="30">
        <f>C93</f>
        <v>21.26</v>
      </c>
      <c r="O12" s="3">
        <f>B94</f>
        <v>161</v>
      </c>
      <c r="P12" s="30">
        <f>C94</f>
        <v>21.97</v>
      </c>
      <c r="Q12" s="3">
        <f>B95</f>
        <v>189</v>
      </c>
      <c r="R12" s="30">
        <f>C95</f>
        <v>24.77</v>
      </c>
      <c r="S12" s="3">
        <f>B96</f>
        <v>226</v>
      </c>
      <c r="T12" s="30">
        <f>C96</f>
        <v>29.09</v>
      </c>
      <c r="U12" s="3">
        <f>B97</f>
        <v>326</v>
      </c>
      <c r="V12" s="30">
        <f>C97</f>
        <v>24.88</v>
      </c>
      <c r="W12" s="3">
        <f>B98</f>
        <v>401</v>
      </c>
      <c r="X12" s="30">
        <f>C98</f>
        <v>25.74</v>
      </c>
      <c r="Y12" s="3">
        <f>B99</f>
        <v>491</v>
      </c>
      <c r="Z12" s="30">
        <f>C99</f>
        <v>26.85</v>
      </c>
      <c r="AA12" s="3">
        <f>B100</f>
        <v>462</v>
      </c>
      <c r="AB12" s="30">
        <f>C100</f>
        <v>33.26</v>
      </c>
      <c r="AC12" s="3">
        <f>B101</f>
        <v>190</v>
      </c>
      <c r="AD12" s="30">
        <f>C101</f>
        <v>36.869999999999997</v>
      </c>
      <c r="AE12" s="3">
        <f>B102</f>
        <v>59</v>
      </c>
      <c r="AF12" s="30">
        <f>C102</f>
        <v>39.270000000000003</v>
      </c>
      <c r="AG12" s="3">
        <f>B103</f>
        <v>110</v>
      </c>
      <c r="AH12" s="30">
        <f>C103</f>
        <v>48.04</v>
      </c>
      <c r="AI12" s="3">
        <f>B104</f>
        <v>407</v>
      </c>
      <c r="AJ12" s="30">
        <f>C104</f>
        <v>399.56</v>
      </c>
      <c r="AK12" s="3">
        <f>B105</f>
        <v>388</v>
      </c>
      <c r="AL12" s="30">
        <f>C105</f>
        <v>41.15</v>
      </c>
      <c r="AM12" s="3">
        <f>B106</f>
        <v>363</v>
      </c>
      <c r="AN12" s="30">
        <f>C106</f>
        <v>52.77</v>
      </c>
      <c r="AO12" s="3">
        <f>B107</f>
        <v>288</v>
      </c>
      <c r="AP12" s="30">
        <f>C107</f>
        <v>35.950000000000003</v>
      </c>
      <c r="AQ12" s="3">
        <f>B108</f>
        <v>242</v>
      </c>
      <c r="AR12" s="30">
        <f>C108</f>
        <v>62.43</v>
      </c>
      <c r="AS12" s="3">
        <f>B109</f>
        <v>244</v>
      </c>
      <c r="AT12" s="30">
        <f>C109</f>
        <v>34.229999999999997</v>
      </c>
      <c r="AU12" s="3">
        <f>B110</f>
        <v>289</v>
      </c>
      <c r="AV12" s="30">
        <f>C110</f>
        <v>29.52</v>
      </c>
      <c r="AW12" s="3">
        <f>B111</f>
        <v>302</v>
      </c>
      <c r="AX12" s="30">
        <f>C111</f>
        <v>27.6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4926</v>
      </c>
      <c r="E13" s="24"/>
      <c r="F13" s="9">
        <f>$D89</f>
        <v>3797.99</v>
      </c>
      <c r="G13" s="24"/>
      <c r="H13" s="9">
        <f>$D90</f>
        <v>2093.8000000000002</v>
      </c>
      <c r="I13" s="24"/>
      <c r="J13" s="9">
        <f>$D91</f>
        <v>1913.12</v>
      </c>
      <c r="K13" s="24"/>
      <c r="L13" s="9">
        <f>$D92</f>
        <v>1252.48</v>
      </c>
      <c r="M13" s="24"/>
      <c r="N13" s="9">
        <f>$D93</f>
        <v>3295.3</v>
      </c>
      <c r="O13" s="24"/>
      <c r="P13" s="9">
        <f>$D94</f>
        <v>3537.17</v>
      </c>
      <c r="Q13" s="24"/>
      <c r="R13" s="9">
        <f>$D95</f>
        <v>4681.53</v>
      </c>
      <c r="S13" s="24"/>
      <c r="T13" s="9">
        <f>$D96</f>
        <v>6574.34</v>
      </c>
      <c r="U13" s="24"/>
      <c r="V13" s="9">
        <f>$D97</f>
        <v>8110.88</v>
      </c>
      <c r="W13" s="24"/>
      <c r="X13" s="9">
        <f>$D98</f>
        <v>10321.74</v>
      </c>
      <c r="Y13" s="24"/>
      <c r="Z13" s="9">
        <f>$D99</f>
        <v>13183.35</v>
      </c>
      <c r="AA13" s="24"/>
      <c r="AB13" s="9">
        <f>$D100</f>
        <v>15366.12</v>
      </c>
      <c r="AC13" s="24"/>
      <c r="AD13" s="9">
        <f>$D101</f>
        <v>7005.3</v>
      </c>
      <c r="AE13" s="24"/>
      <c r="AF13" s="9">
        <f>$D102</f>
        <v>2316.9299999999998</v>
      </c>
      <c r="AG13" s="24"/>
      <c r="AH13" s="9">
        <f>$D103</f>
        <v>5284.4</v>
      </c>
      <c r="AI13" s="24"/>
      <c r="AJ13" s="9">
        <f>$D104</f>
        <v>162620.92000000001</v>
      </c>
      <c r="AK13" s="24"/>
      <c r="AL13" s="9">
        <f>$D105</f>
        <v>15966.2</v>
      </c>
      <c r="AM13" s="24"/>
      <c r="AN13" s="9">
        <f>$D106</f>
        <v>19155.509999999998</v>
      </c>
      <c r="AO13" s="24"/>
      <c r="AP13" s="9">
        <f>$D107</f>
        <v>10353.6</v>
      </c>
      <c r="AQ13" s="24"/>
      <c r="AR13" s="9">
        <f>$D108</f>
        <v>15108.06</v>
      </c>
      <c r="AS13" s="24"/>
      <c r="AT13" s="9">
        <f>$D109</f>
        <v>8352.1200000000008</v>
      </c>
      <c r="AU13" s="24"/>
      <c r="AV13" s="9">
        <f>$D110</f>
        <v>8531.2800000000007</v>
      </c>
      <c r="AW13" s="24"/>
      <c r="AX13" s="9">
        <f>$D111</f>
        <v>8335.2000000000007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40.130000000000003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157538.79000000004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870.1</v>
      </c>
      <c r="AI15" s="24"/>
      <c r="AJ15" s="9">
        <f>$E104</f>
        <v>146288.01</v>
      </c>
      <c r="AK15" s="24"/>
      <c r="AL15" s="9">
        <f>$E105</f>
        <v>395.76</v>
      </c>
      <c r="AM15" s="24"/>
      <c r="AN15" s="9">
        <f>$E106</f>
        <v>4588.32</v>
      </c>
      <c r="AO15" s="24"/>
      <c r="AP15" s="9">
        <f>$E107</f>
        <v>0</v>
      </c>
      <c r="AQ15" s="24"/>
      <c r="AR15" s="9">
        <f>$E108</f>
        <v>5396.6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16</v>
      </c>
      <c r="AR31" s="119" t="s">
        <v>164</v>
      </c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16</v>
      </c>
      <c r="AR32" s="120" t="s">
        <v>164</v>
      </c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0</v>
      </c>
      <c r="AP34" s="120"/>
      <c r="AQ34" s="109">
        <f t="shared" si="20"/>
        <v>72</v>
      </c>
      <c r="AR34" s="120" t="s">
        <v>164</v>
      </c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73</v>
      </c>
      <c r="AR35" s="119" t="s">
        <v>164</v>
      </c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177</v>
      </c>
      <c r="AL39" s="5"/>
      <c r="AM39" s="110">
        <f>SUM(AM23:AM38)</f>
        <v>177</v>
      </c>
      <c r="AN39" s="5"/>
      <c r="AO39" s="110">
        <f>SUM(AO23:AO38)</f>
        <v>0</v>
      </c>
      <c r="AP39" s="5"/>
      <c r="AQ39" s="110">
        <f>SUM(AQ23:AQ38)</f>
        <v>177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230</v>
      </c>
      <c r="AJ41" s="5"/>
      <c r="AK41" s="4">
        <f>IF(AL15&gt;0,IF(AK12&gt;AK39,+AK12-AK39,0),0)</f>
        <v>211</v>
      </c>
      <c r="AL41" s="5"/>
      <c r="AM41" s="4">
        <f>IF(AN15&gt;0,IF(AM12&gt;AM39,+AM12-AM39,0),0)</f>
        <v>186</v>
      </c>
      <c r="AN41" s="5"/>
      <c r="AO41" s="4">
        <f>IF(AP15&gt;0,IF(AO12&gt;AO39,+AO12-AO39,0),0)</f>
        <v>0</v>
      </c>
      <c r="AP41" s="5"/>
      <c r="AQ41" s="4">
        <f>IF(AR15&gt;0,IF(AQ12&gt;AQ39,+AQ12-AQ39,0),0)</f>
        <v>65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>
        <f>$BC$26-0</f>
        <v>538</v>
      </c>
      <c r="AJ60" s="120" t="s">
        <v>231</v>
      </c>
      <c r="AK60" s="115">
        <f>$BC$26-0</f>
        <v>538</v>
      </c>
      <c r="AL60" s="120" t="s">
        <v>231</v>
      </c>
      <c r="AM60" s="115">
        <f>$BC$26-0</f>
        <v>538</v>
      </c>
      <c r="AN60" s="120" t="s">
        <v>231</v>
      </c>
      <c r="AO60" s="115"/>
      <c r="AP60" s="120" t="str">
        <f>IF(AP26="x","x","")</f>
        <v/>
      </c>
      <c r="AQ60" s="115">
        <f>$BC$26-0</f>
        <v>538</v>
      </c>
      <c r="AR60" s="120" t="s">
        <v>231</v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>
        <f>$BC$28-87</f>
        <v>13</v>
      </c>
      <c r="AJ62" s="120" t="s">
        <v>220</v>
      </c>
      <c r="AK62" s="115">
        <f>$BC$28-87</f>
        <v>13</v>
      </c>
      <c r="AL62" s="120" t="s">
        <v>220</v>
      </c>
      <c r="AM62" s="115">
        <f>$BC$28-87</f>
        <v>13</v>
      </c>
      <c r="AN62" s="120" t="s">
        <v>220</v>
      </c>
      <c r="AO62" s="115"/>
      <c r="AP62" s="120" t="str">
        <f t="shared" ref="AP62:AP72" si="40">IF(AP28="x","x","")</f>
        <v/>
      </c>
      <c r="AQ62" s="115">
        <f>$BC$28-87</f>
        <v>13</v>
      </c>
      <c r="AR62" s="120" t="s">
        <v>220</v>
      </c>
      <c r="AS62" s="115"/>
      <c r="AT62" s="120" t="str">
        <f t="shared" ref="AT62:AT72" si="41">IF(AT28="x","x","")</f>
        <v/>
      </c>
      <c r="AU62" s="115"/>
      <c r="AV62" s="120" t="str">
        <f t="shared" ref="AV62:AV72" si="42">IF(AV28="x","x","")</f>
        <v/>
      </c>
      <c r="AW62" s="115"/>
      <c r="AX62" s="120" t="str">
        <f t="shared" ref="AX62:AX72" si="43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>
        <f>$BC$29-85</f>
        <v>10</v>
      </c>
      <c r="AJ63" s="119" t="s">
        <v>220</v>
      </c>
      <c r="AK63" s="115">
        <f>$BC$29-85</f>
        <v>10</v>
      </c>
      <c r="AL63" s="119" t="s">
        <v>220</v>
      </c>
      <c r="AM63" s="115">
        <f>$BC$29-85</f>
        <v>10</v>
      </c>
      <c r="AN63" s="119" t="s">
        <v>220</v>
      </c>
      <c r="AO63" s="115"/>
      <c r="AP63" s="119" t="str">
        <f t="shared" si="40"/>
        <v/>
      </c>
      <c r="AQ63" s="115">
        <f>$BC$29-85</f>
        <v>10</v>
      </c>
      <c r="AR63" s="119" t="s">
        <v>220</v>
      </c>
      <c r="AS63" s="115"/>
      <c r="AT63" s="119" t="str">
        <f t="shared" si="41"/>
        <v/>
      </c>
      <c r="AU63" s="115"/>
      <c r="AV63" s="119" t="str">
        <f t="shared" si="42"/>
        <v/>
      </c>
      <c r="AW63" s="115"/>
      <c r="AX63" s="119" t="str">
        <f t="shared" si="43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>
        <f>$BC$30-0</f>
        <v>425</v>
      </c>
      <c r="AJ64" s="120" t="s">
        <v>212</v>
      </c>
      <c r="AK64" s="115">
        <f>$BC$30-0</f>
        <v>425</v>
      </c>
      <c r="AL64" s="120" t="s">
        <v>212</v>
      </c>
      <c r="AM64" s="115">
        <f>$BC$30-0</f>
        <v>425</v>
      </c>
      <c r="AN64" s="120" t="s">
        <v>212</v>
      </c>
      <c r="AO64" s="115"/>
      <c r="AP64" s="120" t="str">
        <f t="shared" si="40"/>
        <v/>
      </c>
      <c r="AQ64" s="115">
        <f>$BC$30-0</f>
        <v>425</v>
      </c>
      <c r="AR64" s="120" t="s">
        <v>212</v>
      </c>
      <c r="AS64" s="115"/>
      <c r="AT64" s="120" t="str">
        <f t="shared" si="41"/>
        <v/>
      </c>
      <c r="AU64" s="115"/>
      <c r="AV64" s="120" t="str">
        <f t="shared" si="42"/>
        <v/>
      </c>
      <c r="AW64" s="115"/>
      <c r="AX64" s="120" t="str">
        <f t="shared" si="43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ref="AJ65:AL70" si="44">IF(AJ31="x","x","")</f>
        <v>x</v>
      </c>
      <c r="AK65" s="115"/>
      <c r="AL65" s="119" t="str">
        <f t="shared" si="44"/>
        <v>x</v>
      </c>
      <c r="AM65" s="115"/>
      <c r="AN65" s="119" t="str">
        <f t="shared" ref="AN65" si="45">IF(AN31="x","x","")</f>
        <v>x</v>
      </c>
      <c r="AO65" s="115"/>
      <c r="AP65" s="119" t="str">
        <f t="shared" si="40"/>
        <v/>
      </c>
      <c r="AQ65" s="115"/>
      <c r="AR65" s="119" t="str">
        <f t="shared" ref="AR65" si="46">IF(AR31="x","x","")</f>
        <v>x</v>
      </c>
      <c r="AS65" s="115"/>
      <c r="AT65" s="119" t="str">
        <f t="shared" si="41"/>
        <v/>
      </c>
      <c r="AU65" s="115"/>
      <c r="AV65" s="119" t="str">
        <f t="shared" si="42"/>
        <v/>
      </c>
      <c r="AW65" s="115"/>
      <c r="AX65" s="119" t="str">
        <f t="shared" si="43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4"/>
        <v>x</v>
      </c>
      <c r="AK66" s="115"/>
      <c r="AL66" s="120" t="str">
        <f t="shared" si="44"/>
        <v>x</v>
      </c>
      <c r="AM66" s="115"/>
      <c r="AN66" s="120" t="str">
        <f t="shared" ref="AN66" si="47">IF(AN32="x","x","")</f>
        <v>x</v>
      </c>
      <c r="AO66" s="115"/>
      <c r="AP66" s="120" t="str">
        <f t="shared" si="40"/>
        <v/>
      </c>
      <c r="AQ66" s="115"/>
      <c r="AR66" s="120" t="str">
        <f t="shared" ref="AR66" si="48">IF(AR32="x","x","")</f>
        <v>x</v>
      </c>
      <c r="AS66" s="115"/>
      <c r="AT66" s="120" t="str">
        <f t="shared" si="41"/>
        <v/>
      </c>
      <c r="AU66" s="115"/>
      <c r="AV66" s="120" t="str">
        <f t="shared" si="42"/>
        <v/>
      </c>
      <c r="AW66" s="115"/>
      <c r="AX66" s="120" t="str">
        <f t="shared" si="43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4"/>
        <v/>
      </c>
      <c r="AK67" s="115"/>
      <c r="AL67" s="119" t="str">
        <f t="shared" si="44"/>
        <v/>
      </c>
      <c r="AM67" s="115"/>
      <c r="AN67" s="119" t="str">
        <f t="shared" ref="AN67" si="49">IF(AN33="x","x","")</f>
        <v/>
      </c>
      <c r="AO67" s="115"/>
      <c r="AP67" s="119" t="str">
        <f t="shared" si="40"/>
        <v/>
      </c>
      <c r="AQ67" s="115"/>
      <c r="AR67" s="119" t="str">
        <f t="shared" ref="AR67" si="50">IF(AR33="x","x","")</f>
        <v/>
      </c>
      <c r="AS67" s="115"/>
      <c r="AT67" s="119" t="str">
        <f t="shared" si="41"/>
        <v/>
      </c>
      <c r="AU67" s="115"/>
      <c r="AV67" s="119" t="str">
        <f t="shared" si="42"/>
        <v/>
      </c>
      <c r="AW67" s="115"/>
      <c r="AX67" s="119" t="str">
        <f t="shared" si="43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4"/>
        <v>x</v>
      </c>
      <c r="AK68" s="115"/>
      <c r="AL68" s="120" t="str">
        <f t="shared" si="44"/>
        <v>x</v>
      </c>
      <c r="AM68" s="115"/>
      <c r="AN68" s="120" t="str">
        <f t="shared" ref="AN68" si="51">IF(AN34="x","x","")</f>
        <v>x</v>
      </c>
      <c r="AO68" s="115"/>
      <c r="AP68" s="120" t="str">
        <f t="shared" si="40"/>
        <v/>
      </c>
      <c r="AQ68" s="115"/>
      <c r="AR68" s="120" t="str">
        <f t="shared" ref="AR68" si="52">IF(AR34="x","x","")</f>
        <v>x</v>
      </c>
      <c r="AS68" s="115"/>
      <c r="AT68" s="120" t="str">
        <f t="shared" si="41"/>
        <v/>
      </c>
      <c r="AU68" s="115"/>
      <c r="AV68" s="120" t="str">
        <f t="shared" si="42"/>
        <v/>
      </c>
      <c r="AW68" s="115"/>
      <c r="AX68" s="120" t="str">
        <f t="shared" si="43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4"/>
        <v>x</v>
      </c>
      <c r="AK69" s="115"/>
      <c r="AL69" s="119" t="str">
        <f t="shared" si="44"/>
        <v>x</v>
      </c>
      <c r="AM69" s="115"/>
      <c r="AN69" s="119" t="str">
        <f t="shared" ref="AN69" si="53">IF(AN35="x","x","")</f>
        <v>x</v>
      </c>
      <c r="AO69" s="115"/>
      <c r="AP69" s="119" t="str">
        <f t="shared" si="40"/>
        <v/>
      </c>
      <c r="AQ69" s="115"/>
      <c r="AR69" s="119" t="str">
        <f t="shared" ref="AR69" si="54">IF(AR35="x","x","")</f>
        <v>x</v>
      </c>
      <c r="AS69" s="115"/>
      <c r="AT69" s="119" t="str">
        <f t="shared" si="41"/>
        <v/>
      </c>
      <c r="AU69" s="115"/>
      <c r="AV69" s="119" t="str">
        <f t="shared" si="42"/>
        <v/>
      </c>
      <c r="AW69" s="115"/>
      <c r="AX69" s="119" t="str">
        <f t="shared" si="43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4"/>
        <v/>
      </c>
      <c r="AK70" s="115"/>
      <c r="AL70" s="120" t="str">
        <f t="shared" si="44"/>
        <v/>
      </c>
      <c r="AM70" s="115"/>
      <c r="AN70" s="120" t="str">
        <f t="shared" ref="AN70" si="55">IF(AN36="x","x","")</f>
        <v/>
      </c>
      <c r="AO70" s="115"/>
      <c r="AP70" s="120" t="str">
        <f t="shared" si="40"/>
        <v/>
      </c>
      <c r="AQ70" s="115"/>
      <c r="AR70" s="120" t="str">
        <f t="shared" ref="AR70" si="56">IF(AR36="x","x","")</f>
        <v/>
      </c>
      <c r="AS70" s="115"/>
      <c r="AT70" s="120" t="str">
        <f t="shared" si="41"/>
        <v/>
      </c>
      <c r="AU70" s="115"/>
      <c r="AV70" s="120" t="str">
        <f t="shared" si="42"/>
        <v/>
      </c>
      <c r="AW70" s="115"/>
      <c r="AX70" s="120" t="str">
        <f t="shared" si="43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>
        <f>$BC$37-66</f>
        <v>9</v>
      </c>
      <c r="AJ71" s="119" t="s">
        <v>232</v>
      </c>
      <c r="AK71" s="115">
        <f>$BC$37-66</f>
        <v>9</v>
      </c>
      <c r="AL71" s="119" t="s">
        <v>232</v>
      </c>
      <c r="AM71" s="115">
        <f>$BC$37-66</f>
        <v>9</v>
      </c>
      <c r="AN71" s="119" t="s">
        <v>232</v>
      </c>
      <c r="AO71" s="115"/>
      <c r="AP71" s="119" t="str">
        <f t="shared" si="40"/>
        <v/>
      </c>
      <c r="AQ71" s="115">
        <f>$BC$37-66</f>
        <v>9</v>
      </c>
      <c r="AR71" s="119" t="s">
        <v>232</v>
      </c>
      <c r="AS71" s="115"/>
      <c r="AT71" s="119" t="str">
        <f t="shared" si="41"/>
        <v/>
      </c>
      <c r="AU71" s="115"/>
      <c r="AV71" s="119" t="str">
        <f t="shared" si="42"/>
        <v/>
      </c>
      <c r="AW71" s="115"/>
      <c r="AX71" s="119" t="str">
        <f t="shared" si="43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>
        <f>$BC$38-66</f>
        <v>8</v>
      </c>
      <c r="AJ72" s="120" t="s">
        <v>232</v>
      </c>
      <c r="AK72" s="115">
        <f>$BC$38-66</f>
        <v>8</v>
      </c>
      <c r="AL72" s="120" t="s">
        <v>232</v>
      </c>
      <c r="AM72" s="115">
        <f>$BC$38-66</f>
        <v>8</v>
      </c>
      <c r="AN72" s="120" t="s">
        <v>232</v>
      </c>
      <c r="AO72" s="115"/>
      <c r="AP72" s="120" t="str">
        <f t="shared" si="40"/>
        <v/>
      </c>
      <c r="AQ72" s="115">
        <f>$BC$38-66</f>
        <v>8</v>
      </c>
      <c r="AR72" s="120" t="s">
        <v>232</v>
      </c>
      <c r="AS72" s="115"/>
      <c r="AT72" s="120" t="str">
        <f t="shared" si="41"/>
        <v/>
      </c>
      <c r="AU72" s="115"/>
      <c r="AV72" s="120" t="str">
        <f t="shared" si="42"/>
        <v/>
      </c>
      <c r="AW72" s="115"/>
      <c r="AX72" s="120" t="str">
        <f t="shared" si="43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1003</v>
      </c>
      <c r="AJ73" s="5"/>
      <c r="AK73" s="110">
        <f>SUM(AK57:AK72)</f>
        <v>1003</v>
      </c>
      <c r="AL73" s="5"/>
      <c r="AM73" s="110">
        <f>SUM(AM57:AM72)</f>
        <v>1003</v>
      </c>
      <c r="AN73" s="5"/>
      <c r="AO73" s="110">
        <f>SUM(AO57:AO72)</f>
        <v>0</v>
      </c>
      <c r="AP73" s="5"/>
      <c r="AQ73" s="110">
        <f>SUM(AQ57:AQ72)</f>
        <v>1003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233</v>
      </c>
    </row>
    <row r="84" spans="1:6" x14ac:dyDescent="0.25">
      <c r="A84" t="s">
        <v>179</v>
      </c>
      <c r="B84" t="s">
        <v>234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200</v>
      </c>
      <c r="C88">
        <v>24.63</v>
      </c>
      <c r="D88">
        <v>4926</v>
      </c>
      <c r="E88">
        <v>0</v>
      </c>
      <c r="F88" s="130">
        <v>40.130000000000003</v>
      </c>
    </row>
    <row r="89" spans="1:6" ht="13" x14ac:dyDescent="0.3">
      <c r="A89" s="32" t="s">
        <v>187</v>
      </c>
      <c r="B89">
        <v>161</v>
      </c>
      <c r="C89">
        <v>23.59</v>
      </c>
      <c r="D89">
        <v>3797.99</v>
      </c>
      <c r="E89">
        <v>0</v>
      </c>
      <c r="F89">
        <v>40.130000000000003</v>
      </c>
    </row>
    <row r="90" spans="1:6" ht="13" x14ac:dyDescent="0.3">
      <c r="A90" s="32" t="s">
        <v>188</v>
      </c>
      <c r="B90">
        <v>95</v>
      </c>
      <c r="C90">
        <v>22.04</v>
      </c>
      <c r="D90">
        <v>2093.8000000000002</v>
      </c>
      <c r="E90">
        <v>0</v>
      </c>
      <c r="F90">
        <v>40.130000000000003</v>
      </c>
    </row>
    <row r="91" spans="1:6" ht="13" x14ac:dyDescent="0.3">
      <c r="A91" s="32" t="s">
        <v>189</v>
      </c>
      <c r="B91">
        <v>88</v>
      </c>
      <c r="C91">
        <v>21.74</v>
      </c>
      <c r="D91">
        <v>1913.12</v>
      </c>
      <c r="E91">
        <v>0</v>
      </c>
      <c r="F91">
        <v>40.130000000000003</v>
      </c>
    </row>
    <row r="92" spans="1:6" ht="13" x14ac:dyDescent="0.3">
      <c r="A92" s="32" t="s">
        <v>190</v>
      </c>
      <c r="B92">
        <v>64</v>
      </c>
      <c r="C92">
        <v>19.57</v>
      </c>
      <c r="D92">
        <v>1252.48</v>
      </c>
      <c r="E92">
        <v>0</v>
      </c>
      <c r="F92">
        <v>40.130000000000003</v>
      </c>
    </row>
    <row r="93" spans="1:6" ht="13" x14ac:dyDescent="0.3">
      <c r="A93" s="32" t="s">
        <v>191</v>
      </c>
      <c r="B93">
        <v>155</v>
      </c>
      <c r="C93">
        <v>21.26</v>
      </c>
      <c r="D93">
        <v>3295.3</v>
      </c>
      <c r="E93">
        <v>0</v>
      </c>
      <c r="F93">
        <v>40.130000000000003</v>
      </c>
    </row>
    <row r="94" spans="1:6" ht="13" x14ac:dyDescent="0.3">
      <c r="A94" s="32" t="s">
        <v>192</v>
      </c>
      <c r="B94">
        <v>161</v>
      </c>
      <c r="C94">
        <v>21.97</v>
      </c>
      <c r="D94">
        <v>3537.17</v>
      </c>
      <c r="E94">
        <v>0</v>
      </c>
      <c r="F94">
        <v>40.130000000000003</v>
      </c>
    </row>
    <row r="95" spans="1:6" ht="13" x14ac:dyDescent="0.3">
      <c r="A95" s="32" t="s">
        <v>193</v>
      </c>
      <c r="B95">
        <v>189</v>
      </c>
      <c r="C95">
        <v>24.77</v>
      </c>
      <c r="D95">
        <v>4681.53</v>
      </c>
      <c r="E95">
        <v>0</v>
      </c>
      <c r="F95">
        <v>40.130000000000003</v>
      </c>
    </row>
    <row r="96" spans="1:6" ht="13" x14ac:dyDescent="0.3">
      <c r="A96" s="32" t="s">
        <v>194</v>
      </c>
      <c r="B96">
        <v>226</v>
      </c>
      <c r="C96">
        <v>29.09</v>
      </c>
      <c r="D96">
        <v>6574.34</v>
      </c>
      <c r="E96">
        <v>0</v>
      </c>
      <c r="F96">
        <v>40.130000000000003</v>
      </c>
    </row>
    <row r="97" spans="1:6" ht="13" x14ac:dyDescent="0.3">
      <c r="A97" s="32" t="s">
        <v>195</v>
      </c>
      <c r="B97">
        <v>326</v>
      </c>
      <c r="C97">
        <v>24.88</v>
      </c>
      <c r="D97">
        <v>8110.88</v>
      </c>
      <c r="E97">
        <v>0</v>
      </c>
      <c r="F97">
        <v>40.130000000000003</v>
      </c>
    </row>
    <row r="98" spans="1:6" ht="13" x14ac:dyDescent="0.3">
      <c r="A98" s="32" t="s">
        <v>196</v>
      </c>
      <c r="B98">
        <v>401</v>
      </c>
      <c r="C98">
        <v>25.74</v>
      </c>
      <c r="D98">
        <v>10321.74</v>
      </c>
      <c r="E98">
        <v>0</v>
      </c>
      <c r="F98">
        <v>40.130000000000003</v>
      </c>
    </row>
    <row r="99" spans="1:6" ht="13" x14ac:dyDescent="0.3">
      <c r="A99" s="32" t="s">
        <v>197</v>
      </c>
      <c r="B99">
        <v>491</v>
      </c>
      <c r="C99">
        <v>26.85</v>
      </c>
      <c r="D99">
        <v>13183.35</v>
      </c>
      <c r="E99">
        <v>0</v>
      </c>
      <c r="F99">
        <v>40.130000000000003</v>
      </c>
    </row>
    <row r="100" spans="1:6" ht="13" x14ac:dyDescent="0.3">
      <c r="A100" s="32" t="s">
        <v>198</v>
      </c>
      <c r="B100">
        <v>462</v>
      </c>
      <c r="C100">
        <v>33.26</v>
      </c>
      <c r="D100">
        <v>15366.12</v>
      </c>
      <c r="E100">
        <v>0</v>
      </c>
      <c r="F100">
        <v>40.130000000000003</v>
      </c>
    </row>
    <row r="101" spans="1:6" ht="13" x14ac:dyDescent="0.3">
      <c r="A101" s="32" t="s">
        <v>199</v>
      </c>
      <c r="B101">
        <v>190</v>
      </c>
      <c r="C101">
        <v>36.869999999999997</v>
      </c>
      <c r="D101">
        <v>7005.3</v>
      </c>
      <c r="E101">
        <v>0</v>
      </c>
      <c r="F101">
        <v>40.130000000000003</v>
      </c>
    </row>
    <row r="102" spans="1:6" ht="13" x14ac:dyDescent="0.3">
      <c r="A102" s="32" t="s">
        <v>200</v>
      </c>
      <c r="B102">
        <v>59</v>
      </c>
      <c r="C102">
        <v>39.270000000000003</v>
      </c>
      <c r="D102">
        <v>2316.9299999999998</v>
      </c>
      <c r="E102">
        <v>0</v>
      </c>
      <c r="F102">
        <v>40.130000000000003</v>
      </c>
    </row>
    <row r="103" spans="1:6" ht="13" x14ac:dyDescent="0.3">
      <c r="A103" s="32" t="s">
        <v>201</v>
      </c>
      <c r="B103">
        <v>110</v>
      </c>
      <c r="C103">
        <v>48.04</v>
      </c>
      <c r="D103">
        <v>5284.4</v>
      </c>
      <c r="E103">
        <v>870.1</v>
      </c>
      <c r="F103">
        <v>40.130000000000003</v>
      </c>
    </row>
    <row r="104" spans="1:6" ht="13" x14ac:dyDescent="0.3">
      <c r="A104" s="32" t="s">
        <v>202</v>
      </c>
      <c r="B104">
        <v>407</v>
      </c>
      <c r="C104">
        <v>399.56</v>
      </c>
      <c r="D104">
        <v>162620.92000000001</v>
      </c>
      <c r="E104">
        <v>146288.01</v>
      </c>
      <c r="F104">
        <v>40.130000000000003</v>
      </c>
    </row>
    <row r="105" spans="1:6" ht="13" x14ac:dyDescent="0.3">
      <c r="A105" s="32" t="s">
        <v>203</v>
      </c>
      <c r="B105">
        <v>388</v>
      </c>
      <c r="C105">
        <v>41.15</v>
      </c>
      <c r="D105">
        <v>15966.2</v>
      </c>
      <c r="E105">
        <v>395.76</v>
      </c>
      <c r="F105">
        <v>40.130000000000003</v>
      </c>
    </row>
    <row r="106" spans="1:6" ht="13" x14ac:dyDescent="0.3">
      <c r="A106" s="32" t="s">
        <v>204</v>
      </c>
      <c r="B106">
        <v>363</v>
      </c>
      <c r="C106">
        <v>52.77</v>
      </c>
      <c r="D106">
        <v>19155.509999999998</v>
      </c>
      <c r="E106">
        <v>4588.32</v>
      </c>
      <c r="F106">
        <v>40.130000000000003</v>
      </c>
    </row>
    <row r="107" spans="1:6" ht="13" x14ac:dyDescent="0.3">
      <c r="A107" s="32" t="s">
        <v>205</v>
      </c>
      <c r="B107">
        <v>288</v>
      </c>
      <c r="C107">
        <v>35.950000000000003</v>
      </c>
      <c r="D107">
        <v>10353.6</v>
      </c>
      <c r="E107">
        <v>0</v>
      </c>
      <c r="F107">
        <v>40.130000000000003</v>
      </c>
    </row>
    <row r="108" spans="1:6" ht="13" x14ac:dyDescent="0.3">
      <c r="A108" s="32" t="s">
        <v>206</v>
      </c>
      <c r="B108">
        <v>242</v>
      </c>
      <c r="C108">
        <v>62.43</v>
      </c>
      <c r="D108">
        <v>15108.06</v>
      </c>
      <c r="E108">
        <v>5396.6</v>
      </c>
      <c r="F108">
        <v>40.130000000000003</v>
      </c>
    </row>
    <row r="109" spans="1:6" ht="13" x14ac:dyDescent="0.3">
      <c r="A109" s="32" t="s">
        <v>207</v>
      </c>
      <c r="B109">
        <v>244</v>
      </c>
      <c r="C109">
        <v>34.229999999999997</v>
      </c>
      <c r="D109">
        <v>8352.1200000000008</v>
      </c>
      <c r="E109">
        <v>0</v>
      </c>
      <c r="F109">
        <v>40.130000000000003</v>
      </c>
    </row>
    <row r="110" spans="1:6" ht="13" x14ac:dyDescent="0.3">
      <c r="A110" s="32" t="s">
        <v>208</v>
      </c>
      <c r="B110">
        <v>289</v>
      </c>
      <c r="C110">
        <v>29.52</v>
      </c>
      <c r="D110">
        <v>8531.2800000000007</v>
      </c>
      <c r="E110">
        <v>0</v>
      </c>
      <c r="F110">
        <v>40.130000000000003</v>
      </c>
    </row>
    <row r="111" spans="1:6" ht="13" x14ac:dyDescent="0.3">
      <c r="A111" s="32" t="s">
        <v>209</v>
      </c>
      <c r="B111">
        <v>302</v>
      </c>
      <c r="C111">
        <v>27.6</v>
      </c>
      <c r="D111">
        <v>8335.2000000000007</v>
      </c>
      <c r="E111">
        <v>0</v>
      </c>
      <c r="F111">
        <v>40.130000000000003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112"/>
  <sheetViews>
    <sheetView topLeftCell="A6" zoomScaleNormal="100" workbookViewId="0">
      <pane xSplit="2" ySplit="11" topLeftCell="AA49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45151</v>
      </c>
      <c r="B12" s="11" t="s">
        <v>146</v>
      </c>
      <c r="C12" s="3">
        <f>B88</f>
        <v>321</v>
      </c>
      <c r="D12" s="30">
        <f>C88</f>
        <v>45.46</v>
      </c>
      <c r="E12" s="3">
        <f>B89</f>
        <v>366</v>
      </c>
      <c r="F12" s="191">
        <f>C89</f>
        <v>24.66</v>
      </c>
      <c r="G12" s="3">
        <f>B90</f>
        <v>323</v>
      </c>
      <c r="H12" s="30">
        <f>C90</f>
        <v>22.99</v>
      </c>
      <c r="I12" s="3">
        <f>B91</f>
        <v>311</v>
      </c>
      <c r="J12" s="30">
        <f>C91</f>
        <v>21.92</v>
      </c>
      <c r="K12" s="3">
        <f>B92</f>
        <v>308</v>
      </c>
      <c r="L12" s="30">
        <f>C92</f>
        <v>21.56</v>
      </c>
      <c r="M12" s="3">
        <f>B93</f>
        <v>317</v>
      </c>
      <c r="N12" s="30">
        <f>C93</f>
        <v>21.4</v>
      </c>
      <c r="O12" s="3">
        <f>B94</f>
        <v>306</v>
      </c>
      <c r="P12" s="30">
        <f>C94</f>
        <v>21.13</v>
      </c>
      <c r="Q12" s="3">
        <f>B95</f>
        <v>395</v>
      </c>
      <c r="R12" s="30">
        <f>C95</f>
        <v>21.95</v>
      </c>
      <c r="S12" s="3">
        <f>B96</f>
        <v>551</v>
      </c>
      <c r="T12" s="30">
        <f>C96</f>
        <v>33.909999999999997</v>
      </c>
      <c r="U12" s="3">
        <f>B97</f>
        <v>671</v>
      </c>
      <c r="V12" s="30">
        <f>C97</f>
        <v>42.96</v>
      </c>
      <c r="W12" s="3">
        <f>B98</f>
        <v>734</v>
      </c>
      <c r="X12" s="30">
        <f>C98</f>
        <v>48.02</v>
      </c>
      <c r="Y12" s="3">
        <f>B99</f>
        <v>779</v>
      </c>
      <c r="Z12" s="30">
        <f>C99</f>
        <v>32.270000000000003</v>
      </c>
      <c r="AA12" s="3">
        <f>B100</f>
        <v>629</v>
      </c>
      <c r="AB12" s="30">
        <f>C100</f>
        <v>39.78</v>
      </c>
      <c r="AC12" s="3">
        <f>B101</f>
        <v>509</v>
      </c>
      <c r="AD12" s="30">
        <f>C101</f>
        <v>39.869999999999997</v>
      </c>
      <c r="AE12" s="3">
        <f>B102</f>
        <v>489</v>
      </c>
      <c r="AF12" s="30">
        <f>C102</f>
        <v>47.3</v>
      </c>
      <c r="AG12" s="3">
        <f>B103</f>
        <v>521</v>
      </c>
      <c r="AH12" s="30">
        <f>C103</f>
        <v>42.42</v>
      </c>
      <c r="AI12" s="3">
        <f>B104</f>
        <v>506</v>
      </c>
      <c r="AJ12" s="30">
        <f>C104</f>
        <v>60.5</v>
      </c>
      <c r="AK12" s="3">
        <f>B105</f>
        <v>475</v>
      </c>
      <c r="AL12" s="30">
        <f>C105</f>
        <v>47.45</v>
      </c>
      <c r="AM12" s="3">
        <f>B106</f>
        <v>422</v>
      </c>
      <c r="AN12" s="30">
        <f>C106</f>
        <v>35.43</v>
      </c>
      <c r="AO12" s="3">
        <f>B107</f>
        <v>358</v>
      </c>
      <c r="AP12" s="30">
        <f>C107</f>
        <v>36.15</v>
      </c>
      <c r="AQ12" s="3">
        <f>B108</f>
        <v>377</v>
      </c>
      <c r="AR12" s="30">
        <f>C108</f>
        <v>34.9</v>
      </c>
      <c r="AS12" s="3">
        <f>B109</f>
        <v>488</v>
      </c>
      <c r="AT12" s="30">
        <f>C109</f>
        <v>28.86</v>
      </c>
      <c r="AU12" s="3">
        <f>B110</f>
        <v>455</v>
      </c>
      <c r="AV12" s="30">
        <f>C110</f>
        <v>26.54</v>
      </c>
      <c r="AW12" s="3">
        <f>B111</f>
        <v>434</v>
      </c>
      <c r="AX12" s="30">
        <f>C111</f>
        <v>24.16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14592.66</v>
      </c>
      <c r="E13" s="24"/>
      <c r="F13" s="9">
        <f>$D89</f>
        <v>9025.56</v>
      </c>
      <c r="G13" s="24"/>
      <c r="H13" s="9">
        <f>$D90</f>
        <v>7425.77</v>
      </c>
      <c r="I13" s="24"/>
      <c r="J13" s="9">
        <f>$D91</f>
        <v>6817.12</v>
      </c>
      <c r="K13" s="24"/>
      <c r="L13" s="9">
        <f>$D92</f>
        <v>6640.48</v>
      </c>
      <c r="M13" s="24"/>
      <c r="N13" s="9">
        <f>$D93</f>
        <v>6783.8</v>
      </c>
      <c r="O13" s="24"/>
      <c r="P13" s="9">
        <f>$D94</f>
        <v>6465.78</v>
      </c>
      <c r="Q13" s="24"/>
      <c r="R13" s="9">
        <f>$D95</f>
        <v>8670.25</v>
      </c>
      <c r="S13" s="24"/>
      <c r="T13" s="9">
        <f>$D96</f>
        <v>18684.41</v>
      </c>
      <c r="U13" s="24"/>
      <c r="V13" s="9">
        <f>$D97</f>
        <v>28826.16</v>
      </c>
      <c r="W13" s="24"/>
      <c r="X13" s="9">
        <f>$D98</f>
        <v>35246.68</v>
      </c>
      <c r="Y13" s="24"/>
      <c r="Z13" s="9">
        <f>$D99</f>
        <v>25138.33</v>
      </c>
      <c r="AA13" s="24"/>
      <c r="AB13" s="9">
        <f>$D100</f>
        <v>25021.62</v>
      </c>
      <c r="AC13" s="24"/>
      <c r="AD13" s="9">
        <f>$D101</f>
        <v>20293.830000000002</v>
      </c>
      <c r="AE13" s="24"/>
      <c r="AF13" s="9">
        <f>$D102</f>
        <v>23129.7</v>
      </c>
      <c r="AG13" s="24"/>
      <c r="AH13" s="9">
        <f>$D103</f>
        <v>22100.82</v>
      </c>
      <c r="AI13" s="24"/>
      <c r="AJ13" s="9">
        <f>$D104</f>
        <v>30613</v>
      </c>
      <c r="AK13" s="24"/>
      <c r="AL13" s="9">
        <f>$D105</f>
        <v>22538.75</v>
      </c>
      <c r="AM13" s="24"/>
      <c r="AN13" s="9">
        <f>$D106</f>
        <v>14951.46</v>
      </c>
      <c r="AO13" s="24"/>
      <c r="AP13" s="9">
        <f>$D107</f>
        <v>12941.7</v>
      </c>
      <c r="AQ13" s="24"/>
      <c r="AR13" s="9">
        <f>$D108</f>
        <v>13157.3</v>
      </c>
      <c r="AS13" s="24"/>
      <c r="AT13" s="9">
        <f>$D109</f>
        <v>14083.68</v>
      </c>
      <c r="AU13" s="24"/>
      <c r="AV13" s="9">
        <f>$D110</f>
        <v>12075.7</v>
      </c>
      <c r="AW13" s="24"/>
      <c r="AX13" s="9">
        <f>$D111</f>
        <v>10485.44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40.130000000000003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27884.559999999998</v>
      </c>
      <c r="B15" s="12" t="s">
        <v>148</v>
      </c>
      <c r="C15" s="6"/>
      <c r="D15" s="9">
        <f>$E88</f>
        <v>1710.93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1898.93</v>
      </c>
      <c r="W15" s="24"/>
      <c r="X15" s="9">
        <f>$E98</f>
        <v>5791.26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3506.13</v>
      </c>
      <c r="AG15" s="24"/>
      <c r="AH15" s="9">
        <f>$E103</f>
        <v>1193.0899999999999</v>
      </c>
      <c r="AI15" s="24"/>
      <c r="AJ15" s="9">
        <f>$E104</f>
        <v>10307.219999999999</v>
      </c>
      <c r="AK15" s="24"/>
      <c r="AL15" s="9">
        <f>$E105</f>
        <v>3477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16</v>
      </c>
      <c r="D31" s="119" t="s">
        <v>164</v>
      </c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16</v>
      </c>
      <c r="V31" s="119" t="s">
        <v>164</v>
      </c>
      <c r="W31" s="109">
        <f t="shared" si="10"/>
        <v>16</v>
      </c>
      <c r="X31" s="119" t="s">
        <v>164</v>
      </c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16</v>
      </c>
      <c r="D32" s="120" t="s">
        <v>164</v>
      </c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16</v>
      </c>
      <c r="V32" s="120" t="s">
        <v>164</v>
      </c>
      <c r="W32" s="109">
        <f t="shared" si="10"/>
        <v>16</v>
      </c>
      <c r="X32" s="120" t="s">
        <v>164</v>
      </c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72</v>
      </c>
      <c r="D34" s="120" t="s">
        <v>164</v>
      </c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72</v>
      </c>
      <c r="V34" s="120" t="s">
        <v>164</v>
      </c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73</v>
      </c>
      <c r="D35" s="119" t="s">
        <v>164</v>
      </c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73</v>
      </c>
      <c r="V35" s="119" t="s">
        <v>164</v>
      </c>
      <c r="W35" s="109">
        <f t="shared" si="10"/>
        <v>73</v>
      </c>
      <c r="X35" s="119" t="s">
        <v>164</v>
      </c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150</v>
      </c>
      <c r="D36" s="120" t="s">
        <v>164</v>
      </c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150</v>
      </c>
      <c r="V36" s="120" t="s">
        <v>164</v>
      </c>
      <c r="W36" s="109">
        <f t="shared" si="10"/>
        <v>150</v>
      </c>
      <c r="X36" s="120" t="s">
        <v>164</v>
      </c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75</v>
      </c>
      <c r="D37" s="119" t="s">
        <v>164</v>
      </c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75</v>
      </c>
      <c r="V37" s="119" t="s">
        <v>164</v>
      </c>
      <c r="W37" s="109">
        <f t="shared" si="10"/>
        <v>75</v>
      </c>
      <c r="X37" s="119" t="s">
        <v>164</v>
      </c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74</v>
      </c>
      <c r="D38" s="120" t="s">
        <v>164</v>
      </c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74</v>
      </c>
      <c r="V38" s="120" t="s">
        <v>164</v>
      </c>
      <c r="W38" s="109">
        <f t="shared" si="10"/>
        <v>74</v>
      </c>
      <c r="X38" s="120" t="s">
        <v>164</v>
      </c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476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476</v>
      </c>
      <c r="V39" s="5"/>
      <c r="W39" s="110">
        <f>SUM(W23:W38)</f>
        <v>476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177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177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195</v>
      </c>
      <c r="V41" s="5"/>
      <c r="W41" s="4">
        <f>IF(X15&gt;0,IF(W12&gt;W39,+W12-W39,0),0)</f>
        <v>258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312</v>
      </c>
      <c r="AF41" s="5"/>
      <c r="AG41" s="4">
        <f>IF(AH15&gt;0,IF(AG12&gt;AG39,+AG12-AG39,0),0)</f>
        <v>344</v>
      </c>
      <c r="AH41" s="5"/>
      <c r="AI41" s="4">
        <f>IF(AJ15&gt;0,IF(AI12&gt;AI39,+AI12-AI39,0),0)</f>
        <v>329</v>
      </c>
      <c r="AJ41" s="5"/>
      <c r="AK41" s="4">
        <f>IF(AL15&gt;0,IF(AK12&gt;AK39,+AK12-AK39,0),0)</f>
        <v>298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>
        <f>$BC$26-0</f>
        <v>538</v>
      </c>
      <c r="V60" s="120" t="s">
        <v>231</v>
      </c>
      <c r="W60" s="115">
        <f>$BC$26-0</f>
        <v>538</v>
      </c>
      <c r="X60" s="120" t="s">
        <v>231</v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>
        <f>$BC$26-0</f>
        <v>538</v>
      </c>
      <c r="AF60" s="120" t="s">
        <v>231</v>
      </c>
      <c r="AG60" s="115">
        <f>$BC$26-0</f>
        <v>538</v>
      </c>
      <c r="AH60" s="120" t="s">
        <v>231</v>
      </c>
      <c r="AI60" s="115">
        <f>$BC$26-0</f>
        <v>538</v>
      </c>
      <c r="AJ60" s="120" t="s">
        <v>231</v>
      </c>
      <c r="AK60" s="115">
        <f>$BC$26-0</f>
        <v>538</v>
      </c>
      <c r="AL60" s="120" t="s">
        <v>231</v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V72" si="32">IF(T28="x","x","")</f>
        <v/>
      </c>
      <c r="U62" s="115"/>
      <c r="V62" s="120"/>
      <c r="W62" s="115"/>
      <c r="X62" s="120"/>
      <c r="Y62" s="115"/>
      <c r="Z62" s="120" t="str">
        <f t="shared" ref="Z62:Z72" si="33">IF(Z28="x","x","")</f>
        <v/>
      </c>
      <c r="AA62" s="115"/>
      <c r="AB62" s="120" t="str">
        <f t="shared" ref="AB62:AB72" si="34">IF(AB28="x","x","")</f>
        <v/>
      </c>
      <c r="AC62" s="115"/>
      <c r="AD62" s="120" t="str">
        <f t="shared" ref="AD62:AD72" si="35">IF(AD28="x","x","")</f>
        <v/>
      </c>
      <c r="AE62" s="115"/>
      <c r="AF62" s="120"/>
      <c r="AG62" s="115"/>
      <c r="AH62" s="120"/>
      <c r="AI62" s="115"/>
      <c r="AJ62" s="120"/>
      <c r="AK62" s="115"/>
      <c r="AL62" s="120"/>
      <c r="AM62" s="115"/>
      <c r="AN62" s="120" t="str">
        <f t="shared" ref="AN62:AN72" si="36">IF(AN28="x","x","")</f>
        <v/>
      </c>
      <c r="AO62" s="115"/>
      <c r="AP62" s="120" t="str">
        <f t="shared" ref="AP62:AP72" si="37">IF(AP28="x","x","")</f>
        <v/>
      </c>
      <c r="AQ62" s="115"/>
      <c r="AR62" s="120" t="str">
        <f t="shared" ref="AR62:AR72" si="38">IF(AR28="x","x","")</f>
        <v/>
      </c>
      <c r="AS62" s="115"/>
      <c r="AT62" s="120" t="str">
        <f t="shared" ref="AT62:AT72" si="39">IF(AT28="x","x","")</f>
        <v/>
      </c>
      <c r="AU62" s="115"/>
      <c r="AV62" s="120" t="str">
        <f t="shared" ref="AV62:AV72" si="40">IF(AV28="x","x","")</f>
        <v/>
      </c>
      <c r="AW62" s="115"/>
      <c r="AX62" s="120" t="str">
        <f t="shared" ref="AX62:AX72" si="41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/>
      <c r="W63" s="115"/>
      <c r="X63" s="119"/>
      <c r="Y63" s="115"/>
      <c r="Z63" s="119" t="str">
        <f t="shared" si="33"/>
        <v/>
      </c>
      <c r="AA63" s="115"/>
      <c r="AB63" s="119" t="str">
        <f t="shared" si="34"/>
        <v/>
      </c>
      <c r="AC63" s="115"/>
      <c r="AD63" s="119" t="str">
        <f t="shared" si="35"/>
        <v/>
      </c>
      <c r="AE63" s="115"/>
      <c r="AF63" s="119"/>
      <c r="AG63" s="115"/>
      <c r="AH63" s="119"/>
      <c r="AI63" s="115"/>
      <c r="AJ63" s="119"/>
      <c r="AK63" s="115"/>
      <c r="AL63" s="119"/>
      <c r="AM63" s="115"/>
      <c r="AN63" s="119" t="str">
        <f t="shared" si="36"/>
        <v/>
      </c>
      <c r="AO63" s="115"/>
      <c r="AP63" s="119" t="str">
        <f t="shared" si="37"/>
        <v/>
      </c>
      <c r="AQ63" s="115"/>
      <c r="AR63" s="119" t="str">
        <f t="shared" si="38"/>
        <v/>
      </c>
      <c r="AS63" s="115"/>
      <c r="AT63" s="119" t="str">
        <f t="shared" si="39"/>
        <v/>
      </c>
      <c r="AU63" s="115"/>
      <c r="AV63" s="119" t="str">
        <f t="shared" si="40"/>
        <v/>
      </c>
      <c r="AW63" s="115"/>
      <c r="AX63" s="119" t="str">
        <f t="shared" si="41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>
        <f>$BC$30-0</f>
        <v>425</v>
      </c>
      <c r="V64" s="120" t="s">
        <v>212</v>
      </c>
      <c r="W64" s="115">
        <f>$BC$30-0</f>
        <v>425</v>
      </c>
      <c r="X64" s="120" t="s">
        <v>212</v>
      </c>
      <c r="Y64" s="115"/>
      <c r="Z64" s="120" t="str">
        <f t="shared" si="33"/>
        <v/>
      </c>
      <c r="AA64" s="115"/>
      <c r="AB64" s="120" t="str">
        <f t="shared" si="34"/>
        <v/>
      </c>
      <c r="AC64" s="115"/>
      <c r="AD64" s="120" t="str">
        <f t="shared" si="35"/>
        <v/>
      </c>
      <c r="AE64" s="115">
        <f>$BC$30-0</f>
        <v>425</v>
      </c>
      <c r="AF64" s="120" t="s">
        <v>212</v>
      </c>
      <c r="AG64" s="115">
        <f>$BC$30-0</f>
        <v>425</v>
      </c>
      <c r="AH64" s="120" t="s">
        <v>212</v>
      </c>
      <c r="AI64" s="115">
        <f>$BC$30-0</f>
        <v>425</v>
      </c>
      <c r="AJ64" s="120" t="s">
        <v>212</v>
      </c>
      <c r="AK64" s="115">
        <f>$BC$30-0</f>
        <v>425</v>
      </c>
      <c r="AL64" s="120" t="s">
        <v>212</v>
      </c>
      <c r="AM64" s="115"/>
      <c r="AN64" s="120" t="str">
        <f t="shared" si="36"/>
        <v/>
      </c>
      <c r="AO64" s="115"/>
      <c r="AP64" s="120" t="str">
        <f t="shared" si="37"/>
        <v/>
      </c>
      <c r="AQ64" s="115"/>
      <c r="AR64" s="120" t="str">
        <f t="shared" si="38"/>
        <v/>
      </c>
      <c r="AS64" s="115"/>
      <c r="AT64" s="120" t="str">
        <f t="shared" si="39"/>
        <v/>
      </c>
      <c r="AU64" s="115"/>
      <c r="AV64" s="120" t="str">
        <f t="shared" si="40"/>
        <v/>
      </c>
      <c r="AW64" s="115"/>
      <c r="AX64" s="120" t="str">
        <f t="shared" si="41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>x</v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ref="V65:V70" si="42">IF(V31="x","x","")</f>
        <v>x</v>
      </c>
      <c r="W65" s="115"/>
      <c r="X65" s="119" t="str">
        <f t="shared" ref="X65:X72" si="43">IF(X31="x","x","")</f>
        <v>x</v>
      </c>
      <c r="Y65" s="115"/>
      <c r="Z65" s="119" t="str">
        <f t="shared" si="33"/>
        <v/>
      </c>
      <c r="AA65" s="115"/>
      <c r="AB65" s="119" t="str">
        <f t="shared" si="34"/>
        <v/>
      </c>
      <c r="AC65" s="115"/>
      <c r="AD65" s="119" t="str">
        <f t="shared" si="35"/>
        <v/>
      </c>
      <c r="AE65" s="115"/>
      <c r="AF65" s="119" t="str">
        <f t="shared" ref="AF65:AF72" si="44">IF(AF31="x","x","")</f>
        <v>x</v>
      </c>
      <c r="AG65" s="115"/>
      <c r="AH65" s="119" t="str">
        <f t="shared" ref="AH65:AH72" si="45">IF(AH31="x","x","")</f>
        <v>x</v>
      </c>
      <c r="AI65" s="115"/>
      <c r="AJ65" s="119" t="str">
        <f t="shared" ref="AJ65:AJ72" si="46">IF(AJ31="x","x","")</f>
        <v>x</v>
      </c>
      <c r="AK65" s="115"/>
      <c r="AL65" s="119" t="str">
        <f t="shared" ref="AL65:AL72" si="47">IF(AL31="x","x","")</f>
        <v>x</v>
      </c>
      <c r="AM65" s="115"/>
      <c r="AN65" s="119" t="str">
        <f t="shared" si="36"/>
        <v/>
      </c>
      <c r="AO65" s="115"/>
      <c r="AP65" s="119" t="str">
        <f t="shared" si="37"/>
        <v/>
      </c>
      <c r="AQ65" s="115"/>
      <c r="AR65" s="119" t="str">
        <f t="shared" si="38"/>
        <v/>
      </c>
      <c r="AS65" s="115"/>
      <c r="AT65" s="119" t="str">
        <f t="shared" si="39"/>
        <v/>
      </c>
      <c r="AU65" s="115"/>
      <c r="AV65" s="119" t="str">
        <f t="shared" si="40"/>
        <v/>
      </c>
      <c r="AW65" s="115"/>
      <c r="AX65" s="119" t="str">
        <f t="shared" si="41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>x</v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42"/>
        <v>x</v>
      </c>
      <c r="W66" s="115"/>
      <c r="X66" s="120" t="str">
        <f t="shared" si="43"/>
        <v>x</v>
      </c>
      <c r="Y66" s="115"/>
      <c r="Z66" s="120" t="str">
        <f t="shared" si="33"/>
        <v/>
      </c>
      <c r="AA66" s="115"/>
      <c r="AB66" s="120" t="str">
        <f t="shared" si="34"/>
        <v/>
      </c>
      <c r="AC66" s="115"/>
      <c r="AD66" s="120" t="str">
        <f t="shared" si="35"/>
        <v/>
      </c>
      <c r="AE66" s="115"/>
      <c r="AF66" s="120" t="str">
        <f t="shared" si="44"/>
        <v>x</v>
      </c>
      <c r="AG66" s="115"/>
      <c r="AH66" s="120" t="str">
        <f t="shared" si="45"/>
        <v>x</v>
      </c>
      <c r="AI66" s="115"/>
      <c r="AJ66" s="120" t="str">
        <f t="shared" si="46"/>
        <v>x</v>
      </c>
      <c r="AK66" s="115"/>
      <c r="AL66" s="120" t="str">
        <f t="shared" si="47"/>
        <v>x</v>
      </c>
      <c r="AM66" s="115"/>
      <c r="AN66" s="120" t="str">
        <f t="shared" si="36"/>
        <v/>
      </c>
      <c r="AO66" s="115"/>
      <c r="AP66" s="120" t="str">
        <f t="shared" si="37"/>
        <v/>
      </c>
      <c r="AQ66" s="115"/>
      <c r="AR66" s="120" t="str">
        <f t="shared" si="38"/>
        <v/>
      </c>
      <c r="AS66" s="115"/>
      <c r="AT66" s="120" t="str">
        <f t="shared" si="39"/>
        <v/>
      </c>
      <c r="AU66" s="115"/>
      <c r="AV66" s="120" t="str">
        <f t="shared" si="40"/>
        <v/>
      </c>
      <c r="AW66" s="115"/>
      <c r="AX66" s="120" t="str">
        <f t="shared" si="41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42"/>
        <v/>
      </c>
      <c r="W67" s="115"/>
      <c r="X67" s="119" t="str">
        <f t="shared" si="43"/>
        <v/>
      </c>
      <c r="Y67" s="115"/>
      <c r="Z67" s="119" t="str">
        <f t="shared" si="33"/>
        <v/>
      </c>
      <c r="AA67" s="115"/>
      <c r="AB67" s="119" t="str">
        <f t="shared" si="34"/>
        <v/>
      </c>
      <c r="AC67" s="115"/>
      <c r="AD67" s="119" t="str">
        <f t="shared" si="35"/>
        <v/>
      </c>
      <c r="AE67" s="115"/>
      <c r="AF67" s="119" t="str">
        <f t="shared" si="44"/>
        <v/>
      </c>
      <c r="AG67" s="115"/>
      <c r="AH67" s="119" t="str">
        <f t="shared" si="45"/>
        <v/>
      </c>
      <c r="AI67" s="115"/>
      <c r="AJ67" s="119" t="str">
        <f t="shared" si="46"/>
        <v/>
      </c>
      <c r="AK67" s="115"/>
      <c r="AL67" s="119" t="str">
        <f t="shared" si="47"/>
        <v/>
      </c>
      <c r="AM67" s="115"/>
      <c r="AN67" s="119" t="str">
        <f t="shared" si="36"/>
        <v/>
      </c>
      <c r="AO67" s="115"/>
      <c r="AP67" s="119" t="str">
        <f t="shared" si="37"/>
        <v/>
      </c>
      <c r="AQ67" s="115"/>
      <c r="AR67" s="119" t="str">
        <f t="shared" si="38"/>
        <v/>
      </c>
      <c r="AS67" s="115"/>
      <c r="AT67" s="119" t="str">
        <f t="shared" si="39"/>
        <v/>
      </c>
      <c r="AU67" s="115"/>
      <c r="AV67" s="119" t="str">
        <f t="shared" si="40"/>
        <v/>
      </c>
      <c r="AW67" s="115"/>
      <c r="AX67" s="119" t="str">
        <f t="shared" si="41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>x</v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42"/>
        <v>x</v>
      </c>
      <c r="W68" s="115"/>
      <c r="X68" s="120" t="str">
        <f t="shared" si="43"/>
        <v>x</v>
      </c>
      <c r="Y68" s="115"/>
      <c r="Z68" s="120" t="str">
        <f t="shared" si="33"/>
        <v/>
      </c>
      <c r="AA68" s="115"/>
      <c r="AB68" s="120" t="str">
        <f t="shared" si="34"/>
        <v/>
      </c>
      <c r="AC68" s="115"/>
      <c r="AD68" s="120" t="str">
        <f t="shared" si="35"/>
        <v/>
      </c>
      <c r="AE68" s="115"/>
      <c r="AF68" s="120" t="str">
        <f t="shared" si="44"/>
        <v>x</v>
      </c>
      <c r="AG68" s="115"/>
      <c r="AH68" s="120" t="str">
        <f t="shared" si="45"/>
        <v>x</v>
      </c>
      <c r="AI68" s="115"/>
      <c r="AJ68" s="120" t="str">
        <f t="shared" si="46"/>
        <v>x</v>
      </c>
      <c r="AK68" s="115"/>
      <c r="AL68" s="120" t="str">
        <f t="shared" si="47"/>
        <v>x</v>
      </c>
      <c r="AM68" s="115"/>
      <c r="AN68" s="120" t="str">
        <f t="shared" si="36"/>
        <v/>
      </c>
      <c r="AO68" s="115"/>
      <c r="AP68" s="120" t="str">
        <f t="shared" si="37"/>
        <v/>
      </c>
      <c r="AQ68" s="115"/>
      <c r="AR68" s="120" t="str">
        <f t="shared" si="38"/>
        <v/>
      </c>
      <c r="AS68" s="115"/>
      <c r="AT68" s="120" t="str">
        <f t="shared" si="39"/>
        <v/>
      </c>
      <c r="AU68" s="115"/>
      <c r="AV68" s="120" t="str">
        <f t="shared" si="40"/>
        <v/>
      </c>
      <c r="AW68" s="115"/>
      <c r="AX68" s="120" t="str">
        <f t="shared" si="41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>x</v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42"/>
        <v>x</v>
      </c>
      <c r="W69" s="115"/>
      <c r="X69" s="119" t="str">
        <f t="shared" si="43"/>
        <v>x</v>
      </c>
      <c r="Y69" s="115"/>
      <c r="Z69" s="119" t="str">
        <f t="shared" si="33"/>
        <v/>
      </c>
      <c r="AA69" s="115"/>
      <c r="AB69" s="119" t="str">
        <f t="shared" si="34"/>
        <v/>
      </c>
      <c r="AC69" s="115"/>
      <c r="AD69" s="119" t="str">
        <f t="shared" si="35"/>
        <v/>
      </c>
      <c r="AE69" s="115"/>
      <c r="AF69" s="119" t="str">
        <f t="shared" si="44"/>
        <v>x</v>
      </c>
      <c r="AG69" s="115"/>
      <c r="AH69" s="119" t="str">
        <f t="shared" si="45"/>
        <v>x</v>
      </c>
      <c r="AI69" s="115"/>
      <c r="AJ69" s="119" t="str">
        <f t="shared" si="46"/>
        <v>x</v>
      </c>
      <c r="AK69" s="115"/>
      <c r="AL69" s="119" t="str">
        <f t="shared" si="47"/>
        <v>x</v>
      </c>
      <c r="AM69" s="115"/>
      <c r="AN69" s="119" t="str">
        <f t="shared" si="36"/>
        <v/>
      </c>
      <c r="AO69" s="115"/>
      <c r="AP69" s="119" t="str">
        <f t="shared" si="37"/>
        <v/>
      </c>
      <c r="AQ69" s="115"/>
      <c r="AR69" s="119" t="str">
        <f t="shared" si="38"/>
        <v/>
      </c>
      <c r="AS69" s="115"/>
      <c r="AT69" s="119" t="str">
        <f t="shared" si="39"/>
        <v/>
      </c>
      <c r="AU69" s="115"/>
      <c r="AV69" s="119" t="str">
        <f t="shared" si="40"/>
        <v/>
      </c>
      <c r="AW69" s="115"/>
      <c r="AX69" s="119" t="str">
        <f t="shared" si="41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>x</v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42"/>
        <v>x</v>
      </c>
      <c r="W70" s="115"/>
      <c r="X70" s="120" t="str">
        <f t="shared" si="43"/>
        <v>x</v>
      </c>
      <c r="Y70" s="115"/>
      <c r="Z70" s="120" t="str">
        <f t="shared" si="33"/>
        <v/>
      </c>
      <c r="AA70" s="115"/>
      <c r="AB70" s="120" t="str">
        <f t="shared" si="34"/>
        <v/>
      </c>
      <c r="AC70" s="115"/>
      <c r="AD70" s="120" t="str">
        <f t="shared" si="35"/>
        <v/>
      </c>
      <c r="AE70" s="115"/>
      <c r="AF70" s="120" t="str">
        <f t="shared" si="44"/>
        <v/>
      </c>
      <c r="AG70" s="115"/>
      <c r="AH70" s="120" t="str">
        <f t="shared" si="45"/>
        <v/>
      </c>
      <c r="AI70" s="115"/>
      <c r="AJ70" s="120" t="str">
        <f t="shared" si="46"/>
        <v/>
      </c>
      <c r="AK70" s="115"/>
      <c r="AL70" s="120" t="str">
        <f t="shared" si="47"/>
        <v/>
      </c>
      <c r="AM70" s="115"/>
      <c r="AN70" s="120" t="str">
        <f t="shared" si="36"/>
        <v/>
      </c>
      <c r="AO70" s="115"/>
      <c r="AP70" s="120" t="str">
        <f t="shared" si="37"/>
        <v/>
      </c>
      <c r="AQ70" s="115"/>
      <c r="AR70" s="120" t="str">
        <f t="shared" si="38"/>
        <v/>
      </c>
      <c r="AS70" s="115"/>
      <c r="AT70" s="120" t="str">
        <f t="shared" si="39"/>
        <v/>
      </c>
      <c r="AU70" s="115"/>
      <c r="AV70" s="120" t="str">
        <f t="shared" si="40"/>
        <v/>
      </c>
      <c r="AW70" s="115"/>
      <c r="AX70" s="120" t="str">
        <f t="shared" si="41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>x</v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2"/>
        <v>x</v>
      </c>
      <c r="W71" s="115"/>
      <c r="X71" s="119" t="str">
        <f t="shared" si="43"/>
        <v>x</v>
      </c>
      <c r="Y71" s="115"/>
      <c r="Z71" s="119" t="str">
        <f t="shared" si="33"/>
        <v/>
      </c>
      <c r="AA71" s="115"/>
      <c r="AB71" s="119" t="str">
        <f t="shared" si="34"/>
        <v/>
      </c>
      <c r="AC71" s="115"/>
      <c r="AD71" s="119" t="str">
        <f t="shared" si="35"/>
        <v/>
      </c>
      <c r="AE71" s="115"/>
      <c r="AF71" s="119" t="str">
        <f t="shared" si="44"/>
        <v/>
      </c>
      <c r="AG71" s="115"/>
      <c r="AH71" s="119" t="str">
        <f t="shared" si="45"/>
        <v/>
      </c>
      <c r="AI71" s="115"/>
      <c r="AJ71" s="119" t="str">
        <f t="shared" si="46"/>
        <v/>
      </c>
      <c r="AK71" s="115"/>
      <c r="AL71" s="119" t="str">
        <f t="shared" si="47"/>
        <v/>
      </c>
      <c r="AM71" s="115"/>
      <c r="AN71" s="119" t="str">
        <f t="shared" si="36"/>
        <v/>
      </c>
      <c r="AO71" s="115"/>
      <c r="AP71" s="119" t="str">
        <f t="shared" si="37"/>
        <v/>
      </c>
      <c r="AQ71" s="115"/>
      <c r="AR71" s="119" t="str">
        <f t="shared" si="38"/>
        <v/>
      </c>
      <c r="AS71" s="115"/>
      <c r="AT71" s="119" t="str">
        <f t="shared" si="39"/>
        <v/>
      </c>
      <c r="AU71" s="115"/>
      <c r="AV71" s="119" t="str">
        <f t="shared" si="40"/>
        <v/>
      </c>
      <c r="AW71" s="115"/>
      <c r="AX71" s="119" t="str">
        <f t="shared" si="41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>x</v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2"/>
        <v>x</v>
      </c>
      <c r="W72" s="115"/>
      <c r="X72" s="120" t="str">
        <f t="shared" si="43"/>
        <v>x</v>
      </c>
      <c r="Y72" s="115"/>
      <c r="Z72" s="120" t="str">
        <f t="shared" si="33"/>
        <v/>
      </c>
      <c r="AA72" s="115"/>
      <c r="AB72" s="120" t="str">
        <f t="shared" si="34"/>
        <v/>
      </c>
      <c r="AC72" s="115"/>
      <c r="AD72" s="120" t="str">
        <f t="shared" si="35"/>
        <v/>
      </c>
      <c r="AE72" s="115"/>
      <c r="AF72" s="120" t="str">
        <f t="shared" si="44"/>
        <v/>
      </c>
      <c r="AG72" s="115"/>
      <c r="AH72" s="120" t="str">
        <f t="shared" si="45"/>
        <v/>
      </c>
      <c r="AI72" s="115"/>
      <c r="AJ72" s="120" t="str">
        <f t="shared" si="46"/>
        <v/>
      </c>
      <c r="AK72" s="115"/>
      <c r="AL72" s="120" t="str">
        <f t="shared" si="47"/>
        <v/>
      </c>
      <c r="AM72" s="115"/>
      <c r="AN72" s="120" t="str">
        <f t="shared" si="36"/>
        <v/>
      </c>
      <c r="AO72" s="115"/>
      <c r="AP72" s="120" t="str">
        <f t="shared" si="37"/>
        <v/>
      </c>
      <c r="AQ72" s="115"/>
      <c r="AR72" s="120" t="str">
        <f t="shared" si="38"/>
        <v/>
      </c>
      <c r="AS72" s="115"/>
      <c r="AT72" s="120" t="str">
        <f t="shared" si="39"/>
        <v/>
      </c>
      <c r="AU72" s="115"/>
      <c r="AV72" s="120" t="str">
        <f t="shared" si="40"/>
        <v/>
      </c>
      <c r="AW72" s="115"/>
      <c r="AX72" s="120" t="str">
        <f t="shared" si="41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963</v>
      </c>
      <c r="V73" s="5"/>
      <c r="W73" s="110">
        <f>SUM(W57:W72)</f>
        <v>963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963</v>
      </c>
      <c r="AF73" s="5"/>
      <c r="AG73" s="110">
        <f>SUM(AG57:AG72)</f>
        <v>963</v>
      </c>
      <c r="AH73" s="5"/>
      <c r="AI73" s="110">
        <f>SUM(AI57:AI72)</f>
        <v>963</v>
      </c>
      <c r="AJ73" s="5"/>
      <c r="AK73" s="110">
        <f>SUM(AK57:AK72)</f>
        <v>963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235</v>
      </c>
    </row>
    <row r="84" spans="1:6" x14ac:dyDescent="0.25">
      <c r="A84" t="s">
        <v>179</v>
      </c>
      <c r="B84" t="s">
        <v>236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321</v>
      </c>
      <c r="C88">
        <v>45.46</v>
      </c>
      <c r="D88">
        <v>14592.66</v>
      </c>
      <c r="E88">
        <v>1710.93</v>
      </c>
      <c r="F88" s="130">
        <v>40.130000000000003</v>
      </c>
    </row>
    <row r="89" spans="1:6" ht="13" x14ac:dyDescent="0.3">
      <c r="A89" s="32" t="s">
        <v>187</v>
      </c>
      <c r="B89">
        <v>366</v>
      </c>
      <c r="C89">
        <v>24.66</v>
      </c>
      <c r="D89">
        <v>9025.56</v>
      </c>
      <c r="E89">
        <v>0</v>
      </c>
      <c r="F89">
        <v>40.130000000000003</v>
      </c>
    </row>
    <row r="90" spans="1:6" ht="13" x14ac:dyDescent="0.3">
      <c r="A90" s="32" t="s">
        <v>188</v>
      </c>
      <c r="B90">
        <v>323</v>
      </c>
      <c r="C90">
        <v>22.99</v>
      </c>
      <c r="D90">
        <v>7425.77</v>
      </c>
      <c r="E90">
        <v>0</v>
      </c>
      <c r="F90">
        <v>40.130000000000003</v>
      </c>
    </row>
    <row r="91" spans="1:6" ht="13" x14ac:dyDescent="0.3">
      <c r="A91" s="32" t="s">
        <v>189</v>
      </c>
      <c r="B91">
        <v>311</v>
      </c>
      <c r="C91">
        <v>21.92</v>
      </c>
      <c r="D91">
        <v>6817.12</v>
      </c>
      <c r="E91">
        <v>0</v>
      </c>
      <c r="F91">
        <v>40.130000000000003</v>
      </c>
    </row>
    <row r="92" spans="1:6" ht="13" x14ac:dyDescent="0.3">
      <c r="A92" s="32" t="s">
        <v>190</v>
      </c>
      <c r="B92">
        <v>308</v>
      </c>
      <c r="C92">
        <v>21.56</v>
      </c>
      <c r="D92">
        <v>6640.48</v>
      </c>
      <c r="E92">
        <v>0</v>
      </c>
      <c r="F92">
        <v>40.130000000000003</v>
      </c>
    </row>
    <row r="93" spans="1:6" ht="13" x14ac:dyDescent="0.3">
      <c r="A93" s="32" t="s">
        <v>191</v>
      </c>
      <c r="B93">
        <v>317</v>
      </c>
      <c r="C93">
        <v>21.4</v>
      </c>
      <c r="D93">
        <v>6783.8</v>
      </c>
      <c r="E93">
        <v>0</v>
      </c>
      <c r="F93">
        <v>40.130000000000003</v>
      </c>
    </row>
    <row r="94" spans="1:6" ht="13" x14ac:dyDescent="0.3">
      <c r="A94" s="32" t="s">
        <v>192</v>
      </c>
      <c r="B94">
        <v>306</v>
      </c>
      <c r="C94">
        <v>21.13</v>
      </c>
      <c r="D94">
        <v>6465.78</v>
      </c>
      <c r="E94">
        <v>0</v>
      </c>
      <c r="F94">
        <v>40.130000000000003</v>
      </c>
    </row>
    <row r="95" spans="1:6" ht="13" x14ac:dyDescent="0.3">
      <c r="A95" s="32" t="s">
        <v>193</v>
      </c>
      <c r="B95">
        <v>395</v>
      </c>
      <c r="C95">
        <v>21.95</v>
      </c>
      <c r="D95">
        <v>8670.25</v>
      </c>
      <c r="E95">
        <v>0</v>
      </c>
      <c r="F95">
        <v>40.130000000000003</v>
      </c>
    </row>
    <row r="96" spans="1:6" ht="13" x14ac:dyDescent="0.3">
      <c r="A96" s="32" t="s">
        <v>194</v>
      </c>
      <c r="B96">
        <v>551</v>
      </c>
      <c r="C96">
        <v>33.909999999999997</v>
      </c>
      <c r="D96">
        <v>18684.41</v>
      </c>
      <c r="E96">
        <v>0</v>
      </c>
      <c r="F96">
        <v>40.130000000000003</v>
      </c>
    </row>
    <row r="97" spans="1:6" ht="13" x14ac:dyDescent="0.3">
      <c r="A97" s="32" t="s">
        <v>195</v>
      </c>
      <c r="B97">
        <v>671</v>
      </c>
      <c r="C97">
        <v>42.96</v>
      </c>
      <c r="D97">
        <v>28826.16</v>
      </c>
      <c r="E97">
        <v>1898.93</v>
      </c>
      <c r="F97">
        <v>40.130000000000003</v>
      </c>
    </row>
    <row r="98" spans="1:6" ht="13" x14ac:dyDescent="0.3">
      <c r="A98" s="32" t="s">
        <v>196</v>
      </c>
      <c r="B98">
        <v>734</v>
      </c>
      <c r="C98">
        <v>48.02</v>
      </c>
      <c r="D98">
        <v>35246.68</v>
      </c>
      <c r="E98">
        <v>5791.26</v>
      </c>
      <c r="F98">
        <v>40.130000000000003</v>
      </c>
    </row>
    <row r="99" spans="1:6" ht="13" x14ac:dyDescent="0.3">
      <c r="A99" s="32" t="s">
        <v>197</v>
      </c>
      <c r="B99">
        <v>779</v>
      </c>
      <c r="C99">
        <v>32.270000000000003</v>
      </c>
      <c r="D99">
        <v>25138.33</v>
      </c>
      <c r="E99">
        <v>0</v>
      </c>
      <c r="F99">
        <v>40.130000000000003</v>
      </c>
    </row>
    <row r="100" spans="1:6" ht="13" x14ac:dyDescent="0.3">
      <c r="A100" s="32" t="s">
        <v>198</v>
      </c>
      <c r="B100">
        <v>629</v>
      </c>
      <c r="C100">
        <v>39.78</v>
      </c>
      <c r="D100">
        <v>25021.62</v>
      </c>
      <c r="E100">
        <v>0</v>
      </c>
      <c r="F100">
        <v>40.130000000000003</v>
      </c>
    </row>
    <row r="101" spans="1:6" ht="13" x14ac:dyDescent="0.3">
      <c r="A101" s="32" t="s">
        <v>199</v>
      </c>
      <c r="B101">
        <v>509</v>
      </c>
      <c r="C101">
        <v>39.869999999999997</v>
      </c>
      <c r="D101">
        <v>20293.830000000002</v>
      </c>
      <c r="E101">
        <v>0</v>
      </c>
      <c r="F101">
        <v>40.130000000000003</v>
      </c>
    </row>
    <row r="102" spans="1:6" ht="13" x14ac:dyDescent="0.3">
      <c r="A102" s="32" t="s">
        <v>200</v>
      </c>
      <c r="B102">
        <v>489</v>
      </c>
      <c r="C102">
        <v>47.3</v>
      </c>
      <c r="D102">
        <v>23129.7</v>
      </c>
      <c r="E102">
        <v>3506.13</v>
      </c>
      <c r="F102">
        <v>40.130000000000003</v>
      </c>
    </row>
    <row r="103" spans="1:6" ht="13" x14ac:dyDescent="0.3">
      <c r="A103" s="32" t="s">
        <v>201</v>
      </c>
      <c r="B103">
        <v>521</v>
      </c>
      <c r="C103">
        <v>42.42</v>
      </c>
      <c r="D103">
        <v>22100.82</v>
      </c>
      <c r="E103">
        <v>1193.0899999999999</v>
      </c>
      <c r="F103">
        <v>40.130000000000003</v>
      </c>
    </row>
    <row r="104" spans="1:6" ht="13" x14ac:dyDescent="0.3">
      <c r="A104" s="32" t="s">
        <v>202</v>
      </c>
      <c r="B104">
        <v>506</v>
      </c>
      <c r="C104">
        <v>60.5</v>
      </c>
      <c r="D104">
        <v>30613</v>
      </c>
      <c r="E104">
        <v>10307.219999999999</v>
      </c>
      <c r="F104">
        <v>40.130000000000003</v>
      </c>
    </row>
    <row r="105" spans="1:6" ht="13" x14ac:dyDescent="0.3">
      <c r="A105" s="32" t="s">
        <v>203</v>
      </c>
      <c r="B105">
        <v>475</v>
      </c>
      <c r="C105">
        <v>47.45</v>
      </c>
      <c r="D105">
        <v>22538.75</v>
      </c>
      <c r="E105">
        <v>3477</v>
      </c>
      <c r="F105">
        <v>40.130000000000003</v>
      </c>
    </row>
    <row r="106" spans="1:6" ht="13" x14ac:dyDescent="0.3">
      <c r="A106" s="32" t="s">
        <v>204</v>
      </c>
      <c r="B106">
        <v>422</v>
      </c>
      <c r="C106">
        <v>35.43</v>
      </c>
      <c r="D106">
        <v>14951.46</v>
      </c>
      <c r="E106">
        <v>0</v>
      </c>
      <c r="F106">
        <v>40.130000000000003</v>
      </c>
    </row>
    <row r="107" spans="1:6" ht="13" x14ac:dyDescent="0.3">
      <c r="A107" s="32" t="s">
        <v>205</v>
      </c>
      <c r="B107">
        <v>358</v>
      </c>
      <c r="C107">
        <v>36.15</v>
      </c>
      <c r="D107">
        <v>12941.7</v>
      </c>
      <c r="E107">
        <v>0</v>
      </c>
      <c r="F107">
        <v>40.130000000000003</v>
      </c>
    </row>
    <row r="108" spans="1:6" ht="13" x14ac:dyDescent="0.3">
      <c r="A108" s="32" t="s">
        <v>206</v>
      </c>
      <c r="B108">
        <v>377</v>
      </c>
      <c r="C108">
        <v>34.9</v>
      </c>
      <c r="D108">
        <v>13157.3</v>
      </c>
      <c r="E108">
        <v>0</v>
      </c>
      <c r="F108">
        <v>40.130000000000003</v>
      </c>
    </row>
    <row r="109" spans="1:6" ht="13" x14ac:dyDescent="0.3">
      <c r="A109" s="32" t="s">
        <v>207</v>
      </c>
      <c r="B109">
        <v>488</v>
      </c>
      <c r="C109">
        <v>28.86</v>
      </c>
      <c r="D109">
        <v>14083.68</v>
      </c>
      <c r="E109">
        <v>0</v>
      </c>
      <c r="F109">
        <v>40.130000000000003</v>
      </c>
    </row>
    <row r="110" spans="1:6" ht="13" x14ac:dyDescent="0.3">
      <c r="A110" s="32" t="s">
        <v>208</v>
      </c>
      <c r="B110">
        <v>455</v>
      </c>
      <c r="C110">
        <v>26.54</v>
      </c>
      <c r="D110">
        <v>12075.7</v>
      </c>
      <c r="E110">
        <v>0</v>
      </c>
      <c r="F110">
        <v>40.130000000000003</v>
      </c>
    </row>
    <row r="111" spans="1:6" ht="13" x14ac:dyDescent="0.3">
      <c r="A111" s="32" t="s">
        <v>209</v>
      </c>
      <c r="B111">
        <v>434</v>
      </c>
      <c r="C111">
        <v>24.16</v>
      </c>
      <c r="D111">
        <v>10485.44</v>
      </c>
      <c r="E111">
        <v>0</v>
      </c>
      <c r="F111">
        <v>40.130000000000003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E112"/>
  <sheetViews>
    <sheetView topLeftCell="A6" zoomScaleNormal="100" workbookViewId="0">
      <pane xSplit="2" ySplit="11" topLeftCell="I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45152</v>
      </c>
      <c r="B12" s="11" t="s">
        <v>146</v>
      </c>
      <c r="C12" s="3">
        <f>B88</f>
        <v>393</v>
      </c>
      <c r="D12" s="30">
        <f>C88</f>
        <v>24.96</v>
      </c>
      <c r="E12" s="3">
        <f>B89</f>
        <v>319</v>
      </c>
      <c r="F12" s="191">
        <f>C89</f>
        <v>23</v>
      </c>
      <c r="G12" s="3">
        <f>B90</f>
        <v>311</v>
      </c>
      <c r="H12" s="30">
        <f>C90</f>
        <v>22.13</v>
      </c>
      <c r="I12" s="3">
        <f>B91</f>
        <v>310</v>
      </c>
      <c r="J12" s="30">
        <f>C91</f>
        <v>21.32</v>
      </c>
      <c r="K12" s="3">
        <f>B92</f>
        <v>411</v>
      </c>
      <c r="L12" s="30">
        <f>C92</f>
        <v>22.36</v>
      </c>
      <c r="M12" s="3">
        <f>B93</f>
        <v>499</v>
      </c>
      <c r="N12" s="30">
        <f>C93</f>
        <v>27.41</v>
      </c>
      <c r="O12" s="3">
        <f>B94</f>
        <v>578</v>
      </c>
      <c r="P12" s="30">
        <f>C94</f>
        <v>28.35</v>
      </c>
      <c r="Q12" s="3">
        <f>B95</f>
        <v>508</v>
      </c>
      <c r="R12" s="30">
        <f>C95</f>
        <v>33.090000000000003</v>
      </c>
      <c r="S12" s="3">
        <f>B96</f>
        <v>451</v>
      </c>
      <c r="T12" s="30">
        <f>C96</f>
        <v>30.86</v>
      </c>
      <c r="U12" s="3">
        <f>B97</f>
        <v>399</v>
      </c>
      <c r="V12" s="30">
        <f>C97</f>
        <v>44.62</v>
      </c>
      <c r="W12" s="3">
        <f>B98</f>
        <v>260</v>
      </c>
      <c r="X12" s="30">
        <f>C98</f>
        <v>37.53</v>
      </c>
      <c r="Y12" s="3">
        <f>B99</f>
        <v>174</v>
      </c>
      <c r="Z12" s="30">
        <f>C99</f>
        <v>36.06</v>
      </c>
      <c r="AA12" s="3">
        <f>B100</f>
        <v>108</v>
      </c>
      <c r="AB12" s="30">
        <f>C100</f>
        <v>37.47</v>
      </c>
      <c r="AC12" s="3">
        <f>B101</f>
        <v>103</v>
      </c>
      <c r="AD12" s="30">
        <f>C101</f>
        <v>38.18</v>
      </c>
      <c r="AE12" s="3">
        <f>B102</f>
        <v>143</v>
      </c>
      <c r="AF12" s="30">
        <f>C102</f>
        <v>38.590000000000003</v>
      </c>
      <c r="AG12" s="3">
        <f>B103</f>
        <v>230</v>
      </c>
      <c r="AH12" s="30">
        <f>C103</f>
        <v>38.869999999999997</v>
      </c>
      <c r="AI12" s="3">
        <f>B104</f>
        <v>267</v>
      </c>
      <c r="AJ12" s="30">
        <f>C104</f>
        <v>40.04</v>
      </c>
      <c r="AK12" s="3">
        <f>B105</f>
        <v>248</v>
      </c>
      <c r="AL12" s="30">
        <f>C105</f>
        <v>38.94</v>
      </c>
      <c r="AM12" s="3">
        <f>B106</f>
        <v>309</v>
      </c>
      <c r="AN12" s="30">
        <f>C106</f>
        <v>37.49</v>
      </c>
      <c r="AO12" s="3">
        <f>B107</f>
        <v>409</v>
      </c>
      <c r="AP12" s="30">
        <f>C107</f>
        <v>34.99</v>
      </c>
      <c r="AQ12" s="3">
        <f>B108</f>
        <v>393</v>
      </c>
      <c r="AR12" s="30">
        <f>C108</f>
        <v>34.71</v>
      </c>
      <c r="AS12" s="3">
        <f>B109</f>
        <v>319</v>
      </c>
      <c r="AT12" s="30">
        <f>C109</f>
        <v>31.18</v>
      </c>
      <c r="AU12" s="3">
        <f>B110</f>
        <v>264</v>
      </c>
      <c r="AV12" s="30">
        <f>C110</f>
        <v>28.29</v>
      </c>
      <c r="AW12" s="3">
        <f>B111</f>
        <v>286</v>
      </c>
      <c r="AX12" s="30">
        <f>C111</f>
        <v>25.35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9809.2800000000007</v>
      </c>
      <c r="E13" s="24"/>
      <c r="F13" s="9">
        <f>$D89</f>
        <v>7337</v>
      </c>
      <c r="G13" s="24"/>
      <c r="H13" s="9">
        <f>$D90</f>
        <v>6882.43</v>
      </c>
      <c r="I13" s="24"/>
      <c r="J13" s="9">
        <f>$D91</f>
        <v>6609.2</v>
      </c>
      <c r="K13" s="24"/>
      <c r="L13" s="9">
        <f>$D92</f>
        <v>9189.9599999999991</v>
      </c>
      <c r="M13" s="24"/>
      <c r="N13" s="9">
        <f>$D93</f>
        <v>13677.59</v>
      </c>
      <c r="O13" s="24"/>
      <c r="P13" s="9">
        <f>$D94</f>
        <v>16386.3</v>
      </c>
      <c r="Q13" s="24"/>
      <c r="R13" s="9">
        <f>$D95</f>
        <v>16809.72</v>
      </c>
      <c r="S13" s="24"/>
      <c r="T13" s="9">
        <f>$D96</f>
        <v>13917.86</v>
      </c>
      <c r="U13" s="24"/>
      <c r="V13" s="9">
        <f>$D97</f>
        <v>17803.38</v>
      </c>
      <c r="W13" s="24"/>
      <c r="X13" s="9">
        <f>$D98</f>
        <v>9757.7999999999993</v>
      </c>
      <c r="Y13" s="24"/>
      <c r="Z13" s="9">
        <f>$D99</f>
        <v>6274.44</v>
      </c>
      <c r="AA13" s="24"/>
      <c r="AB13" s="9">
        <f>$D100</f>
        <v>4046.76</v>
      </c>
      <c r="AC13" s="24"/>
      <c r="AD13" s="9">
        <f>$D101</f>
        <v>3932.54</v>
      </c>
      <c r="AE13" s="24"/>
      <c r="AF13" s="9">
        <f>$D102</f>
        <v>5518.37</v>
      </c>
      <c r="AG13" s="24"/>
      <c r="AH13" s="9">
        <f>$D103</f>
        <v>8940.1</v>
      </c>
      <c r="AI13" s="24"/>
      <c r="AJ13" s="9">
        <f>$D104</f>
        <v>10690.68</v>
      </c>
      <c r="AK13" s="24"/>
      <c r="AL13" s="9">
        <f>$D105</f>
        <v>9657.1200000000008</v>
      </c>
      <c r="AM13" s="24"/>
      <c r="AN13" s="9">
        <f>$D106</f>
        <v>11584.41</v>
      </c>
      <c r="AO13" s="24"/>
      <c r="AP13" s="9">
        <f>$D107</f>
        <v>14310.91</v>
      </c>
      <c r="AQ13" s="24"/>
      <c r="AR13" s="9">
        <f>$D108</f>
        <v>13641.03</v>
      </c>
      <c r="AS13" s="24"/>
      <c r="AT13" s="9">
        <f>$D109</f>
        <v>9946.42</v>
      </c>
      <c r="AU13" s="24"/>
      <c r="AV13" s="9">
        <f>$D110</f>
        <v>7468.56</v>
      </c>
      <c r="AW13" s="24"/>
      <c r="AX13" s="9">
        <f>$D111</f>
        <v>7250.1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40.130000000000003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1791.51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1791.51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16</v>
      </c>
      <c r="V31" s="119" t="s">
        <v>164</v>
      </c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16</v>
      </c>
      <c r="V32" s="120" t="s">
        <v>164</v>
      </c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72</v>
      </c>
      <c r="V34" s="120" t="s">
        <v>164</v>
      </c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73</v>
      </c>
      <c r="V35" s="119" t="s">
        <v>164</v>
      </c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150</v>
      </c>
      <c r="V36" s="120" t="s">
        <v>164</v>
      </c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75</v>
      </c>
      <c r="V37" s="119" t="s">
        <v>164</v>
      </c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74</v>
      </c>
      <c r="V38" s="120" t="s">
        <v>164</v>
      </c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476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>x</v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>x</v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>x</v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>x</v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>x</v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>x</v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>x</v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237</v>
      </c>
    </row>
    <row r="84" spans="1:6" x14ac:dyDescent="0.25">
      <c r="A84" t="s">
        <v>179</v>
      </c>
      <c r="B84" t="s">
        <v>238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393</v>
      </c>
      <c r="C88">
        <v>24.96</v>
      </c>
      <c r="D88">
        <v>9809.2800000000007</v>
      </c>
      <c r="E88">
        <v>0</v>
      </c>
      <c r="F88" s="130">
        <v>40.130000000000003</v>
      </c>
    </row>
    <row r="89" spans="1:6" ht="13" x14ac:dyDescent="0.3">
      <c r="A89" s="32" t="s">
        <v>187</v>
      </c>
      <c r="B89">
        <v>319</v>
      </c>
      <c r="C89">
        <v>23</v>
      </c>
      <c r="D89">
        <v>7337</v>
      </c>
      <c r="E89">
        <v>0</v>
      </c>
      <c r="F89">
        <v>40.130000000000003</v>
      </c>
    </row>
    <row r="90" spans="1:6" ht="13" x14ac:dyDescent="0.3">
      <c r="A90" s="32" t="s">
        <v>188</v>
      </c>
      <c r="B90">
        <v>311</v>
      </c>
      <c r="C90">
        <v>22.13</v>
      </c>
      <c r="D90">
        <v>6882.43</v>
      </c>
      <c r="E90">
        <v>0</v>
      </c>
      <c r="F90">
        <v>40.130000000000003</v>
      </c>
    </row>
    <row r="91" spans="1:6" ht="13" x14ac:dyDescent="0.3">
      <c r="A91" s="32" t="s">
        <v>189</v>
      </c>
      <c r="B91">
        <v>310</v>
      </c>
      <c r="C91">
        <v>21.32</v>
      </c>
      <c r="D91">
        <v>6609.2</v>
      </c>
      <c r="E91">
        <v>0</v>
      </c>
      <c r="F91">
        <v>40.130000000000003</v>
      </c>
    </row>
    <row r="92" spans="1:6" ht="13" x14ac:dyDescent="0.3">
      <c r="A92" s="32" t="s">
        <v>190</v>
      </c>
      <c r="B92">
        <v>411</v>
      </c>
      <c r="C92">
        <v>22.36</v>
      </c>
      <c r="D92">
        <v>9189.9599999999991</v>
      </c>
      <c r="E92">
        <v>0</v>
      </c>
      <c r="F92">
        <v>40.130000000000003</v>
      </c>
    </row>
    <row r="93" spans="1:6" ht="13" x14ac:dyDescent="0.3">
      <c r="A93" s="32" t="s">
        <v>191</v>
      </c>
      <c r="B93">
        <v>499</v>
      </c>
      <c r="C93">
        <v>27.41</v>
      </c>
      <c r="D93">
        <v>13677.59</v>
      </c>
      <c r="E93">
        <v>0</v>
      </c>
      <c r="F93">
        <v>40.130000000000003</v>
      </c>
    </row>
    <row r="94" spans="1:6" ht="13" x14ac:dyDescent="0.3">
      <c r="A94" s="32" t="s">
        <v>192</v>
      </c>
      <c r="B94">
        <v>578</v>
      </c>
      <c r="C94">
        <v>28.35</v>
      </c>
      <c r="D94">
        <v>16386.3</v>
      </c>
      <c r="E94">
        <v>0</v>
      </c>
      <c r="F94">
        <v>40.130000000000003</v>
      </c>
    </row>
    <row r="95" spans="1:6" ht="13" x14ac:dyDescent="0.3">
      <c r="A95" s="32" t="s">
        <v>193</v>
      </c>
      <c r="B95">
        <v>508</v>
      </c>
      <c r="C95">
        <v>33.090000000000003</v>
      </c>
      <c r="D95">
        <v>16809.72</v>
      </c>
      <c r="E95">
        <v>0</v>
      </c>
      <c r="F95">
        <v>40.130000000000003</v>
      </c>
    </row>
    <row r="96" spans="1:6" ht="13" x14ac:dyDescent="0.3">
      <c r="A96" s="32" t="s">
        <v>194</v>
      </c>
      <c r="B96">
        <v>451</v>
      </c>
      <c r="C96">
        <v>30.86</v>
      </c>
      <c r="D96">
        <v>13917.86</v>
      </c>
      <c r="E96">
        <v>0</v>
      </c>
      <c r="F96">
        <v>40.130000000000003</v>
      </c>
    </row>
    <row r="97" spans="1:6" ht="13" x14ac:dyDescent="0.3">
      <c r="A97" s="32" t="s">
        <v>195</v>
      </c>
      <c r="B97">
        <v>399</v>
      </c>
      <c r="C97">
        <v>44.62</v>
      </c>
      <c r="D97">
        <v>17803.38</v>
      </c>
      <c r="E97">
        <v>1791.51</v>
      </c>
      <c r="F97">
        <v>40.130000000000003</v>
      </c>
    </row>
    <row r="98" spans="1:6" ht="13" x14ac:dyDescent="0.3">
      <c r="A98" s="32" t="s">
        <v>196</v>
      </c>
      <c r="B98">
        <v>260</v>
      </c>
      <c r="C98">
        <v>37.53</v>
      </c>
      <c r="D98">
        <v>9757.7999999999993</v>
      </c>
      <c r="E98">
        <v>0</v>
      </c>
      <c r="F98">
        <v>40.130000000000003</v>
      </c>
    </row>
    <row r="99" spans="1:6" ht="13" x14ac:dyDescent="0.3">
      <c r="A99" s="32" t="s">
        <v>197</v>
      </c>
      <c r="B99">
        <v>174</v>
      </c>
      <c r="C99">
        <v>36.06</v>
      </c>
      <c r="D99">
        <v>6274.44</v>
      </c>
      <c r="E99">
        <v>0</v>
      </c>
      <c r="F99">
        <v>40.130000000000003</v>
      </c>
    </row>
    <row r="100" spans="1:6" ht="13" x14ac:dyDescent="0.3">
      <c r="A100" s="32" t="s">
        <v>198</v>
      </c>
      <c r="B100">
        <v>108</v>
      </c>
      <c r="C100">
        <v>37.47</v>
      </c>
      <c r="D100">
        <v>4046.76</v>
      </c>
      <c r="E100">
        <v>0</v>
      </c>
      <c r="F100">
        <v>40.130000000000003</v>
      </c>
    </row>
    <row r="101" spans="1:6" ht="13" x14ac:dyDescent="0.3">
      <c r="A101" s="32" t="s">
        <v>199</v>
      </c>
      <c r="B101">
        <v>103</v>
      </c>
      <c r="C101">
        <v>38.18</v>
      </c>
      <c r="D101">
        <v>3932.54</v>
      </c>
      <c r="E101">
        <v>0</v>
      </c>
      <c r="F101">
        <v>40.130000000000003</v>
      </c>
    </row>
    <row r="102" spans="1:6" ht="13" x14ac:dyDescent="0.3">
      <c r="A102" s="32" t="s">
        <v>200</v>
      </c>
      <c r="B102">
        <v>143</v>
      </c>
      <c r="C102">
        <v>38.590000000000003</v>
      </c>
      <c r="D102">
        <v>5518.37</v>
      </c>
      <c r="E102">
        <v>0</v>
      </c>
      <c r="F102">
        <v>40.130000000000003</v>
      </c>
    </row>
    <row r="103" spans="1:6" ht="13" x14ac:dyDescent="0.3">
      <c r="A103" s="32" t="s">
        <v>201</v>
      </c>
      <c r="B103">
        <v>230</v>
      </c>
      <c r="C103">
        <v>38.869999999999997</v>
      </c>
      <c r="D103">
        <v>8940.1</v>
      </c>
      <c r="E103">
        <v>0</v>
      </c>
      <c r="F103">
        <v>40.130000000000003</v>
      </c>
    </row>
    <row r="104" spans="1:6" ht="13" x14ac:dyDescent="0.3">
      <c r="A104" s="32" t="s">
        <v>202</v>
      </c>
      <c r="B104">
        <v>267</v>
      </c>
      <c r="C104">
        <v>40.04</v>
      </c>
      <c r="D104">
        <v>10690.68</v>
      </c>
      <c r="E104">
        <v>0</v>
      </c>
      <c r="F104">
        <v>40.130000000000003</v>
      </c>
    </row>
    <row r="105" spans="1:6" ht="13" x14ac:dyDescent="0.3">
      <c r="A105" s="32" t="s">
        <v>203</v>
      </c>
      <c r="B105">
        <v>248</v>
      </c>
      <c r="C105">
        <v>38.94</v>
      </c>
      <c r="D105">
        <v>9657.1200000000008</v>
      </c>
      <c r="E105">
        <v>0</v>
      </c>
      <c r="F105">
        <v>40.130000000000003</v>
      </c>
    </row>
    <row r="106" spans="1:6" ht="13" x14ac:dyDescent="0.3">
      <c r="A106" s="32" t="s">
        <v>204</v>
      </c>
      <c r="B106">
        <v>309</v>
      </c>
      <c r="C106">
        <v>37.49</v>
      </c>
      <c r="D106">
        <v>11584.41</v>
      </c>
      <c r="E106">
        <v>0</v>
      </c>
      <c r="F106">
        <v>40.130000000000003</v>
      </c>
    </row>
    <row r="107" spans="1:6" ht="13" x14ac:dyDescent="0.3">
      <c r="A107" s="32" t="s">
        <v>205</v>
      </c>
      <c r="B107">
        <v>409</v>
      </c>
      <c r="C107">
        <v>34.99</v>
      </c>
      <c r="D107">
        <v>14310.91</v>
      </c>
      <c r="E107">
        <v>0</v>
      </c>
      <c r="F107">
        <v>40.130000000000003</v>
      </c>
    </row>
    <row r="108" spans="1:6" ht="13" x14ac:dyDescent="0.3">
      <c r="A108" s="32" t="s">
        <v>206</v>
      </c>
      <c r="B108">
        <v>393</v>
      </c>
      <c r="C108">
        <v>34.71</v>
      </c>
      <c r="D108">
        <v>13641.03</v>
      </c>
      <c r="E108">
        <v>0</v>
      </c>
      <c r="F108">
        <v>40.130000000000003</v>
      </c>
    </row>
    <row r="109" spans="1:6" ht="13" x14ac:dyDescent="0.3">
      <c r="A109" s="32" t="s">
        <v>207</v>
      </c>
      <c r="B109">
        <v>319</v>
      </c>
      <c r="C109">
        <v>31.18</v>
      </c>
      <c r="D109">
        <v>9946.42</v>
      </c>
      <c r="E109">
        <v>0</v>
      </c>
      <c r="F109">
        <v>40.130000000000003</v>
      </c>
    </row>
    <row r="110" spans="1:6" ht="13" x14ac:dyDescent="0.3">
      <c r="A110" s="32" t="s">
        <v>208</v>
      </c>
      <c r="B110">
        <v>264</v>
      </c>
      <c r="C110">
        <v>28.29</v>
      </c>
      <c r="D110">
        <v>7468.56</v>
      </c>
      <c r="E110">
        <v>0</v>
      </c>
      <c r="F110">
        <v>40.130000000000003</v>
      </c>
    </row>
    <row r="111" spans="1:6" ht="13" x14ac:dyDescent="0.3">
      <c r="A111" s="32" t="s">
        <v>209</v>
      </c>
      <c r="B111">
        <v>286</v>
      </c>
      <c r="C111">
        <v>25.35</v>
      </c>
      <c r="D111">
        <v>7250.1</v>
      </c>
      <c r="E111">
        <v>0</v>
      </c>
      <c r="F111">
        <v>40.130000000000003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E112"/>
  <sheetViews>
    <sheetView topLeftCell="A6" zoomScaleNormal="100" workbookViewId="0">
      <pane xSplit="2" ySplit="11" topLeftCell="A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45153</v>
      </c>
      <c r="B12" s="11" t="s">
        <v>146</v>
      </c>
      <c r="C12" s="3">
        <f>B88</f>
        <v>277</v>
      </c>
      <c r="D12" s="30">
        <f>C88</f>
        <v>22.72</v>
      </c>
      <c r="E12" s="3">
        <f>B89</f>
        <v>211</v>
      </c>
      <c r="F12" s="191">
        <f>C89</f>
        <v>21.3</v>
      </c>
      <c r="G12" s="3">
        <f>B90</f>
        <v>205</v>
      </c>
      <c r="H12" s="30">
        <f>C90</f>
        <v>20.34</v>
      </c>
      <c r="I12" s="3">
        <f>B91</f>
        <v>214</v>
      </c>
      <c r="J12" s="30">
        <f>C91</f>
        <v>19.91</v>
      </c>
      <c r="K12" s="3">
        <f>B92</f>
        <v>258</v>
      </c>
      <c r="L12" s="30">
        <f>C92</f>
        <v>21.64</v>
      </c>
      <c r="M12" s="3">
        <f>B93</f>
        <v>316</v>
      </c>
      <c r="N12" s="30">
        <f>C93</f>
        <v>26.42</v>
      </c>
      <c r="O12" s="3">
        <f>B94</f>
        <v>362</v>
      </c>
      <c r="P12" s="30">
        <f>C94</f>
        <v>26.55</v>
      </c>
      <c r="Q12" s="3">
        <f>B95</f>
        <v>404</v>
      </c>
      <c r="R12" s="30">
        <f>C95</f>
        <v>26.96</v>
      </c>
      <c r="S12" s="3">
        <f>B96</f>
        <v>442</v>
      </c>
      <c r="T12" s="30">
        <f>C96</f>
        <v>28.79</v>
      </c>
      <c r="U12" s="3">
        <f>B97</f>
        <v>502</v>
      </c>
      <c r="V12" s="30">
        <f>C97</f>
        <v>29.11</v>
      </c>
      <c r="W12" s="3">
        <f>B98</f>
        <v>524</v>
      </c>
      <c r="X12" s="30">
        <f>C98</f>
        <v>29.97</v>
      </c>
      <c r="Y12" s="3">
        <f>B99</f>
        <v>533</v>
      </c>
      <c r="Z12" s="30">
        <f>C99</f>
        <v>30.18</v>
      </c>
      <c r="AA12" s="3">
        <f>B100</f>
        <v>541</v>
      </c>
      <c r="AB12" s="30">
        <f>C100</f>
        <v>33.57</v>
      </c>
      <c r="AC12" s="3">
        <f>B101</f>
        <v>410</v>
      </c>
      <c r="AD12" s="30">
        <f>C101</f>
        <v>33.729999999999997</v>
      </c>
      <c r="AE12" s="3">
        <f>B102</f>
        <v>302</v>
      </c>
      <c r="AF12" s="30">
        <f>C102</f>
        <v>35.869999999999997</v>
      </c>
      <c r="AG12" s="3">
        <f>B103</f>
        <v>267</v>
      </c>
      <c r="AH12" s="30">
        <f>C103</f>
        <v>38.369999999999997</v>
      </c>
      <c r="AI12" s="3">
        <f>B104</f>
        <v>286</v>
      </c>
      <c r="AJ12" s="30">
        <f>C104</f>
        <v>42.28</v>
      </c>
      <c r="AK12" s="3">
        <f>B105</f>
        <v>248</v>
      </c>
      <c r="AL12" s="30">
        <f>C105</f>
        <v>41.34</v>
      </c>
      <c r="AM12" s="3">
        <f>B106</f>
        <v>204</v>
      </c>
      <c r="AN12" s="30">
        <f>C106</f>
        <v>42.07</v>
      </c>
      <c r="AO12" s="3">
        <f>B107</f>
        <v>196</v>
      </c>
      <c r="AP12" s="30">
        <f>C107</f>
        <v>38.07</v>
      </c>
      <c r="AQ12" s="3">
        <f>B108</f>
        <v>217</v>
      </c>
      <c r="AR12" s="30">
        <f>C108</f>
        <v>34.18</v>
      </c>
      <c r="AS12" s="3">
        <f>B109</f>
        <v>216</v>
      </c>
      <c r="AT12" s="30">
        <f>C109</f>
        <v>28.64</v>
      </c>
      <c r="AU12" s="3">
        <f>B110</f>
        <v>184</v>
      </c>
      <c r="AV12" s="30">
        <f>C110</f>
        <v>25.58</v>
      </c>
      <c r="AW12" s="3">
        <f>B111</f>
        <v>160</v>
      </c>
      <c r="AX12" s="30">
        <f>C111</f>
        <v>23.8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6293.44</v>
      </c>
      <c r="E13" s="24"/>
      <c r="F13" s="9">
        <f>$D89</f>
        <v>4494.3</v>
      </c>
      <c r="G13" s="24"/>
      <c r="H13" s="9">
        <f>$D90</f>
        <v>4169.7</v>
      </c>
      <c r="I13" s="24"/>
      <c r="J13" s="9">
        <f>$D91</f>
        <v>4260.74</v>
      </c>
      <c r="K13" s="24"/>
      <c r="L13" s="9">
        <f>$D92</f>
        <v>5583.12</v>
      </c>
      <c r="M13" s="24"/>
      <c r="N13" s="9">
        <f>$D93</f>
        <v>8348.7199999999993</v>
      </c>
      <c r="O13" s="24"/>
      <c r="P13" s="9">
        <f>$D94</f>
        <v>9611.1</v>
      </c>
      <c r="Q13" s="24"/>
      <c r="R13" s="9">
        <f>$D95</f>
        <v>10891.84</v>
      </c>
      <c r="S13" s="24"/>
      <c r="T13" s="9">
        <f>$D96</f>
        <v>12725.18</v>
      </c>
      <c r="U13" s="24"/>
      <c r="V13" s="9">
        <f>$D97</f>
        <v>14613.22</v>
      </c>
      <c r="W13" s="24"/>
      <c r="X13" s="9">
        <f>$D98</f>
        <v>15704.28</v>
      </c>
      <c r="Y13" s="24"/>
      <c r="Z13" s="9">
        <f>$D99</f>
        <v>16085.94</v>
      </c>
      <c r="AA13" s="24"/>
      <c r="AB13" s="9">
        <f>$D100</f>
        <v>18161.37</v>
      </c>
      <c r="AC13" s="24"/>
      <c r="AD13" s="9">
        <f>$D101</f>
        <v>13829.3</v>
      </c>
      <c r="AE13" s="24"/>
      <c r="AF13" s="9">
        <f>$D102</f>
        <v>10832.74</v>
      </c>
      <c r="AG13" s="24"/>
      <c r="AH13" s="9">
        <f>$D103</f>
        <v>10244.790000000001</v>
      </c>
      <c r="AI13" s="24"/>
      <c r="AJ13" s="9">
        <f>$D104</f>
        <v>12092.08</v>
      </c>
      <c r="AK13" s="24"/>
      <c r="AL13" s="9">
        <f>$D105</f>
        <v>10252.32</v>
      </c>
      <c r="AM13" s="24"/>
      <c r="AN13" s="9">
        <f>$D106</f>
        <v>8582.2800000000007</v>
      </c>
      <c r="AO13" s="24"/>
      <c r="AP13" s="9">
        <f>$D107</f>
        <v>7461.72</v>
      </c>
      <c r="AQ13" s="24"/>
      <c r="AR13" s="9">
        <f>$D108</f>
        <v>7417.06</v>
      </c>
      <c r="AS13" s="24"/>
      <c r="AT13" s="9">
        <f>$D109</f>
        <v>6186.24</v>
      </c>
      <c r="AU13" s="24"/>
      <c r="AV13" s="9">
        <f>$D110</f>
        <v>4706.72</v>
      </c>
      <c r="AW13" s="24"/>
      <c r="AX13" s="9">
        <f>$D111</f>
        <v>3808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41.75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216.86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151.58000000000001</v>
      </c>
      <c r="AK15" s="24"/>
      <c r="AL15" s="9">
        <f>$E105</f>
        <v>0</v>
      </c>
      <c r="AM15" s="24"/>
      <c r="AN15" s="9">
        <f>$E106</f>
        <v>65.28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72</v>
      </c>
      <c r="AN34" s="120" t="s">
        <v>164</v>
      </c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150</v>
      </c>
      <c r="AN36" s="120" t="s">
        <v>164</v>
      </c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75</v>
      </c>
      <c r="AJ37" s="119" t="s">
        <v>164</v>
      </c>
      <c r="AK37" s="109">
        <f t="shared" si="17"/>
        <v>0</v>
      </c>
      <c r="AL37" s="119"/>
      <c r="AM37" s="109">
        <f t="shared" si="18"/>
        <v>75</v>
      </c>
      <c r="AN37" s="119" t="s">
        <v>164</v>
      </c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74</v>
      </c>
      <c r="AJ38" s="120" t="s">
        <v>164</v>
      </c>
      <c r="AK38" s="109">
        <f t="shared" si="17"/>
        <v>0</v>
      </c>
      <c r="AL38" s="120"/>
      <c r="AM38" s="109">
        <f t="shared" si="18"/>
        <v>74</v>
      </c>
      <c r="AN38" s="120" t="s">
        <v>164</v>
      </c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476</v>
      </c>
      <c r="AJ39" s="5"/>
      <c r="AK39" s="110">
        <f>SUM(AK23:AK38)</f>
        <v>0</v>
      </c>
      <c r="AL39" s="5"/>
      <c r="AM39" s="110">
        <f>SUM(AM23:AM38)</f>
        <v>476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>x</v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>x</v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>x</v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>x</v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>x</v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>x</v>
      </c>
      <c r="AK71" s="115"/>
      <c r="AL71" s="119" t="str">
        <f t="shared" si="41"/>
        <v/>
      </c>
      <c r="AM71" s="115"/>
      <c r="AN71" s="119" t="str">
        <f t="shared" si="42"/>
        <v>x</v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>x</v>
      </c>
      <c r="AK72" s="115"/>
      <c r="AL72" s="120" t="str">
        <f t="shared" si="41"/>
        <v/>
      </c>
      <c r="AM72" s="115"/>
      <c r="AN72" s="120" t="str">
        <f t="shared" si="42"/>
        <v>x</v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239</v>
      </c>
    </row>
    <row r="84" spans="1:6" x14ac:dyDescent="0.25">
      <c r="A84" t="s">
        <v>179</v>
      </c>
      <c r="B84" t="s">
        <v>240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277</v>
      </c>
      <c r="C88">
        <v>22.72</v>
      </c>
      <c r="D88">
        <v>6293.44</v>
      </c>
      <c r="E88">
        <v>0</v>
      </c>
      <c r="F88" s="130">
        <v>41.75</v>
      </c>
    </row>
    <row r="89" spans="1:6" ht="13" x14ac:dyDescent="0.3">
      <c r="A89" s="32" t="s">
        <v>187</v>
      </c>
      <c r="B89">
        <v>211</v>
      </c>
      <c r="C89">
        <v>21.3</v>
      </c>
      <c r="D89">
        <v>4494.3</v>
      </c>
      <c r="E89">
        <v>0</v>
      </c>
      <c r="F89">
        <v>41.75</v>
      </c>
    </row>
    <row r="90" spans="1:6" ht="13" x14ac:dyDescent="0.3">
      <c r="A90" s="32" t="s">
        <v>188</v>
      </c>
      <c r="B90">
        <v>205</v>
      </c>
      <c r="C90">
        <v>20.34</v>
      </c>
      <c r="D90">
        <v>4169.7</v>
      </c>
      <c r="E90">
        <v>0</v>
      </c>
      <c r="F90">
        <v>41.75</v>
      </c>
    </row>
    <row r="91" spans="1:6" ht="13" x14ac:dyDescent="0.3">
      <c r="A91" s="32" t="s">
        <v>189</v>
      </c>
      <c r="B91">
        <v>214</v>
      </c>
      <c r="C91">
        <v>19.91</v>
      </c>
      <c r="D91">
        <v>4260.74</v>
      </c>
      <c r="E91">
        <v>0</v>
      </c>
      <c r="F91">
        <v>41.75</v>
      </c>
    </row>
    <row r="92" spans="1:6" ht="13" x14ac:dyDescent="0.3">
      <c r="A92" s="32" t="s">
        <v>190</v>
      </c>
      <c r="B92">
        <v>258</v>
      </c>
      <c r="C92">
        <v>21.64</v>
      </c>
      <c r="D92">
        <v>5583.12</v>
      </c>
      <c r="E92">
        <v>0</v>
      </c>
      <c r="F92">
        <v>41.75</v>
      </c>
    </row>
    <row r="93" spans="1:6" ht="13" x14ac:dyDescent="0.3">
      <c r="A93" s="32" t="s">
        <v>191</v>
      </c>
      <c r="B93">
        <v>316</v>
      </c>
      <c r="C93">
        <v>26.42</v>
      </c>
      <c r="D93">
        <v>8348.7199999999993</v>
      </c>
      <c r="E93">
        <v>0</v>
      </c>
      <c r="F93">
        <v>41.75</v>
      </c>
    </row>
    <row r="94" spans="1:6" ht="13" x14ac:dyDescent="0.3">
      <c r="A94" s="32" t="s">
        <v>192</v>
      </c>
      <c r="B94">
        <v>362</v>
      </c>
      <c r="C94">
        <v>26.55</v>
      </c>
      <c r="D94">
        <v>9611.1</v>
      </c>
      <c r="E94">
        <v>0</v>
      </c>
      <c r="F94">
        <v>41.75</v>
      </c>
    </row>
    <row r="95" spans="1:6" ht="13" x14ac:dyDescent="0.3">
      <c r="A95" s="32" t="s">
        <v>193</v>
      </c>
      <c r="B95">
        <v>404</v>
      </c>
      <c r="C95">
        <v>26.96</v>
      </c>
      <c r="D95">
        <v>10891.84</v>
      </c>
      <c r="E95">
        <v>0</v>
      </c>
      <c r="F95">
        <v>41.75</v>
      </c>
    </row>
    <row r="96" spans="1:6" ht="13" x14ac:dyDescent="0.3">
      <c r="A96" s="32" t="s">
        <v>194</v>
      </c>
      <c r="B96">
        <v>442</v>
      </c>
      <c r="C96">
        <v>28.79</v>
      </c>
      <c r="D96">
        <v>12725.18</v>
      </c>
      <c r="E96">
        <v>0</v>
      </c>
      <c r="F96">
        <v>41.75</v>
      </c>
    </row>
    <row r="97" spans="1:6" ht="13" x14ac:dyDescent="0.3">
      <c r="A97" s="32" t="s">
        <v>195</v>
      </c>
      <c r="B97">
        <v>502</v>
      </c>
      <c r="C97">
        <v>29.11</v>
      </c>
      <c r="D97">
        <v>14613.22</v>
      </c>
      <c r="E97">
        <v>0</v>
      </c>
      <c r="F97">
        <v>41.75</v>
      </c>
    </row>
    <row r="98" spans="1:6" ht="13" x14ac:dyDescent="0.3">
      <c r="A98" s="32" t="s">
        <v>196</v>
      </c>
      <c r="B98">
        <v>524</v>
      </c>
      <c r="C98">
        <v>29.97</v>
      </c>
      <c r="D98">
        <v>15704.28</v>
      </c>
      <c r="E98">
        <v>0</v>
      </c>
      <c r="F98">
        <v>41.75</v>
      </c>
    </row>
    <row r="99" spans="1:6" ht="13" x14ac:dyDescent="0.3">
      <c r="A99" s="32" t="s">
        <v>197</v>
      </c>
      <c r="B99">
        <v>533</v>
      </c>
      <c r="C99">
        <v>30.18</v>
      </c>
      <c r="D99">
        <v>16085.94</v>
      </c>
      <c r="E99">
        <v>0</v>
      </c>
      <c r="F99">
        <v>41.75</v>
      </c>
    </row>
    <row r="100" spans="1:6" ht="13" x14ac:dyDescent="0.3">
      <c r="A100" s="32" t="s">
        <v>198</v>
      </c>
      <c r="B100">
        <v>541</v>
      </c>
      <c r="C100">
        <v>33.57</v>
      </c>
      <c r="D100">
        <v>18161.37</v>
      </c>
      <c r="E100">
        <v>0</v>
      </c>
      <c r="F100">
        <v>41.75</v>
      </c>
    </row>
    <row r="101" spans="1:6" ht="13" x14ac:dyDescent="0.3">
      <c r="A101" s="32" t="s">
        <v>199</v>
      </c>
      <c r="B101">
        <v>410</v>
      </c>
      <c r="C101">
        <v>33.729999999999997</v>
      </c>
      <c r="D101">
        <v>13829.3</v>
      </c>
      <c r="E101">
        <v>0</v>
      </c>
      <c r="F101">
        <v>41.75</v>
      </c>
    </row>
    <row r="102" spans="1:6" ht="13" x14ac:dyDescent="0.3">
      <c r="A102" s="32" t="s">
        <v>200</v>
      </c>
      <c r="B102">
        <v>302</v>
      </c>
      <c r="C102">
        <v>35.869999999999997</v>
      </c>
      <c r="D102">
        <v>10832.74</v>
      </c>
      <c r="E102">
        <v>0</v>
      </c>
      <c r="F102">
        <v>41.75</v>
      </c>
    </row>
    <row r="103" spans="1:6" ht="13" x14ac:dyDescent="0.3">
      <c r="A103" s="32" t="s">
        <v>201</v>
      </c>
      <c r="B103">
        <v>267</v>
      </c>
      <c r="C103">
        <v>38.369999999999997</v>
      </c>
      <c r="D103">
        <v>10244.790000000001</v>
      </c>
      <c r="E103">
        <v>0</v>
      </c>
      <c r="F103">
        <v>41.75</v>
      </c>
    </row>
    <row r="104" spans="1:6" ht="13" x14ac:dyDescent="0.3">
      <c r="A104" s="32" t="s">
        <v>202</v>
      </c>
      <c r="B104">
        <v>286</v>
      </c>
      <c r="C104">
        <v>42.28</v>
      </c>
      <c r="D104">
        <v>12092.08</v>
      </c>
      <c r="E104">
        <v>151.58000000000001</v>
      </c>
      <c r="F104">
        <v>41.75</v>
      </c>
    </row>
    <row r="105" spans="1:6" ht="13" x14ac:dyDescent="0.3">
      <c r="A105" s="32" t="s">
        <v>203</v>
      </c>
      <c r="B105">
        <v>248</v>
      </c>
      <c r="C105">
        <v>41.34</v>
      </c>
      <c r="D105">
        <v>10252.32</v>
      </c>
      <c r="E105">
        <v>0</v>
      </c>
      <c r="F105">
        <v>41.75</v>
      </c>
    </row>
    <row r="106" spans="1:6" ht="13" x14ac:dyDescent="0.3">
      <c r="A106" s="32" t="s">
        <v>204</v>
      </c>
      <c r="B106">
        <v>204</v>
      </c>
      <c r="C106">
        <v>42.07</v>
      </c>
      <c r="D106">
        <v>8582.2800000000007</v>
      </c>
      <c r="E106">
        <v>65.28</v>
      </c>
      <c r="F106">
        <v>41.75</v>
      </c>
    </row>
    <row r="107" spans="1:6" ht="13" x14ac:dyDescent="0.3">
      <c r="A107" s="32" t="s">
        <v>205</v>
      </c>
      <c r="B107">
        <v>196</v>
      </c>
      <c r="C107">
        <v>38.07</v>
      </c>
      <c r="D107">
        <v>7461.72</v>
      </c>
      <c r="E107">
        <v>0</v>
      </c>
      <c r="F107">
        <v>41.75</v>
      </c>
    </row>
    <row r="108" spans="1:6" ht="13" x14ac:dyDescent="0.3">
      <c r="A108" s="32" t="s">
        <v>206</v>
      </c>
      <c r="B108">
        <v>217</v>
      </c>
      <c r="C108">
        <v>34.18</v>
      </c>
      <c r="D108">
        <v>7417.06</v>
      </c>
      <c r="E108">
        <v>0</v>
      </c>
      <c r="F108">
        <v>41.75</v>
      </c>
    </row>
    <row r="109" spans="1:6" ht="13" x14ac:dyDescent="0.3">
      <c r="A109" s="32" t="s">
        <v>207</v>
      </c>
      <c r="B109">
        <v>216</v>
      </c>
      <c r="C109">
        <v>28.64</v>
      </c>
      <c r="D109">
        <v>6186.24</v>
      </c>
      <c r="E109">
        <v>0</v>
      </c>
      <c r="F109">
        <v>41.75</v>
      </c>
    </row>
    <row r="110" spans="1:6" ht="13" x14ac:dyDescent="0.3">
      <c r="A110" s="32" t="s">
        <v>208</v>
      </c>
      <c r="B110">
        <v>184</v>
      </c>
      <c r="C110">
        <v>25.58</v>
      </c>
      <c r="D110">
        <v>4706.72</v>
      </c>
      <c r="E110">
        <v>0</v>
      </c>
      <c r="F110">
        <v>41.75</v>
      </c>
    </row>
    <row r="111" spans="1:6" ht="13" x14ac:dyDescent="0.3">
      <c r="A111" s="32" t="s">
        <v>209</v>
      </c>
      <c r="B111">
        <v>160</v>
      </c>
      <c r="C111">
        <v>23.8</v>
      </c>
      <c r="D111">
        <v>3808</v>
      </c>
      <c r="E111">
        <v>0</v>
      </c>
      <c r="F111">
        <v>41.75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E112"/>
  <sheetViews>
    <sheetView topLeftCell="A6" zoomScaleNormal="100" workbookViewId="0">
      <pane xSplit="2" ySplit="11" topLeftCell="AA46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45154</v>
      </c>
      <c r="B12" s="11" t="s">
        <v>146</v>
      </c>
      <c r="C12" s="3">
        <f>B88</f>
        <v>127</v>
      </c>
      <c r="D12" s="30">
        <f>C88</f>
        <v>23.84</v>
      </c>
      <c r="E12" s="3">
        <f>B89</f>
        <v>86</v>
      </c>
      <c r="F12" s="191">
        <f>C89</f>
        <v>21.47</v>
      </c>
      <c r="G12" s="3">
        <f>B90</f>
        <v>88</v>
      </c>
      <c r="H12" s="30">
        <f>C90</f>
        <v>20.05</v>
      </c>
      <c r="I12" s="3">
        <f>B91</f>
        <v>99</v>
      </c>
      <c r="J12" s="30">
        <f>C91</f>
        <v>21.23</v>
      </c>
      <c r="K12" s="3">
        <f>B92</f>
        <v>145</v>
      </c>
      <c r="L12" s="30">
        <f>C92</f>
        <v>16.5</v>
      </c>
      <c r="M12" s="3">
        <f>B93</f>
        <v>320</v>
      </c>
      <c r="N12" s="30">
        <f>C93</f>
        <v>23.77</v>
      </c>
      <c r="O12" s="3">
        <f>B94</f>
        <v>384</v>
      </c>
      <c r="P12" s="30">
        <f>C94</f>
        <v>16.010000000000002</v>
      </c>
      <c r="Q12" s="3">
        <f>B95</f>
        <v>390</v>
      </c>
      <c r="R12" s="30">
        <f>C95</f>
        <v>19.72</v>
      </c>
      <c r="S12" s="3">
        <f>B96</f>
        <v>347</v>
      </c>
      <c r="T12" s="30">
        <f>C96</f>
        <v>27.28</v>
      </c>
      <c r="U12" s="3">
        <f>B97</f>
        <v>395</v>
      </c>
      <c r="V12" s="30">
        <f>C97</f>
        <v>27.32</v>
      </c>
      <c r="W12" s="3">
        <f>B98</f>
        <v>508</v>
      </c>
      <c r="X12" s="30">
        <f>C98</f>
        <v>21.54</v>
      </c>
      <c r="Y12" s="3">
        <f>B99</f>
        <v>601</v>
      </c>
      <c r="Z12" s="30">
        <f>C99</f>
        <v>19.23</v>
      </c>
      <c r="AA12" s="3">
        <f>B100</f>
        <v>453</v>
      </c>
      <c r="AB12" s="30">
        <f>C100</f>
        <v>28.33</v>
      </c>
      <c r="AC12" s="3">
        <f>B101</f>
        <v>450</v>
      </c>
      <c r="AD12" s="30">
        <f>C101</f>
        <v>34.9</v>
      </c>
      <c r="AE12" s="3">
        <f>B102</f>
        <v>495</v>
      </c>
      <c r="AF12" s="30">
        <f>C102</f>
        <v>35.15</v>
      </c>
      <c r="AG12" s="3">
        <f>B103</f>
        <v>434</v>
      </c>
      <c r="AH12" s="30">
        <f>C103</f>
        <v>40.14</v>
      </c>
      <c r="AI12" s="3">
        <f>B104</f>
        <v>388</v>
      </c>
      <c r="AJ12" s="30">
        <f>C104</f>
        <v>41.48</v>
      </c>
      <c r="AK12" s="3">
        <f>B105</f>
        <v>262</v>
      </c>
      <c r="AL12" s="30">
        <f>C105</f>
        <v>30.05</v>
      </c>
      <c r="AM12" s="3">
        <f>B106</f>
        <v>114</v>
      </c>
      <c r="AN12" s="30">
        <f>C106</f>
        <v>37.06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3027.68</v>
      </c>
      <c r="E13" s="24"/>
      <c r="F13" s="9">
        <f>$D89</f>
        <v>1846.42</v>
      </c>
      <c r="G13" s="24"/>
      <c r="H13" s="9">
        <f>$D90</f>
        <v>1764.4</v>
      </c>
      <c r="I13" s="24"/>
      <c r="J13" s="9">
        <f>$D91</f>
        <v>2101.77</v>
      </c>
      <c r="K13" s="24"/>
      <c r="L13" s="9">
        <f>$D92</f>
        <v>2392.5</v>
      </c>
      <c r="M13" s="24"/>
      <c r="N13" s="9">
        <f>$D93</f>
        <v>7606.4</v>
      </c>
      <c r="O13" s="24"/>
      <c r="P13" s="9">
        <f>$D94</f>
        <v>6147.84</v>
      </c>
      <c r="Q13" s="24"/>
      <c r="R13" s="9">
        <f>$D95</f>
        <v>7690.8</v>
      </c>
      <c r="S13" s="24"/>
      <c r="T13" s="9">
        <f>$D96</f>
        <v>9466.16</v>
      </c>
      <c r="U13" s="24"/>
      <c r="V13" s="9">
        <f>$D97</f>
        <v>10791.4</v>
      </c>
      <c r="W13" s="24"/>
      <c r="X13" s="9">
        <f>$D98</f>
        <v>10942.32</v>
      </c>
      <c r="Y13" s="24"/>
      <c r="Z13" s="9">
        <f>$D99</f>
        <v>11557.23</v>
      </c>
      <c r="AA13" s="24"/>
      <c r="AB13" s="9">
        <f>$D100</f>
        <v>12833.49</v>
      </c>
      <c r="AC13" s="24"/>
      <c r="AD13" s="9">
        <f>$D101</f>
        <v>15705</v>
      </c>
      <c r="AE13" s="24"/>
      <c r="AF13" s="9">
        <f>$D102</f>
        <v>17399.25</v>
      </c>
      <c r="AG13" s="24"/>
      <c r="AH13" s="9">
        <f>$D103</f>
        <v>17420.759999999998</v>
      </c>
      <c r="AI13" s="24"/>
      <c r="AJ13" s="9">
        <f>$D104</f>
        <v>16094.24</v>
      </c>
      <c r="AK13" s="24"/>
      <c r="AL13" s="9">
        <f>$D105</f>
        <v>7873.1</v>
      </c>
      <c r="AM13" s="24"/>
      <c r="AN13" s="9">
        <f>$D106</f>
        <v>4224.84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40.630000000000003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329.8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329.8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327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61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>
        <f>BC30-0</f>
        <v>425</v>
      </c>
      <c r="AJ64" s="120" t="s">
        <v>241</v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425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242</v>
      </c>
    </row>
    <row r="84" spans="1:6" x14ac:dyDescent="0.25">
      <c r="A84" t="s">
        <v>179</v>
      </c>
      <c r="B84" t="s">
        <v>243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127</v>
      </c>
      <c r="C88">
        <v>23.84</v>
      </c>
      <c r="D88">
        <v>3027.68</v>
      </c>
      <c r="E88">
        <v>0</v>
      </c>
      <c r="F88" s="130">
        <v>40.630000000000003</v>
      </c>
    </row>
    <row r="89" spans="1:6" ht="13" x14ac:dyDescent="0.3">
      <c r="A89" s="32" t="s">
        <v>187</v>
      </c>
      <c r="B89">
        <v>86</v>
      </c>
      <c r="C89">
        <v>21.47</v>
      </c>
      <c r="D89">
        <v>1846.42</v>
      </c>
      <c r="E89">
        <v>0</v>
      </c>
      <c r="F89">
        <v>40.630000000000003</v>
      </c>
    </row>
    <row r="90" spans="1:6" ht="13" x14ac:dyDescent="0.3">
      <c r="A90" s="32" t="s">
        <v>188</v>
      </c>
      <c r="B90">
        <v>88</v>
      </c>
      <c r="C90">
        <v>20.05</v>
      </c>
      <c r="D90">
        <v>1764.4</v>
      </c>
      <c r="E90">
        <v>0</v>
      </c>
      <c r="F90">
        <v>40.630000000000003</v>
      </c>
    </row>
    <row r="91" spans="1:6" ht="13" x14ac:dyDescent="0.3">
      <c r="A91" s="32" t="s">
        <v>189</v>
      </c>
      <c r="B91">
        <v>99</v>
      </c>
      <c r="C91">
        <v>21.23</v>
      </c>
      <c r="D91">
        <v>2101.77</v>
      </c>
      <c r="E91">
        <v>0</v>
      </c>
      <c r="F91">
        <v>40.630000000000003</v>
      </c>
    </row>
    <row r="92" spans="1:6" ht="13" x14ac:dyDescent="0.3">
      <c r="A92" s="32" t="s">
        <v>190</v>
      </c>
      <c r="B92">
        <v>145</v>
      </c>
      <c r="C92">
        <v>16.5</v>
      </c>
      <c r="D92">
        <v>2392.5</v>
      </c>
      <c r="E92">
        <v>0</v>
      </c>
      <c r="F92">
        <v>40.630000000000003</v>
      </c>
    </row>
    <row r="93" spans="1:6" ht="13" x14ac:dyDescent="0.3">
      <c r="A93" s="32" t="s">
        <v>191</v>
      </c>
      <c r="B93">
        <v>320</v>
      </c>
      <c r="C93">
        <v>23.77</v>
      </c>
      <c r="D93">
        <v>7606.4</v>
      </c>
      <c r="E93">
        <v>0</v>
      </c>
      <c r="F93">
        <v>40.630000000000003</v>
      </c>
    </row>
    <row r="94" spans="1:6" ht="13" x14ac:dyDescent="0.3">
      <c r="A94" s="32" t="s">
        <v>192</v>
      </c>
      <c r="B94">
        <v>384</v>
      </c>
      <c r="C94">
        <v>16.010000000000002</v>
      </c>
      <c r="D94">
        <v>6147.84</v>
      </c>
      <c r="E94">
        <v>0</v>
      </c>
      <c r="F94">
        <v>40.630000000000003</v>
      </c>
    </row>
    <row r="95" spans="1:6" ht="13" x14ac:dyDescent="0.3">
      <c r="A95" s="32" t="s">
        <v>193</v>
      </c>
      <c r="B95">
        <v>390</v>
      </c>
      <c r="C95">
        <v>19.72</v>
      </c>
      <c r="D95">
        <v>7690.8</v>
      </c>
      <c r="E95">
        <v>0</v>
      </c>
      <c r="F95">
        <v>40.630000000000003</v>
      </c>
    </row>
    <row r="96" spans="1:6" ht="13" x14ac:dyDescent="0.3">
      <c r="A96" s="32" t="s">
        <v>194</v>
      </c>
      <c r="B96">
        <v>347</v>
      </c>
      <c r="C96">
        <v>27.28</v>
      </c>
      <c r="D96">
        <v>9466.16</v>
      </c>
      <c r="E96">
        <v>0</v>
      </c>
      <c r="F96">
        <v>40.630000000000003</v>
      </c>
    </row>
    <row r="97" spans="1:6" ht="13" x14ac:dyDescent="0.3">
      <c r="A97" s="32" t="s">
        <v>195</v>
      </c>
      <c r="B97">
        <v>395</v>
      </c>
      <c r="C97">
        <v>27.32</v>
      </c>
      <c r="D97">
        <v>10791.4</v>
      </c>
      <c r="E97">
        <v>0</v>
      </c>
      <c r="F97">
        <v>40.630000000000003</v>
      </c>
    </row>
    <row r="98" spans="1:6" ht="13" x14ac:dyDescent="0.3">
      <c r="A98" s="32" t="s">
        <v>196</v>
      </c>
      <c r="B98">
        <v>508</v>
      </c>
      <c r="C98">
        <v>21.54</v>
      </c>
      <c r="D98">
        <v>10942.32</v>
      </c>
      <c r="E98">
        <v>0</v>
      </c>
      <c r="F98">
        <v>40.630000000000003</v>
      </c>
    </row>
    <row r="99" spans="1:6" ht="13" x14ac:dyDescent="0.3">
      <c r="A99" s="32" t="s">
        <v>197</v>
      </c>
      <c r="B99">
        <v>601</v>
      </c>
      <c r="C99">
        <v>19.23</v>
      </c>
      <c r="D99">
        <v>11557.23</v>
      </c>
      <c r="E99">
        <v>0</v>
      </c>
      <c r="F99">
        <v>40.630000000000003</v>
      </c>
    </row>
    <row r="100" spans="1:6" ht="13" x14ac:dyDescent="0.3">
      <c r="A100" s="32" t="s">
        <v>198</v>
      </c>
      <c r="B100">
        <v>453</v>
      </c>
      <c r="C100">
        <v>28.33</v>
      </c>
      <c r="D100">
        <v>12833.49</v>
      </c>
      <c r="E100">
        <v>0</v>
      </c>
      <c r="F100">
        <v>40.630000000000003</v>
      </c>
    </row>
    <row r="101" spans="1:6" ht="13" x14ac:dyDescent="0.3">
      <c r="A101" s="32" t="s">
        <v>199</v>
      </c>
      <c r="B101">
        <v>450</v>
      </c>
      <c r="C101">
        <v>34.9</v>
      </c>
      <c r="D101">
        <v>15705</v>
      </c>
      <c r="E101">
        <v>0</v>
      </c>
      <c r="F101">
        <v>40.630000000000003</v>
      </c>
    </row>
    <row r="102" spans="1:6" ht="13" x14ac:dyDescent="0.3">
      <c r="A102" s="32" t="s">
        <v>200</v>
      </c>
      <c r="B102">
        <v>495</v>
      </c>
      <c r="C102">
        <v>35.15</v>
      </c>
      <c r="D102">
        <v>17399.25</v>
      </c>
      <c r="E102">
        <v>0</v>
      </c>
      <c r="F102">
        <v>40.630000000000003</v>
      </c>
    </row>
    <row r="103" spans="1:6" ht="13" x14ac:dyDescent="0.3">
      <c r="A103" s="32" t="s">
        <v>201</v>
      </c>
      <c r="B103">
        <v>434</v>
      </c>
      <c r="C103">
        <v>40.14</v>
      </c>
      <c r="D103">
        <v>17420.759999999998</v>
      </c>
      <c r="E103">
        <v>0</v>
      </c>
      <c r="F103">
        <v>40.630000000000003</v>
      </c>
    </row>
    <row r="104" spans="1:6" ht="13" x14ac:dyDescent="0.3">
      <c r="A104" s="32" t="s">
        <v>202</v>
      </c>
      <c r="B104">
        <v>388</v>
      </c>
      <c r="C104">
        <v>41.48</v>
      </c>
      <c r="D104">
        <v>16094.24</v>
      </c>
      <c r="E104">
        <v>329.8</v>
      </c>
      <c r="F104">
        <v>40.630000000000003</v>
      </c>
    </row>
    <row r="105" spans="1:6" ht="13" x14ac:dyDescent="0.3">
      <c r="A105" s="32" t="s">
        <v>203</v>
      </c>
      <c r="B105">
        <v>262</v>
      </c>
      <c r="C105">
        <v>30.05</v>
      </c>
      <c r="D105">
        <v>7873.1</v>
      </c>
      <c r="E105">
        <v>0</v>
      </c>
      <c r="F105">
        <v>40.630000000000003</v>
      </c>
    </row>
    <row r="106" spans="1:6" ht="13" x14ac:dyDescent="0.3">
      <c r="A106" s="32" t="s">
        <v>204</v>
      </c>
      <c r="B106">
        <v>114</v>
      </c>
      <c r="C106">
        <v>37.06</v>
      </c>
      <c r="D106">
        <v>4224.84</v>
      </c>
      <c r="E106">
        <v>0</v>
      </c>
      <c r="F106">
        <v>40.630000000000003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40.630000000000003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40.630000000000003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40.630000000000003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40.630000000000003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40.630000000000003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E112"/>
  <sheetViews>
    <sheetView topLeftCell="A6" zoomScaleNormal="100" workbookViewId="0">
      <pane xSplit="2" ySplit="11" topLeftCell="AD43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45157</v>
      </c>
      <c r="B12" s="11" t="s">
        <v>146</v>
      </c>
      <c r="C12" s="3">
        <f>B88</f>
        <v>199</v>
      </c>
      <c r="D12" s="30">
        <f>C88</f>
        <v>17.87</v>
      </c>
      <c r="E12" s="3">
        <f>B89</f>
        <v>250</v>
      </c>
      <c r="F12" s="191">
        <f>C89</f>
        <v>15.46</v>
      </c>
      <c r="G12" s="3">
        <f>B90</f>
        <v>223</v>
      </c>
      <c r="H12" s="30">
        <f>C90</f>
        <v>13.61</v>
      </c>
      <c r="I12" s="3">
        <f>B91</f>
        <v>296</v>
      </c>
      <c r="J12" s="30">
        <f>C91</f>
        <v>11.97</v>
      </c>
      <c r="K12" s="3">
        <f>B92</f>
        <v>229</v>
      </c>
      <c r="L12" s="30">
        <f>C92</f>
        <v>13.85</v>
      </c>
      <c r="M12" s="3">
        <f>B93</f>
        <v>171</v>
      </c>
      <c r="N12" s="30">
        <f>C93</f>
        <v>15.02</v>
      </c>
      <c r="O12" s="3">
        <f>B94</f>
        <v>230</v>
      </c>
      <c r="P12" s="30">
        <f>C94</f>
        <v>14.24</v>
      </c>
      <c r="Q12" s="3">
        <f>B95</f>
        <v>234</v>
      </c>
      <c r="R12" s="30">
        <f>C95</f>
        <v>14.36</v>
      </c>
      <c r="S12" s="3">
        <f>B96</f>
        <v>180</v>
      </c>
      <c r="T12" s="30">
        <f>C96</f>
        <v>18.309999999999999</v>
      </c>
      <c r="U12" s="3">
        <f>B97</f>
        <v>231</v>
      </c>
      <c r="V12" s="30">
        <f>C97</f>
        <v>20.83</v>
      </c>
      <c r="W12" s="3">
        <f>B98</f>
        <v>302</v>
      </c>
      <c r="X12" s="30">
        <f>C98</f>
        <v>24.03</v>
      </c>
      <c r="Y12" s="3">
        <f>B99</f>
        <v>389</v>
      </c>
      <c r="Z12" s="30">
        <f>C99</f>
        <v>25.82</v>
      </c>
      <c r="AA12" s="3">
        <f>B100</f>
        <v>481</v>
      </c>
      <c r="AB12" s="30">
        <f>C100</f>
        <v>28.82</v>
      </c>
      <c r="AC12" s="3">
        <f>B101</f>
        <v>542</v>
      </c>
      <c r="AD12" s="30">
        <f>C101</f>
        <v>31.14</v>
      </c>
      <c r="AE12" s="3">
        <f>B102</f>
        <v>597</v>
      </c>
      <c r="AF12" s="30">
        <f>C102</f>
        <v>30.09</v>
      </c>
      <c r="AG12" s="3">
        <f>B103</f>
        <v>607</v>
      </c>
      <c r="AH12" s="30">
        <f>C103</f>
        <v>38.53</v>
      </c>
      <c r="AI12" s="3">
        <f>B104</f>
        <v>479</v>
      </c>
      <c r="AJ12" s="30">
        <f>C104</f>
        <v>41.18</v>
      </c>
      <c r="AK12" s="3">
        <f>B105</f>
        <v>326</v>
      </c>
      <c r="AL12" s="30">
        <f>C105</f>
        <v>44.21</v>
      </c>
      <c r="AM12" s="3">
        <f>B106</f>
        <v>344</v>
      </c>
      <c r="AN12" s="30">
        <f>C106</f>
        <v>33.33</v>
      </c>
      <c r="AO12" s="3">
        <f>B107</f>
        <v>298</v>
      </c>
      <c r="AP12" s="30">
        <f>C107</f>
        <v>30.86</v>
      </c>
      <c r="AQ12" s="3">
        <f>B108</f>
        <v>441</v>
      </c>
      <c r="AR12" s="30">
        <f>C108</f>
        <v>27.61</v>
      </c>
      <c r="AS12" s="3">
        <f>B109</f>
        <v>383</v>
      </c>
      <c r="AT12" s="30">
        <f>C109</f>
        <v>23.72</v>
      </c>
      <c r="AU12" s="3">
        <f>B110</f>
        <v>312</v>
      </c>
      <c r="AV12" s="30">
        <f>C110</f>
        <v>22.13</v>
      </c>
      <c r="AW12" s="3">
        <f>B111</f>
        <v>184</v>
      </c>
      <c r="AX12" s="30">
        <f>C111</f>
        <v>22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3556.13</v>
      </c>
      <c r="E13" s="24"/>
      <c r="F13" s="9">
        <f>$D89</f>
        <v>3865</v>
      </c>
      <c r="G13" s="24"/>
      <c r="H13" s="9">
        <f>$D90</f>
        <v>3035.03</v>
      </c>
      <c r="I13" s="24"/>
      <c r="J13" s="9">
        <f>$D91</f>
        <v>3543.12</v>
      </c>
      <c r="K13" s="24"/>
      <c r="L13" s="9">
        <f>$D92</f>
        <v>3171.65</v>
      </c>
      <c r="M13" s="24"/>
      <c r="N13" s="9">
        <f>$D93</f>
        <v>2568.42</v>
      </c>
      <c r="O13" s="24"/>
      <c r="P13" s="9">
        <f>$D94</f>
        <v>3275.2</v>
      </c>
      <c r="Q13" s="24"/>
      <c r="R13" s="9">
        <f>$D95</f>
        <v>3360.24</v>
      </c>
      <c r="S13" s="24"/>
      <c r="T13" s="9">
        <f>$D96</f>
        <v>3295.8</v>
      </c>
      <c r="U13" s="24"/>
      <c r="V13" s="9">
        <f>$D97</f>
        <v>4811.7299999999996</v>
      </c>
      <c r="W13" s="24"/>
      <c r="X13" s="9">
        <f>$D98</f>
        <v>7257.06</v>
      </c>
      <c r="Y13" s="24"/>
      <c r="Z13" s="9">
        <f>$D99</f>
        <v>10043.98</v>
      </c>
      <c r="AA13" s="24"/>
      <c r="AB13" s="9">
        <f>$D100</f>
        <v>13862.42</v>
      </c>
      <c r="AC13" s="24"/>
      <c r="AD13" s="9">
        <f>$D101</f>
        <v>16877.88</v>
      </c>
      <c r="AE13" s="24"/>
      <c r="AF13" s="9">
        <f>$D102</f>
        <v>17963.73</v>
      </c>
      <c r="AG13" s="24"/>
      <c r="AH13" s="9">
        <f>$D103</f>
        <v>23387.71</v>
      </c>
      <c r="AI13" s="24"/>
      <c r="AJ13" s="9">
        <f>$D104</f>
        <v>19725.22</v>
      </c>
      <c r="AK13" s="24"/>
      <c r="AL13" s="9">
        <f>$D105</f>
        <v>14412.46</v>
      </c>
      <c r="AM13" s="24"/>
      <c r="AN13" s="9">
        <f>$D106</f>
        <v>11465.52</v>
      </c>
      <c r="AO13" s="24"/>
      <c r="AP13" s="9">
        <f>$D107</f>
        <v>9196.2800000000007</v>
      </c>
      <c r="AQ13" s="24"/>
      <c r="AR13" s="9">
        <f>$D108</f>
        <v>12176.01</v>
      </c>
      <c r="AS13" s="24"/>
      <c r="AT13" s="9">
        <f>$D109</f>
        <v>9084.76</v>
      </c>
      <c r="AU13" s="24"/>
      <c r="AV13" s="9">
        <f>$D110</f>
        <v>6904.56</v>
      </c>
      <c r="AW13" s="24"/>
      <c r="AX13" s="9">
        <f>$D111</f>
        <v>4048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3869.3900000000003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321.70999999999998</v>
      </c>
      <c r="AI15" s="24"/>
      <c r="AJ15" s="9">
        <f>$E104</f>
        <v>1523.22</v>
      </c>
      <c r="AK15" s="24"/>
      <c r="AL15" s="9">
        <f>$E105</f>
        <v>2024.46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150</v>
      </c>
      <c r="AL36" s="120" t="s">
        <v>164</v>
      </c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75</v>
      </c>
      <c r="AH37" s="119" t="s">
        <v>164</v>
      </c>
      <c r="AI37" s="109">
        <f t="shared" si="16"/>
        <v>75</v>
      </c>
      <c r="AJ37" s="119" t="s">
        <v>164</v>
      </c>
      <c r="AK37" s="109">
        <f t="shared" si="17"/>
        <v>75</v>
      </c>
      <c r="AL37" s="119" t="s">
        <v>164</v>
      </c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74</v>
      </c>
      <c r="AH38" s="120" t="s">
        <v>164</v>
      </c>
      <c r="AI38" s="109">
        <f t="shared" si="16"/>
        <v>74</v>
      </c>
      <c r="AJ38" s="120" t="s">
        <v>164</v>
      </c>
      <c r="AK38" s="109">
        <f t="shared" si="17"/>
        <v>74</v>
      </c>
      <c r="AL38" s="120" t="s">
        <v>164</v>
      </c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476</v>
      </c>
      <c r="AH39" s="5"/>
      <c r="AI39" s="110">
        <f>SUM(AI23:AI38)</f>
        <v>476</v>
      </c>
      <c r="AJ39" s="5"/>
      <c r="AK39" s="110">
        <f>SUM(AK23:AK38)</f>
        <v>476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131</v>
      </c>
      <c r="AH41" s="5"/>
      <c r="AI41" s="4">
        <f>IF(AJ15&gt;0,IF(AI12&gt;AI39,+AI12-AI39,0),0)</f>
        <v>3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>
        <f>$BC$25-0</f>
        <v>543</v>
      </c>
      <c r="AH59" s="119" t="s">
        <v>231</v>
      </c>
      <c r="AI59" s="115">
        <f>$BC$25-0</f>
        <v>543</v>
      </c>
      <c r="AJ59" s="119" t="s">
        <v>231</v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J72" si="39">IF(AH28="x","x","")</f>
        <v/>
      </c>
      <c r="AI62" s="115"/>
      <c r="AJ62" s="120" t="str">
        <f t="shared" si="39"/>
        <v/>
      </c>
      <c r="AK62" s="115"/>
      <c r="AL62" s="120" t="str">
        <f t="shared" ref="AL62:AL72" si="40">IF(AL28="x","x","")</f>
        <v/>
      </c>
      <c r="AM62" s="115"/>
      <c r="AN62" s="120" t="str">
        <f t="shared" ref="AN62:AN72" si="41">IF(AN28="x","x","")</f>
        <v/>
      </c>
      <c r="AO62" s="115"/>
      <c r="AP62" s="120" t="str">
        <f t="shared" ref="AP62:AP72" si="42">IF(AP28="x","x","")</f>
        <v/>
      </c>
      <c r="AQ62" s="115"/>
      <c r="AR62" s="120" t="str">
        <f t="shared" ref="AR62:AR72" si="43">IF(AR28="x","x","")</f>
        <v/>
      </c>
      <c r="AS62" s="115"/>
      <c r="AT62" s="120" t="str">
        <f t="shared" ref="AT62:AT72" si="44">IF(AT28="x","x","")</f>
        <v/>
      </c>
      <c r="AU62" s="115"/>
      <c r="AV62" s="120" t="str">
        <f t="shared" ref="AV62:AV72" si="45">IF(AV28="x","x","")</f>
        <v/>
      </c>
      <c r="AW62" s="115"/>
      <c r="AX62" s="120" t="str">
        <f t="shared" ref="AX62:AX72" si="46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39"/>
        <v/>
      </c>
      <c r="AK63" s="115"/>
      <c r="AL63" s="119" t="str">
        <f t="shared" si="40"/>
        <v/>
      </c>
      <c r="AM63" s="115"/>
      <c r="AN63" s="119" t="str">
        <f t="shared" si="41"/>
        <v/>
      </c>
      <c r="AO63" s="115"/>
      <c r="AP63" s="119" t="str">
        <f t="shared" si="42"/>
        <v/>
      </c>
      <c r="AQ63" s="115"/>
      <c r="AR63" s="119" t="str">
        <f t="shared" si="43"/>
        <v/>
      </c>
      <c r="AS63" s="115"/>
      <c r="AT63" s="119" t="str">
        <f t="shared" si="44"/>
        <v/>
      </c>
      <c r="AU63" s="115"/>
      <c r="AV63" s="119" t="str">
        <f t="shared" si="45"/>
        <v/>
      </c>
      <c r="AW63" s="115"/>
      <c r="AX63" s="119" t="str">
        <f t="shared" si="46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/>
      <c r="AL64" s="120" t="str">
        <f t="shared" si="40"/>
        <v/>
      </c>
      <c r="AM64" s="115"/>
      <c r="AN64" s="120" t="str">
        <f t="shared" si="41"/>
        <v/>
      </c>
      <c r="AO64" s="115"/>
      <c r="AP64" s="120" t="str">
        <f t="shared" si="42"/>
        <v/>
      </c>
      <c r="AQ64" s="115"/>
      <c r="AR64" s="120" t="str">
        <f t="shared" si="43"/>
        <v/>
      </c>
      <c r="AS64" s="115"/>
      <c r="AT64" s="120" t="str">
        <f t="shared" si="44"/>
        <v/>
      </c>
      <c r="AU64" s="115"/>
      <c r="AV64" s="120" t="str">
        <f t="shared" si="45"/>
        <v/>
      </c>
      <c r="AW64" s="115"/>
      <c r="AX64" s="120" t="str">
        <f t="shared" si="46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ref="AJ65:AJ72" si="47">IF(AJ31="x","x","")</f>
        <v>x</v>
      </c>
      <c r="AK65" s="115"/>
      <c r="AL65" s="119" t="str">
        <f t="shared" si="40"/>
        <v>x</v>
      </c>
      <c r="AM65" s="115"/>
      <c r="AN65" s="119" t="str">
        <f t="shared" si="41"/>
        <v/>
      </c>
      <c r="AO65" s="115"/>
      <c r="AP65" s="119" t="str">
        <f t="shared" si="42"/>
        <v/>
      </c>
      <c r="AQ65" s="115"/>
      <c r="AR65" s="119" t="str">
        <f t="shared" si="43"/>
        <v/>
      </c>
      <c r="AS65" s="115"/>
      <c r="AT65" s="119" t="str">
        <f t="shared" si="44"/>
        <v/>
      </c>
      <c r="AU65" s="115"/>
      <c r="AV65" s="119" t="str">
        <f t="shared" si="45"/>
        <v/>
      </c>
      <c r="AW65" s="115"/>
      <c r="AX65" s="119" t="str">
        <f t="shared" si="46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7"/>
        <v>x</v>
      </c>
      <c r="AK66" s="115"/>
      <c r="AL66" s="120" t="str">
        <f t="shared" si="40"/>
        <v>x</v>
      </c>
      <c r="AM66" s="115"/>
      <c r="AN66" s="120" t="str">
        <f t="shared" si="41"/>
        <v/>
      </c>
      <c r="AO66" s="115"/>
      <c r="AP66" s="120" t="str">
        <f t="shared" si="42"/>
        <v/>
      </c>
      <c r="AQ66" s="115"/>
      <c r="AR66" s="120" t="str">
        <f t="shared" si="43"/>
        <v/>
      </c>
      <c r="AS66" s="115"/>
      <c r="AT66" s="120" t="str">
        <f t="shared" si="44"/>
        <v/>
      </c>
      <c r="AU66" s="115"/>
      <c r="AV66" s="120" t="str">
        <f t="shared" si="45"/>
        <v/>
      </c>
      <c r="AW66" s="115"/>
      <c r="AX66" s="120" t="str">
        <f t="shared" si="46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7"/>
        <v/>
      </c>
      <c r="AK67" s="115"/>
      <c r="AL67" s="119" t="str">
        <f t="shared" si="40"/>
        <v/>
      </c>
      <c r="AM67" s="115"/>
      <c r="AN67" s="119" t="str">
        <f t="shared" si="41"/>
        <v/>
      </c>
      <c r="AO67" s="115"/>
      <c r="AP67" s="119" t="str">
        <f t="shared" si="42"/>
        <v/>
      </c>
      <c r="AQ67" s="115"/>
      <c r="AR67" s="119" t="str">
        <f t="shared" si="43"/>
        <v/>
      </c>
      <c r="AS67" s="115"/>
      <c r="AT67" s="119" t="str">
        <f t="shared" si="44"/>
        <v/>
      </c>
      <c r="AU67" s="115"/>
      <c r="AV67" s="119" t="str">
        <f t="shared" si="45"/>
        <v/>
      </c>
      <c r="AW67" s="115"/>
      <c r="AX67" s="119" t="str">
        <f t="shared" si="46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7"/>
        <v>x</v>
      </c>
      <c r="AK68" s="115"/>
      <c r="AL68" s="120" t="str">
        <f t="shared" si="40"/>
        <v>x</v>
      </c>
      <c r="AM68" s="115"/>
      <c r="AN68" s="120" t="str">
        <f t="shared" si="41"/>
        <v/>
      </c>
      <c r="AO68" s="115"/>
      <c r="AP68" s="120" t="str">
        <f t="shared" si="42"/>
        <v/>
      </c>
      <c r="AQ68" s="115"/>
      <c r="AR68" s="120" t="str">
        <f t="shared" si="43"/>
        <v/>
      </c>
      <c r="AS68" s="115"/>
      <c r="AT68" s="120" t="str">
        <f t="shared" si="44"/>
        <v/>
      </c>
      <c r="AU68" s="115"/>
      <c r="AV68" s="120" t="str">
        <f t="shared" si="45"/>
        <v/>
      </c>
      <c r="AW68" s="115"/>
      <c r="AX68" s="120" t="str">
        <f t="shared" si="46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7"/>
        <v>x</v>
      </c>
      <c r="AK69" s="115"/>
      <c r="AL69" s="119" t="str">
        <f t="shared" si="40"/>
        <v>x</v>
      </c>
      <c r="AM69" s="115"/>
      <c r="AN69" s="119" t="str">
        <f t="shared" si="41"/>
        <v/>
      </c>
      <c r="AO69" s="115"/>
      <c r="AP69" s="119" t="str">
        <f t="shared" si="42"/>
        <v/>
      </c>
      <c r="AQ69" s="115"/>
      <c r="AR69" s="119" t="str">
        <f t="shared" si="43"/>
        <v/>
      </c>
      <c r="AS69" s="115"/>
      <c r="AT69" s="119" t="str">
        <f t="shared" si="44"/>
        <v/>
      </c>
      <c r="AU69" s="115"/>
      <c r="AV69" s="119" t="str">
        <f t="shared" si="45"/>
        <v/>
      </c>
      <c r="AW69" s="115"/>
      <c r="AX69" s="119" t="str">
        <f t="shared" si="46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>x</v>
      </c>
      <c r="AI70" s="115"/>
      <c r="AJ70" s="120" t="str">
        <f t="shared" si="47"/>
        <v>x</v>
      </c>
      <c r="AK70" s="115"/>
      <c r="AL70" s="120" t="str">
        <f t="shared" si="40"/>
        <v>x</v>
      </c>
      <c r="AM70" s="115"/>
      <c r="AN70" s="120" t="str">
        <f t="shared" si="41"/>
        <v/>
      </c>
      <c r="AO70" s="115"/>
      <c r="AP70" s="120" t="str">
        <f t="shared" si="42"/>
        <v/>
      </c>
      <c r="AQ70" s="115"/>
      <c r="AR70" s="120" t="str">
        <f t="shared" si="43"/>
        <v/>
      </c>
      <c r="AS70" s="115"/>
      <c r="AT70" s="120" t="str">
        <f t="shared" si="44"/>
        <v/>
      </c>
      <c r="AU70" s="115"/>
      <c r="AV70" s="120" t="str">
        <f t="shared" si="45"/>
        <v/>
      </c>
      <c r="AW70" s="115"/>
      <c r="AX70" s="120" t="str">
        <f t="shared" si="46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>x</v>
      </c>
      <c r="AI71" s="115"/>
      <c r="AJ71" s="119" t="str">
        <f t="shared" si="47"/>
        <v>x</v>
      </c>
      <c r="AK71" s="115"/>
      <c r="AL71" s="119" t="str">
        <f t="shared" si="40"/>
        <v>x</v>
      </c>
      <c r="AM71" s="115"/>
      <c r="AN71" s="119" t="str">
        <f t="shared" si="41"/>
        <v/>
      </c>
      <c r="AO71" s="115"/>
      <c r="AP71" s="119" t="str">
        <f t="shared" si="42"/>
        <v/>
      </c>
      <c r="AQ71" s="115"/>
      <c r="AR71" s="119" t="str">
        <f t="shared" si="43"/>
        <v/>
      </c>
      <c r="AS71" s="115"/>
      <c r="AT71" s="119" t="str">
        <f t="shared" si="44"/>
        <v/>
      </c>
      <c r="AU71" s="115"/>
      <c r="AV71" s="119" t="str">
        <f t="shared" si="45"/>
        <v/>
      </c>
      <c r="AW71" s="115"/>
      <c r="AX71" s="119" t="str">
        <f t="shared" si="46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>x</v>
      </c>
      <c r="AI72" s="115"/>
      <c r="AJ72" s="120" t="str">
        <f t="shared" si="47"/>
        <v>x</v>
      </c>
      <c r="AK72" s="115"/>
      <c r="AL72" s="120" t="str">
        <f t="shared" si="40"/>
        <v>x</v>
      </c>
      <c r="AM72" s="115"/>
      <c r="AN72" s="120" t="str">
        <f t="shared" si="41"/>
        <v/>
      </c>
      <c r="AO72" s="115"/>
      <c r="AP72" s="120" t="str">
        <f t="shared" si="42"/>
        <v/>
      </c>
      <c r="AQ72" s="115"/>
      <c r="AR72" s="120" t="str">
        <f t="shared" si="43"/>
        <v/>
      </c>
      <c r="AS72" s="115"/>
      <c r="AT72" s="120" t="str">
        <f t="shared" si="44"/>
        <v/>
      </c>
      <c r="AU72" s="115"/>
      <c r="AV72" s="120" t="str">
        <f t="shared" si="45"/>
        <v/>
      </c>
      <c r="AW72" s="115"/>
      <c r="AX72" s="120" t="str">
        <f t="shared" si="46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968</v>
      </c>
      <c r="AH73" s="5"/>
      <c r="AI73" s="110">
        <f>SUM(AI57:AI72)</f>
        <v>968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244</v>
      </c>
    </row>
    <row r="84" spans="1:6" x14ac:dyDescent="0.25">
      <c r="A84" t="s">
        <v>179</v>
      </c>
      <c r="B84" t="s">
        <v>245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199</v>
      </c>
      <c r="C88">
        <v>17.87</v>
      </c>
      <c r="D88">
        <v>3556.13</v>
      </c>
      <c r="E88">
        <v>0</v>
      </c>
      <c r="F88" s="130">
        <v>38</v>
      </c>
    </row>
    <row r="89" spans="1:6" ht="13" x14ac:dyDescent="0.3">
      <c r="A89" s="32" t="s">
        <v>187</v>
      </c>
      <c r="B89">
        <v>250</v>
      </c>
      <c r="C89">
        <v>15.46</v>
      </c>
      <c r="D89">
        <v>3865</v>
      </c>
      <c r="E89">
        <v>0</v>
      </c>
      <c r="F89">
        <v>38</v>
      </c>
    </row>
    <row r="90" spans="1:6" ht="13" x14ac:dyDescent="0.3">
      <c r="A90" s="32" t="s">
        <v>188</v>
      </c>
      <c r="B90">
        <v>223</v>
      </c>
      <c r="C90">
        <v>13.61</v>
      </c>
      <c r="D90">
        <v>3035.03</v>
      </c>
      <c r="E90">
        <v>0</v>
      </c>
      <c r="F90">
        <v>38</v>
      </c>
    </row>
    <row r="91" spans="1:6" ht="13" x14ac:dyDescent="0.3">
      <c r="A91" s="32" t="s">
        <v>189</v>
      </c>
      <c r="B91">
        <v>296</v>
      </c>
      <c r="C91">
        <v>11.97</v>
      </c>
      <c r="D91">
        <v>3543.12</v>
      </c>
      <c r="E91">
        <v>0</v>
      </c>
      <c r="F91">
        <v>38</v>
      </c>
    </row>
    <row r="92" spans="1:6" ht="13" x14ac:dyDescent="0.3">
      <c r="A92" s="32" t="s">
        <v>190</v>
      </c>
      <c r="B92">
        <v>229</v>
      </c>
      <c r="C92">
        <v>13.85</v>
      </c>
      <c r="D92">
        <v>3171.65</v>
      </c>
      <c r="E92">
        <v>0</v>
      </c>
      <c r="F92">
        <v>38</v>
      </c>
    </row>
    <row r="93" spans="1:6" ht="13" x14ac:dyDescent="0.3">
      <c r="A93" s="32" t="s">
        <v>191</v>
      </c>
      <c r="B93">
        <v>171</v>
      </c>
      <c r="C93">
        <v>15.02</v>
      </c>
      <c r="D93">
        <v>2568.42</v>
      </c>
      <c r="E93">
        <v>0</v>
      </c>
      <c r="F93">
        <v>38</v>
      </c>
    </row>
    <row r="94" spans="1:6" ht="13" x14ac:dyDescent="0.3">
      <c r="A94" s="32" t="s">
        <v>192</v>
      </c>
      <c r="B94">
        <v>230</v>
      </c>
      <c r="C94">
        <v>14.24</v>
      </c>
      <c r="D94">
        <v>3275.2</v>
      </c>
      <c r="E94">
        <v>0</v>
      </c>
      <c r="F94">
        <v>38</v>
      </c>
    </row>
    <row r="95" spans="1:6" ht="13" x14ac:dyDescent="0.3">
      <c r="A95" s="32" t="s">
        <v>193</v>
      </c>
      <c r="B95">
        <v>234</v>
      </c>
      <c r="C95">
        <v>14.36</v>
      </c>
      <c r="D95">
        <v>3360.24</v>
      </c>
      <c r="E95">
        <v>0</v>
      </c>
      <c r="F95">
        <v>38</v>
      </c>
    </row>
    <row r="96" spans="1:6" ht="13" x14ac:dyDescent="0.3">
      <c r="A96" s="32" t="s">
        <v>194</v>
      </c>
      <c r="B96">
        <v>180</v>
      </c>
      <c r="C96">
        <v>18.309999999999999</v>
      </c>
      <c r="D96">
        <v>3295.8</v>
      </c>
      <c r="E96">
        <v>0</v>
      </c>
      <c r="F96">
        <v>38</v>
      </c>
    </row>
    <row r="97" spans="1:6" ht="13" x14ac:dyDescent="0.3">
      <c r="A97" s="32" t="s">
        <v>195</v>
      </c>
      <c r="B97">
        <v>231</v>
      </c>
      <c r="C97">
        <v>20.83</v>
      </c>
      <c r="D97">
        <v>4811.7299999999996</v>
      </c>
      <c r="E97">
        <v>0</v>
      </c>
      <c r="F97">
        <v>38</v>
      </c>
    </row>
    <row r="98" spans="1:6" ht="13" x14ac:dyDescent="0.3">
      <c r="A98" s="32" t="s">
        <v>196</v>
      </c>
      <c r="B98">
        <v>302</v>
      </c>
      <c r="C98">
        <v>24.03</v>
      </c>
      <c r="D98">
        <v>7257.06</v>
      </c>
      <c r="E98">
        <v>0</v>
      </c>
      <c r="F98">
        <v>38</v>
      </c>
    </row>
    <row r="99" spans="1:6" ht="13" x14ac:dyDescent="0.3">
      <c r="A99" s="32" t="s">
        <v>197</v>
      </c>
      <c r="B99">
        <v>389</v>
      </c>
      <c r="C99">
        <v>25.82</v>
      </c>
      <c r="D99">
        <v>10043.98</v>
      </c>
      <c r="E99">
        <v>0</v>
      </c>
      <c r="F99">
        <v>38</v>
      </c>
    </row>
    <row r="100" spans="1:6" ht="13" x14ac:dyDescent="0.3">
      <c r="A100" s="32" t="s">
        <v>198</v>
      </c>
      <c r="B100">
        <v>481</v>
      </c>
      <c r="C100">
        <v>28.82</v>
      </c>
      <c r="D100">
        <v>13862.42</v>
      </c>
      <c r="E100">
        <v>0</v>
      </c>
      <c r="F100">
        <v>38</v>
      </c>
    </row>
    <row r="101" spans="1:6" ht="13" x14ac:dyDescent="0.3">
      <c r="A101" s="32" t="s">
        <v>199</v>
      </c>
      <c r="B101">
        <v>542</v>
      </c>
      <c r="C101">
        <v>31.14</v>
      </c>
      <c r="D101">
        <v>16877.88</v>
      </c>
      <c r="E101">
        <v>0</v>
      </c>
      <c r="F101">
        <v>38</v>
      </c>
    </row>
    <row r="102" spans="1:6" ht="13" x14ac:dyDescent="0.3">
      <c r="A102" s="32" t="s">
        <v>200</v>
      </c>
      <c r="B102">
        <v>597</v>
      </c>
      <c r="C102">
        <v>30.09</v>
      </c>
      <c r="D102">
        <v>17963.73</v>
      </c>
      <c r="E102">
        <v>0</v>
      </c>
      <c r="F102">
        <v>38</v>
      </c>
    </row>
    <row r="103" spans="1:6" ht="13" x14ac:dyDescent="0.3">
      <c r="A103" s="32" t="s">
        <v>201</v>
      </c>
      <c r="B103">
        <v>607</v>
      </c>
      <c r="C103">
        <v>38.53</v>
      </c>
      <c r="D103">
        <v>23387.71</v>
      </c>
      <c r="E103">
        <v>321.70999999999998</v>
      </c>
      <c r="F103">
        <v>38</v>
      </c>
    </row>
    <row r="104" spans="1:6" ht="13" x14ac:dyDescent="0.3">
      <c r="A104" s="32" t="s">
        <v>202</v>
      </c>
      <c r="B104">
        <v>479</v>
      </c>
      <c r="C104">
        <v>41.18</v>
      </c>
      <c r="D104">
        <v>19725.22</v>
      </c>
      <c r="E104">
        <v>1523.22</v>
      </c>
      <c r="F104">
        <v>38</v>
      </c>
    </row>
    <row r="105" spans="1:6" ht="13" x14ac:dyDescent="0.3">
      <c r="A105" s="32" t="s">
        <v>203</v>
      </c>
      <c r="B105">
        <v>326</v>
      </c>
      <c r="C105">
        <v>44.21</v>
      </c>
      <c r="D105">
        <v>14412.46</v>
      </c>
      <c r="E105">
        <v>2024.46</v>
      </c>
      <c r="F105">
        <v>38</v>
      </c>
    </row>
    <row r="106" spans="1:6" ht="13" x14ac:dyDescent="0.3">
      <c r="A106" s="32" t="s">
        <v>204</v>
      </c>
      <c r="B106">
        <v>344</v>
      </c>
      <c r="C106">
        <v>33.33</v>
      </c>
      <c r="D106">
        <v>11465.52</v>
      </c>
      <c r="E106">
        <v>0</v>
      </c>
      <c r="F106">
        <v>38</v>
      </c>
    </row>
    <row r="107" spans="1:6" ht="13" x14ac:dyDescent="0.3">
      <c r="A107" s="32" t="s">
        <v>205</v>
      </c>
      <c r="B107">
        <v>298</v>
      </c>
      <c r="C107">
        <v>30.86</v>
      </c>
      <c r="D107">
        <v>9196.2800000000007</v>
      </c>
      <c r="E107">
        <v>0</v>
      </c>
      <c r="F107">
        <v>38</v>
      </c>
    </row>
    <row r="108" spans="1:6" ht="13" x14ac:dyDescent="0.3">
      <c r="A108" s="32" t="s">
        <v>206</v>
      </c>
      <c r="B108">
        <v>441</v>
      </c>
      <c r="C108">
        <v>27.61</v>
      </c>
      <c r="D108">
        <v>12176.01</v>
      </c>
      <c r="E108">
        <v>0</v>
      </c>
      <c r="F108">
        <v>38</v>
      </c>
    </row>
    <row r="109" spans="1:6" ht="13" x14ac:dyDescent="0.3">
      <c r="A109" s="32" t="s">
        <v>207</v>
      </c>
      <c r="B109">
        <v>383</v>
      </c>
      <c r="C109">
        <v>23.72</v>
      </c>
      <c r="D109">
        <v>9084.76</v>
      </c>
      <c r="E109">
        <v>0</v>
      </c>
      <c r="F109">
        <v>38</v>
      </c>
    </row>
    <row r="110" spans="1:6" ht="13" x14ac:dyDescent="0.3">
      <c r="A110" s="32" t="s">
        <v>208</v>
      </c>
      <c r="B110">
        <v>312</v>
      </c>
      <c r="C110">
        <v>22.13</v>
      </c>
      <c r="D110">
        <v>6904.56</v>
      </c>
      <c r="E110">
        <v>0</v>
      </c>
      <c r="F110">
        <v>38</v>
      </c>
    </row>
    <row r="111" spans="1:6" ht="13" x14ac:dyDescent="0.3">
      <c r="A111" s="32" t="s">
        <v>209</v>
      </c>
      <c r="B111">
        <v>184</v>
      </c>
      <c r="C111">
        <v>22</v>
      </c>
      <c r="D111">
        <v>4048</v>
      </c>
      <c r="E111">
        <v>0</v>
      </c>
      <c r="F111">
        <v>38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3:T44"/>
  <sheetViews>
    <sheetView topLeftCell="F1" zoomScaleNormal="100" workbookViewId="0">
      <selection activeCell="E19" sqref="E19"/>
    </sheetView>
  </sheetViews>
  <sheetFormatPr defaultRowHeight="12.5" x14ac:dyDescent="0.25"/>
  <cols>
    <col min="1" max="1" width="9.7265625" bestFit="1" customWidth="1"/>
    <col min="2" max="3" width="8.7265625" bestFit="1" customWidth="1"/>
    <col min="4" max="4" width="9.26953125" bestFit="1" customWidth="1"/>
    <col min="5" max="5" width="9.54296875" bestFit="1" customWidth="1"/>
    <col min="6" max="6" width="10.453125" bestFit="1" customWidth="1"/>
    <col min="7" max="7" width="4.7265625" customWidth="1"/>
    <col min="8" max="8" width="9.453125" bestFit="1" customWidth="1"/>
    <col min="9" max="10" width="8.7265625" bestFit="1" customWidth="1"/>
    <col min="11" max="11" width="9.26953125" bestFit="1" customWidth="1"/>
    <col min="12" max="12" width="9.54296875" bestFit="1" customWidth="1"/>
    <col min="13" max="13" width="10.453125" bestFit="1" customWidth="1"/>
    <col min="14" max="14" width="4.453125" customWidth="1"/>
    <col min="15" max="15" width="9.26953125" bestFit="1" customWidth="1"/>
    <col min="16" max="17" width="8.7265625" bestFit="1" customWidth="1"/>
    <col min="18" max="18" width="9.26953125" bestFit="1" customWidth="1"/>
    <col min="19" max="19" width="9.54296875" bestFit="1" customWidth="1"/>
    <col min="20" max="20" width="10.453125" bestFit="1" customWidth="1"/>
  </cols>
  <sheetData>
    <row r="3" spans="1:20" ht="18" x14ac:dyDescent="0.4">
      <c r="A3" s="206" t="s">
        <v>0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</row>
    <row r="4" spans="1:20" ht="12.75" customHeight="1" x14ac:dyDescent="0.4">
      <c r="A4" s="199"/>
      <c r="B4" s="199"/>
      <c r="C4" s="199"/>
      <c r="D4" s="199"/>
      <c r="E4" s="199"/>
      <c r="F4" s="199"/>
    </row>
    <row r="5" spans="1:20" ht="15.5" x14ac:dyDescent="0.35">
      <c r="A5" s="207" t="s">
        <v>3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</row>
    <row r="6" spans="1:20" x14ac:dyDescent="0.25">
      <c r="A6" s="166"/>
      <c r="B6" s="166"/>
      <c r="C6" s="167"/>
      <c r="D6" s="167"/>
      <c r="E6" s="167"/>
      <c r="F6" s="168"/>
      <c r="G6" s="169"/>
    </row>
    <row r="7" spans="1:20" x14ac:dyDescent="0.25">
      <c r="A7" s="170"/>
      <c r="D7" s="167"/>
      <c r="E7" s="167"/>
      <c r="F7" s="168"/>
      <c r="G7" s="169"/>
    </row>
    <row r="8" spans="1:20" ht="13" x14ac:dyDescent="0.3">
      <c r="A8" s="208" t="s">
        <v>4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</row>
    <row r="9" spans="1:20" ht="13" x14ac:dyDescent="0.3">
      <c r="A9" s="166"/>
      <c r="B9" s="201"/>
      <c r="C9" s="201"/>
      <c r="D9" s="201"/>
      <c r="E9" s="201"/>
      <c r="F9" s="201"/>
      <c r="G9" s="169"/>
    </row>
    <row r="10" spans="1:20" x14ac:dyDescent="0.25">
      <c r="B10" s="22" t="s">
        <v>5</v>
      </c>
      <c r="C10" s="22" t="s">
        <v>6</v>
      </c>
      <c r="D10" s="22" t="s">
        <v>7</v>
      </c>
      <c r="E10" s="22"/>
      <c r="F10" s="22" t="s">
        <v>5</v>
      </c>
      <c r="I10" s="22" t="s">
        <v>5</v>
      </c>
      <c r="J10" s="22" t="s">
        <v>6</v>
      </c>
      <c r="K10" s="22" t="s">
        <v>7</v>
      </c>
      <c r="L10" s="22"/>
      <c r="M10" s="22" t="s">
        <v>5</v>
      </c>
      <c r="P10" s="22" t="s">
        <v>5</v>
      </c>
      <c r="Q10" s="22" t="s">
        <v>6</v>
      </c>
      <c r="R10" s="22" t="s">
        <v>7</v>
      </c>
      <c r="S10" s="22"/>
      <c r="T10" s="22" t="s">
        <v>5</v>
      </c>
    </row>
    <row r="11" spans="1:20" x14ac:dyDescent="0.25">
      <c r="B11" s="22" t="s">
        <v>8</v>
      </c>
      <c r="C11" s="22" t="s">
        <v>9</v>
      </c>
      <c r="D11" s="22" t="s">
        <v>10</v>
      </c>
      <c r="E11" s="22" t="s">
        <v>11</v>
      </c>
      <c r="F11" s="22" t="s">
        <v>12</v>
      </c>
      <c r="I11" s="22" t="s">
        <v>8</v>
      </c>
      <c r="J11" s="22" t="s">
        <v>9</v>
      </c>
      <c r="K11" s="22" t="s">
        <v>10</v>
      </c>
      <c r="L11" s="22" t="s">
        <v>11</v>
      </c>
      <c r="M11" s="22" t="s">
        <v>12</v>
      </c>
      <c r="P11" s="22" t="s">
        <v>8</v>
      </c>
      <c r="Q11" s="22" t="s">
        <v>9</v>
      </c>
      <c r="R11" s="22" t="s">
        <v>10</v>
      </c>
      <c r="S11" s="22" t="s">
        <v>11</v>
      </c>
      <c r="T11" s="22" t="s">
        <v>12</v>
      </c>
    </row>
    <row r="12" spans="1:20" x14ac:dyDescent="0.25">
      <c r="A12" s="171" t="s">
        <v>13</v>
      </c>
      <c r="B12" s="171" t="s">
        <v>14</v>
      </c>
      <c r="C12" s="171" t="s">
        <v>14</v>
      </c>
      <c r="D12" s="171" t="s">
        <v>14</v>
      </c>
      <c r="E12" s="171" t="s">
        <v>15</v>
      </c>
      <c r="F12" s="171" t="s">
        <v>16</v>
      </c>
      <c r="H12" s="171" t="s">
        <v>13</v>
      </c>
      <c r="I12" s="171" t="s">
        <v>14</v>
      </c>
      <c r="J12" s="171" t="s">
        <v>14</v>
      </c>
      <c r="K12" s="171" t="s">
        <v>14</v>
      </c>
      <c r="L12" s="171" t="s">
        <v>15</v>
      </c>
      <c r="M12" s="171" t="s">
        <v>16</v>
      </c>
      <c r="O12" s="171" t="s">
        <v>13</v>
      </c>
      <c r="P12" s="171" t="s">
        <v>14</v>
      </c>
      <c r="Q12" s="171" t="s">
        <v>14</v>
      </c>
      <c r="R12" s="171" t="s">
        <v>14</v>
      </c>
      <c r="S12" s="171" t="s">
        <v>15</v>
      </c>
      <c r="T12" s="171" t="s">
        <v>16</v>
      </c>
    </row>
    <row r="13" spans="1:20" x14ac:dyDescent="0.25">
      <c r="B13" s="172"/>
      <c r="C13" s="36"/>
      <c r="D13" s="172"/>
      <c r="E13" s="36"/>
      <c r="F13" s="187"/>
      <c r="I13" s="172"/>
      <c r="J13" s="36"/>
      <c r="K13" s="172"/>
      <c r="L13" s="36"/>
      <c r="M13" s="187"/>
      <c r="P13" s="172"/>
      <c r="Q13" s="36"/>
      <c r="R13" s="172"/>
      <c r="S13" s="36"/>
      <c r="T13" s="187"/>
    </row>
    <row r="14" spans="1:20" x14ac:dyDescent="0.25">
      <c r="A14" s="173">
        <v>45139</v>
      </c>
      <c r="B14" s="172">
        <v>2.58</v>
      </c>
      <c r="C14" s="194">
        <v>0.6</v>
      </c>
      <c r="D14" s="193">
        <v>3.18</v>
      </c>
      <c r="E14" s="195">
        <v>12500</v>
      </c>
      <c r="F14" s="177">
        <v>39.75</v>
      </c>
      <c r="H14" s="173">
        <v>45170</v>
      </c>
      <c r="I14" s="172">
        <v>2.56</v>
      </c>
      <c r="J14" s="194">
        <v>0.6</v>
      </c>
      <c r="K14" s="193">
        <v>3.16</v>
      </c>
      <c r="L14" s="195">
        <v>12500</v>
      </c>
      <c r="M14" s="177">
        <v>39.5</v>
      </c>
      <c r="O14" s="173">
        <v>45200</v>
      </c>
      <c r="P14" s="172">
        <v>2.68</v>
      </c>
      <c r="Q14" s="194">
        <v>0.6</v>
      </c>
      <c r="R14" s="193">
        <v>3.2800000000000002</v>
      </c>
      <c r="S14" s="195">
        <v>12500</v>
      </c>
      <c r="T14" s="177">
        <v>41</v>
      </c>
    </row>
    <row r="15" spans="1:20" x14ac:dyDescent="0.25">
      <c r="A15" s="173">
        <v>45140</v>
      </c>
      <c r="B15" s="172">
        <v>2.4900000000000002</v>
      </c>
      <c r="C15" s="194">
        <v>0.6</v>
      </c>
      <c r="D15" s="193">
        <v>3.0900000000000003</v>
      </c>
      <c r="E15" s="195">
        <v>12500</v>
      </c>
      <c r="F15" s="177">
        <v>38.630000000000003</v>
      </c>
      <c r="H15" s="173">
        <v>45171</v>
      </c>
      <c r="I15" s="172">
        <v>2.7</v>
      </c>
      <c r="J15" s="194">
        <v>0.6</v>
      </c>
      <c r="K15" s="193">
        <v>3.3000000000000003</v>
      </c>
      <c r="L15" s="195">
        <v>12500</v>
      </c>
      <c r="M15" s="177">
        <v>41.25</v>
      </c>
      <c r="O15" s="173">
        <v>45201</v>
      </c>
      <c r="P15" s="172">
        <v>2.68</v>
      </c>
      <c r="Q15" s="194">
        <v>0.6</v>
      </c>
      <c r="R15" s="193">
        <v>3.2800000000000002</v>
      </c>
      <c r="S15" s="195">
        <v>12500</v>
      </c>
      <c r="T15" s="177">
        <v>41</v>
      </c>
    </row>
    <row r="16" spans="1:20" x14ac:dyDescent="0.25">
      <c r="A16" s="173">
        <v>45141</v>
      </c>
      <c r="B16" s="172">
        <v>2.4300000000000002</v>
      </c>
      <c r="C16" s="194">
        <v>0.6</v>
      </c>
      <c r="D16" s="193">
        <v>3.0300000000000002</v>
      </c>
      <c r="E16" s="195">
        <v>12500</v>
      </c>
      <c r="F16" s="177">
        <v>37.880000000000003</v>
      </c>
      <c r="H16" s="173">
        <v>45172</v>
      </c>
      <c r="I16" s="172">
        <v>2.7</v>
      </c>
      <c r="J16" s="194">
        <v>0.6</v>
      </c>
      <c r="K16" s="193">
        <v>3.3000000000000003</v>
      </c>
      <c r="L16" s="195">
        <v>12500</v>
      </c>
      <c r="M16" s="177">
        <v>41.25</v>
      </c>
      <c r="O16" s="173">
        <v>45202</v>
      </c>
      <c r="P16" s="172">
        <v>2.7</v>
      </c>
      <c r="Q16" s="194">
        <v>0.6</v>
      </c>
      <c r="R16" s="193">
        <v>3.3000000000000003</v>
      </c>
      <c r="S16" s="195">
        <v>12500</v>
      </c>
      <c r="T16" s="177">
        <v>41.25</v>
      </c>
    </row>
    <row r="17" spans="1:20" x14ac:dyDescent="0.25">
      <c r="A17" s="173">
        <v>45142</v>
      </c>
      <c r="B17" s="172">
        <v>2.44</v>
      </c>
      <c r="C17" s="194">
        <v>0.6</v>
      </c>
      <c r="D17" s="193">
        <v>3.04</v>
      </c>
      <c r="E17" s="195">
        <v>12500</v>
      </c>
      <c r="F17" s="177">
        <v>38</v>
      </c>
      <c r="H17" s="173">
        <v>45173</v>
      </c>
      <c r="I17" s="172">
        <v>2.7</v>
      </c>
      <c r="J17" s="194">
        <v>0.6</v>
      </c>
      <c r="K17" s="193">
        <v>3.3000000000000003</v>
      </c>
      <c r="L17" s="195">
        <v>12500</v>
      </c>
      <c r="M17" s="177">
        <v>41.25</v>
      </c>
      <c r="O17" s="173">
        <v>45203</v>
      </c>
      <c r="P17" s="172">
        <v>2.71</v>
      </c>
      <c r="Q17" s="194">
        <v>0.6</v>
      </c>
      <c r="R17" s="193">
        <v>3.31</v>
      </c>
      <c r="S17" s="195">
        <v>12500</v>
      </c>
      <c r="T17" s="177">
        <v>41.38</v>
      </c>
    </row>
    <row r="18" spans="1:20" x14ac:dyDescent="0.25">
      <c r="A18" s="173">
        <v>45143</v>
      </c>
      <c r="B18" s="172">
        <v>2.5299999999999998</v>
      </c>
      <c r="C18" s="194">
        <v>0.6</v>
      </c>
      <c r="D18" s="193">
        <v>3.13</v>
      </c>
      <c r="E18" s="195">
        <v>12500</v>
      </c>
      <c r="F18" s="177">
        <v>39.130000000000003</v>
      </c>
      <c r="H18" s="173">
        <v>45174</v>
      </c>
      <c r="I18" s="172">
        <v>2.7</v>
      </c>
      <c r="J18" s="194">
        <v>0.6</v>
      </c>
      <c r="K18" s="193">
        <v>3.3000000000000003</v>
      </c>
      <c r="L18" s="195">
        <v>12500</v>
      </c>
      <c r="M18" s="177">
        <v>41.25</v>
      </c>
      <c r="O18" s="173">
        <v>45204</v>
      </c>
      <c r="P18" s="172">
        <v>2.92</v>
      </c>
      <c r="Q18" s="194">
        <v>0.6</v>
      </c>
      <c r="R18" s="193">
        <v>3.52</v>
      </c>
      <c r="S18" s="195">
        <v>12500</v>
      </c>
      <c r="T18" s="177">
        <v>44</v>
      </c>
    </row>
    <row r="19" spans="1:20" x14ac:dyDescent="0.25">
      <c r="A19" s="173">
        <v>45144</v>
      </c>
      <c r="B19" s="172">
        <v>2.5299999999999998</v>
      </c>
      <c r="C19" s="194">
        <v>0.6</v>
      </c>
      <c r="D19" s="193">
        <v>3.13</v>
      </c>
      <c r="E19" s="195">
        <v>12500</v>
      </c>
      <c r="F19" s="177">
        <v>39.130000000000003</v>
      </c>
      <c r="H19" s="173">
        <v>45175</v>
      </c>
      <c r="I19" s="172">
        <v>2.6</v>
      </c>
      <c r="J19" s="194">
        <v>0.6</v>
      </c>
      <c r="K19" s="193">
        <v>3.2</v>
      </c>
      <c r="L19" s="195">
        <v>12500</v>
      </c>
      <c r="M19" s="177">
        <v>40</v>
      </c>
      <c r="O19" s="173">
        <v>45205</v>
      </c>
      <c r="P19" s="172">
        <v>2.92</v>
      </c>
      <c r="Q19" s="194">
        <v>0.6</v>
      </c>
      <c r="R19" s="193">
        <v>3.52</v>
      </c>
      <c r="S19" s="195">
        <v>12500</v>
      </c>
      <c r="T19" s="177">
        <v>44</v>
      </c>
    </row>
    <row r="20" spans="1:20" x14ac:dyDescent="0.25">
      <c r="A20" s="173">
        <v>45145</v>
      </c>
      <c r="B20" s="172">
        <v>2.5299999999999998</v>
      </c>
      <c r="C20" s="194">
        <v>0.6</v>
      </c>
      <c r="D20" s="193">
        <v>3.13</v>
      </c>
      <c r="E20" s="195">
        <v>12500</v>
      </c>
      <c r="F20" s="177">
        <v>39.130000000000003</v>
      </c>
      <c r="H20" s="173">
        <v>45176</v>
      </c>
      <c r="I20" s="172">
        <v>2.4900000000000002</v>
      </c>
      <c r="J20" s="194">
        <v>0.6</v>
      </c>
      <c r="K20" s="193">
        <v>3.0900000000000003</v>
      </c>
      <c r="L20" s="195">
        <v>12500</v>
      </c>
      <c r="M20" s="177">
        <v>38.630000000000003</v>
      </c>
      <c r="O20" s="173">
        <v>45206</v>
      </c>
      <c r="P20" s="172">
        <v>3.3</v>
      </c>
      <c r="Q20" s="194">
        <v>0.6</v>
      </c>
      <c r="R20" s="193">
        <v>3.9</v>
      </c>
      <c r="S20" s="195">
        <v>12500</v>
      </c>
      <c r="T20" s="177">
        <v>48.75</v>
      </c>
    </row>
    <row r="21" spans="1:20" x14ac:dyDescent="0.25">
      <c r="A21" s="173">
        <v>45146</v>
      </c>
      <c r="B21" s="172">
        <v>2.65</v>
      </c>
      <c r="C21" s="194">
        <v>0.6</v>
      </c>
      <c r="D21" s="193">
        <v>3.25</v>
      </c>
      <c r="E21" s="195">
        <v>12500</v>
      </c>
      <c r="F21" s="177">
        <v>40.630000000000003</v>
      </c>
      <c r="H21" s="173">
        <v>45177</v>
      </c>
      <c r="I21" s="172">
        <v>2.4500000000000002</v>
      </c>
      <c r="J21" s="194">
        <v>0.6</v>
      </c>
      <c r="K21" s="193">
        <v>3.0500000000000003</v>
      </c>
      <c r="L21" s="195">
        <v>12500</v>
      </c>
      <c r="M21" s="177">
        <v>38.130000000000003</v>
      </c>
      <c r="O21" s="173">
        <v>45207</v>
      </c>
      <c r="P21" s="172">
        <v>3.3</v>
      </c>
      <c r="Q21" s="194">
        <v>0.6</v>
      </c>
      <c r="R21" s="193">
        <v>3.9</v>
      </c>
      <c r="S21" s="195">
        <v>12500</v>
      </c>
      <c r="T21" s="177">
        <v>48.75</v>
      </c>
    </row>
    <row r="22" spans="1:20" x14ac:dyDescent="0.25">
      <c r="A22" s="173">
        <v>45147</v>
      </c>
      <c r="B22" s="172">
        <v>2.77</v>
      </c>
      <c r="C22" s="194">
        <v>0.6</v>
      </c>
      <c r="D22" s="193">
        <v>3.37</v>
      </c>
      <c r="E22" s="195">
        <v>12500</v>
      </c>
      <c r="F22" s="177">
        <v>42.13</v>
      </c>
      <c r="H22" s="173">
        <v>45178</v>
      </c>
      <c r="I22" s="172">
        <v>2.5299999999999998</v>
      </c>
      <c r="J22" s="194">
        <v>0.6</v>
      </c>
      <c r="K22" s="193">
        <v>3.13</v>
      </c>
      <c r="L22" s="195">
        <v>12500</v>
      </c>
      <c r="M22" s="177">
        <v>39.130000000000003</v>
      </c>
      <c r="O22" s="173">
        <v>45208</v>
      </c>
      <c r="P22" s="172">
        <v>3.3</v>
      </c>
      <c r="Q22" s="194">
        <v>0.6</v>
      </c>
      <c r="R22" s="193">
        <v>3.9</v>
      </c>
      <c r="S22" s="195">
        <v>12500</v>
      </c>
      <c r="T22" s="177">
        <v>48.75</v>
      </c>
    </row>
    <row r="23" spans="1:20" x14ac:dyDescent="0.25">
      <c r="A23" s="173">
        <v>45148</v>
      </c>
      <c r="B23" s="172">
        <v>2.92</v>
      </c>
      <c r="C23" s="194">
        <v>0.6</v>
      </c>
      <c r="D23" s="193">
        <v>3.52</v>
      </c>
      <c r="E23" s="195">
        <v>12500</v>
      </c>
      <c r="F23" s="177">
        <v>44</v>
      </c>
      <c r="H23" s="173">
        <v>45179</v>
      </c>
      <c r="I23" s="172">
        <v>2.5299999999999998</v>
      </c>
      <c r="J23" s="194">
        <v>0.6</v>
      </c>
      <c r="K23" s="193">
        <v>3.13</v>
      </c>
      <c r="L23" s="195">
        <v>12500</v>
      </c>
      <c r="M23" s="177">
        <v>39.130000000000003</v>
      </c>
      <c r="O23" s="173">
        <v>45209</v>
      </c>
      <c r="P23" s="172">
        <v>3.3</v>
      </c>
      <c r="Q23" s="194">
        <v>0.6</v>
      </c>
      <c r="R23" s="193">
        <v>3.9</v>
      </c>
      <c r="S23" s="195">
        <v>12500</v>
      </c>
      <c r="T23" s="177">
        <v>48.75</v>
      </c>
    </row>
    <row r="24" spans="1:20" x14ac:dyDescent="0.25">
      <c r="A24" s="173">
        <v>45149</v>
      </c>
      <c r="B24" s="172">
        <v>2.83</v>
      </c>
      <c r="C24" s="194">
        <v>0.6</v>
      </c>
      <c r="D24" s="193">
        <v>3.43</v>
      </c>
      <c r="E24" s="195">
        <v>12500</v>
      </c>
      <c r="F24" s="177">
        <v>42.88</v>
      </c>
      <c r="H24" s="173">
        <v>45180</v>
      </c>
      <c r="I24" s="172">
        <v>2.5299999999999998</v>
      </c>
      <c r="J24" s="194">
        <v>0.6</v>
      </c>
      <c r="K24" s="193">
        <v>3.13</v>
      </c>
      <c r="L24" s="195">
        <v>12500</v>
      </c>
      <c r="M24" s="177">
        <v>39.130000000000003</v>
      </c>
      <c r="O24" s="173">
        <v>45210</v>
      </c>
      <c r="P24" s="172">
        <v>3.34</v>
      </c>
      <c r="Q24" s="194">
        <v>0.6</v>
      </c>
      <c r="R24" s="193">
        <v>3.94</v>
      </c>
      <c r="S24" s="195">
        <v>12500</v>
      </c>
      <c r="T24" s="177">
        <v>49.25</v>
      </c>
    </row>
    <row r="25" spans="1:20" x14ac:dyDescent="0.25">
      <c r="A25" s="173">
        <v>45150</v>
      </c>
      <c r="B25" s="172">
        <v>2.61</v>
      </c>
      <c r="C25" s="194">
        <v>0.6</v>
      </c>
      <c r="D25" s="193">
        <v>3.21</v>
      </c>
      <c r="E25" s="195">
        <v>12500</v>
      </c>
      <c r="F25" s="177">
        <v>40.130000000000003</v>
      </c>
      <c r="H25" s="173">
        <v>45181</v>
      </c>
      <c r="I25" s="172">
        <v>2.5</v>
      </c>
      <c r="J25" s="194">
        <v>0.6</v>
      </c>
      <c r="K25" s="193">
        <v>3.1</v>
      </c>
      <c r="L25" s="195">
        <v>12500</v>
      </c>
      <c r="M25" s="177">
        <v>38.75</v>
      </c>
      <c r="O25" s="173">
        <v>45211</v>
      </c>
      <c r="P25" s="172">
        <v>3.19</v>
      </c>
      <c r="Q25" s="194">
        <v>0.6</v>
      </c>
      <c r="R25" s="193">
        <v>3.79</v>
      </c>
      <c r="S25" s="195">
        <v>12500</v>
      </c>
      <c r="T25" s="177">
        <v>47.38</v>
      </c>
    </row>
    <row r="26" spans="1:20" x14ac:dyDescent="0.25">
      <c r="A26" s="173">
        <v>45151</v>
      </c>
      <c r="B26" s="172">
        <v>2.61</v>
      </c>
      <c r="C26" s="194">
        <v>0.6</v>
      </c>
      <c r="D26" s="193">
        <v>3.21</v>
      </c>
      <c r="E26" s="195">
        <v>12500</v>
      </c>
      <c r="F26" s="177">
        <v>40.130000000000003</v>
      </c>
      <c r="H26" s="173">
        <v>45182</v>
      </c>
      <c r="I26" s="172">
        <v>2.72</v>
      </c>
      <c r="J26" s="194">
        <v>0.6</v>
      </c>
      <c r="K26" s="193">
        <v>3.3200000000000003</v>
      </c>
      <c r="L26" s="195">
        <v>12500</v>
      </c>
      <c r="M26" s="177">
        <v>41.5</v>
      </c>
      <c r="O26" s="173">
        <v>45212</v>
      </c>
      <c r="P26" s="172">
        <v>3.16</v>
      </c>
      <c r="Q26" s="194">
        <v>0.6</v>
      </c>
      <c r="R26" s="193">
        <v>3.7600000000000002</v>
      </c>
      <c r="S26" s="195">
        <v>12500</v>
      </c>
      <c r="T26" s="177">
        <v>47</v>
      </c>
    </row>
    <row r="27" spans="1:20" x14ac:dyDescent="0.25">
      <c r="A27" s="173">
        <v>45152</v>
      </c>
      <c r="B27" s="172">
        <v>2.61</v>
      </c>
      <c r="C27" s="194">
        <v>0.6</v>
      </c>
      <c r="D27" s="193">
        <v>3.21</v>
      </c>
      <c r="E27" s="195">
        <v>12500</v>
      </c>
      <c r="F27" s="177">
        <v>40.130000000000003</v>
      </c>
      <c r="H27" s="173">
        <v>45183</v>
      </c>
      <c r="I27" s="172">
        <v>2.76</v>
      </c>
      <c r="J27" s="194">
        <v>0.6</v>
      </c>
      <c r="K27" s="193">
        <v>3.36</v>
      </c>
      <c r="L27" s="195">
        <v>12500</v>
      </c>
      <c r="M27" s="177">
        <v>42</v>
      </c>
      <c r="O27" s="173">
        <v>45213</v>
      </c>
      <c r="P27" s="172">
        <v>3.11</v>
      </c>
      <c r="Q27" s="194">
        <v>0.6</v>
      </c>
      <c r="R27" s="193">
        <v>3.71</v>
      </c>
      <c r="S27" s="195">
        <v>12500</v>
      </c>
      <c r="T27" s="177">
        <v>46.38</v>
      </c>
    </row>
    <row r="28" spans="1:20" x14ac:dyDescent="0.25">
      <c r="A28" s="173">
        <v>45153</v>
      </c>
      <c r="B28" s="172">
        <v>2.74</v>
      </c>
      <c r="C28" s="194">
        <v>0.6</v>
      </c>
      <c r="D28" s="193">
        <v>3.3400000000000003</v>
      </c>
      <c r="E28" s="195">
        <v>12500</v>
      </c>
      <c r="F28" s="177">
        <v>41.75</v>
      </c>
      <c r="H28" s="173">
        <v>45184</v>
      </c>
      <c r="I28" s="172">
        <v>2.81</v>
      </c>
      <c r="J28" s="194">
        <v>0.6</v>
      </c>
      <c r="K28" s="193">
        <v>3.41</v>
      </c>
      <c r="L28" s="195">
        <v>12500</v>
      </c>
      <c r="M28" s="177">
        <v>42.63</v>
      </c>
      <c r="O28" s="173">
        <v>45214</v>
      </c>
      <c r="P28" s="172">
        <v>3.11</v>
      </c>
      <c r="Q28" s="194">
        <v>0.6</v>
      </c>
      <c r="R28" s="193">
        <v>3.71</v>
      </c>
      <c r="S28" s="195">
        <v>12500</v>
      </c>
      <c r="T28" s="177">
        <v>46.38</v>
      </c>
    </row>
    <row r="29" spans="1:20" x14ac:dyDescent="0.25">
      <c r="A29" s="173">
        <v>45154</v>
      </c>
      <c r="B29" s="172">
        <v>2.65</v>
      </c>
      <c r="C29" s="194">
        <v>0.6</v>
      </c>
      <c r="D29" s="193">
        <v>3.25</v>
      </c>
      <c r="E29" s="195">
        <v>12500</v>
      </c>
      <c r="F29" s="177">
        <v>40.630000000000003</v>
      </c>
      <c r="H29" s="173">
        <v>45185</v>
      </c>
      <c r="I29" s="172">
        <v>2.74</v>
      </c>
      <c r="J29" s="194">
        <v>0.6</v>
      </c>
      <c r="K29" s="193">
        <v>3.3400000000000003</v>
      </c>
      <c r="L29" s="195">
        <v>12500</v>
      </c>
      <c r="M29" s="177">
        <v>41.75</v>
      </c>
      <c r="O29" s="173">
        <v>45215</v>
      </c>
      <c r="P29" s="172">
        <v>3.11</v>
      </c>
      <c r="Q29" s="194">
        <v>0.6</v>
      </c>
      <c r="R29" s="193">
        <v>3.71</v>
      </c>
      <c r="S29" s="195">
        <v>12500</v>
      </c>
      <c r="T29" s="177">
        <v>46.38</v>
      </c>
    </row>
    <row r="30" spans="1:20" x14ac:dyDescent="0.25">
      <c r="A30" s="173">
        <v>45155</v>
      </c>
      <c r="B30" s="172">
        <v>2.5499999999999998</v>
      </c>
      <c r="C30" s="194">
        <v>0.6</v>
      </c>
      <c r="D30" s="193">
        <v>3.15</v>
      </c>
      <c r="E30" s="195">
        <v>12500</v>
      </c>
      <c r="F30" s="177">
        <v>39.380000000000003</v>
      </c>
      <c r="H30" s="173">
        <v>45186</v>
      </c>
      <c r="I30" s="172">
        <v>2.74</v>
      </c>
      <c r="J30" s="194">
        <v>0.6</v>
      </c>
      <c r="K30" s="193">
        <v>3.3400000000000003</v>
      </c>
      <c r="L30" s="195">
        <v>12500</v>
      </c>
      <c r="M30" s="177">
        <v>41.75</v>
      </c>
      <c r="O30" s="173">
        <v>45216</v>
      </c>
      <c r="P30" s="172">
        <v>2.98</v>
      </c>
      <c r="Q30" s="194">
        <v>0.6</v>
      </c>
      <c r="R30" s="193">
        <v>3.58</v>
      </c>
      <c r="S30" s="195">
        <v>12500</v>
      </c>
      <c r="T30" s="177">
        <v>44.75</v>
      </c>
    </row>
    <row r="31" spans="1:20" x14ac:dyDescent="0.25">
      <c r="A31" s="173">
        <v>45156</v>
      </c>
      <c r="B31" s="172">
        <v>2.56</v>
      </c>
      <c r="C31" s="194">
        <v>0.6</v>
      </c>
      <c r="D31" s="193">
        <v>3.16</v>
      </c>
      <c r="E31" s="195">
        <v>12500</v>
      </c>
      <c r="F31" s="177">
        <v>39.5</v>
      </c>
      <c r="H31" s="173">
        <v>45187</v>
      </c>
      <c r="I31" s="172">
        <v>2.74</v>
      </c>
      <c r="J31" s="194">
        <v>0.6</v>
      </c>
      <c r="K31" s="193">
        <v>3.3400000000000003</v>
      </c>
      <c r="L31" s="195">
        <v>12500</v>
      </c>
      <c r="M31" s="177">
        <v>41.75</v>
      </c>
      <c r="O31" s="173">
        <v>45217</v>
      </c>
      <c r="P31" s="172">
        <v>2.94</v>
      </c>
      <c r="Q31" s="194">
        <v>0.6</v>
      </c>
      <c r="R31" s="193">
        <v>3.54</v>
      </c>
      <c r="S31" s="195">
        <v>12500</v>
      </c>
      <c r="T31" s="177">
        <v>44.25</v>
      </c>
    </row>
    <row r="32" spans="1:20" x14ac:dyDescent="0.25">
      <c r="A32" s="173">
        <v>45157</v>
      </c>
      <c r="B32" s="172">
        <v>2.44</v>
      </c>
      <c r="C32" s="194">
        <v>0.6</v>
      </c>
      <c r="D32" s="193">
        <v>3.04</v>
      </c>
      <c r="E32" s="195">
        <v>12500</v>
      </c>
      <c r="F32" s="177">
        <v>38</v>
      </c>
      <c r="H32" s="173">
        <v>45188</v>
      </c>
      <c r="I32" s="172">
        <v>2.54</v>
      </c>
      <c r="J32" s="194">
        <v>0.6</v>
      </c>
      <c r="K32" s="193">
        <v>3.14</v>
      </c>
      <c r="L32" s="195">
        <v>12500</v>
      </c>
      <c r="M32" s="177">
        <v>39.25</v>
      </c>
      <c r="O32" s="173">
        <v>45218</v>
      </c>
      <c r="P32" s="172">
        <v>2.92</v>
      </c>
      <c r="Q32" s="194">
        <v>0.6</v>
      </c>
      <c r="R32" s="193">
        <v>3.52</v>
      </c>
      <c r="S32" s="195">
        <v>12500</v>
      </c>
      <c r="T32" s="177">
        <v>44</v>
      </c>
    </row>
    <row r="33" spans="1:20" x14ac:dyDescent="0.25">
      <c r="A33" s="173">
        <v>45158</v>
      </c>
      <c r="B33" s="172">
        <v>2.44</v>
      </c>
      <c r="C33" s="194">
        <v>0.6</v>
      </c>
      <c r="D33" s="193">
        <v>3.04</v>
      </c>
      <c r="E33" s="195">
        <v>12500</v>
      </c>
      <c r="F33" s="177">
        <v>38</v>
      </c>
      <c r="H33" s="173">
        <v>45189</v>
      </c>
      <c r="I33" s="172">
        <v>2.46</v>
      </c>
      <c r="J33" s="194">
        <v>0.6</v>
      </c>
      <c r="K33" s="193">
        <v>3.06</v>
      </c>
      <c r="L33" s="195">
        <v>12500</v>
      </c>
      <c r="M33" s="177">
        <v>38.25</v>
      </c>
      <c r="O33" s="173">
        <v>45219</v>
      </c>
      <c r="P33" s="172">
        <v>2.84</v>
      </c>
      <c r="Q33" s="194">
        <v>0.6</v>
      </c>
      <c r="R33" s="193">
        <v>3.44</v>
      </c>
      <c r="S33" s="195">
        <v>12500</v>
      </c>
      <c r="T33" s="177">
        <v>43</v>
      </c>
    </row>
    <row r="34" spans="1:20" x14ac:dyDescent="0.25">
      <c r="A34" s="173">
        <v>45159</v>
      </c>
      <c r="B34" s="172">
        <v>2.44</v>
      </c>
      <c r="C34" s="194">
        <v>0.6</v>
      </c>
      <c r="D34" s="193">
        <v>3.04</v>
      </c>
      <c r="E34" s="195">
        <v>12500</v>
      </c>
      <c r="F34" s="177">
        <v>38</v>
      </c>
      <c r="H34" s="173">
        <v>45190</v>
      </c>
      <c r="I34" s="172">
        <v>2.78</v>
      </c>
      <c r="J34" s="194">
        <v>0.6</v>
      </c>
      <c r="K34" s="193">
        <v>3.38</v>
      </c>
      <c r="L34" s="195">
        <v>12500</v>
      </c>
      <c r="M34" s="177">
        <v>42.25</v>
      </c>
      <c r="O34" s="173">
        <v>45220</v>
      </c>
      <c r="P34" s="172">
        <v>2.6</v>
      </c>
      <c r="Q34" s="194">
        <v>0.6</v>
      </c>
      <c r="R34" s="193">
        <v>3.2</v>
      </c>
      <c r="S34" s="195">
        <v>12500</v>
      </c>
      <c r="T34" s="177">
        <v>40</v>
      </c>
    </row>
    <row r="35" spans="1:20" x14ac:dyDescent="0.25">
      <c r="A35" s="173">
        <v>45160</v>
      </c>
      <c r="B35" s="172">
        <v>2.6</v>
      </c>
      <c r="C35" s="194">
        <v>0.6</v>
      </c>
      <c r="D35" s="193">
        <v>3.2</v>
      </c>
      <c r="E35" s="195">
        <v>12500</v>
      </c>
      <c r="F35" s="177">
        <v>40</v>
      </c>
      <c r="H35" s="173">
        <v>45191</v>
      </c>
      <c r="I35" s="172">
        <v>2.7</v>
      </c>
      <c r="J35" s="194">
        <v>0.6</v>
      </c>
      <c r="K35" s="193">
        <v>3.3000000000000003</v>
      </c>
      <c r="L35" s="195">
        <v>12500</v>
      </c>
      <c r="M35" s="177">
        <v>41.25</v>
      </c>
      <c r="O35" s="173">
        <v>45221</v>
      </c>
      <c r="P35" s="172">
        <v>2.6</v>
      </c>
      <c r="Q35" s="194">
        <v>0.6</v>
      </c>
      <c r="R35" s="193">
        <v>3.2</v>
      </c>
      <c r="S35" s="195">
        <v>12500</v>
      </c>
      <c r="T35" s="177">
        <v>40</v>
      </c>
    </row>
    <row r="36" spans="1:20" x14ac:dyDescent="0.25">
      <c r="A36" s="173">
        <v>45161</v>
      </c>
      <c r="B36" s="172">
        <v>2.58</v>
      </c>
      <c r="C36" s="194">
        <v>0.6</v>
      </c>
      <c r="D36" s="193">
        <v>3.18</v>
      </c>
      <c r="E36" s="195">
        <v>12500</v>
      </c>
      <c r="F36" s="177">
        <v>39.75</v>
      </c>
      <c r="H36" s="173">
        <v>45192</v>
      </c>
      <c r="I36" s="172">
        <v>2.63</v>
      </c>
      <c r="J36" s="194">
        <v>0.6</v>
      </c>
      <c r="K36" s="193">
        <v>3.23</v>
      </c>
      <c r="L36" s="195">
        <v>12500</v>
      </c>
      <c r="M36" s="177">
        <v>40.380000000000003</v>
      </c>
      <c r="O36" s="173">
        <v>45222</v>
      </c>
      <c r="P36" s="172">
        <v>2.6</v>
      </c>
      <c r="Q36" s="194">
        <v>0.6</v>
      </c>
      <c r="R36" s="193">
        <v>3.2</v>
      </c>
      <c r="S36" s="195">
        <v>12500</v>
      </c>
      <c r="T36" s="177">
        <v>40</v>
      </c>
    </row>
    <row r="37" spans="1:20" x14ac:dyDescent="0.25">
      <c r="A37" s="173">
        <v>45162</v>
      </c>
      <c r="B37" s="172">
        <v>2.6</v>
      </c>
      <c r="C37" s="194">
        <v>0.6</v>
      </c>
      <c r="D37" s="193">
        <v>3.2</v>
      </c>
      <c r="E37" s="195">
        <v>12500</v>
      </c>
      <c r="F37" s="177">
        <v>40</v>
      </c>
      <c r="H37" s="173">
        <v>45193</v>
      </c>
      <c r="I37" s="172">
        <v>2.63</v>
      </c>
      <c r="J37" s="194">
        <v>0.6</v>
      </c>
      <c r="K37" s="193">
        <v>3.23</v>
      </c>
      <c r="L37" s="195">
        <v>12500</v>
      </c>
      <c r="M37" s="177">
        <v>40.380000000000003</v>
      </c>
      <c r="O37" s="173">
        <v>45223</v>
      </c>
      <c r="P37" s="172">
        <v>2.65</v>
      </c>
      <c r="Q37" s="194">
        <v>0.6</v>
      </c>
      <c r="R37" s="193">
        <v>3.25</v>
      </c>
      <c r="S37" s="195">
        <v>12500</v>
      </c>
      <c r="T37" s="177">
        <v>40.630000000000003</v>
      </c>
    </row>
    <row r="38" spans="1:20" x14ac:dyDescent="0.25">
      <c r="A38" s="173">
        <v>45163</v>
      </c>
      <c r="B38" s="172">
        <v>2.42</v>
      </c>
      <c r="C38" s="194">
        <v>0.6</v>
      </c>
      <c r="D38" s="193">
        <v>3.02</v>
      </c>
      <c r="E38" s="195">
        <v>12500</v>
      </c>
      <c r="F38" s="177">
        <v>37.75</v>
      </c>
      <c r="H38" s="173">
        <v>45194</v>
      </c>
      <c r="I38" s="172">
        <v>2.63</v>
      </c>
      <c r="J38" s="194">
        <v>0.6</v>
      </c>
      <c r="K38" s="193">
        <v>3.23</v>
      </c>
      <c r="L38" s="195">
        <v>12500</v>
      </c>
      <c r="M38" s="177">
        <v>40.380000000000003</v>
      </c>
      <c r="O38" s="173">
        <v>45224</v>
      </c>
      <c r="P38" s="172">
        <v>2.85</v>
      </c>
      <c r="Q38" s="194">
        <v>0.6</v>
      </c>
      <c r="R38" s="193">
        <v>3.45</v>
      </c>
      <c r="S38" s="195">
        <v>12500</v>
      </c>
      <c r="T38" s="177">
        <v>43.13</v>
      </c>
    </row>
    <row r="39" spans="1:20" x14ac:dyDescent="0.25">
      <c r="A39" s="173">
        <v>45164</v>
      </c>
      <c r="B39" s="172">
        <v>2.46</v>
      </c>
      <c r="C39" s="194">
        <v>0.6</v>
      </c>
      <c r="D39" s="193">
        <v>3.06</v>
      </c>
      <c r="E39" s="195">
        <v>12500</v>
      </c>
      <c r="F39" s="177">
        <v>38.25</v>
      </c>
      <c r="H39" s="173">
        <v>45195</v>
      </c>
      <c r="I39" s="172">
        <v>2.63</v>
      </c>
      <c r="J39" s="194">
        <v>0.6</v>
      </c>
      <c r="K39" s="193">
        <v>3.23</v>
      </c>
      <c r="L39" s="195">
        <v>12500</v>
      </c>
      <c r="M39" s="177">
        <v>40.380000000000003</v>
      </c>
      <c r="O39" s="173">
        <v>45225</v>
      </c>
      <c r="P39" s="172">
        <v>2.86</v>
      </c>
      <c r="Q39" s="194">
        <v>0.6</v>
      </c>
      <c r="R39" s="193">
        <v>3.46</v>
      </c>
      <c r="S39" s="195">
        <v>12500</v>
      </c>
      <c r="T39" s="177">
        <v>43.25</v>
      </c>
    </row>
    <row r="40" spans="1:20" x14ac:dyDescent="0.25">
      <c r="A40" s="173">
        <v>45165</v>
      </c>
      <c r="B40" s="172">
        <v>2.46</v>
      </c>
      <c r="C40" s="194">
        <v>0.6</v>
      </c>
      <c r="D40" s="193">
        <v>3.06</v>
      </c>
      <c r="E40" s="195">
        <v>12500</v>
      </c>
      <c r="F40" s="177">
        <v>38.25</v>
      </c>
      <c r="H40" s="173">
        <v>45196</v>
      </c>
      <c r="I40" s="172">
        <v>2.5499999999999998</v>
      </c>
      <c r="J40" s="194">
        <v>0.6</v>
      </c>
      <c r="K40" s="193">
        <v>3.15</v>
      </c>
      <c r="L40" s="195">
        <v>12500</v>
      </c>
      <c r="M40" s="177">
        <v>39.380000000000003</v>
      </c>
      <c r="O40" s="173">
        <v>45226</v>
      </c>
      <c r="P40" s="172">
        <v>2.87</v>
      </c>
      <c r="Q40" s="194">
        <v>0.6</v>
      </c>
      <c r="R40" s="193">
        <v>3.47</v>
      </c>
      <c r="S40" s="195">
        <v>12500</v>
      </c>
      <c r="T40" s="177">
        <v>43.38</v>
      </c>
    </row>
    <row r="41" spans="1:20" x14ac:dyDescent="0.25">
      <c r="A41" s="173">
        <v>45166</v>
      </c>
      <c r="B41" s="172">
        <v>2.46</v>
      </c>
      <c r="C41" s="194">
        <v>0.6</v>
      </c>
      <c r="D41" s="193">
        <v>3.06</v>
      </c>
      <c r="E41" s="195">
        <v>12500</v>
      </c>
      <c r="F41" s="177">
        <v>38.25</v>
      </c>
      <c r="H41" s="173">
        <v>45197</v>
      </c>
      <c r="I41" s="172">
        <v>2.72</v>
      </c>
      <c r="J41" s="194">
        <v>0.6</v>
      </c>
      <c r="K41" s="193">
        <v>3.3200000000000003</v>
      </c>
      <c r="L41" s="195">
        <v>12500</v>
      </c>
      <c r="M41" s="177">
        <v>41.5</v>
      </c>
      <c r="O41" s="173">
        <v>45227</v>
      </c>
      <c r="P41" s="172">
        <v>3.24</v>
      </c>
      <c r="Q41" s="194">
        <v>0.6</v>
      </c>
      <c r="R41" s="193">
        <v>3.8400000000000003</v>
      </c>
      <c r="S41" s="195">
        <v>12500</v>
      </c>
      <c r="T41" s="177">
        <v>48</v>
      </c>
    </row>
    <row r="42" spans="1:20" x14ac:dyDescent="0.25">
      <c r="A42" s="173">
        <v>45167</v>
      </c>
      <c r="B42" s="172">
        <v>2.6</v>
      </c>
      <c r="C42" s="194">
        <v>0.6</v>
      </c>
      <c r="D42" s="193">
        <v>3.2</v>
      </c>
      <c r="E42" s="195">
        <v>12500</v>
      </c>
      <c r="F42" s="177">
        <v>40</v>
      </c>
      <c r="H42" s="173">
        <v>45198</v>
      </c>
      <c r="I42" s="172">
        <v>2.74</v>
      </c>
      <c r="J42" s="194">
        <v>0.6</v>
      </c>
      <c r="K42" s="193">
        <v>3.3400000000000003</v>
      </c>
      <c r="L42" s="195">
        <v>12500</v>
      </c>
      <c r="M42" s="177">
        <v>41.75</v>
      </c>
      <c r="O42" s="173">
        <v>45228</v>
      </c>
      <c r="P42" s="172">
        <v>3.24</v>
      </c>
      <c r="Q42" s="194">
        <v>0.6</v>
      </c>
      <c r="R42" s="193">
        <v>3.8400000000000003</v>
      </c>
      <c r="S42" s="195">
        <v>12500</v>
      </c>
      <c r="T42" s="177">
        <v>48</v>
      </c>
    </row>
    <row r="43" spans="1:20" x14ac:dyDescent="0.25">
      <c r="A43" s="173">
        <v>45168</v>
      </c>
      <c r="B43" s="172">
        <v>2.5</v>
      </c>
      <c r="C43" s="194">
        <v>0.6</v>
      </c>
      <c r="D43" s="193">
        <v>3.1</v>
      </c>
      <c r="E43" s="195">
        <v>12500</v>
      </c>
      <c r="F43" s="177">
        <v>38.75</v>
      </c>
      <c r="H43" s="173">
        <v>45199</v>
      </c>
      <c r="I43" s="172">
        <v>2.68</v>
      </c>
      <c r="J43" s="194">
        <v>0.6</v>
      </c>
      <c r="K43" s="193">
        <v>3.2800000000000002</v>
      </c>
      <c r="L43" s="195">
        <v>12500</v>
      </c>
      <c r="M43" s="177">
        <v>41</v>
      </c>
      <c r="O43" s="173">
        <v>45229</v>
      </c>
      <c r="P43" s="172">
        <v>3.24</v>
      </c>
      <c r="Q43" s="194">
        <v>0.6</v>
      </c>
      <c r="R43" s="193">
        <v>3.8400000000000003</v>
      </c>
      <c r="S43" s="195">
        <v>12500</v>
      </c>
      <c r="T43" s="177">
        <v>48</v>
      </c>
    </row>
    <row r="44" spans="1:20" x14ac:dyDescent="0.25">
      <c r="A44" s="173">
        <v>45169</v>
      </c>
      <c r="B44" s="172">
        <v>2.48</v>
      </c>
      <c r="C44" s="194">
        <v>0.6</v>
      </c>
      <c r="D44" s="193">
        <v>3.08</v>
      </c>
      <c r="E44" s="195">
        <v>12500</v>
      </c>
      <c r="F44" s="178">
        <v>38.5</v>
      </c>
      <c r="H44" s="173"/>
      <c r="I44" s="172"/>
      <c r="J44" s="174"/>
      <c r="K44" s="175"/>
      <c r="L44" s="176"/>
      <c r="M44" s="178"/>
      <c r="O44" s="173">
        <v>45230</v>
      </c>
      <c r="P44" s="172">
        <v>3.17</v>
      </c>
      <c r="Q44" s="194">
        <v>0.6</v>
      </c>
      <c r="R44" s="193">
        <v>3.77</v>
      </c>
      <c r="S44" s="195">
        <v>12500</v>
      </c>
      <c r="T44" s="178">
        <v>47.13</v>
      </c>
    </row>
  </sheetData>
  <mergeCells count="3">
    <mergeCell ref="A3:T3"/>
    <mergeCell ref="A5:T5"/>
    <mergeCell ref="A8:T8"/>
  </mergeCells>
  <phoneticPr fontId="5" type="noConversion"/>
  <printOptions horizontalCentered="1"/>
  <pageMargins left="0.5" right="0.5" top="1" bottom="1" header="0.5" footer="0.5"/>
  <pageSetup scale="72" orientation="landscape" r:id="rId1"/>
  <headerFooter alignWithMargins="0">
    <oddHeader xml:space="preserve">&amp;R&amp;12AES Indiana
Cause No. 38703 FAC 142
Attachment DJ-1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E112"/>
  <sheetViews>
    <sheetView topLeftCell="A6" zoomScaleNormal="100" workbookViewId="0">
      <pane xSplit="2" ySplit="11" topLeftCell="AD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45158</v>
      </c>
      <c r="B12" s="11" t="s">
        <v>146</v>
      </c>
      <c r="C12" s="3">
        <f>B88</f>
        <v>110</v>
      </c>
      <c r="D12" s="30">
        <f>C88</f>
        <v>19.98</v>
      </c>
      <c r="E12" s="3">
        <f>B89</f>
        <v>72</v>
      </c>
      <c r="F12" s="191">
        <f>C89</f>
        <v>14.8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37</v>
      </c>
      <c r="P12" s="30">
        <f>C94</f>
        <v>16</v>
      </c>
      <c r="Q12" s="3">
        <f>B95</f>
        <v>14</v>
      </c>
      <c r="R12" s="30">
        <f>C95</f>
        <v>18.05</v>
      </c>
      <c r="S12" s="3">
        <f>B96</f>
        <v>56</v>
      </c>
      <c r="T12" s="30">
        <f>C96</f>
        <v>21.82</v>
      </c>
      <c r="U12" s="3">
        <f>B97</f>
        <v>183</v>
      </c>
      <c r="V12" s="30">
        <f>C97</f>
        <v>26.37</v>
      </c>
      <c r="W12" s="3">
        <f>B98</f>
        <v>209</v>
      </c>
      <c r="X12" s="30">
        <f>C98</f>
        <v>33.090000000000003</v>
      </c>
      <c r="Y12" s="3">
        <f>B99</f>
        <v>188</v>
      </c>
      <c r="Z12" s="30">
        <f>C99</f>
        <v>30.14</v>
      </c>
      <c r="AA12" s="3">
        <f>B100</f>
        <v>220</v>
      </c>
      <c r="AB12" s="30">
        <f>C100</f>
        <v>41.67</v>
      </c>
      <c r="AC12" s="3">
        <f>B101</f>
        <v>138</v>
      </c>
      <c r="AD12" s="30">
        <f>C101</f>
        <v>46.07</v>
      </c>
      <c r="AE12" s="3">
        <f>B102</f>
        <v>97</v>
      </c>
      <c r="AF12" s="30">
        <f>C102</f>
        <v>48.66</v>
      </c>
      <c r="AG12" s="3">
        <f>B103</f>
        <v>233</v>
      </c>
      <c r="AH12" s="30">
        <f>C103</f>
        <v>63.8</v>
      </c>
      <c r="AI12" s="3">
        <f>B104</f>
        <v>122</v>
      </c>
      <c r="AJ12" s="30">
        <f>C104</f>
        <v>69.7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51</v>
      </c>
      <c r="AR12" s="30">
        <f>C108</f>
        <v>44.66</v>
      </c>
      <c r="AS12" s="3">
        <f>B109</f>
        <v>152</v>
      </c>
      <c r="AT12" s="30">
        <f>C109</f>
        <v>31.49</v>
      </c>
      <c r="AU12" s="3">
        <f>B110</f>
        <v>519</v>
      </c>
      <c r="AV12" s="30">
        <f>C110</f>
        <v>28.65</v>
      </c>
      <c r="AW12" s="3">
        <f>B111</f>
        <v>489</v>
      </c>
      <c r="AX12" s="30">
        <f>C111</f>
        <v>27.2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2197.8000000000002</v>
      </c>
      <c r="E13" s="24"/>
      <c r="F13" s="9">
        <f>$D89</f>
        <v>1065.5999999999999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592</v>
      </c>
      <c r="Q13" s="24"/>
      <c r="R13" s="9">
        <f>$D95</f>
        <v>252.7</v>
      </c>
      <c r="S13" s="24"/>
      <c r="T13" s="9">
        <f>$D96</f>
        <v>1221.92</v>
      </c>
      <c r="U13" s="24"/>
      <c r="V13" s="9">
        <f>$D97</f>
        <v>4825.71</v>
      </c>
      <c r="W13" s="24"/>
      <c r="X13" s="9">
        <f>$D98</f>
        <v>6915.81</v>
      </c>
      <c r="Y13" s="24"/>
      <c r="Z13" s="9">
        <f>$D99</f>
        <v>5666.32</v>
      </c>
      <c r="AA13" s="24"/>
      <c r="AB13" s="9">
        <f>$D100</f>
        <v>9167.4</v>
      </c>
      <c r="AC13" s="24"/>
      <c r="AD13" s="9">
        <f>$D101</f>
        <v>6357.66</v>
      </c>
      <c r="AE13" s="24"/>
      <c r="AF13" s="9">
        <f>$D102</f>
        <v>4720.0200000000004</v>
      </c>
      <c r="AG13" s="24"/>
      <c r="AH13" s="9">
        <f>$D103</f>
        <v>14865.4</v>
      </c>
      <c r="AI13" s="24"/>
      <c r="AJ13" s="9">
        <f>$D104</f>
        <v>8503.4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2277.66</v>
      </c>
      <c r="AS13" s="24"/>
      <c r="AT13" s="9">
        <f>$D109</f>
        <v>4786.4799999999996</v>
      </c>
      <c r="AU13" s="24"/>
      <c r="AV13" s="9">
        <f>$D110</f>
        <v>14869.35</v>
      </c>
      <c r="AW13" s="24"/>
      <c r="AX13" s="9">
        <f>$D111</f>
        <v>13300.8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13173.539999999999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807.4</v>
      </c>
      <c r="AC15" s="24"/>
      <c r="AD15" s="9">
        <f>$E101</f>
        <v>1113.6600000000001</v>
      </c>
      <c r="AE15" s="24"/>
      <c r="AF15" s="9">
        <f>$E102</f>
        <v>1034.02</v>
      </c>
      <c r="AG15" s="24"/>
      <c r="AH15" s="9">
        <f>$E103</f>
        <v>6011.4</v>
      </c>
      <c r="AI15" s="24"/>
      <c r="AJ15" s="9">
        <f>$E104</f>
        <v>3867.4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339.66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16</v>
      </c>
      <c r="AR31" s="119" t="s">
        <v>164</v>
      </c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16</v>
      </c>
      <c r="AR32" s="120" t="s">
        <v>164</v>
      </c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72</v>
      </c>
      <c r="AD34" s="120" t="s">
        <v>164</v>
      </c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72</v>
      </c>
      <c r="AR34" s="120" t="s">
        <v>164</v>
      </c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73</v>
      </c>
      <c r="AD35" s="119" t="s">
        <v>164</v>
      </c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73</v>
      </c>
      <c r="AR35" s="119" t="s">
        <v>164</v>
      </c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177</v>
      </c>
      <c r="AB39" s="5"/>
      <c r="AC39" s="110">
        <f>SUM(AC23:AC38)</f>
        <v>177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177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43</v>
      </c>
      <c r="AB41" s="5"/>
      <c r="AC41" s="4">
        <f>IF(AD15&gt;0,IF(AC12&gt;AC39,+AC12-AC39,0),0)</f>
        <v>0</v>
      </c>
      <c r="AD41" s="5"/>
      <c r="AE41" s="4">
        <f>IF(AF15&gt;0,IF(AE12&gt;AE39,+AE12-AE39,0),0)</f>
        <v>65</v>
      </c>
      <c r="AF41" s="5"/>
      <c r="AG41" s="4">
        <f>IF(AH15&gt;0,IF(AG12&gt;AG39,+AG12-AG39,0),0)</f>
        <v>201</v>
      </c>
      <c r="AH41" s="5"/>
      <c r="AI41" s="4">
        <f>IF(AJ15&gt;0,IF(AI12&gt;AI39,+AI12-AI39,0),0)</f>
        <v>90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0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63" si="38">IF(AF28="x","x","")</f>
        <v/>
      </c>
      <c r="AG62" s="115"/>
      <c r="AH62" s="120" t="str">
        <f t="shared" ref="AH62:AH63" si="39">IF(AH28="x","x","")</f>
        <v/>
      </c>
      <c r="AI62" s="115"/>
      <c r="AJ62" s="120" t="str">
        <f t="shared" ref="AJ62:AJ63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>
        <f>$BC$30-0</f>
        <v>425</v>
      </c>
      <c r="AB64" s="120" t="s">
        <v>241</v>
      </c>
      <c r="AC64" s="115"/>
      <c r="AD64" s="120" t="str">
        <f t="shared" si="37"/>
        <v/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ref="AF65:AF70" si="48">IF(AF31="x","x","")</f>
        <v>x</v>
      </c>
      <c r="AG65" s="115"/>
      <c r="AH65" s="119" t="str">
        <f t="shared" ref="AH65:AH70" si="49">IF(AH31="x","x","")</f>
        <v>x</v>
      </c>
      <c r="AI65" s="115"/>
      <c r="AJ65" s="119" t="str">
        <f t="shared" ref="AJ65:AJ70" si="50">IF(AJ31="x","x","")</f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>x</v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48"/>
        <v>x</v>
      </c>
      <c r="AG66" s="115"/>
      <c r="AH66" s="120" t="str">
        <f t="shared" si="49"/>
        <v>x</v>
      </c>
      <c r="AI66" s="115"/>
      <c r="AJ66" s="120" t="str">
        <f t="shared" si="5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>x</v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48"/>
        <v/>
      </c>
      <c r="AG67" s="115"/>
      <c r="AH67" s="119" t="str">
        <f t="shared" si="49"/>
        <v/>
      </c>
      <c r="AI67" s="115"/>
      <c r="AJ67" s="119" t="str">
        <f t="shared" si="5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>x</v>
      </c>
      <c r="AC68" s="115"/>
      <c r="AD68" s="120" t="str">
        <f t="shared" si="37"/>
        <v>x</v>
      </c>
      <c r="AE68" s="115"/>
      <c r="AF68" s="120" t="str">
        <f t="shared" si="48"/>
        <v/>
      </c>
      <c r="AG68" s="115"/>
      <c r="AH68" s="120" t="str">
        <f t="shared" si="49"/>
        <v/>
      </c>
      <c r="AI68" s="115"/>
      <c r="AJ68" s="120" t="str">
        <f t="shared" si="5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>x</v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>x</v>
      </c>
      <c r="AC69" s="115"/>
      <c r="AD69" s="119" t="str">
        <f t="shared" si="37"/>
        <v>x</v>
      </c>
      <c r="AE69" s="115"/>
      <c r="AF69" s="119" t="str">
        <f t="shared" si="48"/>
        <v/>
      </c>
      <c r="AG69" s="115"/>
      <c r="AH69" s="119" t="str">
        <f t="shared" si="49"/>
        <v/>
      </c>
      <c r="AI69" s="115"/>
      <c r="AJ69" s="119" t="str">
        <f t="shared" si="5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>x</v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48"/>
        <v/>
      </c>
      <c r="AG70" s="115"/>
      <c r="AH70" s="120" t="str">
        <f t="shared" si="49"/>
        <v/>
      </c>
      <c r="AI70" s="115"/>
      <c r="AJ70" s="120" t="str">
        <f t="shared" si="5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>
        <f>$BC$37-66</f>
        <v>9</v>
      </c>
      <c r="AB71" s="119" t="s">
        <v>232</v>
      </c>
      <c r="AC71" s="115"/>
      <c r="AD71" s="119" t="str">
        <f t="shared" si="37"/>
        <v/>
      </c>
      <c r="AE71" s="115">
        <f>$BC$37-66</f>
        <v>9</v>
      </c>
      <c r="AF71" s="119" t="s">
        <v>232</v>
      </c>
      <c r="AG71" s="115">
        <f>$BC$37-66</f>
        <v>9</v>
      </c>
      <c r="AH71" s="119" t="s">
        <v>232</v>
      </c>
      <c r="AI71" s="115">
        <f>$BC$37-66</f>
        <v>9</v>
      </c>
      <c r="AJ71" s="119" t="s">
        <v>232</v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>
        <f>$BC$38-66</f>
        <v>8</v>
      </c>
      <c r="AB72" s="120" t="s">
        <v>232</v>
      </c>
      <c r="AC72" s="115"/>
      <c r="AD72" s="120" t="str">
        <f t="shared" si="37"/>
        <v/>
      </c>
      <c r="AE72" s="115">
        <f>$BC$38-66</f>
        <v>8</v>
      </c>
      <c r="AF72" s="120" t="s">
        <v>232</v>
      </c>
      <c r="AG72" s="115">
        <f>$BC$38-66</f>
        <v>8</v>
      </c>
      <c r="AH72" s="120" t="s">
        <v>232</v>
      </c>
      <c r="AI72" s="115">
        <f>$BC$38-66</f>
        <v>8</v>
      </c>
      <c r="AJ72" s="120" t="s">
        <v>232</v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442</v>
      </c>
      <c r="AB73" s="5"/>
      <c r="AC73" s="110">
        <f>SUM(AC57:AC72)</f>
        <v>0</v>
      </c>
      <c r="AD73" s="5"/>
      <c r="AE73" s="110">
        <f>SUM(AE57:AE72)</f>
        <v>442</v>
      </c>
      <c r="AF73" s="5"/>
      <c r="AG73" s="110">
        <f>SUM(AG57:AG72)</f>
        <v>442</v>
      </c>
      <c r="AH73" s="5"/>
      <c r="AI73" s="110">
        <f>SUM(AI57:AI72)</f>
        <v>442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246</v>
      </c>
    </row>
    <row r="84" spans="1:6" x14ac:dyDescent="0.25">
      <c r="A84" t="s">
        <v>179</v>
      </c>
      <c r="B84" t="s">
        <v>247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110</v>
      </c>
      <c r="C88">
        <v>19.98</v>
      </c>
      <c r="D88">
        <v>2197.8000000000002</v>
      </c>
      <c r="E88">
        <v>0</v>
      </c>
      <c r="F88" s="130">
        <v>38</v>
      </c>
    </row>
    <row r="89" spans="1:6" ht="13" x14ac:dyDescent="0.3">
      <c r="A89" s="32" t="s">
        <v>187</v>
      </c>
      <c r="B89">
        <v>72</v>
      </c>
      <c r="C89">
        <v>14.8</v>
      </c>
      <c r="D89">
        <v>1065.5999999999999</v>
      </c>
      <c r="E89">
        <v>0</v>
      </c>
      <c r="F89">
        <v>38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38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38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38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38</v>
      </c>
    </row>
    <row r="94" spans="1:6" ht="13" x14ac:dyDescent="0.3">
      <c r="A94" s="32" t="s">
        <v>192</v>
      </c>
      <c r="B94">
        <v>37</v>
      </c>
      <c r="C94">
        <v>16</v>
      </c>
      <c r="D94">
        <v>592</v>
      </c>
      <c r="E94">
        <v>0</v>
      </c>
      <c r="F94">
        <v>38</v>
      </c>
    </row>
    <row r="95" spans="1:6" ht="13" x14ac:dyDescent="0.3">
      <c r="A95" s="32" t="s">
        <v>193</v>
      </c>
      <c r="B95">
        <v>14</v>
      </c>
      <c r="C95">
        <v>18.05</v>
      </c>
      <c r="D95">
        <v>252.7</v>
      </c>
      <c r="E95">
        <v>0</v>
      </c>
      <c r="F95">
        <v>38</v>
      </c>
    </row>
    <row r="96" spans="1:6" ht="13" x14ac:dyDescent="0.3">
      <c r="A96" s="32" t="s">
        <v>194</v>
      </c>
      <c r="B96">
        <v>56</v>
      </c>
      <c r="C96">
        <v>21.82</v>
      </c>
      <c r="D96">
        <v>1221.92</v>
      </c>
      <c r="E96">
        <v>0</v>
      </c>
      <c r="F96">
        <v>38</v>
      </c>
    </row>
    <row r="97" spans="1:6" ht="13" x14ac:dyDescent="0.3">
      <c r="A97" s="32" t="s">
        <v>195</v>
      </c>
      <c r="B97">
        <v>183</v>
      </c>
      <c r="C97">
        <v>26.37</v>
      </c>
      <c r="D97">
        <v>4825.71</v>
      </c>
      <c r="E97">
        <v>0</v>
      </c>
      <c r="F97">
        <v>38</v>
      </c>
    </row>
    <row r="98" spans="1:6" ht="13" x14ac:dyDescent="0.3">
      <c r="A98" s="32" t="s">
        <v>196</v>
      </c>
      <c r="B98">
        <v>209</v>
      </c>
      <c r="C98">
        <v>33.090000000000003</v>
      </c>
      <c r="D98">
        <v>6915.81</v>
      </c>
      <c r="E98">
        <v>0</v>
      </c>
      <c r="F98">
        <v>38</v>
      </c>
    </row>
    <row r="99" spans="1:6" ht="13" x14ac:dyDescent="0.3">
      <c r="A99" s="32" t="s">
        <v>197</v>
      </c>
      <c r="B99">
        <v>188</v>
      </c>
      <c r="C99">
        <v>30.14</v>
      </c>
      <c r="D99">
        <v>5666.32</v>
      </c>
      <c r="E99">
        <v>0</v>
      </c>
      <c r="F99">
        <v>38</v>
      </c>
    </row>
    <row r="100" spans="1:6" ht="13" x14ac:dyDescent="0.3">
      <c r="A100" s="32" t="s">
        <v>198</v>
      </c>
      <c r="B100">
        <v>220</v>
      </c>
      <c r="C100">
        <v>41.67</v>
      </c>
      <c r="D100">
        <v>9167.4</v>
      </c>
      <c r="E100">
        <v>807.4</v>
      </c>
      <c r="F100">
        <v>38</v>
      </c>
    </row>
    <row r="101" spans="1:6" ht="13" x14ac:dyDescent="0.3">
      <c r="A101" s="32" t="s">
        <v>199</v>
      </c>
      <c r="B101">
        <v>138</v>
      </c>
      <c r="C101">
        <v>46.07</v>
      </c>
      <c r="D101">
        <v>6357.66</v>
      </c>
      <c r="E101">
        <v>1113.6600000000001</v>
      </c>
      <c r="F101">
        <v>38</v>
      </c>
    </row>
    <row r="102" spans="1:6" ht="13" x14ac:dyDescent="0.3">
      <c r="A102" s="32" t="s">
        <v>200</v>
      </c>
      <c r="B102">
        <v>97</v>
      </c>
      <c r="C102">
        <v>48.66</v>
      </c>
      <c r="D102">
        <v>4720.0200000000004</v>
      </c>
      <c r="E102">
        <v>1034.02</v>
      </c>
      <c r="F102">
        <v>38</v>
      </c>
    </row>
    <row r="103" spans="1:6" ht="13" x14ac:dyDescent="0.3">
      <c r="A103" s="32" t="s">
        <v>201</v>
      </c>
      <c r="B103">
        <v>233</v>
      </c>
      <c r="C103">
        <v>63.8</v>
      </c>
      <c r="D103">
        <v>14865.4</v>
      </c>
      <c r="E103">
        <v>6011.4</v>
      </c>
      <c r="F103">
        <v>38</v>
      </c>
    </row>
    <row r="104" spans="1:6" ht="13" x14ac:dyDescent="0.3">
      <c r="A104" s="32" t="s">
        <v>202</v>
      </c>
      <c r="B104">
        <v>122</v>
      </c>
      <c r="C104">
        <v>69.7</v>
      </c>
      <c r="D104">
        <v>8503.4</v>
      </c>
      <c r="E104">
        <v>3867.4</v>
      </c>
      <c r="F104">
        <v>38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38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38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38</v>
      </c>
    </row>
    <row r="108" spans="1:6" ht="13" x14ac:dyDescent="0.3">
      <c r="A108" s="32" t="s">
        <v>206</v>
      </c>
      <c r="B108">
        <v>51</v>
      </c>
      <c r="C108">
        <v>44.66</v>
      </c>
      <c r="D108">
        <v>2277.66</v>
      </c>
      <c r="E108">
        <v>339.66</v>
      </c>
      <c r="F108">
        <v>38</v>
      </c>
    </row>
    <row r="109" spans="1:6" ht="13" x14ac:dyDescent="0.3">
      <c r="A109" s="32" t="s">
        <v>207</v>
      </c>
      <c r="B109">
        <v>152</v>
      </c>
      <c r="C109">
        <v>31.49</v>
      </c>
      <c r="D109">
        <v>4786.4799999999996</v>
      </c>
      <c r="E109">
        <v>0</v>
      </c>
      <c r="F109">
        <v>38</v>
      </c>
    </row>
    <row r="110" spans="1:6" ht="13" x14ac:dyDescent="0.3">
      <c r="A110" s="32" t="s">
        <v>208</v>
      </c>
      <c r="B110">
        <v>519</v>
      </c>
      <c r="C110">
        <v>28.65</v>
      </c>
      <c r="D110">
        <v>14869.35</v>
      </c>
      <c r="E110">
        <v>0</v>
      </c>
      <c r="F110">
        <v>38</v>
      </c>
    </row>
    <row r="111" spans="1:6" ht="13" x14ac:dyDescent="0.3">
      <c r="A111" s="32" t="s">
        <v>209</v>
      </c>
      <c r="B111">
        <v>489</v>
      </c>
      <c r="C111">
        <v>27.2</v>
      </c>
      <c r="D111">
        <v>13300.8</v>
      </c>
      <c r="E111">
        <v>0</v>
      </c>
      <c r="F111">
        <v>38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112"/>
  <sheetViews>
    <sheetView topLeftCell="A6" zoomScaleNormal="100" workbookViewId="0">
      <pane xSplit="2" ySplit="11" topLeftCell="AF46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45159</v>
      </c>
      <c r="B12" s="11" t="s">
        <v>146</v>
      </c>
      <c r="C12" s="3">
        <f>B88</f>
        <v>378</v>
      </c>
      <c r="D12" s="30">
        <f>C88</f>
        <v>26.33</v>
      </c>
      <c r="E12" s="3">
        <f>B89</f>
        <v>316</v>
      </c>
      <c r="F12" s="191">
        <f>C89</f>
        <v>22.86</v>
      </c>
      <c r="G12" s="3">
        <f>B90</f>
        <v>294</v>
      </c>
      <c r="H12" s="30">
        <f>C90</f>
        <v>22.55</v>
      </c>
      <c r="I12" s="3">
        <f>B91</f>
        <v>314</v>
      </c>
      <c r="J12" s="30">
        <f>C91</f>
        <v>22.08</v>
      </c>
      <c r="K12" s="3">
        <f>B92</f>
        <v>375</v>
      </c>
      <c r="L12" s="30">
        <f>C92</f>
        <v>22.97</v>
      </c>
      <c r="M12" s="3">
        <f>B93</f>
        <v>458</v>
      </c>
      <c r="N12" s="30">
        <f>C93</f>
        <v>26.08</v>
      </c>
      <c r="O12" s="3">
        <f>B94</f>
        <v>529</v>
      </c>
      <c r="P12" s="30">
        <f>C94</f>
        <v>27.24</v>
      </c>
      <c r="Q12" s="3">
        <f>B95</f>
        <v>585</v>
      </c>
      <c r="R12" s="30">
        <f>C95</f>
        <v>29.98</v>
      </c>
      <c r="S12" s="3">
        <f>B96</f>
        <v>606</v>
      </c>
      <c r="T12" s="30">
        <f>C96</f>
        <v>35.94</v>
      </c>
      <c r="U12" s="3">
        <f>B97</f>
        <v>659</v>
      </c>
      <c r="V12" s="30">
        <f>C97</f>
        <v>37.19</v>
      </c>
      <c r="W12" s="3">
        <f>B98</f>
        <v>686</v>
      </c>
      <c r="X12" s="30">
        <f>C98</f>
        <v>44.71</v>
      </c>
      <c r="Y12" s="3">
        <f>B99</f>
        <v>524</v>
      </c>
      <c r="Z12" s="30">
        <f>C99</f>
        <v>51.21</v>
      </c>
      <c r="AA12" s="3">
        <f>B100</f>
        <v>451</v>
      </c>
      <c r="AB12" s="30">
        <f>C100</f>
        <v>56.31</v>
      </c>
      <c r="AC12" s="3">
        <f>B101</f>
        <v>322</v>
      </c>
      <c r="AD12" s="30">
        <f>C101</f>
        <v>65.45</v>
      </c>
      <c r="AE12" s="3">
        <f>B102</f>
        <v>246</v>
      </c>
      <c r="AF12" s="30">
        <f>C102</f>
        <v>70.760000000000005</v>
      </c>
      <c r="AG12" s="3">
        <f>B103</f>
        <v>193</v>
      </c>
      <c r="AH12" s="30">
        <f>C103</f>
        <v>85.41</v>
      </c>
      <c r="AI12" s="3">
        <f>B104</f>
        <v>187</v>
      </c>
      <c r="AJ12" s="30">
        <f>C104</f>
        <v>96.67</v>
      </c>
      <c r="AK12" s="3">
        <f>B105</f>
        <v>152</v>
      </c>
      <c r="AL12" s="30">
        <f>C105</f>
        <v>78.17</v>
      </c>
      <c r="AM12" s="3">
        <f>B106</f>
        <v>81</v>
      </c>
      <c r="AN12" s="30">
        <f>C106</f>
        <v>64.069999999999993</v>
      </c>
      <c r="AO12" s="3">
        <f>B107</f>
        <v>20</v>
      </c>
      <c r="AP12" s="30">
        <f>C107</f>
        <v>54.29</v>
      </c>
      <c r="AQ12" s="3">
        <f>B108</f>
        <v>9</v>
      </c>
      <c r="AR12" s="30">
        <f>C108</f>
        <v>47.19</v>
      </c>
      <c r="AS12" s="3">
        <f>B109</f>
        <v>56</v>
      </c>
      <c r="AT12" s="30">
        <f>C109</f>
        <v>37.39</v>
      </c>
      <c r="AU12" s="3">
        <f>B110</f>
        <v>188</v>
      </c>
      <c r="AV12" s="30">
        <f>C110</f>
        <v>27.92</v>
      </c>
      <c r="AW12" s="3">
        <f>B111</f>
        <v>245</v>
      </c>
      <c r="AX12" s="30">
        <f>C111</f>
        <v>26.68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9952.74</v>
      </c>
      <c r="E13" s="24"/>
      <c r="F13" s="9">
        <f>$D89</f>
        <v>7223.76</v>
      </c>
      <c r="G13" s="24"/>
      <c r="H13" s="9">
        <f>$D90</f>
        <v>6629.7</v>
      </c>
      <c r="I13" s="24"/>
      <c r="J13" s="9">
        <f>$D91</f>
        <v>6933.12</v>
      </c>
      <c r="K13" s="24"/>
      <c r="L13" s="9">
        <f>$D92</f>
        <v>8613.75</v>
      </c>
      <c r="M13" s="24"/>
      <c r="N13" s="9">
        <f>$D93</f>
        <v>11944.64</v>
      </c>
      <c r="O13" s="24"/>
      <c r="P13" s="9">
        <f>$D94</f>
        <v>14409.96</v>
      </c>
      <c r="Q13" s="24"/>
      <c r="R13" s="9">
        <f>$D95</f>
        <v>17538.3</v>
      </c>
      <c r="S13" s="24"/>
      <c r="T13" s="9">
        <f>$D96</f>
        <v>21779.64</v>
      </c>
      <c r="U13" s="24"/>
      <c r="V13" s="9">
        <f>$D97</f>
        <v>24508.21</v>
      </c>
      <c r="W13" s="24"/>
      <c r="X13" s="9">
        <f>$D98</f>
        <v>30671.06</v>
      </c>
      <c r="Y13" s="24"/>
      <c r="Z13" s="9">
        <f>$D99</f>
        <v>26834.04</v>
      </c>
      <c r="AA13" s="24"/>
      <c r="AB13" s="9">
        <f>$D100</f>
        <v>25395.81</v>
      </c>
      <c r="AC13" s="24"/>
      <c r="AD13" s="9">
        <f>$D101</f>
        <v>21074.9</v>
      </c>
      <c r="AE13" s="24"/>
      <c r="AF13" s="9">
        <f>$D102</f>
        <v>17406.96</v>
      </c>
      <c r="AG13" s="24"/>
      <c r="AH13" s="9">
        <f>$D103</f>
        <v>16484.13</v>
      </c>
      <c r="AI13" s="24"/>
      <c r="AJ13" s="9">
        <f>$D104</f>
        <v>18077.29</v>
      </c>
      <c r="AK13" s="24"/>
      <c r="AL13" s="9">
        <f>$D105</f>
        <v>11881.84</v>
      </c>
      <c r="AM13" s="24"/>
      <c r="AN13" s="9">
        <f>$D106</f>
        <v>5189.67</v>
      </c>
      <c r="AO13" s="24"/>
      <c r="AP13" s="9">
        <f>$D107</f>
        <v>1085.8</v>
      </c>
      <c r="AQ13" s="24"/>
      <c r="AR13" s="9">
        <f>$D108</f>
        <v>424.71</v>
      </c>
      <c r="AS13" s="24"/>
      <c r="AT13" s="9">
        <f>$D109</f>
        <v>2093.84</v>
      </c>
      <c r="AU13" s="24"/>
      <c r="AV13" s="9">
        <f>$D110</f>
        <v>5248.96</v>
      </c>
      <c r="AW13" s="24"/>
      <c r="AX13" s="9">
        <f>$D111</f>
        <v>6536.6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65428.21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4603.0600000000004</v>
      </c>
      <c r="Y15" s="24"/>
      <c r="Z15" s="9">
        <f>$E99</f>
        <v>6922.04</v>
      </c>
      <c r="AA15" s="24"/>
      <c r="AB15" s="9">
        <f>$E100</f>
        <v>8257.81</v>
      </c>
      <c r="AC15" s="24"/>
      <c r="AD15" s="9">
        <f>$E101</f>
        <v>8838.9</v>
      </c>
      <c r="AE15" s="24"/>
      <c r="AF15" s="9">
        <f>$E102</f>
        <v>8058.96</v>
      </c>
      <c r="AG15" s="24"/>
      <c r="AH15" s="9">
        <f>$E103</f>
        <v>9150.1299999999992</v>
      </c>
      <c r="AI15" s="24"/>
      <c r="AJ15" s="9">
        <f>$E104</f>
        <v>10971.29</v>
      </c>
      <c r="AK15" s="24"/>
      <c r="AL15" s="9">
        <f>$E105</f>
        <v>6105.84</v>
      </c>
      <c r="AM15" s="24"/>
      <c r="AN15" s="9">
        <f>$E106</f>
        <v>2111.67</v>
      </c>
      <c r="AO15" s="24"/>
      <c r="AP15" s="9">
        <f>$E107</f>
        <v>325.8</v>
      </c>
      <c r="AQ15" s="24"/>
      <c r="AR15" s="9">
        <f>$E108</f>
        <v>82.71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16</v>
      </c>
      <c r="Z31" s="119" t="s">
        <v>164</v>
      </c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16</v>
      </c>
      <c r="AP31" s="119" t="s">
        <v>164</v>
      </c>
      <c r="AQ31" s="109">
        <f t="shared" si="20"/>
        <v>16</v>
      </c>
      <c r="AR31" s="119" t="s">
        <v>164</v>
      </c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16</v>
      </c>
      <c r="Z32" s="120" t="s">
        <v>164</v>
      </c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16</v>
      </c>
      <c r="AP32" s="120" t="s">
        <v>164</v>
      </c>
      <c r="AQ32" s="109">
        <f t="shared" si="20"/>
        <v>16</v>
      </c>
      <c r="AR32" s="120" t="s">
        <v>164</v>
      </c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72</v>
      </c>
      <c r="AR34" s="120" t="s">
        <v>164</v>
      </c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73</v>
      </c>
      <c r="X35" s="119" t="s">
        <v>164</v>
      </c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73</v>
      </c>
      <c r="AR35" s="119" t="s">
        <v>164</v>
      </c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177</v>
      </c>
      <c r="X39" s="5"/>
      <c r="Y39" s="110">
        <f>SUM(Y23:Y38)</f>
        <v>32</v>
      </c>
      <c r="Z39" s="5"/>
      <c r="AA39" s="110">
        <f>SUM(AA23:AA38)</f>
        <v>32</v>
      </c>
      <c r="AB39" s="5"/>
      <c r="AC39" s="110">
        <f>SUM(AC23:AC38)</f>
        <v>32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32</v>
      </c>
      <c r="AN39" s="5"/>
      <c r="AO39" s="110">
        <f>SUM(AO23:AO38)</f>
        <v>32</v>
      </c>
      <c r="AP39" s="5"/>
      <c r="AQ39" s="110">
        <f>SUM(AQ23:AQ38)</f>
        <v>177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509</v>
      </c>
      <c r="X41" s="5"/>
      <c r="Y41" s="4">
        <f>IF(Z15&gt;0,IF(Y12&gt;Y39,+Y12-Y39,0),0)</f>
        <v>492</v>
      </c>
      <c r="Z41" s="5"/>
      <c r="AA41" s="4">
        <f>IF(AB15&gt;0,IF(AA12&gt;AA39,+AA12-AA39,0),0)</f>
        <v>419</v>
      </c>
      <c r="AB41" s="5"/>
      <c r="AC41" s="4">
        <f>IF(AD15&gt;0,IF(AC12&gt;AC39,+AC12-AC39,0),0)</f>
        <v>290</v>
      </c>
      <c r="AD41" s="5"/>
      <c r="AE41" s="4">
        <f>IF(AF15&gt;0,IF(AE12&gt;AE39,+AE12-AE39,0),0)</f>
        <v>214</v>
      </c>
      <c r="AF41" s="5"/>
      <c r="AG41" s="4">
        <f>IF(AH15&gt;0,IF(AG12&gt;AG39,+AG12-AG39,0),0)</f>
        <v>161</v>
      </c>
      <c r="AH41" s="5"/>
      <c r="AI41" s="4">
        <f>IF(AJ15&gt;0,IF(AI12&gt;AI39,+AI12-AI39,0),0)</f>
        <v>155</v>
      </c>
      <c r="AJ41" s="5"/>
      <c r="AK41" s="4">
        <f>IF(AL15&gt;0,IF(AK12&gt;AK39,+AK12-AK39,0),0)</f>
        <v>120</v>
      </c>
      <c r="AL41" s="5"/>
      <c r="AM41" s="4">
        <f>IF(AN15&gt;0,IF(AM12&gt;AM39,+AM12-AM39,0),0)</f>
        <v>49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63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>
        <f>$BC$28-74</f>
        <v>26</v>
      </c>
      <c r="AF62" s="120" t="s">
        <v>248</v>
      </c>
      <c r="AG62" s="115">
        <f>$BC$28-74</f>
        <v>26</v>
      </c>
      <c r="AH62" s="120" t="s">
        <v>248</v>
      </c>
      <c r="AI62" s="115">
        <f>$BC$28-74</f>
        <v>26</v>
      </c>
      <c r="AJ62" s="120" t="s">
        <v>248</v>
      </c>
      <c r="AK62" s="115">
        <f>$BC$28-74</f>
        <v>26</v>
      </c>
      <c r="AL62" s="120" t="s">
        <v>248</v>
      </c>
      <c r="AM62" s="115">
        <f>$BC$28-74</f>
        <v>26</v>
      </c>
      <c r="AN62" s="120" t="s">
        <v>248</v>
      </c>
      <c r="AO62" s="115"/>
      <c r="AP62" s="120" t="str">
        <f t="shared" ref="AP62:AP72" si="38">IF(AP28="x","x","")</f>
        <v/>
      </c>
      <c r="AQ62" s="115"/>
      <c r="AR62" s="120" t="str">
        <f t="shared" ref="AR62:AR72" si="39">IF(AR28="x","x","")</f>
        <v/>
      </c>
      <c r="AS62" s="115"/>
      <c r="AT62" s="120" t="str">
        <f t="shared" ref="AT62:AT72" si="40">IF(AT28="x","x","")</f>
        <v/>
      </c>
      <c r="AU62" s="115"/>
      <c r="AV62" s="120" t="str">
        <f t="shared" ref="AV62:AV72" si="41">IF(AV28="x","x","")</f>
        <v/>
      </c>
      <c r="AW62" s="115"/>
      <c r="AX62" s="120" t="str">
        <f t="shared" ref="AX62:AX72" si="42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ref="AF63:AH69" si="43">IF(AF29="x","x","")</f>
        <v/>
      </c>
      <c r="AG63" s="115"/>
      <c r="AH63" s="119" t="str">
        <f t="shared" si="43"/>
        <v/>
      </c>
      <c r="AI63" s="115"/>
      <c r="AJ63" s="119" t="str">
        <f t="shared" ref="AJ63" si="44">IF(AJ29="x","x","")</f>
        <v/>
      </c>
      <c r="AK63" s="115"/>
      <c r="AL63" s="119" t="str">
        <f t="shared" ref="AL63" si="45">IF(AL29="x","x","")</f>
        <v/>
      </c>
      <c r="AM63" s="115"/>
      <c r="AN63" s="119" t="str">
        <f t="shared" ref="AN63" si="46">IF(AN29="x","x","")</f>
        <v/>
      </c>
      <c r="AO63" s="115"/>
      <c r="AP63" s="119" t="str">
        <f t="shared" si="38"/>
        <v/>
      </c>
      <c r="AQ63" s="115"/>
      <c r="AR63" s="119" t="str">
        <f t="shared" si="39"/>
        <v/>
      </c>
      <c r="AS63" s="115"/>
      <c r="AT63" s="119" t="str">
        <f t="shared" si="40"/>
        <v/>
      </c>
      <c r="AU63" s="115"/>
      <c r="AV63" s="119" t="str">
        <f t="shared" si="41"/>
        <v/>
      </c>
      <c r="AW63" s="115"/>
      <c r="AX63" s="119" t="str">
        <f t="shared" si="42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>
        <f>$BC$30-0</f>
        <v>425</v>
      </c>
      <c r="X64" s="120" t="s">
        <v>241</v>
      </c>
      <c r="Y64" s="115">
        <f>$BC$30-0</f>
        <v>425</v>
      </c>
      <c r="Z64" s="120" t="s">
        <v>241</v>
      </c>
      <c r="AA64" s="115">
        <f>$BC$30-0</f>
        <v>425</v>
      </c>
      <c r="AB64" s="120" t="s">
        <v>241</v>
      </c>
      <c r="AC64" s="115">
        <f>$BC$30-0</f>
        <v>425</v>
      </c>
      <c r="AD64" s="120" t="s">
        <v>241</v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>
        <f>$BC$30-0</f>
        <v>425</v>
      </c>
      <c r="AL64" s="120" t="s">
        <v>241</v>
      </c>
      <c r="AM64" s="115">
        <f>$BC$30-0</f>
        <v>425</v>
      </c>
      <c r="AN64" s="120" t="s">
        <v>241</v>
      </c>
      <c r="AO64" s="115"/>
      <c r="AP64" s="120" t="str">
        <f t="shared" si="38"/>
        <v/>
      </c>
      <c r="AQ64" s="115"/>
      <c r="AR64" s="120" t="str">
        <f t="shared" si="39"/>
        <v/>
      </c>
      <c r="AS64" s="115"/>
      <c r="AT64" s="120" t="str">
        <f t="shared" si="40"/>
        <v/>
      </c>
      <c r="AU64" s="115"/>
      <c r="AV64" s="120" t="str">
        <f t="shared" si="41"/>
        <v/>
      </c>
      <c r="AW64" s="115"/>
      <c r="AX64" s="120" t="str">
        <f t="shared" si="42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ref="X65:X70" si="47">IF(X31="x","x","")</f>
        <v>x</v>
      </c>
      <c r="Y65" s="115"/>
      <c r="Z65" s="119" t="str">
        <f t="shared" si="35"/>
        <v>x</v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43"/>
        <v>x</v>
      </c>
      <c r="AG65" s="115"/>
      <c r="AH65" s="119" t="str">
        <f t="shared" si="43"/>
        <v>x</v>
      </c>
      <c r="AI65" s="115"/>
      <c r="AJ65" s="119" t="str">
        <f t="shared" ref="AJ65" si="48">IF(AJ31="x","x","")</f>
        <v>x</v>
      </c>
      <c r="AK65" s="115"/>
      <c r="AL65" s="119" t="str">
        <f t="shared" ref="AL65" si="49">IF(AL31="x","x","")</f>
        <v>x</v>
      </c>
      <c r="AM65" s="115"/>
      <c r="AN65" s="119" t="str">
        <f t="shared" ref="AN65" si="50">IF(AN31="x","x","")</f>
        <v>x</v>
      </c>
      <c r="AO65" s="115"/>
      <c r="AP65" s="119" t="str">
        <f t="shared" si="38"/>
        <v>x</v>
      </c>
      <c r="AQ65" s="115"/>
      <c r="AR65" s="119" t="str">
        <f t="shared" si="39"/>
        <v>x</v>
      </c>
      <c r="AS65" s="115"/>
      <c r="AT65" s="119" t="str">
        <f t="shared" si="40"/>
        <v/>
      </c>
      <c r="AU65" s="115"/>
      <c r="AV65" s="119" t="str">
        <f t="shared" si="41"/>
        <v/>
      </c>
      <c r="AW65" s="115"/>
      <c r="AX65" s="119" t="str">
        <f t="shared" si="42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47"/>
        <v>x</v>
      </c>
      <c r="Y66" s="115"/>
      <c r="Z66" s="120" t="str">
        <f t="shared" si="35"/>
        <v>x</v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43"/>
        <v>x</v>
      </c>
      <c r="AG66" s="115"/>
      <c r="AH66" s="120" t="str">
        <f t="shared" si="43"/>
        <v>x</v>
      </c>
      <c r="AI66" s="115"/>
      <c r="AJ66" s="120" t="str">
        <f t="shared" ref="AJ66" si="51">IF(AJ32="x","x","")</f>
        <v>x</v>
      </c>
      <c r="AK66" s="115"/>
      <c r="AL66" s="120" t="str">
        <f t="shared" ref="AL66" si="52">IF(AL32="x","x","")</f>
        <v>x</v>
      </c>
      <c r="AM66" s="115"/>
      <c r="AN66" s="120" t="str">
        <f t="shared" ref="AN66" si="53">IF(AN32="x","x","")</f>
        <v>x</v>
      </c>
      <c r="AO66" s="115"/>
      <c r="AP66" s="120" t="str">
        <f t="shared" si="38"/>
        <v>x</v>
      </c>
      <c r="AQ66" s="115"/>
      <c r="AR66" s="120" t="str">
        <f t="shared" si="39"/>
        <v>x</v>
      </c>
      <c r="AS66" s="115"/>
      <c r="AT66" s="120" t="str">
        <f t="shared" si="40"/>
        <v/>
      </c>
      <c r="AU66" s="115"/>
      <c r="AV66" s="120" t="str">
        <f t="shared" si="41"/>
        <v/>
      </c>
      <c r="AW66" s="115"/>
      <c r="AX66" s="120" t="str">
        <f t="shared" si="42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47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43"/>
        <v/>
      </c>
      <c r="AG67" s="115"/>
      <c r="AH67" s="119" t="str">
        <f t="shared" si="43"/>
        <v/>
      </c>
      <c r="AI67" s="115"/>
      <c r="AJ67" s="119" t="str">
        <f t="shared" ref="AJ67" si="54">IF(AJ33="x","x","")</f>
        <v/>
      </c>
      <c r="AK67" s="115"/>
      <c r="AL67" s="119" t="str">
        <f t="shared" ref="AL67" si="55">IF(AL33="x","x","")</f>
        <v/>
      </c>
      <c r="AM67" s="115"/>
      <c r="AN67" s="119" t="str">
        <f t="shared" ref="AN67" si="56">IF(AN33="x","x","")</f>
        <v/>
      </c>
      <c r="AO67" s="115"/>
      <c r="AP67" s="119" t="str">
        <f t="shared" si="38"/>
        <v/>
      </c>
      <c r="AQ67" s="115"/>
      <c r="AR67" s="119" t="str">
        <f t="shared" si="39"/>
        <v/>
      </c>
      <c r="AS67" s="115"/>
      <c r="AT67" s="119" t="str">
        <f t="shared" si="40"/>
        <v/>
      </c>
      <c r="AU67" s="115"/>
      <c r="AV67" s="119" t="str">
        <f t="shared" si="41"/>
        <v/>
      </c>
      <c r="AW67" s="115"/>
      <c r="AX67" s="119" t="str">
        <f t="shared" si="42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47"/>
        <v>x</v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43"/>
        <v/>
      </c>
      <c r="AG68" s="115"/>
      <c r="AH68" s="120" t="str">
        <f t="shared" si="43"/>
        <v/>
      </c>
      <c r="AI68" s="115"/>
      <c r="AJ68" s="120" t="str">
        <f t="shared" ref="AJ68" si="57">IF(AJ34="x","x","")</f>
        <v/>
      </c>
      <c r="AK68" s="115"/>
      <c r="AL68" s="120" t="str">
        <f t="shared" ref="AL68" si="58">IF(AL34="x","x","")</f>
        <v/>
      </c>
      <c r="AM68" s="115"/>
      <c r="AN68" s="120" t="str">
        <f t="shared" ref="AN68" si="59">IF(AN34="x","x","")</f>
        <v/>
      </c>
      <c r="AO68" s="115"/>
      <c r="AP68" s="120" t="str">
        <f t="shared" si="38"/>
        <v/>
      </c>
      <c r="AQ68" s="115"/>
      <c r="AR68" s="120" t="str">
        <f t="shared" si="39"/>
        <v>x</v>
      </c>
      <c r="AS68" s="115"/>
      <c r="AT68" s="120" t="str">
        <f t="shared" si="40"/>
        <v/>
      </c>
      <c r="AU68" s="115"/>
      <c r="AV68" s="120" t="str">
        <f t="shared" si="41"/>
        <v/>
      </c>
      <c r="AW68" s="115"/>
      <c r="AX68" s="120" t="str">
        <f t="shared" si="42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47"/>
        <v>x</v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43"/>
        <v/>
      </c>
      <c r="AG69" s="115"/>
      <c r="AH69" s="119" t="str">
        <f t="shared" si="43"/>
        <v/>
      </c>
      <c r="AI69" s="115"/>
      <c r="AJ69" s="119" t="str">
        <f t="shared" ref="AJ69" si="60">IF(AJ35="x","x","")</f>
        <v/>
      </c>
      <c r="AK69" s="115"/>
      <c r="AL69" s="119" t="str">
        <f t="shared" ref="AL69" si="61">IF(AL35="x","x","")</f>
        <v/>
      </c>
      <c r="AM69" s="115"/>
      <c r="AN69" s="119" t="str">
        <f t="shared" ref="AN69" si="62">IF(AN35="x","x","")</f>
        <v/>
      </c>
      <c r="AO69" s="115"/>
      <c r="AP69" s="119" t="str">
        <f t="shared" si="38"/>
        <v/>
      </c>
      <c r="AQ69" s="115"/>
      <c r="AR69" s="119" t="str">
        <f t="shared" si="39"/>
        <v>x</v>
      </c>
      <c r="AS69" s="115"/>
      <c r="AT69" s="119" t="str">
        <f t="shared" si="40"/>
        <v/>
      </c>
      <c r="AU69" s="115"/>
      <c r="AV69" s="119" t="str">
        <f t="shared" si="41"/>
        <v/>
      </c>
      <c r="AW69" s="115"/>
      <c r="AX69" s="119" t="str">
        <f t="shared" si="42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47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>
        <f>$BC$36-146</f>
        <v>4</v>
      </c>
      <c r="AF70" s="120" t="s">
        <v>232</v>
      </c>
      <c r="AG70" s="115">
        <f>$BC$36-146</f>
        <v>4</v>
      </c>
      <c r="AH70" s="120" t="s">
        <v>232</v>
      </c>
      <c r="AI70" s="115">
        <f>$BC$36-146</f>
        <v>4</v>
      </c>
      <c r="AJ70" s="120" t="s">
        <v>232</v>
      </c>
      <c r="AK70" s="115">
        <f>$BC$36-146</f>
        <v>4</v>
      </c>
      <c r="AL70" s="120" t="s">
        <v>232</v>
      </c>
      <c r="AM70" s="115">
        <f>$BC$36-146</f>
        <v>4</v>
      </c>
      <c r="AN70" s="120" t="s">
        <v>232</v>
      </c>
      <c r="AO70" s="115"/>
      <c r="AP70" s="120" t="str">
        <f t="shared" si="38"/>
        <v/>
      </c>
      <c r="AQ70" s="115"/>
      <c r="AR70" s="120" t="str">
        <f t="shared" si="39"/>
        <v/>
      </c>
      <c r="AS70" s="115"/>
      <c r="AT70" s="120" t="str">
        <f t="shared" si="40"/>
        <v/>
      </c>
      <c r="AU70" s="115"/>
      <c r="AV70" s="120" t="str">
        <f t="shared" si="41"/>
        <v/>
      </c>
      <c r="AW70" s="115"/>
      <c r="AX70" s="120" t="str">
        <f t="shared" si="42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/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>
        <f>$BC$37-66</f>
        <v>9</v>
      </c>
      <c r="AF71" s="119" t="s">
        <v>232</v>
      </c>
      <c r="AG71" s="115">
        <f>$BC$37-66</f>
        <v>9</v>
      </c>
      <c r="AH71" s="119" t="s">
        <v>232</v>
      </c>
      <c r="AI71" s="115">
        <f>$BC$37-66</f>
        <v>9</v>
      </c>
      <c r="AJ71" s="119" t="s">
        <v>232</v>
      </c>
      <c r="AK71" s="115">
        <f>$BC$37-66</f>
        <v>9</v>
      </c>
      <c r="AL71" s="119" t="s">
        <v>232</v>
      </c>
      <c r="AM71" s="115">
        <f>$BC$37-66</f>
        <v>9</v>
      </c>
      <c r="AN71" s="119" t="s">
        <v>232</v>
      </c>
      <c r="AO71" s="115"/>
      <c r="AP71" s="119" t="str">
        <f t="shared" si="38"/>
        <v/>
      </c>
      <c r="AQ71" s="115"/>
      <c r="AR71" s="119" t="str">
        <f t="shared" si="39"/>
        <v/>
      </c>
      <c r="AS71" s="115"/>
      <c r="AT71" s="119" t="str">
        <f t="shared" si="40"/>
        <v/>
      </c>
      <c r="AU71" s="115"/>
      <c r="AV71" s="119" t="str">
        <f t="shared" si="41"/>
        <v/>
      </c>
      <c r="AW71" s="115"/>
      <c r="AX71" s="119" t="str">
        <f t="shared" si="42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/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>
        <f>$BC$38-66</f>
        <v>8</v>
      </c>
      <c r="AF72" s="120" t="s">
        <v>232</v>
      </c>
      <c r="AG72" s="115">
        <f>$BC$38-66</f>
        <v>8</v>
      </c>
      <c r="AH72" s="120" t="s">
        <v>232</v>
      </c>
      <c r="AI72" s="115">
        <f>$BC$38-66</f>
        <v>8</v>
      </c>
      <c r="AJ72" s="120" t="s">
        <v>232</v>
      </c>
      <c r="AK72" s="115">
        <f>$BC$38-66</f>
        <v>8</v>
      </c>
      <c r="AL72" s="120" t="s">
        <v>232</v>
      </c>
      <c r="AM72" s="115">
        <f>$BC$38-66</f>
        <v>8</v>
      </c>
      <c r="AN72" s="120" t="s">
        <v>232</v>
      </c>
      <c r="AO72" s="115"/>
      <c r="AP72" s="120" t="str">
        <f t="shared" si="38"/>
        <v/>
      </c>
      <c r="AQ72" s="115"/>
      <c r="AR72" s="120" t="str">
        <f t="shared" si="39"/>
        <v/>
      </c>
      <c r="AS72" s="115"/>
      <c r="AT72" s="120" t="str">
        <f t="shared" si="40"/>
        <v/>
      </c>
      <c r="AU72" s="115"/>
      <c r="AV72" s="120" t="str">
        <f t="shared" si="41"/>
        <v/>
      </c>
      <c r="AW72" s="115"/>
      <c r="AX72" s="120" t="str">
        <f t="shared" si="42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425</v>
      </c>
      <c r="X73" s="5"/>
      <c r="Y73" s="110">
        <f>SUM(Y57:Y72)</f>
        <v>425</v>
      </c>
      <c r="Z73" s="5"/>
      <c r="AA73" s="110">
        <f>SUM(AA57:AA72)</f>
        <v>425</v>
      </c>
      <c r="AB73" s="5"/>
      <c r="AC73" s="110">
        <f>SUM(AC57:AC72)</f>
        <v>425</v>
      </c>
      <c r="AD73" s="5"/>
      <c r="AE73" s="110">
        <f>SUM(AE57:AE72)</f>
        <v>472</v>
      </c>
      <c r="AF73" s="5"/>
      <c r="AG73" s="110">
        <f>SUM(AG57:AG72)</f>
        <v>472</v>
      </c>
      <c r="AH73" s="5"/>
      <c r="AI73" s="110">
        <f>SUM(AI57:AI72)</f>
        <v>472</v>
      </c>
      <c r="AJ73" s="5"/>
      <c r="AK73" s="110">
        <f>SUM(AK57:AK72)</f>
        <v>472</v>
      </c>
      <c r="AL73" s="5"/>
      <c r="AM73" s="110">
        <f>SUM(AM57:AM72)</f>
        <v>472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249</v>
      </c>
    </row>
    <row r="84" spans="1:6" x14ac:dyDescent="0.25">
      <c r="A84" t="s">
        <v>179</v>
      </c>
      <c r="B84" t="s">
        <v>250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378</v>
      </c>
      <c r="C88">
        <v>26.33</v>
      </c>
      <c r="D88">
        <v>9952.74</v>
      </c>
      <c r="E88">
        <v>0</v>
      </c>
      <c r="F88" s="130">
        <v>38</v>
      </c>
    </row>
    <row r="89" spans="1:6" ht="13" x14ac:dyDescent="0.3">
      <c r="A89" s="32" t="s">
        <v>187</v>
      </c>
      <c r="B89">
        <v>316</v>
      </c>
      <c r="C89">
        <v>22.86</v>
      </c>
      <c r="D89">
        <v>7223.76</v>
      </c>
      <c r="E89">
        <v>0</v>
      </c>
      <c r="F89">
        <v>38</v>
      </c>
    </row>
    <row r="90" spans="1:6" ht="13" x14ac:dyDescent="0.3">
      <c r="A90" s="32" t="s">
        <v>188</v>
      </c>
      <c r="B90">
        <v>294</v>
      </c>
      <c r="C90">
        <v>22.55</v>
      </c>
      <c r="D90">
        <v>6629.7</v>
      </c>
      <c r="E90">
        <v>0</v>
      </c>
      <c r="F90">
        <v>38</v>
      </c>
    </row>
    <row r="91" spans="1:6" ht="13" x14ac:dyDescent="0.3">
      <c r="A91" s="32" t="s">
        <v>189</v>
      </c>
      <c r="B91">
        <v>314</v>
      </c>
      <c r="C91">
        <v>22.08</v>
      </c>
      <c r="D91">
        <v>6933.12</v>
      </c>
      <c r="E91">
        <v>0</v>
      </c>
      <c r="F91">
        <v>38</v>
      </c>
    </row>
    <row r="92" spans="1:6" ht="13" x14ac:dyDescent="0.3">
      <c r="A92" s="32" t="s">
        <v>190</v>
      </c>
      <c r="B92">
        <v>375</v>
      </c>
      <c r="C92">
        <v>22.97</v>
      </c>
      <c r="D92">
        <v>8613.75</v>
      </c>
      <c r="E92">
        <v>0</v>
      </c>
      <c r="F92">
        <v>38</v>
      </c>
    </row>
    <row r="93" spans="1:6" ht="13" x14ac:dyDescent="0.3">
      <c r="A93" s="32" t="s">
        <v>191</v>
      </c>
      <c r="B93">
        <v>458</v>
      </c>
      <c r="C93">
        <v>26.08</v>
      </c>
      <c r="D93">
        <v>11944.64</v>
      </c>
      <c r="E93">
        <v>0</v>
      </c>
      <c r="F93">
        <v>38</v>
      </c>
    </row>
    <row r="94" spans="1:6" ht="13" x14ac:dyDescent="0.3">
      <c r="A94" s="32" t="s">
        <v>192</v>
      </c>
      <c r="B94">
        <v>529</v>
      </c>
      <c r="C94">
        <v>27.24</v>
      </c>
      <c r="D94">
        <v>14409.96</v>
      </c>
      <c r="E94">
        <v>0</v>
      </c>
      <c r="F94">
        <v>38</v>
      </c>
    </row>
    <row r="95" spans="1:6" ht="13" x14ac:dyDescent="0.3">
      <c r="A95" s="32" t="s">
        <v>193</v>
      </c>
      <c r="B95">
        <v>585</v>
      </c>
      <c r="C95">
        <v>29.98</v>
      </c>
      <c r="D95">
        <v>17538.3</v>
      </c>
      <c r="E95">
        <v>0</v>
      </c>
      <c r="F95">
        <v>38</v>
      </c>
    </row>
    <row r="96" spans="1:6" ht="13" x14ac:dyDescent="0.3">
      <c r="A96" s="32" t="s">
        <v>194</v>
      </c>
      <c r="B96">
        <v>606</v>
      </c>
      <c r="C96">
        <v>35.94</v>
      </c>
      <c r="D96">
        <v>21779.64</v>
      </c>
      <c r="E96">
        <v>0</v>
      </c>
      <c r="F96">
        <v>38</v>
      </c>
    </row>
    <row r="97" spans="1:6" ht="13" x14ac:dyDescent="0.3">
      <c r="A97" s="32" t="s">
        <v>195</v>
      </c>
      <c r="B97">
        <v>659</v>
      </c>
      <c r="C97">
        <v>37.19</v>
      </c>
      <c r="D97">
        <v>24508.21</v>
      </c>
      <c r="E97">
        <v>0</v>
      </c>
      <c r="F97">
        <v>38</v>
      </c>
    </row>
    <row r="98" spans="1:6" ht="13" x14ac:dyDescent="0.3">
      <c r="A98" s="32" t="s">
        <v>196</v>
      </c>
      <c r="B98">
        <v>686</v>
      </c>
      <c r="C98">
        <v>44.71</v>
      </c>
      <c r="D98">
        <v>30671.06</v>
      </c>
      <c r="E98">
        <v>4603.0600000000004</v>
      </c>
      <c r="F98">
        <v>38</v>
      </c>
    </row>
    <row r="99" spans="1:6" ht="13" x14ac:dyDescent="0.3">
      <c r="A99" s="32" t="s">
        <v>197</v>
      </c>
      <c r="B99">
        <v>524</v>
      </c>
      <c r="C99">
        <v>51.21</v>
      </c>
      <c r="D99">
        <v>26834.04</v>
      </c>
      <c r="E99">
        <v>6922.04</v>
      </c>
      <c r="F99">
        <v>38</v>
      </c>
    </row>
    <row r="100" spans="1:6" ht="13" x14ac:dyDescent="0.3">
      <c r="A100" s="32" t="s">
        <v>198</v>
      </c>
      <c r="B100">
        <v>451</v>
      </c>
      <c r="C100">
        <v>56.31</v>
      </c>
      <c r="D100">
        <v>25395.81</v>
      </c>
      <c r="E100">
        <v>8257.81</v>
      </c>
      <c r="F100">
        <v>38</v>
      </c>
    </row>
    <row r="101" spans="1:6" ht="13" x14ac:dyDescent="0.3">
      <c r="A101" s="32" t="s">
        <v>199</v>
      </c>
      <c r="B101">
        <v>322</v>
      </c>
      <c r="C101">
        <v>65.45</v>
      </c>
      <c r="D101">
        <v>21074.9</v>
      </c>
      <c r="E101">
        <v>8838.9</v>
      </c>
      <c r="F101">
        <v>38</v>
      </c>
    </row>
    <row r="102" spans="1:6" ht="13" x14ac:dyDescent="0.3">
      <c r="A102" s="32" t="s">
        <v>200</v>
      </c>
      <c r="B102">
        <v>246</v>
      </c>
      <c r="C102">
        <v>70.760000000000005</v>
      </c>
      <c r="D102">
        <v>17406.96</v>
      </c>
      <c r="E102">
        <v>8058.96</v>
      </c>
      <c r="F102">
        <v>38</v>
      </c>
    </row>
    <row r="103" spans="1:6" ht="13" x14ac:dyDescent="0.3">
      <c r="A103" s="32" t="s">
        <v>201</v>
      </c>
      <c r="B103">
        <v>193</v>
      </c>
      <c r="C103">
        <v>85.41</v>
      </c>
      <c r="D103">
        <v>16484.13</v>
      </c>
      <c r="E103">
        <v>9150.1299999999992</v>
      </c>
      <c r="F103">
        <v>38</v>
      </c>
    </row>
    <row r="104" spans="1:6" ht="13" x14ac:dyDescent="0.3">
      <c r="A104" s="32" t="s">
        <v>202</v>
      </c>
      <c r="B104">
        <v>187</v>
      </c>
      <c r="C104">
        <v>96.67</v>
      </c>
      <c r="D104">
        <v>18077.29</v>
      </c>
      <c r="E104">
        <v>10971.29</v>
      </c>
      <c r="F104">
        <v>38</v>
      </c>
    </row>
    <row r="105" spans="1:6" ht="13" x14ac:dyDescent="0.3">
      <c r="A105" s="32" t="s">
        <v>203</v>
      </c>
      <c r="B105">
        <v>152</v>
      </c>
      <c r="C105">
        <v>78.17</v>
      </c>
      <c r="D105">
        <v>11881.84</v>
      </c>
      <c r="E105">
        <v>6105.84</v>
      </c>
      <c r="F105">
        <v>38</v>
      </c>
    </row>
    <row r="106" spans="1:6" ht="13" x14ac:dyDescent="0.3">
      <c r="A106" s="32" t="s">
        <v>204</v>
      </c>
      <c r="B106">
        <v>81</v>
      </c>
      <c r="C106">
        <v>64.069999999999993</v>
      </c>
      <c r="D106">
        <v>5189.67</v>
      </c>
      <c r="E106">
        <v>2111.67</v>
      </c>
      <c r="F106">
        <v>38</v>
      </c>
    </row>
    <row r="107" spans="1:6" ht="13" x14ac:dyDescent="0.3">
      <c r="A107" s="32" t="s">
        <v>205</v>
      </c>
      <c r="B107">
        <v>20</v>
      </c>
      <c r="C107">
        <v>54.29</v>
      </c>
      <c r="D107">
        <v>1085.8</v>
      </c>
      <c r="E107">
        <v>325.8</v>
      </c>
      <c r="F107">
        <v>38</v>
      </c>
    </row>
    <row r="108" spans="1:6" ht="13" x14ac:dyDescent="0.3">
      <c r="A108" s="32" t="s">
        <v>206</v>
      </c>
      <c r="B108">
        <v>9</v>
      </c>
      <c r="C108">
        <v>47.19</v>
      </c>
      <c r="D108">
        <v>424.71</v>
      </c>
      <c r="E108">
        <v>82.71</v>
      </c>
      <c r="F108">
        <v>38</v>
      </c>
    </row>
    <row r="109" spans="1:6" ht="13" x14ac:dyDescent="0.3">
      <c r="A109" s="32" t="s">
        <v>207</v>
      </c>
      <c r="B109">
        <v>56</v>
      </c>
      <c r="C109">
        <v>37.39</v>
      </c>
      <c r="D109">
        <v>2093.84</v>
      </c>
      <c r="E109">
        <v>0</v>
      </c>
      <c r="F109">
        <v>38</v>
      </c>
    </row>
    <row r="110" spans="1:6" ht="13" x14ac:dyDescent="0.3">
      <c r="A110" s="32" t="s">
        <v>208</v>
      </c>
      <c r="B110">
        <v>188</v>
      </c>
      <c r="C110">
        <v>27.92</v>
      </c>
      <c r="D110">
        <v>5248.96</v>
      </c>
      <c r="E110">
        <v>0</v>
      </c>
      <c r="F110">
        <v>38</v>
      </c>
    </row>
    <row r="111" spans="1:6" ht="13" x14ac:dyDescent="0.3">
      <c r="A111" s="32" t="s">
        <v>209</v>
      </c>
      <c r="B111">
        <v>245</v>
      </c>
      <c r="C111">
        <v>26.68</v>
      </c>
      <c r="D111">
        <v>6536.6</v>
      </c>
      <c r="E111">
        <v>0</v>
      </c>
      <c r="F111">
        <v>38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E112"/>
  <sheetViews>
    <sheetView topLeftCell="A6" zoomScaleNormal="100" workbookViewId="0">
      <pane xSplit="2" ySplit="11" topLeftCell="AC46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45160</v>
      </c>
      <c r="B12" s="11" t="s">
        <v>146</v>
      </c>
      <c r="C12" s="3">
        <f>B88</f>
        <v>348</v>
      </c>
      <c r="D12" s="30">
        <f>C88</f>
        <v>23.87</v>
      </c>
      <c r="E12" s="3">
        <f>B89</f>
        <v>383</v>
      </c>
      <c r="F12" s="191">
        <f>C89</f>
        <v>20.92</v>
      </c>
      <c r="G12" s="3">
        <f>B90</f>
        <v>336</v>
      </c>
      <c r="H12" s="30">
        <f>C90</f>
        <v>20.11</v>
      </c>
      <c r="I12" s="3">
        <f>B91</f>
        <v>331</v>
      </c>
      <c r="J12" s="30">
        <f>C91</f>
        <v>18.989999999999998</v>
      </c>
      <c r="K12" s="3">
        <f>B92</f>
        <v>343</v>
      </c>
      <c r="L12" s="30">
        <f>C92</f>
        <v>20.23</v>
      </c>
      <c r="M12" s="3">
        <f>B93</f>
        <v>393</v>
      </c>
      <c r="N12" s="30">
        <f>C93</f>
        <v>22.34</v>
      </c>
      <c r="O12" s="3">
        <f>B94</f>
        <v>424</v>
      </c>
      <c r="P12" s="30">
        <f>C94</f>
        <v>23.51</v>
      </c>
      <c r="Q12" s="3">
        <f>B95</f>
        <v>460</v>
      </c>
      <c r="R12" s="30">
        <f>C95</f>
        <v>24.37</v>
      </c>
      <c r="S12" s="3">
        <f>B96</f>
        <v>539</v>
      </c>
      <c r="T12" s="30">
        <f>C96</f>
        <v>28.89</v>
      </c>
      <c r="U12" s="3">
        <f>B97</f>
        <v>625</v>
      </c>
      <c r="V12" s="30">
        <f>C97</f>
        <v>32.58</v>
      </c>
      <c r="W12" s="3">
        <f>B98</f>
        <v>650</v>
      </c>
      <c r="X12" s="30">
        <f>C98</f>
        <v>31.03</v>
      </c>
      <c r="Y12" s="3">
        <f>B99</f>
        <v>466</v>
      </c>
      <c r="Z12" s="30">
        <f>C99</f>
        <v>44.84</v>
      </c>
      <c r="AA12" s="3">
        <f>B100</f>
        <v>310</v>
      </c>
      <c r="AB12" s="30">
        <f>C100</f>
        <v>47.99</v>
      </c>
      <c r="AC12" s="3">
        <f>B101</f>
        <v>59</v>
      </c>
      <c r="AD12" s="30">
        <f>C101</f>
        <v>57.41</v>
      </c>
      <c r="AE12" s="3">
        <f>B102</f>
        <v>50</v>
      </c>
      <c r="AF12" s="30">
        <f>C102</f>
        <v>63.03</v>
      </c>
      <c r="AG12" s="3">
        <f>B103</f>
        <v>43</v>
      </c>
      <c r="AH12" s="30">
        <f>C103</f>
        <v>81.19</v>
      </c>
      <c r="AI12" s="3">
        <f>B104</f>
        <v>32</v>
      </c>
      <c r="AJ12" s="30">
        <f>C104</f>
        <v>93.37</v>
      </c>
      <c r="AK12" s="3">
        <f>B105</f>
        <v>38</v>
      </c>
      <c r="AL12" s="30">
        <f>C105</f>
        <v>78.400000000000006</v>
      </c>
      <c r="AM12" s="3">
        <f>B106</f>
        <v>0</v>
      </c>
      <c r="AN12" s="30">
        <f>C106</f>
        <v>0</v>
      </c>
      <c r="AO12" s="3">
        <f>B107</f>
        <v>140</v>
      </c>
      <c r="AP12" s="30">
        <f>C107</f>
        <v>46.36</v>
      </c>
      <c r="AQ12" s="3">
        <f>B108</f>
        <v>190</v>
      </c>
      <c r="AR12" s="30">
        <f>C108</f>
        <v>33.83</v>
      </c>
      <c r="AS12" s="3">
        <f>B109</f>
        <v>354</v>
      </c>
      <c r="AT12" s="30">
        <f>C109</f>
        <v>31.03</v>
      </c>
      <c r="AU12" s="3">
        <f>B110</f>
        <v>317</v>
      </c>
      <c r="AV12" s="30">
        <f>C110</f>
        <v>28.65</v>
      </c>
      <c r="AW12" s="3">
        <f>B111</f>
        <v>343</v>
      </c>
      <c r="AX12" s="30">
        <f>C111</f>
        <v>26.97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8306.76</v>
      </c>
      <c r="E13" s="24"/>
      <c r="F13" s="9">
        <f>$D89</f>
        <v>8012.36</v>
      </c>
      <c r="G13" s="24"/>
      <c r="H13" s="9">
        <f>$D90</f>
        <v>6756.96</v>
      </c>
      <c r="I13" s="24"/>
      <c r="J13" s="9">
        <f>$D91</f>
        <v>6285.69</v>
      </c>
      <c r="K13" s="24"/>
      <c r="L13" s="9">
        <f>$D92</f>
        <v>6938.89</v>
      </c>
      <c r="M13" s="24"/>
      <c r="N13" s="9">
        <f>$D93</f>
        <v>8779.6200000000008</v>
      </c>
      <c r="O13" s="24"/>
      <c r="P13" s="9">
        <f>$D94</f>
        <v>9968.24</v>
      </c>
      <c r="Q13" s="24"/>
      <c r="R13" s="9">
        <f>$D95</f>
        <v>11210.2</v>
      </c>
      <c r="S13" s="24"/>
      <c r="T13" s="9">
        <f>$D96</f>
        <v>15571.71</v>
      </c>
      <c r="U13" s="24"/>
      <c r="V13" s="9">
        <f>$D97</f>
        <v>20362.5</v>
      </c>
      <c r="W13" s="24"/>
      <c r="X13" s="9">
        <f>$D98</f>
        <v>20169.5</v>
      </c>
      <c r="Y13" s="24"/>
      <c r="Z13" s="9">
        <f>$D99</f>
        <v>20895.439999999999</v>
      </c>
      <c r="AA13" s="24"/>
      <c r="AB13" s="9">
        <f>$D100</f>
        <v>14876.9</v>
      </c>
      <c r="AC13" s="24"/>
      <c r="AD13" s="9">
        <f>$D101</f>
        <v>3387.19</v>
      </c>
      <c r="AE13" s="24"/>
      <c r="AF13" s="9">
        <f>$D102</f>
        <v>3151.5</v>
      </c>
      <c r="AG13" s="24"/>
      <c r="AH13" s="9">
        <f>$D103</f>
        <v>3491.17</v>
      </c>
      <c r="AI13" s="24"/>
      <c r="AJ13" s="9">
        <f>$D104</f>
        <v>2987.84</v>
      </c>
      <c r="AK13" s="24"/>
      <c r="AL13" s="9">
        <f>$D105</f>
        <v>2979.2</v>
      </c>
      <c r="AM13" s="24"/>
      <c r="AN13" s="9">
        <f>$D106</f>
        <v>0</v>
      </c>
      <c r="AO13" s="24"/>
      <c r="AP13" s="9">
        <f>$D107</f>
        <v>6490.4</v>
      </c>
      <c r="AQ13" s="24"/>
      <c r="AR13" s="9">
        <f>$D108</f>
        <v>6427.7</v>
      </c>
      <c r="AS13" s="24"/>
      <c r="AT13" s="9">
        <f>$D109</f>
        <v>10984.62</v>
      </c>
      <c r="AU13" s="24"/>
      <c r="AV13" s="9">
        <f>$D110</f>
        <v>9082.0499999999993</v>
      </c>
      <c r="AW13" s="24"/>
      <c r="AX13" s="9">
        <f>$D111</f>
        <v>9250.7099999999991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12739.640000000001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2255.44</v>
      </c>
      <c r="AA15" s="24"/>
      <c r="AB15" s="9">
        <f>$E100</f>
        <v>2476.9</v>
      </c>
      <c r="AC15" s="24"/>
      <c r="AD15" s="9">
        <f>$E101</f>
        <v>1027.19</v>
      </c>
      <c r="AE15" s="24"/>
      <c r="AF15" s="9">
        <f>$E102</f>
        <v>1151.5</v>
      </c>
      <c r="AG15" s="24"/>
      <c r="AH15" s="9">
        <f>$E103</f>
        <v>1771.17</v>
      </c>
      <c r="AI15" s="24"/>
      <c r="AJ15" s="9">
        <f>$E104</f>
        <v>1707.84</v>
      </c>
      <c r="AK15" s="24"/>
      <c r="AL15" s="9">
        <f>$E105</f>
        <v>1459.2</v>
      </c>
      <c r="AM15" s="24"/>
      <c r="AN15" s="9">
        <f>$E106</f>
        <v>0</v>
      </c>
      <c r="AO15" s="24"/>
      <c r="AP15" s="9">
        <f>$E107</f>
        <v>890.4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16</v>
      </c>
      <c r="Z31" s="119" t="s">
        <v>164</v>
      </c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16</v>
      </c>
      <c r="AP31" s="119" t="s">
        <v>164</v>
      </c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16</v>
      </c>
      <c r="Z32" s="120" t="s">
        <v>164</v>
      </c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16</v>
      </c>
      <c r="AP32" s="120" t="s">
        <v>164</v>
      </c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72</v>
      </c>
      <c r="Z34" s="120" t="s">
        <v>164</v>
      </c>
      <c r="AA34" s="109">
        <f t="shared" si="12"/>
        <v>72</v>
      </c>
      <c r="AB34" s="120" t="s">
        <v>164</v>
      </c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72</v>
      </c>
      <c r="AP34" s="120" t="s">
        <v>164</v>
      </c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73</v>
      </c>
      <c r="Z35" s="119" t="s">
        <v>164</v>
      </c>
      <c r="AA35" s="109">
        <f t="shared" si="12"/>
        <v>73</v>
      </c>
      <c r="AB35" s="119" t="s">
        <v>164</v>
      </c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73</v>
      </c>
      <c r="AP35" s="119" t="s">
        <v>164</v>
      </c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177</v>
      </c>
      <c r="Z39" s="5"/>
      <c r="AA39" s="110">
        <f>SUM(AA23:AA38)</f>
        <v>177</v>
      </c>
      <c r="AB39" s="5"/>
      <c r="AC39" s="110">
        <f>SUM(AC23:AC38)</f>
        <v>32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0</v>
      </c>
      <c r="AN39" s="5"/>
      <c r="AO39" s="110">
        <f>SUM(AO23:AO38)</f>
        <v>177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289</v>
      </c>
      <c r="Z41" s="5"/>
      <c r="AA41" s="4">
        <f>IF(AB15&gt;0,IF(AA12&gt;AA39,+AA12-AA39,0),0)</f>
        <v>133</v>
      </c>
      <c r="AB41" s="5"/>
      <c r="AC41" s="4">
        <f>IF(AD15&gt;0,IF(AC12&gt;AC39,+AC12-AC39,0),0)</f>
        <v>27</v>
      </c>
      <c r="AD41" s="5"/>
      <c r="AE41" s="4">
        <f>IF(AF15&gt;0,IF(AE12&gt;AE39,+AE12-AE39,0),0)</f>
        <v>18</v>
      </c>
      <c r="AF41" s="5"/>
      <c r="AG41" s="4">
        <f>IF(AH15&gt;0,IF(AG12&gt;AG39,+AG12-AG39,0),0)</f>
        <v>11</v>
      </c>
      <c r="AH41" s="5"/>
      <c r="AI41" s="4">
        <f>IF(AJ15&gt;0,IF(AI12&gt;AI39,+AI12-AI39,0),0)</f>
        <v>0</v>
      </c>
      <c r="AJ41" s="5"/>
      <c r="AK41" s="4">
        <f>IF(AL15&gt;0,IF(AK12&gt;AK39,+AK12-AK39,0),0)</f>
        <v>6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>
        <f>$BC$30-0</f>
        <v>425</v>
      </c>
      <c r="Z64" s="120" t="s">
        <v>241</v>
      </c>
      <c r="AA64" s="115">
        <f>$BC$30-0</f>
        <v>425</v>
      </c>
      <c r="AB64" s="120" t="s">
        <v>241</v>
      </c>
      <c r="AC64" s="115">
        <f>$BC$30-0</f>
        <v>425</v>
      </c>
      <c r="AD64" s="120" t="s">
        <v>241</v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/>
      <c r="AJ64" s="120" t="str">
        <f t="shared" si="40"/>
        <v/>
      </c>
      <c r="AK64" s="115">
        <f>$BC$30-0</f>
        <v>425</v>
      </c>
      <c r="AL64" s="120" t="s">
        <v>241</v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>x</v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38"/>
        <v>x</v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>x</v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>x</v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38"/>
        <v>x</v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>x</v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>x</v>
      </c>
      <c r="AA68" s="115"/>
      <c r="AB68" s="120" t="str">
        <f t="shared" si="36"/>
        <v>x</v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>x</v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>x</v>
      </c>
      <c r="AA69" s="115"/>
      <c r="AB69" s="119" t="str">
        <f t="shared" si="36"/>
        <v>x</v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>x</v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425</v>
      </c>
      <c r="Z73" s="5"/>
      <c r="AA73" s="110">
        <f>SUM(AA57:AA72)</f>
        <v>425</v>
      </c>
      <c r="AB73" s="5"/>
      <c r="AC73" s="110">
        <f>SUM(AC57:AC72)</f>
        <v>425</v>
      </c>
      <c r="AD73" s="5"/>
      <c r="AE73" s="110">
        <f>SUM(AE57:AE72)</f>
        <v>425</v>
      </c>
      <c r="AF73" s="5"/>
      <c r="AG73" s="110">
        <f>SUM(AG57:AG72)</f>
        <v>425</v>
      </c>
      <c r="AH73" s="5"/>
      <c r="AI73" s="110">
        <f>SUM(AI57:AI72)</f>
        <v>0</v>
      </c>
      <c r="AJ73" s="5"/>
      <c r="AK73" s="110">
        <f>SUM(AK57:AK72)</f>
        <v>425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251</v>
      </c>
    </row>
    <row r="84" spans="1:6" x14ac:dyDescent="0.25">
      <c r="A84" t="s">
        <v>179</v>
      </c>
      <c r="B84" t="s">
        <v>252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348</v>
      </c>
      <c r="C88">
        <v>23.87</v>
      </c>
      <c r="D88">
        <v>8306.76</v>
      </c>
      <c r="E88">
        <v>0</v>
      </c>
      <c r="F88" s="130">
        <v>40</v>
      </c>
    </row>
    <row r="89" spans="1:6" ht="13" x14ac:dyDescent="0.3">
      <c r="A89" s="32" t="s">
        <v>187</v>
      </c>
      <c r="B89">
        <v>383</v>
      </c>
      <c r="C89">
        <v>20.92</v>
      </c>
      <c r="D89">
        <v>8012.36</v>
      </c>
      <c r="E89">
        <v>0</v>
      </c>
      <c r="F89">
        <v>40</v>
      </c>
    </row>
    <row r="90" spans="1:6" ht="13" x14ac:dyDescent="0.3">
      <c r="A90" s="32" t="s">
        <v>188</v>
      </c>
      <c r="B90">
        <v>336</v>
      </c>
      <c r="C90">
        <v>20.11</v>
      </c>
      <c r="D90">
        <v>6756.96</v>
      </c>
      <c r="E90">
        <v>0</v>
      </c>
      <c r="F90">
        <v>40</v>
      </c>
    </row>
    <row r="91" spans="1:6" ht="13" x14ac:dyDescent="0.3">
      <c r="A91" s="32" t="s">
        <v>189</v>
      </c>
      <c r="B91">
        <v>331</v>
      </c>
      <c r="C91">
        <v>18.989999999999998</v>
      </c>
      <c r="D91">
        <v>6285.69</v>
      </c>
      <c r="E91">
        <v>0</v>
      </c>
      <c r="F91">
        <v>40</v>
      </c>
    </row>
    <row r="92" spans="1:6" ht="13" x14ac:dyDescent="0.3">
      <c r="A92" s="32" t="s">
        <v>190</v>
      </c>
      <c r="B92">
        <v>343</v>
      </c>
      <c r="C92">
        <v>20.23</v>
      </c>
      <c r="D92">
        <v>6938.89</v>
      </c>
      <c r="E92">
        <v>0</v>
      </c>
      <c r="F92">
        <v>40</v>
      </c>
    </row>
    <row r="93" spans="1:6" ht="13" x14ac:dyDescent="0.3">
      <c r="A93" s="32" t="s">
        <v>191</v>
      </c>
      <c r="B93">
        <v>393</v>
      </c>
      <c r="C93">
        <v>22.34</v>
      </c>
      <c r="D93">
        <v>8779.6200000000008</v>
      </c>
      <c r="E93">
        <v>0</v>
      </c>
      <c r="F93">
        <v>40</v>
      </c>
    </row>
    <row r="94" spans="1:6" ht="13" x14ac:dyDescent="0.3">
      <c r="A94" s="32" t="s">
        <v>192</v>
      </c>
      <c r="B94">
        <v>424</v>
      </c>
      <c r="C94">
        <v>23.51</v>
      </c>
      <c r="D94">
        <v>9968.24</v>
      </c>
      <c r="E94">
        <v>0</v>
      </c>
      <c r="F94">
        <v>40</v>
      </c>
    </row>
    <row r="95" spans="1:6" ht="13" x14ac:dyDescent="0.3">
      <c r="A95" s="32" t="s">
        <v>193</v>
      </c>
      <c r="B95">
        <v>460</v>
      </c>
      <c r="C95">
        <v>24.37</v>
      </c>
      <c r="D95">
        <v>11210.2</v>
      </c>
      <c r="E95">
        <v>0</v>
      </c>
      <c r="F95">
        <v>40</v>
      </c>
    </row>
    <row r="96" spans="1:6" ht="13" x14ac:dyDescent="0.3">
      <c r="A96" s="32" t="s">
        <v>194</v>
      </c>
      <c r="B96">
        <v>539</v>
      </c>
      <c r="C96">
        <v>28.89</v>
      </c>
      <c r="D96">
        <v>15571.71</v>
      </c>
      <c r="E96">
        <v>0</v>
      </c>
      <c r="F96">
        <v>40</v>
      </c>
    </row>
    <row r="97" spans="1:6" ht="13" x14ac:dyDescent="0.3">
      <c r="A97" s="32" t="s">
        <v>195</v>
      </c>
      <c r="B97">
        <v>625</v>
      </c>
      <c r="C97">
        <v>32.58</v>
      </c>
      <c r="D97">
        <v>20362.5</v>
      </c>
      <c r="E97">
        <v>0</v>
      </c>
      <c r="F97">
        <v>40</v>
      </c>
    </row>
    <row r="98" spans="1:6" ht="13" x14ac:dyDescent="0.3">
      <c r="A98" s="32" t="s">
        <v>196</v>
      </c>
      <c r="B98">
        <v>650</v>
      </c>
      <c r="C98">
        <v>31.03</v>
      </c>
      <c r="D98">
        <v>20169.5</v>
      </c>
      <c r="E98">
        <v>0</v>
      </c>
      <c r="F98">
        <v>40</v>
      </c>
    </row>
    <row r="99" spans="1:6" ht="13" x14ac:dyDescent="0.3">
      <c r="A99" s="32" t="s">
        <v>197</v>
      </c>
      <c r="B99">
        <v>466</v>
      </c>
      <c r="C99">
        <v>44.84</v>
      </c>
      <c r="D99">
        <v>20895.439999999999</v>
      </c>
      <c r="E99">
        <v>2255.44</v>
      </c>
      <c r="F99">
        <v>40</v>
      </c>
    </row>
    <row r="100" spans="1:6" ht="13" x14ac:dyDescent="0.3">
      <c r="A100" s="32" t="s">
        <v>198</v>
      </c>
      <c r="B100">
        <v>310</v>
      </c>
      <c r="C100">
        <v>47.99</v>
      </c>
      <c r="D100">
        <v>14876.9</v>
      </c>
      <c r="E100">
        <v>2476.9</v>
      </c>
      <c r="F100">
        <v>40</v>
      </c>
    </row>
    <row r="101" spans="1:6" ht="13" x14ac:dyDescent="0.3">
      <c r="A101" s="32" t="s">
        <v>199</v>
      </c>
      <c r="B101">
        <v>59</v>
      </c>
      <c r="C101">
        <v>57.41</v>
      </c>
      <c r="D101">
        <v>3387.19</v>
      </c>
      <c r="E101">
        <v>1027.19</v>
      </c>
      <c r="F101">
        <v>40</v>
      </c>
    </row>
    <row r="102" spans="1:6" ht="13" x14ac:dyDescent="0.3">
      <c r="A102" s="32" t="s">
        <v>200</v>
      </c>
      <c r="B102">
        <v>50</v>
      </c>
      <c r="C102">
        <v>63.03</v>
      </c>
      <c r="D102">
        <v>3151.5</v>
      </c>
      <c r="E102">
        <v>1151.5</v>
      </c>
      <c r="F102">
        <v>40</v>
      </c>
    </row>
    <row r="103" spans="1:6" ht="13" x14ac:dyDescent="0.3">
      <c r="A103" s="32" t="s">
        <v>201</v>
      </c>
      <c r="B103">
        <v>43</v>
      </c>
      <c r="C103">
        <v>81.19</v>
      </c>
      <c r="D103">
        <v>3491.17</v>
      </c>
      <c r="E103">
        <v>1771.17</v>
      </c>
      <c r="F103">
        <v>40</v>
      </c>
    </row>
    <row r="104" spans="1:6" ht="13" x14ac:dyDescent="0.3">
      <c r="A104" s="32" t="s">
        <v>202</v>
      </c>
      <c r="B104">
        <v>32</v>
      </c>
      <c r="C104">
        <v>93.37</v>
      </c>
      <c r="D104">
        <v>2987.84</v>
      </c>
      <c r="E104">
        <v>1707.84</v>
      </c>
      <c r="F104">
        <v>40</v>
      </c>
    </row>
    <row r="105" spans="1:6" ht="13" x14ac:dyDescent="0.3">
      <c r="A105" s="32" t="s">
        <v>203</v>
      </c>
      <c r="B105">
        <v>38</v>
      </c>
      <c r="C105">
        <v>78.400000000000006</v>
      </c>
      <c r="D105">
        <v>2979.2</v>
      </c>
      <c r="E105">
        <v>1459.2</v>
      </c>
      <c r="F105">
        <v>40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40</v>
      </c>
    </row>
    <row r="107" spans="1:6" ht="13" x14ac:dyDescent="0.3">
      <c r="A107" s="32" t="s">
        <v>205</v>
      </c>
      <c r="B107">
        <v>140</v>
      </c>
      <c r="C107">
        <v>46.36</v>
      </c>
      <c r="D107">
        <v>6490.4</v>
      </c>
      <c r="E107">
        <v>890.4</v>
      </c>
      <c r="F107">
        <v>40</v>
      </c>
    </row>
    <row r="108" spans="1:6" ht="13" x14ac:dyDescent="0.3">
      <c r="A108" s="32" t="s">
        <v>206</v>
      </c>
      <c r="B108">
        <v>190</v>
      </c>
      <c r="C108">
        <v>33.83</v>
      </c>
      <c r="D108">
        <v>6427.7</v>
      </c>
      <c r="E108">
        <v>0</v>
      </c>
      <c r="F108">
        <v>40</v>
      </c>
    </row>
    <row r="109" spans="1:6" ht="13" x14ac:dyDescent="0.3">
      <c r="A109" s="32" t="s">
        <v>207</v>
      </c>
      <c r="B109">
        <v>354</v>
      </c>
      <c r="C109">
        <v>31.03</v>
      </c>
      <c r="D109">
        <v>10984.62</v>
      </c>
      <c r="E109">
        <v>0</v>
      </c>
      <c r="F109">
        <v>40</v>
      </c>
    </row>
    <row r="110" spans="1:6" ht="13" x14ac:dyDescent="0.3">
      <c r="A110" s="32" t="s">
        <v>208</v>
      </c>
      <c r="B110">
        <v>317</v>
      </c>
      <c r="C110">
        <v>28.65</v>
      </c>
      <c r="D110">
        <v>9082.0499999999993</v>
      </c>
      <c r="E110">
        <v>0</v>
      </c>
      <c r="F110">
        <v>40</v>
      </c>
    </row>
    <row r="111" spans="1:6" ht="13" x14ac:dyDescent="0.3">
      <c r="A111" s="32" t="s">
        <v>209</v>
      </c>
      <c r="B111">
        <v>343</v>
      </c>
      <c r="C111">
        <v>26.97</v>
      </c>
      <c r="D111">
        <v>9250.7099999999991</v>
      </c>
      <c r="E111">
        <v>0</v>
      </c>
      <c r="F111">
        <v>40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E112"/>
  <sheetViews>
    <sheetView topLeftCell="A6" zoomScaleNormal="100" workbookViewId="0">
      <pane xSplit="2" ySplit="11" topLeftCell="AE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45161</v>
      </c>
      <c r="B12" s="11" t="s">
        <v>146</v>
      </c>
      <c r="C12" s="3">
        <f>B88</f>
        <v>268</v>
      </c>
      <c r="D12" s="30">
        <f>C88</f>
        <v>23.82</v>
      </c>
      <c r="E12" s="3">
        <f>B89</f>
        <v>158</v>
      </c>
      <c r="F12" s="191">
        <f>C89</f>
        <v>21.32</v>
      </c>
      <c r="G12" s="3">
        <f>B90</f>
        <v>108</v>
      </c>
      <c r="H12" s="30">
        <f>C90</f>
        <v>19.72</v>
      </c>
      <c r="I12" s="3">
        <f>B91</f>
        <v>87</v>
      </c>
      <c r="J12" s="30">
        <f>C91</f>
        <v>18.88</v>
      </c>
      <c r="K12" s="3">
        <f>B92</f>
        <v>130</v>
      </c>
      <c r="L12" s="30">
        <f>C92</f>
        <v>20.239999999999998</v>
      </c>
      <c r="M12" s="3">
        <f>B93</f>
        <v>176</v>
      </c>
      <c r="N12" s="30">
        <f>C93</f>
        <v>21.32</v>
      </c>
      <c r="O12" s="3">
        <f>B94</f>
        <v>227</v>
      </c>
      <c r="P12" s="30">
        <f>C94</f>
        <v>23.22</v>
      </c>
      <c r="Q12" s="3">
        <f>B95</f>
        <v>323</v>
      </c>
      <c r="R12" s="30">
        <f>C95</f>
        <v>24.35</v>
      </c>
      <c r="S12" s="3">
        <f>B96</f>
        <v>427</v>
      </c>
      <c r="T12" s="30">
        <f>C96</f>
        <v>29.55</v>
      </c>
      <c r="U12" s="3">
        <f>B97</f>
        <v>326</v>
      </c>
      <c r="V12" s="30">
        <f>C97</f>
        <v>34.56</v>
      </c>
      <c r="W12" s="3">
        <f>B98</f>
        <v>327</v>
      </c>
      <c r="X12" s="30">
        <f>C98</f>
        <v>32.47</v>
      </c>
      <c r="Y12" s="3">
        <f>B99</f>
        <v>318</v>
      </c>
      <c r="Z12" s="30">
        <f>C99</f>
        <v>40.29</v>
      </c>
      <c r="AA12" s="3">
        <f>B100</f>
        <v>117</v>
      </c>
      <c r="AB12" s="30">
        <f>C100</f>
        <v>44</v>
      </c>
      <c r="AC12" s="3">
        <f>B101</f>
        <v>132</v>
      </c>
      <c r="AD12" s="30">
        <f>C101</f>
        <v>56.75</v>
      </c>
      <c r="AE12" s="3">
        <f>B102</f>
        <v>86</v>
      </c>
      <c r="AF12" s="30">
        <f>C102</f>
        <v>81.760000000000005</v>
      </c>
      <c r="AG12" s="3">
        <f>B103</f>
        <v>122</v>
      </c>
      <c r="AH12" s="30">
        <f>C103</f>
        <v>105.31</v>
      </c>
      <c r="AI12" s="3">
        <f>B104</f>
        <v>235</v>
      </c>
      <c r="AJ12" s="30">
        <f>C104</f>
        <v>122.33</v>
      </c>
      <c r="AK12" s="3">
        <f>B105</f>
        <v>186</v>
      </c>
      <c r="AL12" s="30">
        <f>C105</f>
        <v>115.4</v>
      </c>
      <c r="AM12" s="3">
        <f>B106</f>
        <v>213</v>
      </c>
      <c r="AN12" s="30">
        <f>C106</f>
        <v>84.21</v>
      </c>
      <c r="AO12" s="3">
        <f>B107</f>
        <v>235</v>
      </c>
      <c r="AP12" s="30">
        <f>C107</f>
        <v>49.22</v>
      </c>
      <c r="AQ12" s="3">
        <f>B108</f>
        <v>221</v>
      </c>
      <c r="AR12" s="30">
        <f>C108</f>
        <v>39.39</v>
      </c>
      <c r="AS12" s="3">
        <f>B109</f>
        <v>169</v>
      </c>
      <c r="AT12" s="30">
        <f>C109</f>
        <v>32.1</v>
      </c>
      <c r="AU12" s="3">
        <f>B110</f>
        <v>85</v>
      </c>
      <c r="AV12" s="30">
        <f>C110</f>
        <v>34.090000000000003</v>
      </c>
      <c r="AW12" s="3">
        <f>B111</f>
        <v>82</v>
      </c>
      <c r="AX12" s="30">
        <f>C111</f>
        <v>29.3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6383.76</v>
      </c>
      <c r="E13" s="24"/>
      <c r="F13" s="9">
        <f>$D89</f>
        <v>3368.56</v>
      </c>
      <c r="G13" s="24"/>
      <c r="H13" s="9">
        <f>$D90</f>
        <v>2129.7600000000002</v>
      </c>
      <c r="I13" s="24"/>
      <c r="J13" s="9">
        <f>$D91</f>
        <v>1642.56</v>
      </c>
      <c r="K13" s="24"/>
      <c r="L13" s="9">
        <f>$D92</f>
        <v>2631.2</v>
      </c>
      <c r="M13" s="24"/>
      <c r="N13" s="9">
        <f>$D93</f>
        <v>3752.32</v>
      </c>
      <c r="O13" s="24"/>
      <c r="P13" s="9">
        <f>$D94</f>
        <v>5270.94</v>
      </c>
      <c r="Q13" s="24"/>
      <c r="R13" s="9">
        <f>$D95</f>
        <v>7865.05</v>
      </c>
      <c r="S13" s="24"/>
      <c r="T13" s="9">
        <f>$D96</f>
        <v>12617.85</v>
      </c>
      <c r="U13" s="24"/>
      <c r="V13" s="9">
        <f>$D97</f>
        <v>11266.56</v>
      </c>
      <c r="W13" s="24"/>
      <c r="X13" s="9">
        <f>$D98</f>
        <v>10617.69</v>
      </c>
      <c r="Y13" s="24"/>
      <c r="Z13" s="9">
        <f>$D99</f>
        <v>12812.22</v>
      </c>
      <c r="AA13" s="24"/>
      <c r="AB13" s="9">
        <f>$D100</f>
        <v>5148</v>
      </c>
      <c r="AC13" s="24"/>
      <c r="AD13" s="9">
        <f>$D101</f>
        <v>7491</v>
      </c>
      <c r="AE13" s="24"/>
      <c r="AF13" s="9">
        <f>$D102</f>
        <v>7031.36</v>
      </c>
      <c r="AG13" s="24"/>
      <c r="AH13" s="9">
        <f>$D103</f>
        <v>12847.82</v>
      </c>
      <c r="AI13" s="24"/>
      <c r="AJ13" s="9">
        <f>$D104</f>
        <v>28747.55</v>
      </c>
      <c r="AK13" s="24"/>
      <c r="AL13" s="9">
        <f>$D105</f>
        <v>21464.400000000001</v>
      </c>
      <c r="AM13" s="24"/>
      <c r="AN13" s="9">
        <f>$D106</f>
        <v>17936.73</v>
      </c>
      <c r="AO13" s="24"/>
      <c r="AP13" s="9">
        <f>$D107</f>
        <v>11566.7</v>
      </c>
      <c r="AQ13" s="24"/>
      <c r="AR13" s="9">
        <f>$D108</f>
        <v>8705.19</v>
      </c>
      <c r="AS13" s="24"/>
      <c r="AT13" s="9">
        <f>$D109</f>
        <v>5424.9</v>
      </c>
      <c r="AU13" s="24"/>
      <c r="AV13" s="9">
        <f>$D110</f>
        <v>2897.65</v>
      </c>
      <c r="AW13" s="24"/>
      <c r="AX13" s="9">
        <f>$D111</f>
        <v>2402.6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39.75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59696.78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171.72</v>
      </c>
      <c r="AA15" s="24"/>
      <c r="AB15" s="9">
        <f>$E100</f>
        <v>497.25</v>
      </c>
      <c r="AC15" s="24"/>
      <c r="AD15" s="9">
        <f>$E101</f>
        <v>2244</v>
      </c>
      <c r="AE15" s="24"/>
      <c r="AF15" s="9">
        <f>$E102</f>
        <v>3612.86</v>
      </c>
      <c r="AG15" s="24"/>
      <c r="AH15" s="9">
        <f>$E103</f>
        <v>7998.32</v>
      </c>
      <c r="AI15" s="24"/>
      <c r="AJ15" s="9">
        <f>$E104</f>
        <v>19406.3</v>
      </c>
      <c r="AK15" s="24"/>
      <c r="AL15" s="9">
        <f>$E105</f>
        <v>14070.9</v>
      </c>
      <c r="AM15" s="24"/>
      <c r="AN15" s="9">
        <f>$E106</f>
        <v>9469.98</v>
      </c>
      <c r="AO15" s="24"/>
      <c r="AP15" s="9">
        <f>$E107</f>
        <v>2225.4499999999998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16</v>
      </c>
      <c r="Z31" s="119" t="s">
        <v>164</v>
      </c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16</v>
      </c>
      <c r="AP31" s="119" t="s">
        <v>164</v>
      </c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16</v>
      </c>
      <c r="Z32" s="120" t="s">
        <v>164</v>
      </c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16</v>
      </c>
      <c r="AP32" s="120" t="s">
        <v>164</v>
      </c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72</v>
      </c>
      <c r="Z34" s="120" t="s">
        <v>164</v>
      </c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73</v>
      </c>
      <c r="Z35" s="119" t="s">
        <v>164</v>
      </c>
      <c r="AA35" s="109">
        <f t="shared" si="12"/>
        <v>73</v>
      </c>
      <c r="AB35" s="119" t="s">
        <v>164</v>
      </c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177</v>
      </c>
      <c r="Z39" s="5"/>
      <c r="AA39" s="110">
        <f>SUM(AA23:AA38)</f>
        <v>105</v>
      </c>
      <c r="AB39" s="5"/>
      <c r="AC39" s="110">
        <f>SUM(AC23:AC38)</f>
        <v>32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32</v>
      </c>
      <c r="AN39" s="5"/>
      <c r="AO39" s="110">
        <f>SUM(AO23:AO38)</f>
        <v>32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141</v>
      </c>
      <c r="Z41" s="5"/>
      <c r="AA41" s="4">
        <f>IF(AB15&gt;0,IF(AA12&gt;AA39,+AA12-AA39,0),0)</f>
        <v>12</v>
      </c>
      <c r="AB41" s="5"/>
      <c r="AC41" s="4">
        <f>IF(AD15&gt;0,IF(AC12&gt;AC39,+AC12-AC39,0),0)</f>
        <v>100</v>
      </c>
      <c r="AD41" s="5"/>
      <c r="AE41" s="4">
        <f>IF(AF15&gt;0,IF(AE12&gt;AE39,+AE12-AE39,0),0)</f>
        <v>54</v>
      </c>
      <c r="AF41" s="5"/>
      <c r="AG41" s="4">
        <f>IF(AH15&gt;0,IF(AG12&gt;AG39,+AG12-AG39,0),0)</f>
        <v>90</v>
      </c>
      <c r="AH41" s="5"/>
      <c r="AI41" s="4">
        <f>IF(AJ15&gt;0,IF(AI12&gt;AI39,+AI12-AI39,0),0)</f>
        <v>203</v>
      </c>
      <c r="AJ41" s="5"/>
      <c r="AK41" s="4">
        <f>IF(AL15&gt;0,IF(AK12&gt;AK39,+AK12-AK39,0),0)</f>
        <v>154</v>
      </c>
      <c r="AL41" s="5"/>
      <c r="AM41" s="4">
        <f>IF(AN15&gt;0,IF(AM12&gt;AM39,+AM12-AM39,0),0)</f>
        <v>181</v>
      </c>
      <c r="AN41" s="5"/>
      <c r="AO41" s="4">
        <f>IF(AP15&gt;0,IF(AO12&gt;AO39,+AO12-AO39,0),0)</f>
        <v>203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F69" si="37">IF(AD28="x","x","")</f>
        <v/>
      </c>
      <c r="AE62" s="115"/>
      <c r="AF62" s="120" t="str">
        <f t="shared" ref="AF62:AF63" si="38">IF(AF28="x","x","")</f>
        <v/>
      </c>
      <c r="AG62" s="115">
        <f>$BC$28-74</f>
        <v>26</v>
      </c>
      <c r="AH62" s="120" t="s">
        <v>253</v>
      </c>
      <c r="AI62" s="115">
        <f>$BC$28-74</f>
        <v>26</v>
      </c>
      <c r="AJ62" s="120" t="s">
        <v>253</v>
      </c>
      <c r="AK62" s="115">
        <f>$BC$28-74</f>
        <v>26</v>
      </c>
      <c r="AL62" s="120" t="s">
        <v>253</v>
      </c>
      <c r="AM62" s="115">
        <f>$BC$28-74</f>
        <v>26</v>
      </c>
      <c r="AN62" s="120" t="s">
        <v>253</v>
      </c>
      <c r="AO62" s="115">
        <f>$BC$28-74</f>
        <v>26</v>
      </c>
      <c r="AP62" s="120" t="s">
        <v>253</v>
      </c>
      <c r="AQ62" s="115"/>
      <c r="AR62" s="120" t="str">
        <f t="shared" ref="AR62:AR72" si="39">IF(AR28="x","x","")</f>
        <v/>
      </c>
      <c r="AS62" s="115"/>
      <c r="AT62" s="120" t="str">
        <f t="shared" ref="AT62:AT72" si="40">IF(AT28="x","x","")</f>
        <v/>
      </c>
      <c r="AU62" s="115"/>
      <c r="AV62" s="120" t="str">
        <f t="shared" ref="AV62:AV72" si="41">IF(AV28="x","x","")</f>
        <v/>
      </c>
      <c r="AW62" s="115"/>
      <c r="AX62" s="120" t="str">
        <f t="shared" ref="AX62:AX72" si="42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ref="AH63:AJ63" si="43">IF(AH29="x","x","")</f>
        <v/>
      </c>
      <c r="AI63" s="115"/>
      <c r="AJ63" s="119" t="str">
        <f t="shared" si="43"/>
        <v/>
      </c>
      <c r="AK63" s="115"/>
      <c r="AL63" s="119" t="str">
        <f t="shared" ref="AL63" si="44">IF(AL29="x","x","")</f>
        <v/>
      </c>
      <c r="AM63" s="115"/>
      <c r="AN63" s="119" t="str">
        <f t="shared" ref="AN63" si="45">IF(AN29="x","x","")</f>
        <v/>
      </c>
      <c r="AO63" s="115"/>
      <c r="AP63" s="119" t="str">
        <f t="shared" ref="AP63" si="46">IF(AP29="x","x","")</f>
        <v/>
      </c>
      <c r="AQ63" s="115"/>
      <c r="AR63" s="119" t="str">
        <f t="shared" si="39"/>
        <v/>
      </c>
      <c r="AS63" s="115"/>
      <c r="AT63" s="119" t="str">
        <f t="shared" si="40"/>
        <v/>
      </c>
      <c r="AU63" s="115"/>
      <c r="AV63" s="119" t="str">
        <f t="shared" si="41"/>
        <v/>
      </c>
      <c r="AW63" s="115"/>
      <c r="AX63" s="119" t="str">
        <f t="shared" si="42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>
        <f>$BC$30-0</f>
        <v>425</v>
      </c>
      <c r="Z64" s="120" t="s">
        <v>241</v>
      </c>
      <c r="AA64" s="115">
        <f>$BC$30-0</f>
        <v>425</v>
      </c>
      <c r="AB64" s="120" t="s">
        <v>241</v>
      </c>
      <c r="AC64" s="115">
        <f>$BC$30-0</f>
        <v>425</v>
      </c>
      <c r="AD64" s="120" t="s">
        <v>241</v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>
        <f>$BC$30-0</f>
        <v>425</v>
      </c>
      <c r="AL64" s="120" t="s">
        <v>241</v>
      </c>
      <c r="AM64" s="115">
        <f>$BC$30-0</f>
        <v>425</v>
      </c>
      <c r="AN64" s="120" t="s">
        <v>241</v>
      </c>
      <c r="AO64" s="115">
        <f>$BC$30-0</f>
        <v>425</v>
      </c>
      <c r="AP64" s="120" t="s">
        <v>241</v>
      </c>
      <c r="AQ64" s="115"/>
      <c r="AR64" s="120" t="str">
        <f t="shared" si="39"/>
        <v/>
      </c>
      <c r="AS64" s="115"/>
      <c r="AT64" s="120" t="str">
        <f t="shared" si="40"/>
        <v/>
      </c>
      <c r="AU64" s="115"/>
      <c r="AV64" s="120" t="str">
        <f t="shared" si="41"/>
        <v/>
      </c>
      <c r="AW64" s="115"/>
      <c r="AX64" s="120" t="str">
        <f t="shared" si="42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>x</v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37"/>
        <v>x</v>
      </c>
      <c r="AG65" s="115"/>
      <c r="AH65" s="119" t="str">
        <f t="shared" ref="AH65:AJ65" si="47">IF(AH31="x","x","")</f>
        <v>x</v>
      </c>
      <c r="AI65" s="115"/>
      <c r="AJ65" s="119" t="str">
        <f t="shared" si="47"/>
        <v>x</v>
      </c>
      <c r="AK65" s="115"/>
      <c r="AL65" s="119" t="str">
        <f t="shared" ref="AL65" si="48">IF(AL31="x","x","")</f>
        <v>x</v>
      </c>
      <c r="AM65" s="115"/>
      <c r="AN65" s="119" t="str">
        <f t="shared" ref="AN65" si="49">IF(AN31="x","x","")</f>
        <v>x</v>
      </c>
      <c r="AO65" s="115"/>
      <c r="AP65" s="119" t="str">
        <f t="shared" ref="AP65" si="50">IF(AP31="x","x","")</f>
        <v>x</v>
      </c>
      <c r="AQ65" s="115"/>
      <c r="AR65" s="119" t="str">
        <f t="shared" si="39"/>
        <v/>
      </c>
      <c r="AS65" s="115"/>
      <c r="AT65" s="119" t="str">
        <f t="shared" si="40"/>
        <v/>
      </c>
      <c r="AU65" s="115"/>
      <c r="AV65" s="119" t="str">
        <f t="shared" si="41"/>
        <v/>
      </c>
      <c r="AW65" s="115"/>
      <c r="AX65" s="119" t="str">
        <f t="shared" si="42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>x</v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37"/>
        <v>x</v>
      </c>
      <c r="AG66" s="115"/>
      <c r="AH66" s="120" t="str">
        <f t="shared" ref="AH66:AJ66" si="51">IF(AH32="x","x","")</f>
        <v>x</v>
      </c>
      <c r="AI66" s="115"/>
      <c r="AJ66" s="120" t="str">
        <f t="shared" si="51"/>
        <v>x</v>
      </c>
      <c r="AK66" s="115"/>
      <c r="AL66" s="120" t="str">
        <f t="shared" ref="AL66" si="52">IF(AL32="x","x","")</f>
        <v>x</v>
      </c>
      <c r="AM66" s="115"/>
      <c r="AN66" s="120" t="str">
        <f t="shared" ref="AN66" si="53">IF(AN32="x","x","")</f>
        <v>x</v>
      </c>
      <c r="AO66" s="115"/>
      <c r="AP66" s="120" t="str">
        <f t="shared" ref="AP66" si="54">IF(AP32="x","x","")</f>
        <v>x</v>
      </c>
      <c r="AQ66" s="115"/>
      <c r="AR66" s="120" t="str">
        <f t="shared" si="39"/>
        <v/>
      </c>
      <c r="AS66" s="115"/>
      <c r="AT66" s="120" t="str">
        <f t="shared" si="40"/>
        <v/>
      </c>
      <c r="AU66" s="115"/>
      <c r="AV66" s="120" t="str">
        <f t="shared" si="41"/>
        <v/>
      </c>
      <c r="AW66" s="115"/>
      <c r="AX66" s="120" t="str">
        <f t="shared" si="42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7"/>
        <v/>
      </c>
      <c r="AG67" s="115"/>
      <c r="AH67" s="119" t="str">
        <f t="shared" ref="AH67:AJ67" si="55">IF(AH33="x","x","")</f>
        <v/>
      </c>
      <c r="AI67" s="115"/>
      <c r="AJ67" s="119" t="str">
        <f t="shared" si="55"/>
        <v/>
      </c>
      <c r="AK67" s="115"/>
      <c r="AL67" s="119" t="str">
        <f t="shared" ref="AL67" si="56">IF(AL33="x","x","")</f>
        <v/>
      </c>
      <c r="AM67" s="115"/>
      <c r="AN67" s="119" t="str">
        <f t="shared" ref="AN67" si="57">IF(AN33="x","x","")</f>
        <v/>
      </c>
      <c r="AO67" s="115"/>
      <c r="AP67" s="119" t="str">
        <f t="shared" ref="AP67" si="58">IF(AP33="x","x","")</f>
        <v/>
      </c>
      <c r="AQ67" s="115"/>
      <c r="AR67" s="119" t="str">
        <f t="shared" si="39"/>
        <v/>
      </c>
      <c r="AS67" s="115"/>
      <c r="AT67" s="119" t="str">
        <f t="shared" si="40"/>
        <v/>
      </c>
      <c r="AU67" s="115"/>
      <c r="AV67" s="119" t="str">
        <f t="shared" si="41"/>
        <v/>
      </c>
      <c r="AW67" s="115"/>
      <c r="AX67" s="119" t="str">
        <f t="shared" si="42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>x</v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7"/>
        <v/>
      </c>
      <c r="AG68" s="115"/>
      <c r="AH68" s="120" t="str">
        <f t="shared" ref="AH68:AJ68" si="59">IF(AH34="x","x","")</f>
        <v/>
      </c>
      <c r="AI68" s="115"/>
      <c r="AJ68" s="120" t="str">
        <f t="shared" si="59"/>
        <v/>
      </c>
      <c r="AK68" s="115"/>
      <c r="AL68" s="120" t="str">
        <f t="shared" ref="AL68" si="60">IF(AL34="x","x","")</f>
        <v/>
      </c>
      <c r="AM68" s="115"/>
      <c r="AN68" s="120" t="str">
        <f t="shared" ref="AN68" si="61">IF(AN34="x","x","")</f>
        <v/>
      </c>
      <c r="AO68" s="115"/>
      <c r="AP68" s="120" t="str">
        <f t="shared" ref="AP68" si="62">IF(AP34="x","x","")</f>
        <v/>
      </c>
      <c r="AQ68" s="115"/>
      <c r="AR68" s="120" t="str">
        <f t="shared" si="39"/>
        <v/>
      </c>
      <c r="AS68" s="115"/>
      <c r="AT68" s="120" t="str">
        <f t="shared" si="40"/>
        <v/>
      </c>
      <c r="AU68" s="115"/>
      <c r="AV68" s="120" t="str">
        <f t="shared" si="41"/>
        <v/>
      </c>
      <c r="AW68" s="115"/>
      <c r="AX68" s="120" t="str">
        <f t="shared" si="42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>x</v>
      </c>
      <c r="AA69" s="115"/>
      <c r="AB69" s="119" t="str">
        <f t="shared" si="36"/>
        <v>x</v>
      </c>
      <c r="AC69" s="115"/>
      <c r="AD69" s="119" t="str">
        <f t="shared" si="37"/>
        <v/>
      </c>
      <c r="AE69" s="115"/>
      <c r="AF69" s="119" t="str">
        <f t="shared" si="37"/>
        <v/>
      </c>
      <c r="AG69" s="115"/>
      <c r="AH69" s="119" t="str">
        <f t="shared" ref="AH69:AJ69" si="63">IF(AH35="x","x","")</f>
        <v/>
      </c>
      <c r="AI69" s="115"/>
      <c r="AJ69" s="119" t="str">
        <f t="shared" si="63"/>
        <v/>
      </c>
      <c r="AK69" s="115"/>
      <c r="AL69" s="119" t="str">
        <f t="shared" ref="AL69" si="64">IF(AL35="x","x","")</f>
        <v/>
      </c>
      <c r="AM69" s="115"/>
      <c r="AN69" s="119" t="str">
        <f t="shared" ref="AN69" si="65">IF(AN35="x","x","")</f>
        <v/>
      </c>
      <c r="AO69" s="115"/>
      <c r="AP69" s="119" t="str">
        <f t="shared" ref="AP69" si="66">IF(AP35="x","x","")</f>
        <v/>
      </c>
      <c r="AQ69" s="115"/>
      <c r="AR69" s="119" t="str">
        <f t="shared" si="39"/>
        <v/>
      </c>
      <c r="AS69" s="115"/>
      <c r="AT69" s="119" t="str">
        <f t="shared" si="40"/>
        <v/>
      </c>
      <c r="AU69" s="115"/>
      <c r="AV69" s="119" t="str">
        <f t="shared" si="41"/>
        <v/>
      </c>
      <c r="AW69" s="115"/>
      <c r="AX69" s="119" t="str">
        <f t="shared" si="42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>
        <f>$BC$36-147</f>
        <v>3</v>
      </c>
      <c r="AD70" s="120" t="s">
        <v>232</v>
      </c>
      <c r="AE70" s="115">
        <f>$BC$36-147</f>
        <v>3</v>
      </c>
      <c r="AF70" s="120" t="s">
        <v>232</v>
      </c>
      <c r="AG70" s="115">
        <f>$BC$36-147</f>
        <v>3</v>
      </c>
      <c r="AH70" s="120" t="s">
        <v>232</v>
      </c>
      <c r="AI70" s="115">
        <f>$BC$36-147</f>
        <v>3</v>
      </c>
      <c r="AJ70" s="120" t="s">
        <v>232</v>
      </c>
      <c r="AK70" s="115">
        <f>$BC$36-147</f>
        <v>3</v>
      </c>
      <c r="AL70" s="120" t="s">
        <v>232</v>
      </c>
      <c r="AM70" s="115">
        <f>$BC$36-147</f>
        <v>3</v>
      </c>
      <c r="AN70" s="120" t="s">
        <v>232</v>
      </c>
      <c r="AO70" s="115">
        <f>$BC$36-147</f>
        <v>3</v>
      </c>
      <c r="AP70" s="120" t="s">
        <v>232</v>
      </c>
      <c r="AQ70" s="115"/>
      <c r="AR70" s="120" t="str">
        <f t="shared" si="39"/>
        <v/>
      </c>
      <c r="AS70" s="115"/>
      <c r="AT70" s="120" t="str">
        <f t="shared" si="40"/>
        <v/>
      </c>
      <c r="AU70" s="115"/>
      <c r="AV70" s="120" t="str">
        <f t="shared" si="41"/>
        <v/>
      </c>
      <c r="AW70" s="115"/>
      <c r="AX70" s="120" t="str">
        <f t="shared" si="42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>
        <f>$BC$37-66</f>
        <v>9</v>
      </c>
      <c r="AD71" s="119" t="s">
        <v>232</v>
      </c>
      <c r="AE71" s="115">
        <f>$BC$37-66</f>
        <v>9</v>
      </c>
      <c r="AF71" s="119" t="s">
        <v>232</v>
      </c>
      <c r="AG71" s="115">
        <f>$BC$37-66</f>
        <v>9</v>
      </c>
      <c r="AH71" s="119" t="s">
        <v>232</v>
      </c>
      <c r="AI71" s="115">
        <f>$BC$37-66</f>
        <v>9</v>
      </c>
      <c r="AJ71" s="119" t="s">
        <v>232</v>
      </c>
      <c r="AK71" s="115">
        <f>$BC$37-66</f>
        <v>9</v>
      </c>
      <c r="AL71" s="119" t="s">
        <v>232</v>
      </c>
      <c r="AM71" s="115">
        <f>$BC$37-66</f>
        <v>9</v>
      </c>
      <c r="AN71" s="119" t="s">
        <v>232</v>
      </c>
      <c r="AO71" s="115">
        <f>$BC$37-66</f>
        <v>9</v>
      </c>
      <c r="AP71" s="119" t="s">
        <v>232</v>
      </c>
      <c r="AQ71" s="115"/>
      <c r="AR71" s="119" t="str">
        <f t="shared" si="39"/>
        <v/>
      </c>
      <c r="AS71" s="115"/>
      <c r="AT71" s="119" t="str">
        <f t="shared" si="40"/>
        <v/>
      </c>
      <c r="AU71" s="115"/>
      <c r="AV71" s="119" t="str">
        <f t="shared" si="41"/>
        <v/>
      </c>
      <c r="AW71" s="115"/>
      <c r="AX71" s="119" t="str">
        <f t="shared" si="42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>
        <f>$BC$38-66</f>
        <v>8</v>
      </c>
      <c r="AD72" s="120" t="s">
        <v>232</v>
      </c>
      <c r="AE72" s="115">
        <f>$BC$38-66</f>
        <v>8</v>
      </c>
      <c r="AF72" s="120" t="s">
        <v>232</v>
      </c>
      <c r="AG72" s="115">
        <f>$BC$38-66</f>
        <v>8</v>
      </c>
      <c r="AH72" s="120" t="s">
        <v>232</v>
      </c>
      <c r="AI72" s="115">
        <f>$BC$38-66</f>
        <v>8</v>
      </c>
      <c r="AJ72" s="120" t="s">
        <v>232</v>
      </c>
      <c r="AK72" s="115">
        <f>$BC$38-66</f>
        <v>8</v>
      </c>
      <c r="AL72" s="120" t="s">
        <v>232</v>
      </c>
      <c r="AM72" s="115">
        <f>$BC$38-66</f>
        <v>8</v>
      </c>
      <c r="AN72" s="120" t="s">
        <v>232</v>
      </c>
      <c r="AO72" s="115">
        <f>$BC$38-66</f>
        <v>8</v>
      </c>
      <c r="AP72" s="120" t="s">
        <v>232</v>
      </c>
      <c r="AQ72" s="115"/>
      <c r="AR72" s="120" t="str">
        <f t="shared" si="39"/>
        <v/>
      </c>
      <c r="AS72" s="115"/>
      <c r="AT72" s="120" t="str">
        <f t="shared" si="40"/>
        <v/>
      </c>
      <c r="AU72" s="115"/>
      <c r="AV72" s="120" t="str">
        <f t="shared" si="41"/>
        <v/>
      </c>
      <c r="AW72" s="115"/>
      <c r="AX72" s="120" t="str">
        <f t="shared" si="42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425</v>
      </c>
      <c r="Z73" s="5"/>
      <c r="AA73" s="110">
        <f>SUM(AA57:AA72)</f>
        <v>425</v>
      </c>
      <c r="AB73" s="5"/>
      <c r="AC73" s="110">
        <f>SUM(AC57:AC72)</f>
        <v>445</v>
      </c>
      <c r="AD73" s="5"/>
      <c r="AE73" s="110">
        <f>SUM(AE57:AE72)</f>
        <v>445</v>
      </c>
      <c r="AF73" s="5"/>
      <c r="AG73" s="110">
        <f>SUM(AG57:AG72)</f>
        <v>471</v>
      </c>
      <c r="AH73" s="5"/>
      <c r="AI73" s="110">
        <f>SUM(AI57:AI72)</f>
        <v>471</v>
      </c>
      <c r="AJ73" s="5"/>
      <c r="AK73" s="110">
        <f>SUM(AK57:AK72)</f>
        <v>471</v>
      </c>
      <c r="AL73" s="5"/>
      <c r="AM73" s="110">
        <f>SUM(AM57:AM72)</f>
        <v>471</v>
      </c>
      <c r="AN73" s="5"/>
      <c r="AO73" s="110">
        <f>SUM(AO57:AO72)</f>
        <v>471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254</v>
      </c>
    </row>
    <row r="84" spans="1:6" x14ac:dyDescent="0.25">
      <c r="A84" t="s">
        <v>179</v>
      </c>
      <c r="B84" t="s">
        <v>255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268</v>
      </c>
      <c r="C88">
        <v>23.82</v>
      </c>
      <c r="D88">
        <v>6383.76</v>
      </c>
      <c r="E88">
        <v>0</v>
      </c>
      <c r="F88" s="130">
        <v>39.75</v>
      </c>
    </row>
    <row r="89" spans="1:6" ht="13" x14ac:dyDescent="0.3">
      <c r="A89" s="32" t="s">
        <v>187</v>
      </c>
      <c r="B89">
        <v>158</v>
      </c>
      <c r="C89">
        <v>21.32</v>
      </c>
      <c r="D89">
        <v>3368.56</v>
      </c>
      <c r="E89">
        <v>0</v>
      </c>
      <c r="F89">
        <v>39.75</v>
      </c>
    </row>
    <row r="90" spans="1:6" ht="13" x14ac:dyDescent="0.3">
      <c r="A90" s="32" t="s">
        <v>188</v>
      </c>
      <c r="B90">
        <v>108</v>
      </c>
      <c r="C90">
        <v>19.72</v>
      </c>
      <c r="D90">
        <v>2129.7600000000002</v>
      </c>
      <c r="E90">
        <v>0</v>
      </c>
      <c r="F90">
        <v>39.75</v>
      </c>
    </row>
    <row r="91" spans="1:6" ht="13" x14ac:dyDescent="0.3">
      <c r="A91" s="32" t="s">
        <v>189</v>
      </c>
      <c r="B91">
        <v>87</v>
      </c>
      <c r="C91">
        <v>18.88</v>
      </c>
      <c r="D91">
        <v>1642.56</v>
      </c>
      <c r="E91">
        <v>0</v>
      </c>
      <c r="F91">
        <v>39.75</v>
      </c>
    </row>
    <row r="92" spans="1:6" ht="13" x14ac:dyDescent="0.3">
      <c r="A92" s="32" t="s">
        <v>190</v>
      </c>
      <c r="B92">
        <v>130</v>
      </c>
      <c r="C92">
        <v>20.239999999999998</v>
      </c>
      <c r="D92">
        <v>2631.2</v>
      </c>
      <c r="E92">
        <v>0</v>
      </c>
      <c r="F92">
        <v>39.75</v>
      </c>
    </row>
    <row r="93" spans="1:6" ht="13" x14ac:dyDescent="0.3">
      <c r="A93" s="32" t="s">
        <v>191</v>
      </c>
      <c r="B93">
        <v>176</v>
      </c>
      <c r="C93">
        <v>21.32</v>
      </c>
      <c r="D93">
        <v>3752.32</v>
      </c>
      <c r="E93">
        <v>0</v>
      </c>
      <c r="F93">
        <v>39.75</v>
      </c>
    </row>
    <row r="94" spans="1:6" ht="13" x14ac:dyDescent="0.3">
      <c r="A94" s="32" t="s">
        <v>192</v>
      </c>
      <c r="B94">
        <v>227</v>
      </c>
      <c r="C94">
        <v>23.22</v>
      </c>
      <c r="D94">
        <v>5270.94</v>
      </c>
      <c r="E94">
        <v>0</v>
      </c>
      <c r="F94">
        <v>39.75</v>
      </c>
    </row>
    <row r="95" spans="1:6" ht="13" x14ac:dyDescent="0.3">
      <c r="A95" s="32" t="s">
        <v>193</v>
      </c>
      <c r="B95">
        <v>323</v>
      </c>
      <c r="C95">
        <v>24.35</v>
      </c>
      <c r="D95">
        <v>7865.05</v>
      </c>
      <c r="E95">
        <v>0</v>
      </c>
      <c r="F95">
        <v>39.75</v>
      </c>
    </row>
    <row r="96" spans="1:6" ht="13" x14ac:dyDescent="0.3">
      <c r="A96" s="32" t="s">
        <v>194</v>
      </c>
      <c r="B96">
        <v>427</v>
      </c>
      <c r="C96">
        <v>29.55</v>
      </c>
      <c r="D96">
        <v>12617.85</v>
      </c>
      <c r="E96">
        <v>0</v>
      </c>
      <c r="F96">
        <v>39.75</v>
      </c>
    </row>
    <row r="97" spans="1:6" ht="13" x14ac:dyDescent="0.3">
      <c r="A97" s="32" t="s">
        <v>195</v>
      </c>
      <c r="B97">
        <v>326</v>
      </c>
      <c r="C97">
        <v>34.56</v>
      </c>
      <c r="D97">
        <v>11266.56</v>
      </c>
      <c r="E97">
        <v>0</v>
      </c>
      <c r="F97">
        <v>39.75</v>
      </c>
    </row>
    <row r="98" spans="1:6" ht="13" x14ac:dyDescent="0.3">
      <c r="A98" s="32" t="s">
        <v>196</v>
      </c>
      <c r="B98">
        <v>327</v>
      </c>
      <c r="C98">
        <v>32.47</v>
      </c>
      <c r="D98">
        <v>10617.69</v>
      </c>
      <c r="E98">
        <v>0</v>
      </c>
      <c r="F98">
        <v>39.75</v>
      </c>
    </row>
    <row r="99" spans="1:6" ht="13" x14ac:dyDescent="0.3">
      <c r="A99" s="32" t="s">
        <v>197</v>
      </c>
      <c r="B99">
        <v>318</v>
      </c>
      <c r="C99">
        <v>40.29</v>
      </c>
      <c r="D99">
        <v>12812.22</v>
      </c>
      <c r="E99">
        <v>171.72</v>
      </c>
      <c r="F99">
        <v>39.75</v>
      </c>
    </row>
    <row r="100" spans="1:6" ht="13" x14ac:dyDescent="0.3">
      <c r="A100" s="32" t="s">
        <v>198</v>
      </c>
      <c r="B100">
        <v>117</v>
      </c>
      <c r="C100">
        <v>44</v>
      </c>
      <c r="D100">
        <v>5148</v>
      </c>
      <c r="E100">
        <v>497.25</v>
      </c>
      <c r="F100">
        <v>39.75</v>
      </c>
    </row>
    <row r="101" spans="1:6" ht="13" x14ac:dyDescent="0.3">
      <c r="A101" s="32" t="s">
        <v>199</v>
      </c>
      <c r="B101">
        <v>132</v>
      </c>
      <c r="C101">
        <v>56.75</v>
      </c>
      <c r="D101">
        <v>7491</v>
      </c>
      <c r="E101">
        <v>2244</v>
      </c>
      <c r="F101">
        <v>39.75</v>
      </c>
    </row>
    <row r="102" spans="1:6" ht="13" x14ac:dyDescent="0.3">
      <c r="A102" s="32" t="s">
        <v>200</v>
      </c>
      <c r="B102">
        <v>86</v>
      </c>
      <c r="C102">
        <v>81.760000000000005</v>
      </c>
      <c r="D102">
        <v>7031.36</v>
      </c>
      <c r="E102">
        <v>3612.86</v>
      </c>
      <c r="F102">
        <v>39.75</v>
      </c>
    </row>
    <row r="103" spans="1:6" ht="13" x14ac:dyDescent="0.3">
      <c r="A103" s="32" t="s">
        <v>201</v>
      </c>
      <c r="B103">
        <v>122</v>
      </c>
      <c r="C103">
        <v>105.31</v>
      </c>
      <c r="D103">
        <v>12847.82</v>
      </c>
      <c r="E103">
        <v>7998.32</v>
      </c>
      <c r="F103">
        <v>39.75</v>
      </c>
    </row>
    <row r="104" spans="1:6" ht="13" x14ac:dyDescent="0.3">
      <c r="A104" s="32" t="s">
        <v>202</v>
      </c>
      <c r="B104">
        <v>235</v>
      </c>
      <c r="C104">
        <v>122.33</v>
      </c>
      <c r="D104">
        <v>28747.55</v>
      </c>
      <c r="E104">
        <v>19406.3</v>
      </c>
      <c r="F104">
        <v>39.75</v>
      </c>
    </row>
    <row r="105" spans="1:6" ht="13" x14ac:dyDescent="0.3">
      <c r="A105" s="32" t="s">
        <v>203</v>
      </c>
      <c r="B105">
        <v>186</v>
      </c>
      <c r="C105">
        <v>115.4</v>
      </c>
      <c r="D105">
        <v>21464.400000000001</v>
      </c>
      <c r="E105">
        <v>14070.9</v>
      </c>
      <c r="F105">
        <v>39.75</v>
      </c>
    </row>
    <row r="106" spans="1:6" ht="13" x14ac:dyDescent="0.3">
      <c r="A106" s="32" t="s">
        <v>204</v>
      </c>
      <c r="B106">
        <v>213</v>
      </c>
      <c r="C106">
        <v>84.21</v>
      </c>
      <c r="D106">
        <v>17936.73</v>
      </c>
      <c r="E106">
        <v>9469.98</v>
      </c>
      <c r="F106">
        <v>39.75</v>
      </c>
    </row>
    <row r="107" spans="1:6" ht="13" x14ac:dyDescent="0.3">
      <c r="A107" s="32" t="s">
        <v>205</v>
      </c>
      <c r="B107">
        <v>235</v>
      </c>
      <c r="C107">
        <v>49.22</v>
      </c>
      <c r="D107">
        <v>11566.7</v>
      </c>
      <c r="E107">
        <v>2225.4499999999998</v>
      </c>
      <c r="F107">
        <v>39.75</v>
      </c>
    </row>
    <row r="108" spans="1:6" ht="13" x14ac:dyDescent="0.3">
      <c r="A108" s="32" t="s">
        <v>206</v>
      </c>
      <c r="B108">
        <v>221</v>
      </c>
      <c r="C108">
        <v>39.39</v>
      </c>
      <c r="D108">
        <v>8705.19</v>
      </c>
      <c r="E108">
        <v>0</v>
      </c>
      <c r="F108">
        <v>39.75</v>
      </c>
    </row>
    <row r="109" spans="1:6" ht="13" x14ac:dyDescent="0.3">
      <c r="A109" s="32" t="s">
        <v>207</v>
      </c>
      <c r="B109">
        <v>169</v>
      </c>
      <c r="C109">
        <v>32.1</v>
      </c>
      <c r="D109">
        <v>5424.9</v>
      </c>
      <c r="E109">
        <v>0</v>
      </c>
      <c r="F109">
        <v>39.75</v>
      </c>
    </row>
    <row r="110" spans="1:6" ht="13" x14ac:dyDescent="0.3">
      <c r="A110" s="32" t="s">
        <v>208</v>
      </c>
      <c r="B110">
        <v>85</v>
      </c>
      <c r="C110">
        <v>34.090000000000003</v>
      </c>
      <c r="D110">
        <v>2897.65</v>
      </c>
      <c r="E110">
        <v>0</v>
      </c>
      <c r="F110">
        <v>39.75</v>
      </c>
    </row>
    <row r="111" spans="1:6" ht="13" x14ac:dyDescent="0.3">
      <c r="A111" s="32" t="s">
        <v>209</v>
      </c>
      <c r="B111">
        <v>82</v>
      </c>
      <c r="C111">
        <v>29.3</v>
      </c>
      <c r="D111">
        <v>2402.6</v>
      </c>
      <c r="E111">
        <v>0</v>
      </c>
      <c r="F111">
        <v>39.75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E112"/>
  <sheetViews>
    <sheetView topLeftCell="A6" zoomScaleNormal="100" workbookViewId="0">
      <pane xSplit="2" ySplit="11" topLeftCell="AF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3.453125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45162</v>
      </c>
      <c r="B12" s="11" t="s">
        <v>146</v>
      </c>
      <c r="C12" s="3">
        <f>B88</f>
        <v>152</v>
      </c>
      <c r="D12" s="30">
        <f>C88</f>
        <v>27.03</v>
      </c>
      <c r="E12" s="3">
        <f>B89</f>
        <v>381</v>
      </c>
      <c r="F12" s="191">
        <f>C89</f>
        <v>23.38</v>
      </c>
      <c r="G12" s="3">
        <f>B90</f>
        <v>471</v>
      </c>
      <c r="H12" s="30">
        <f>C90</f>
        <v>22.06</v>
      </c>
      <c r="I12" s="3">
        <f>B91</f>
        <v>466</v>
      </c>
      <c r="J12" s="30">
        <f>C91</f>
        <v>22.6</v>
      </c>
      <c r="K12" s="3">
        <f>B92</f>
        <v>486</v>
      </c>
      <c r="L12" s="30">
        <f>C92</f>
        <v>23.84</v>
      </c>
      <c r="M12" s="3">
        <f>B93</f>
        <v>527</v>
      </c>
      <c r="N12" s="30">
        <f>C93</f>
        <v>28.46</v>
      </c>
      <c r="O12" s="3">
        <f>B94</f>
        <v>302</v>
      </c>
      <c r="P12" s="30">
        <f>C94</f>
        <v>30.4</v>
      </c>
      <c r="Q12" s="3">
        <f>B95</f>
        <v>372</v>
      </c>
      <c r="R12" s="30">
        <f>C95</f>
        <v>31.84</v>
      </c>
      <c r="S12" s="3">
        <f>B96</f>
        <v>315</v>
      </c>
      <c r="T12" s="30">
        <f>C96</f>
        <v>31.84</v>
      </c>
      <c r="U12" s="3">
        <f>B97</f>
        <v>346</v>
      </c>
      <c r="V12" s="30">
        <f>C97</f>
        <v>31.87</v>
      </c>
      <c r="W12" s="3">
        <f>B98</f>
        <v>484</v>
      </c>
      <c r="X12" s="30">
        <f>C98</f>
        <v>31.92</v>
      </c>
      <c r="Y12" s="3">
        <f>B99</f>
        <v>442</v>
      </c>
      <c r="Z12" s="30">
        <f>C99</f>
        <v>54.89</v>
      </c>
      <c r="AA12" s="3">
        <f>B100</f>
        <v>335</v>
      </c>
      <c r="AB12" s="30">
        <f>C100</f>
        <v>90.06</v>
      </c>
      <c r="AC12" s="3">
        <f>B101</f>
        <v>278</v>
      </c>
      <c r="AD12" s="30">
        <f>C101</f>
        <v>135.07</v>
      </c>
      <c r="AE12" s="3">
        <f>B102</f>
        <v>255</v>
      </c>
      <c r="AF12" s="30">
        <f>C102</f>
        <v>175.26</v>
      </c>
      <c r="AG12" s="3">
        <f>B103</f>
        <v>267</v>
      </c>
      <c r="AH12" s="30">
        <f>C103</f>
        <v>212.52</v>
      </c>
      <c r="AI12" s="3">
        <f>B104</f>
        <v>330</v>
      </c>
      <c r="AJ12" s="30">
        <f>C104</f>
        <v>232.87</v>
      </c>
      <c r="AK12" s="3">
        <f>B105</f>
        <v>316</v>
      </c>
      <c r="AL12" s="30">
        <f>C105</f>
        <v>204.21</v>
      </c>
      <c r="AM12" s="3">
        <f>B106</f>
        <v>291</v>
      </c>
      <c r="AN12" s="30">
        <f>C106</f>
        <v>174.53</v>
      </c>
      <c r="AO12" s="3">
        <f>B107</f>
        <v>219</v>
      </c>
      <c r="AP12" s="30">
        <f>C107</f>
        <v>125.43</v>
      </c>
      <c r="AQ12" s="3">
        <f>B108</f>
        <v>133</v>
      </c>
      <c r="AR12" s="30">
        <f>C108</f>
        <v>82.03</v>
      </c>
      <c r="AS12" s="3">
        <f>B109</f>
        <v>172</v>
      </c>
      <c r="AT12" s="30">
        <f>C109</f>
        <v>38.049999999999997</v>
      </c>
      <c r="AU12" s="3">
        <f>B110</f>
        <v>331</v>
      </c>
      <c r="AV12" s="30">
        <f>C110</f>
        <v>33.46</v>
      </c>
      <c r="AW12" s="3">
        <f>B111</f>
        <v>77</v>
      </c>
      <c r="AX12" s="30">
        <f>C111</f>
        <v>34.26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4108.5600000000004</v>
      </c>
      <c r="E13" s="24"/>
      <c r="F13" s="9">
        <f>$D89</f>
        <v>8907.7800000000007</v>
      </c>
      <c r="G13" s="24"/>
      <c r="H13" s="9">
        <f>$D90</f>
        <v>10390.26</v>
      </c>
      <c r="I13" s="24"/>
      <c r="J13" s="9">
        <f>$D91</f>
        <v>10531.6</v>
      </c>
      <c r="K13" s="24"/>
      <c r="L13" s="9">
        <f>$D92</f>
        <v>11586.24</v>
      </c>
      <c r="M13" s="24"/>
      <c r="N13" s="9">
        <f>$D93</f>
        <v>14998.42</v>
      </c>
      <c r="O13" s="24"/>
      <c r="P13" s="9">
        <f>$D94</f>
        <v>9180.7999999999993</v>
      </c>
      <c r="Q13" s="24"/>
      <c r="R13" s="9">
        <f>$D95</f>
        <v>11844.48</v>
      </c>
      <c r="S13" s="24"/>
      <c r="T13" s="9">
        <f>$D96</f>
        <v>10029.6</v>
      </c>
      <c r="U13" s="24"/>
      <c r="V13" s="9">
        <f>$D97</f>
        <v>11027.02</v>
      </c>
      <c r="W13" s="24"/>
      <c r="X13" s="9">
        <f>$D98</f>
        <v>15449.28</v>
      </c>
      <c r="Y13" s="24"/>
      <c r="Z13" s="9">
        <f>$D99</f>
        <v>24261.38</v>
      </c>
      <c r="AA13" s="24"/>
      <c r="AB13" s="9">
        <f>$D100</f>
        <v>30170.1</v>
      </c>
      <c r="AC13" s="24"/>
      <c r="AD13" s="9">
        <f>$D101</f>
        <v>37549.46</v>
      </c>
      <c r="AE13" s="24"/>
      <c r="AF13" s="9">
        <f>$D102</f>
        <v>44691.3</v>
      </c>
      <c r="AG13" s="24"/>
      <c r="AH13" s="9">
        <f>$D103</f>
        <v>56742.84</v>
      </c>
      <c r="AI13" s="24"/>
      <c r="AJ13" s="9">
        <f>$D104</f>
        <v>76847.100000000006</v>
      </c>
      <c r="AK13" s="24"/>
      <c r="AL13" s="9">
        <f>$D105</f>
        <v>64530.36</v>
      </c>
      <c r="AM13" s="24"/>
      <c r="AN13" s="9">
        <f>$D106</f>
        <v>50788.23</v>
      </c>
      <c r="AO13" s="24"/>
      <c r="AP13" s="9">
        <f>$D107</f>
        <v>27469.17</v>
      </c>
      <c r="AQ13" s="24"/>
      <c r="AR13" s="9">
        <f>$D108</f>
        <v>10909.99</v>
      </c>
      <c r="AS13" s="24"/>
      <c r="AT13" s="9">
        <f>$D109</f>
        <v>6544.6</v>
      </c>
      <c r="AU13" s="24"/>
      <c r="AV13" s="9">
        <f>$D110</f>
        <v>11075.26</v>
      </c>
      <c r="AW13" s="24"/>
      <c r="AX13" s="9">
        <f>$D111</f>
        <v>2638.02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309319.92999999993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6581.38</v>
      </c>
      <c r="AA15" s="24"/>
      <c r="AB15" s="9">
        <f>$E100</f>
        <v>16770.099999999999</v>
      </c>
      <c r="AC15" s="24"/>
      <c r="AD15" s="9">
        <f>$E101</f>
        <v>26429.46</v>
      </c>
      <c r="AE15" s="24"/>
      <c r="AF15" s="9">
        <f>$E102</f>
        <v>34491.300000000003</v>
      </c>
      <c r="AG15" s="24"/>
      <c r="AH15" s="9">
        <f>$E103</f>
        <v>46062.84</v>
      </c>
      <c r="AI15" s="24"/>
      <c r="AJ15" s="9">
        <f>$E104</f>
        <v>63647.1</v>
      </c>
      <c r="AK15" s="24"/>
      <c r="AL15" s="9">
        <f>$E105</f>
        <v>51890.36</v>
      </c>
      <c r="AM15" s="24"/>
      <c r="AN15" s="9">
        <f>$E106</f>
        <v>39148.230000000003</v>
      </c>
      <c r="AO15" s="24"/>
      <c r="AP15" s="9">
        <f>$E107</f>
        <v>18709.169999999998</v>
      </c>
      <c r="AQ15" s="24"/>
      <c r="AR15" s="9">
        <f>$E108</f>
        <v>5589.99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16</v>
      </c>
      <c r="Z31" s="119" t="s">
        <v>164</v>
      </c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16</v>
      </c>
      <c r="AP31" s="119" t="s">
        <v>164</v>
      </c>
      <c r="AQ31" s="109">
        <f t="shared" si="20"/>
        <v>16</v>
      </c>
      <c r="AR31" s="119" t="s">
        <v>164</v>
      </c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16</v>
      </c>
      <c r="Z32" s="120" t="s">
        <v>164</v>
      </c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16</v>
      </c>
      <c r="AP32" s="120" t="s">
        <v>164</v>
      </c>
      <c r="AQ32" s="109">
        <f t="shared" si="20"/>
        <v>16</v>
      </c>
      <c r="AR32" s="120" t="s">
        <v>164</v>
      </c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32</v>
      </c>
      <c r="Z39" s="5"/>
      <c r="AA39" s="110">
        <f>SUM(AA23:AA38)</f>
        <v>32</v>
      </c>
      <c r="AB39" s="5"/>
      <c r="AC39" s="110">
        <f>SUM(AC23:AC38)</f>
        <v>32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32</v>
      </c>
      <c r="AN39" s="5"/>
      <c r="AO39" s="110">
        <f>SUM(AO23:AO38)</f>
        <v>32</v>
      </c>
      <c r="AP39" s="5"/>
      <c r="AQ39" s="110">
        <f>SUM(AQ23:AQ38)</f>
        <v>32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410</v>
      </c>
      <c r="Z41" s="5"/>
      <c r="AA41" s="4">
        <f>IF(AB15&gt;0,IF(AA12&gt;AA39,+AA12-AA39,0),0)</f>
        <v>303</v>
      </c>
      <c r="AB41" s="5"/>
      <c r="AC41" s="4">
        <f>IF(AD15&gt;0,IF(AC12&gt;AC39,+AC12-AC39,0),0)</f>
        <v>246</v>
      </c>
      <c r="AD41" s="5"/>
      <c r="AE41" s="4">
        <f>IF(AF15&gt;0,IF(AE12&gt;AE39,+AE12-AE39,0),0)</f>
        <v>223</v>
      </c>
      <c r="AF41" s="5"/>
      <c r="AG41" s="4">
        <f>IF(AH15&gt;0,IF(AG12&gt;AG39,+AG12-AG39,0),0)</f>
        <v>235</v>
      </c>
      <c r="AH41" s="5"/>
      <c r="AI41" s="4">
        <f>IF(AJ15&gt;0,IF(AI12&gt;AI39,+AI12-AI39,0),0)</f>
        <v>298</v>
      </c>
      <c r="AJ41" s="5"/>
      <c r="AK41" s="4">
        <f>IF(AL15&gt;0,IF(AK12&gt;AK39,+AK12-AK39,0),0)</f>
        <v>284</v>
      </c>
      <c r="AL41" s="5"/>
      <c r="AM41" s="4">
        <f>IF(AN15&gt;0,IF(AM12&gt;AM39,+AM12-AM39,0),0)</f>
        <v>259</v>
      </c>
      <c r="AN41" s="5"/>
      <c r="AO41" s="4">
        <f>IF(AP15&gt;0,IF(AO12&gt;AO39,+AO12-AO39,0),0)</f>
        <v>187</v>
      </c>
      <c r="AP41" s="5"/>
      <c r="AQ41" s="4">
        <f>IF(AR15&gt;0,IF(AQ12&gt;AQ39,+AQ12-AQ39,0),0)</f>
        <v>101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/>
      <c r="AA62" s="115"/>
      <c r="AB62" s="120"/>
      <c r="AC62" s="115"/>
      <c r="AD62" s="120"/>
      <c r="AE62" s="115">
        <f>$BC$28-86</f>
        <v>14</v>
      </c>
      <c r="AF62" s="120" t="s">
        <v>220</v>
      </c>
      <c r="AG62" s="115">
        <f>$BC$28-74</f>
        <v>26</v>
      </c>
      <c r="AH62" s="120" t="s">
        <v>220</v>
      </c>
      <c r="AI62" s="115"/>
      <c r="AJ62" s="120"/>
      <c r="AK62" s="115"/>
      <c r="AL62" s="120"/>
      <c r="AM62" s="115">
        <f>$BC$28-75</f>
        <v>25</v>
      </c>
      <c r="AN62" s="120" t="s">
        <v>256</v>
      </c>
      <c r="AO62" s="115">
        <f>$BC$28-75</f>
        <v>25</v>
      </c>
      <c r="AP62" s="120" t="s">
        <v>256</v>
      </c>
      <c r="AQ62" s="115">
        <f>$BC$28-80</f>
        <v>20</v>
      </c>
      <c r="AR62" s="120" t="s">
        <v>256</v>
      </c>
      <c r="AS62" s="115"/>
      <c r="AT62" s="120" t="str">
        <f t="shared" ref="AT62:AT72" si="35">IF(AT28="x","x","")</f>
        <v/>
      </c>
      <c r="AU62" s="115"/>
      <c r="AV62" s="120" t="str">
        <f t="shared" ref="AV62:AV72" si="36">IF(AV28="x","x","")</f>
        <v/>
      </c>
      <c r="AW62" s="115"/>
      <c r="AX62" s="120" t="str">
        <f t="shared" ref="AX62:AX72" si="3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ref="Z63" si="38">IF(Z29="x","x","")</f>
        <v/>
      </c>
      <c r="AA63" s="115"/>
      <c r="AB63" s="119" t="str">
        <f t="shared" ref="AB63" si="39">IF(AB29="x","x","")</f>
        <v/>
      </c>
      <c r="AC63" s="115"/>
      <c r="AD63" s="119" t="str">
        <f t="shared" ref="AD63" si="40">IF(AD29="x","x","")</f>
        <v/>
      </c>
      <c r="AE63" s="115">
        <f>$BC$29-94</f>
        <v>1</v>
      </c>
      <c r="AF63" s="119" t="s">
        <v>220</v>
      </c>
      <c r="AG63" s="115">
        <f>$BC$29-94</f>
        <v>1</v>
      </c>
      <c r="AH63" s="119" t="s">
        <v>220</v>
      </c>
      <c r="AI63" s="115">
        <f>$BC$29-94</f>
        <v>1</v>
      </c>
      <c r="AJ63" s="119" t="s">
        <v>220</v>
      </c>
      <c r="AK63" s="115">
        <f>$BC$29-94</f>
        <v>1</v>
      </c>
      <c r="AL63" s="119" t="s">
        <v>220</v>
      </c>
      <c r="AM63" s="115">
        <f>$BC$29-94</f>
        <v>1</v>
      </c>
      <c r="AN63" s="119" t="s">
        <v>220</v>
      </c>
      <c r="AO63" s="115">
        <f>$BC$29-94</f>
        <v>1</v>
      </c>
      <c r="AP63" s="119" t="s">
        <v>220</v>
      </c>
      <c r="AQ63" s="115">
        <f>$BC$29-94</f>
        <v>1</v>
      </c>
      <c r="AR63" s="119" t="s">
        <v>220</v>
      </c>
      <c r="AS63" s="115"/>
      <c r="AT63" s="119" t="str">
        <f t="shared" si="35"/>
        <v/>
      </c>
      <c r="AU63" s="115"/>
      <c r="AV63" s="119" t="str">
        <f t="shared" si="36"/>
        <v/>
      </c>
      <c r="AW63" s="115"/>
      <c r="AX63" s="119" t="str">
        <f t="shared" si="3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>
        <f>$BC$30-0</f>
        <v>425</v>
      </c>
      <c r="Z64" s="120" t="s">
        <v>241</v>
      </c>
      <c r="AA64" s="115">
        <f>$BC$30-0</f>
        <v>425</v>
      </c>
      <c r="AB64" s="120" t="s">
        <v>241</v>
      </c>
      <c r="AC64" s="115">
        <f>$BC$30-0</f>
        <v>425</v>
      </c>
      <c r="AD64" s="120" t="s">
        <v>241</v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>
        <f>$BC$30-0</f>
        <v>425</v>
      </c>
      <c r="AL64" s="120" t="s">
        <v>241</v>
      </c>
      <c r="AM64" s="115">
        <f>$BC$30-0</f>
        <v>425</v>
      </c>
      <c r="AN64" s="120" t="s">
        <v>241</v>
      </c>
      <c r="AO64" s="115">
        <f>$BC$30-0</f>
        <v>425</v>
      </c>
      <c r="AP64" s="120" t="s">
        <v>241</v>
      </c>
      <c r="AQ64" s="115">
        <f>$BC$30-0</f>
        <v>425</v>
      </c>
      <c r="AR64" s="120" t="s">
        <v>241</v>
      </c>
      <c r="AS64" s="115"/>
      <c r="AT64" s="120" t="str">
        <f t="shared" si="35"/>
        <v/>
      </c>
      <c r="AU64" s="115"/>
      <c r="AV64" s="120" t="str">
        <f t="shared" si="36"/>
        <v/>
      </c>
      <c r="AW64" s="115"/>
      <c r="AX64" s="120" t="str">
        <f t="shared" si="3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ref="Z65:Z67" si="41">IF(Z31="x","x","")</f>
        <v>x</v>
      </c>
      <c r="AA65" s="115"/>
      <c r="AB65" s="119" t="str">
        <f t="shared" ref="AB65" si="42">IF(AB31="x","x","")</f>
        <v>x</v>
      </c>
      <c r="AC65" s="115"/>
      <c r="AD65" s="119" t="str">
        <f t="shared" ref="AD65" si="43">IF(AD31="x","x","")</f>
        <v>x</v>
      </c>
      <c r="AE65" s="115"/>
      <c r="AF65" s="119" t="str">
        <f t="shared" ref="AF65" si="44">IF(AF31="x","x","")</f>
        <v>x</v>
      </c>
      <c r="AG65" s="115"/>
      <c r="AH65" s="119" t="str">
        <f t="shared" ref="AH65" si="45">IF(AH31="x","x","")</f>
        <v>x</v>
      </c>
      <c r="AI65" s="115"/>
      <c r="AJ65" s="119" t="str">
        <f t="shared" ref="AJ65" si="46">IF(AJ31="x","x","")</f>
        <v>x</v>
      </c>
      <c r="AK65" s="115"/>
      <c r="AL65" s="119" t="str">
        <f t="shared" ref="AL65" si="47">IF(AL31="x","x","")</f>
        <v>x</v>
      </c>
      <c r="AM65" s="115"/>
      <c r="AN65" s="119" t="str">
        <f t="shared" ref="AN65" si="48">IF(AN31="x","x","")</f>
        <v>x</v>
      </c>
      <c r="AO65" s="115"/>
      <c r="AP65" s="119" t="str">
        <f t="shared" ref="AP65" si="49">IF(AP31="x","x","")</f>
        <v>x</v>
      </c>
      <c r="AQ65" s="115"/>
      <c r="AR65" s="119" t="str">
        <f t="shared" ref="AR65" si="50">IF(AR31="x","x","")</f>
        <v>x</v>
      </c>
      <c r="AS65" s="115"/>
      <c r="AT65" s="119" t="str">
        <f t="shared" si="35"/>
        <v/>
      </c>
      <c r="AU65" s="115"/>
      <c r="AV65" s="119" t="str">
        <f t="shared" si="36"/>
        <v/>
      </c>
      <c r="AW65" s="115"/>
      <c r="AX65" s="119" t="str">
        <f t="shared" si="3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41"/>
        <v>x</v>
      </c>
      <c r="AA66" s="115"/>
      <c r="AB66" s="120" t="str">
        <f t="shared" ref="AB66" si="51">IF(AB32="x","x","")</f>
        <v>x</v>
      </c>
      <c r="AC66" s="115"/>
      <c r="AD66" s="120" t="str">
        <f t="shared" ref="AD66" si="52">IF(AD32="x","x","")</f>
        <v>x</v>
      </c>
      <c r="AE66" s="115"/>
      <c r="AF66" s="120" t="str">
        <f t="shared" ref="AF66" si="53">IF(AF32="x","x","")</f>
        <v>x</v>
      </c>
      <c r="AG66" s="115"/>
      <c r="AH66" s="120" t="str">
        <f t="shared" ref="AH66" si="54">IF(AH32="x","x","")</f>
        <v>x</v>
      </c>
      <c r="AI66" s="115"/>
      <c r="AJ66" s="120" t="str">
        <f t="shared" ref="AJ66" si="55">IF(AJ32="x","x","")</f>
        <v>x</v>
      </c>
      <c r="AK66" s="115"/>
      <c r="AL66" s="120" t="str">
        <f t="shared" ref="AL66" si="56">IF(AL32="x","x","")</f>
        <v>x</v>
      </c>
      <c r="AM66" s="115"/>
      <c r="AN66" s="120" t="str">
        <f t="shared" ref="AN66" si="57">IF(AN32="x","x","")</f>
        <v>x</v>
      </c>
      <c r="AO66" s="115"/>
      <c r="AP66" s="120" t="str">
        <f t="shared" ref="AP66" si="58">IF(AP32="x","x","")</f>
        <v>x</v>
      </c>
      <c r="AQ66" s="115"/>
      <c r="AR66" s="120" t="str">
        <f t="shared" ref="AR66" si="59">IF(AR32="x","x","")</f>
        <v>x</v>
      </c>
      <c r="AS66" s="115"/>
      <c r="AT66" s="120" t="str">
        <f t="shared" si="35"/>
        <v/>
      </c>
      <c r="AU66" s="115"/>
      <c r="AV66" s="120" t="str">
        <f t="shared" si="36"/>
        <v/>
      </c>
      <c r="AW66" s="115"/>
      <c r="AX66" s="120" t="str">
        <f t="shared" si="3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41"/>
        <v/>
      </c>
      <c r="AA67" s="115"/>
      <c r="AB67" s="119" t="str">
        <f t="shared" ref="AB67" si="60">IF(AB33="x","x","")</f>
        <v/>
      </c>
      <c r="AC67" s="115"/>
      <c r="AD67" s="119" t="str">
        <f t="shared" ref="AD67" si="61">IF(AD33="x","x","")</f>
        <v/>
      </c>
      <c r="AE67" s="115"/>
      <c r="AF67" s="119" t="str">
        <f t="shared" ref="AF67" si="62">IF(AF33="x","x","")</f>
        <v/>
      </c>
      <c r="AG67" s="115"/>
      <c r="AH67" s="119" t="str">
        <f t="shared" ref="AH67" si="63">IF(AH33="x","x","")</f>
        <v/>
      </c>
      <c r="AI67" s="115"/>
      <c r="AJ67" s="119" t="str">
        <f t="shared" ref="AJ67" si="64">IF(AJ33="x","x","")</f>
        <v/>
      </c>
      <c r="AK67" s="115"/>
      <c r="AL67" s="119" t="str">
        <f t="shared" ref="AL67" si="65">IF(AL33="x","x","")</f>
        <v/>
      </c>
      <c r="AM67" s="115"/>
      <c r="AN67" s="119" t="str">
        <f t="shared" ref="AN67" si="66">IF(AN33="x","x","")</f>
        <v/>
      </c>
      <c r="AO67" s="115"/>
      <c r="AP67" s="119" t="str">
        <f t="shared" ref="AP67" si="67">IF(AP33="x","x","")</f>
        <v/>
      </c>
      <c r="AQ67" s="115"/>
      <c r="AR67" s="119" t="str">
        <f t="shared" ref="AR67" si="68">IF(AR33="x","x","")</f>
        <v/>
      </c>
      <c r="AS67" s="115"/>
      <c r="AT67" s="119" t="str">
        <f t="shared" si="35"/>
        <v/>
      </c>
      <c r="AU67" s="115"/>
      <c r="AV67" s="119" t="str">
        <f t="shared" si="36"/>
        <v/>
      </c>
      <c r="AW67" s="115"/>
      <c r="AX67" s="119" t="str">
        <f t="shared" si="3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>
        <f>$BC$34-67</f>
        <v>5</v>
      </c>
      <c r="Z68" s="120" t="s">
        <v>232</v>
      </c>
      <c r="AA68" s="115">
        <f>$BC$34-67</f>
        <v>5</v>
      </c>
      <c r="AB68" s="120" t="s">
        <v>232</v>
      </c>
      <c r="AC68" s="115">
        <f>$BC$34-67</f>
        <v>5</v>
      </c>
      <c r="AD68" s="120" t="s">
        <v>232</v>
      </c>
      <c r="AE68" s="115">
        <f>$BC$34-67</f>
        <v>5</v>
      </c>
      <c r="AF68" s="120" t="s">
        <v>232</v>
      </c>
      <c r="AG68" s="115">
        <f>$BC$34-67</f>
        <v>5</v>
      </c>
      <c r="AH68" s="120" t="s">
        <v>232</v>
      </c>
      <c r="AI68" s="115">
        <f>$BC$34-67</f>
        <v>5</v>
      </c>
      <c r="AJ68" s="120" t="s">
        <v>232</v>
      </c>
      <c r="AK68" s="115">
        <f>$BC$34-67</f>
        <v>5</v>
      </c>
      <c r="AL68" s="120" t="s">
        <v>232</v>
      </c>
      <c r="AM68" s="115">
        <f>$BC$34-67</f>
        <v>5</v>
      </c>
      <c r="AN68" s="120" t="s">
        <v>232</v>
      </c>
      <c r="AO68" s="115">
        <f>$BC$34-67</f>
        <v>5</v>
      </c>
      <c r="AP68" s="120" t="s">
        <v>232</v>
      </c>
      <c r="AQ68" s="115">
        <f>$BC$34-67</f>
        <v>5</v>
      </c>
      <c r="AR68" s="120" t="s">
        <v>232</v>
      </c>
      <c r="AS68" s="115"/>
      <c r="AT68" s="120" t="str">
        <f t="shared" si="35"/>
        <v/>
      </c>
      <c r="AU68" s="115"/>
      <c r="AV68" s="120" t="str">
        <f t="shared" si="36"/>
        <v/>
      </c>
      <c r="AW68" s="115"/>
      <c r="AX68" s="120" t="str">
        <f t="shared" si="3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>
        <f>$BC$35-67</f>
        <v>6</v>
      </c>
      <c r="Z69" s="119" t="s">
        <v>232</v>
      </c>
      <c r="AA69" s="115">
        <f>$BC$35-67</f>
        <v>6</v>
      </c>
      <c r="AB69" s="119" t="s">
        <v>232</v>
      </c>
      <c r="AC69" s="115">
        <f>$BC$35-67</f>
        <v>6</v>
      </c>
      <c r="AD69" s="119" t="s">
        <v>232</v>
      </c>
      <c r="AE69" s="115">
        <f>$BC$35-67</f>
        <v>6</v>
      </c>
      <c r="AF69" s="119" t="s">
        <v>232</v>
      </c>
      <c r="AG69" s="115">
        <f>$BC$35-67</f>
        <v>6</v>
      </c>
      <c r="AH69" s="119" t="s">
        <v>232</v>
      </c>
      <c r="AI69" s="115">
        <f>$BC$35-67</f>
        <v>6</v>
      </c>
      <c r="AJ69" s="119" t="s">
        <v>232</v>
      </c>
      <c r="AK69" s="115">
        <f>$BC$35-67</f>
        <v>6</v>
      </c>
      <c r="AL69" s="119" t="s">
        <v>232</v>
      </c>
      <c r="AM69" s="115">
        <f>$BC$35-67</f>
        <v>6</v>
      </c>
      <c r="AN69" s="119" t="s">
        <v>232</v>
      </c>
      <c r="AO69" s="115">
        <f>$BC$35-67</f>
        <v>6</v>
      </c>
      <c r="AP69" s="119" t="s">
        <v>232</v>
      </c>
      <c r="AQ69" s="115">
        <f>$BC$35-67</f>
        <v>6</v>
      </c>
      <c r="AR69" s="119" t="s">
        <v>232</v>
      </c>
      <c r="AS69" s="115"/>
      <c r="AT69" s="119" t="str">
        <f t="shared" si="35"/>
        <v/>
      </c>
      <c r="AU69" s="115"/>
      <c r="AV69" s="119" t="str">
        <f t="shared" si="36"/>
        <v/>
      </c>
      <c r="AW69" s="115"/>
      <c r="AX69" s="119" t="str">
        <f t="shared" si="3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/>
      <c r="AA70" s="115"/>
      <c r="AB70" s="120"/>
      <c r="AC70" s="115">
        <f>$BC$36-147</f>
        <v>3</v>
      </c>
      <c r="AD70" s="120" t="s">
        <v>232</v>
      </c>
      <c r="AE70" s="115">
        <f>$BC$36-147</f>
        <v>3</v>
      </c>
      <c r="AF70" s="120" t="s">
        <v>232</v>
      </c>
      <c r="AG70" s="115">
        <f>$BC$36-143</f>
        <v>7</v>
      </c>
      <c r="AH70" s="120" t="s">
        <v>232</v>
      </c>
      <c r="AI70" s="115">
        <f>$BC$36-143</f>
        <v>7</v>
      </c>
      <c r="AJ70" s="120" t="s">
        <v>232</v>
      </c>
      <c r="AK70" s="115">
        <f>$BC$36-143</f>
        <v>7</v>
      </c>
      <c r="AL70" s="120" t="s">
        <v>232</v>
      </c>
      <c r="AM70" s="115">
        <f>$BC$36-143</f>
        <v>7</v>
      </c>
      <c r="AN70" s="120" t="s">
        <v>232</v>
      </c>
      <c r="AO70" s="115">
        <f>$BC$36-143</f>
        <v>7</v>
      </c>
      <c r="AP70" s="120" t="s">
        <v>232</v>
      </c>
      <c r="AQ70" s="115">
        <f>$BC$36-143</f>
        <v>7</v>
      </c>
      <c r="AR70" s="120" t="s">
        <v>232</v>
      </c>
      <c r="AS70" s="115"/>
      <c r="AT70" s="120" t="str">
        <f t="shared" si="35"/>
        <v/>
      </c>
      <c r="AU70" s="115"/>
      <c r="AV70" s="120" t="str">
        <f t="shared" si="36"/>
        <v/>
      </c>
      <c r="AW70" s="115"/>
      <c r="AX70" s="120" t="str">
        <f t="shared" si="3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>
        <f>$BC$37-67</f>
        <v>8</v>
      </c>
      <c r="Z71" s="119" t="s">
        <v>232</v>
      </c>
      <c r="AA71" s="115">
        <f>$BC$37-67</f>
        <v>8</v>
      </c>
      <c r="AB71" s="119" t="s">
        <v>232</v>
      </c>
      <c r="AC71" s="115">
        <f>$BC$37-67</f>
        <v>8</v>
      </c>
      <c r="AD71" s="119" t="s">
        <v>232</v>
      </c>
      <c r="AE71" s="115">
        <f>$BC$37-67</f>
        <v>8</v>
      </c>
      <c r="AF71" s="119" t="s">
        <v>232</v>
      </c>
      <c r="AG71" s="115">
        <f>$BC$37-63</f>
        <v>12</v>
      </c>
      <c r="AH71" s="119" t="s">
        <v>232</v>
      </c>
      <c r="AI71" s="115">
        <f>$BC$37-63</f>
        <v>12</v>
      </c>
      <c r="AJ71" s="119" t="s">
        <v>232</v>
      </c>
      <c r="AK71" s="115">
        <f>$BC$37-63</f>
        <v>12</v>
      </c>
      <c r="AL71" s="119" t="s">
        <v>232</v>
      </c>
      <c r="AM71" s="115">
        <f>$BC$37-63</f>
        <v>12</v>
      </c>
      <c r="AN71" s="119" t="s">
        <v>232</v>
      </c>
      <c r="AO71" s="115">
        <f>$BC$37-63</f>
        <v>12</v>
      </c>
      <c r="AP71" s="119" t="s">
        <v>232</v>
      </c>
      <c r="AQ71" s="115">
        <f>$BC$37-63</f>
        <v>12</v>
      </c>
      <c r="AR71" s="119" t="s">
        <v>232</v>
      </c>
      <c r="AS71" s="115"/>
      <c r="AT71" s="119" t="str">
        <f t="shared" si="35"/>
        <v/>
      </c>
      <c r="AU71" s="115"/>
      <c r="AV71" s="119" t="str">
        <f t="shared" si="36"/>
        <v/>
      </c>
      <c r="AW71" s="115"/>
      <c r="AX71" s="119" t="str">
        <f t="shared" si="3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>
        <f>$BC$38-67</f>
        <v>7</v>
      </c>
      <c r="Z72" s="120" t="s">
        <v>232</v>
      </c>
      <c r="AA72" s="115">
        <f>$BC$38-67</f>
        <v>7</v>
      </c>
      <c r="AB72" s="120" t="s">
        <v>232</v>
      </c>
      <c r="AC72" s="115">
        <f>$BC$38-67</f>
        <v>7</v>
      </c>
      <c r="AD72" s="120" t="s">
        <v>232</v>
      </c>
      <c r="AE72" s="115">
        <f>$BC$38-66</f>
        <v>8</v>
      </c>
      <c r="AF72" s="120" t="s">
        <v>232</v>
      </c>
      <c r="AG72" s="115">
        <f>$BC$38-66</f>
        <v>8</v>
      </c>
      <c r="AH72" s="120" t="s">
        <v>232</v>
      </c>
      <c r="AI72" s="115">
        <f>$BC$38-66</f>
        <v>8</v>
      </c>
      <c r="AJ72" s="120" t="s">
        <v>232</v>
      </c>
      <c r="AK72" s="115">
        <f>$BC$38-66</f>
        <v>8</v>
      </c>
      <c r="AL72" s="120" t="s">
        <v>232</v>
      </c>
      <c r="AM72" s="115">
        <f>$BC$38-66</f>
        <v>8</v>
      </c>
      <c r="AN72" s="120" t="s">
        <v>232</v>
      </c>
      <c r="AO72" s="115">
        <f>$BC$38-66</f>
        <v>8</v>
      </c>
      <c r="AP72" s="120" t="s">
        <v>232</v>
      </c>
      <c r="AQ72" s="115">
        <f>$BC$38-66</f>
        <v>8</v>
      </c>
      <c r="AR72" s="120" t="s">
        <v>232</v>
      </c>
      <c r="AS72" s="115"/>
      <c r="AT72" s="120" t="str">
        <f t="shared" si="35"/>
        <v/>
      </c>
      <c r="AU72" s="115"/>
      <c r="AV72" s="120" t="str">
        <f t="shared" si="36"/>
        <v/>
      </c>
      <c r="AW72" s="115"/>
      <c r="AX72" s="120" t="str">
        <f t="shared" si="3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451</v>
      </c>
      <c r="Z73" s="5"/>
      <c r="AA73" s="110">
        <f>SUM(AA57:AA72)</f>
        <v>451</v>
      </c>
      <c r="AB73" s="5"/>
      <c r="AC73" s="110">
        <f>SUM(AC57:AC72)</f>
        <v>454</v>
      </c>
      <c r="AD73" s="5"/>
      <c r="AE73" s="110">
        <f>SUM(AE57:AE72)</f>
        <v>470</v>
      </c>
      <c r="AF73" s="5"/>
      <c r="AG73" s="110">
        <f>SUM(AG57:AG72)</f>
        <v>490</v>
      </c>
      <c r="AH73" s="5"/>
      <c r="AI73" s="110">
        <f>SUM(AI57:AI72)</f>
        <v>464</v>
      </c>
      <c r="AJ73" s="5"/>
      <c r="AK73" s="110">
        <f>SUM(AK57:AK72)</f>
        <v>464</v>
      </c>
      <c r="AL73" s="5"/>
      <c r="AM73" s="110">
        <f>SUM(AM57:AM72)</f>
        <v>489</v>
      </c>
      <c r="AN73" s="5"/>
      <c r="AO73" s="110">
        <f>SUM(AO57:AO72)</f>
        <v>489</v>
      </c>
      <c r="AP73" s="5"/>
      <c r="AQ73" s="110">
        <f>SUM(AQ57:AQ72)</f>
        <v>484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257</v>
      </c>
    </row>
    <row r="84" spans="1:6" x14ac:dyDescent="0.25">
      <c r="A84" t="s">
        <v>179</v>
      </c>
      <c r="B84" t="s">
        <v>258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152</v>
      </c>
      <c r="C88">
        <v>27.03</v>
      </c>
      <c r="D88">
        <v>4108.5600000000004</v>
      </c>
      <c r="E88">
        <v>0</v>
      </c>
      <c r="F88" s="130">
        <v>40</v>
      </c>
    </row>
    <row r="89" spans="1:6" ht="13" x14ac:dyDescent="0.3">
      <c r="A89" s="32" t="s">
        <v>187</v>
      </c>
      <c r="B89">
        <v>381</v>
      </c>
      <c r="C89">
        <v>23.38</v>
      </c>
      <c r="D89">
        <v>8907.7800000000007</v>
      </c>
      <c r="E89">
        <v>0</v>
      </c>
      <c r="F89">
        <v>40</v>
      </c>
    </row>
    <row r="90" spans="1:6" ht="13" x14ac:dyDescent="0.3">
      <c r="A90" s="32" t="s">
        <v>188</v>
      </c>
      <c r="B90">
        <v>471</v>
      </c>
      <c r="C90">
        <v>22.06</v>
      </c>
      <c r="D90">
        <v>10390.26</v>
      </c>
      <c r="E90">
        <v>0</v>
      </c>
      <c r="F90">
        <v>40</v>
      </c>
    </row>
    <row r="91" spans="1:6" ht="13" x14ac:dyDescent="0.3">
      <c r="A91" s="32" t="s">
        <v>189</v>
      </c>
      <c r="B91">
        <v>466</v>
      </c>
      <c r="C91">
        <v>22.6</v>
      </c>
      <c r="D91">
        <v>10531.6</v>
      </c>
      <c r="E91">
        <v>0</v>
      </c>
      <c r="F91">
        <v>40</v>
      </c>
    </row>
    <row r="92" spans="1:6" ht="13" x14ac:dyDescent="0.3">
      <c r="A92" s="32" t="s">
        <v>190</v>
      </c>
      <c r="B92">
        <v>486</v>
      </c>
      <c r="C92">
        <v>23.84</v>
      </c>
      <c r="D92">
        <v>11586.24</v>
      </c>
      <c r="E92">
        <v>0</v>
      </c>
      <c r="F92">
        <v>40</v>
      </c>
    </row>
    <row r="93" spans="1:6" ht="13" x14ac:dyDescent="0.3">
      <c r="A93" s="32" t="s">
        <v>191</v>
      </c>
      <c r="B93">
        <v>527</v>
      </c>
      <c r="C93">
        <v>28.46</v>
      </c>
      <c r="D93">
        <v>14998.42</v>
      </c>
      <c r="E93">
        <v>0</v>
      </c>
      <c r="F93">
        <v>40</v>
      </c>
    </row>
    <row r="94" spans="1:6" ht="13" x14ac:dyDescent="0.3">
      <c r="A94" s="32" t="s">
        <v>192</v>
      </c>
      <c r="B94">
        <v>302</v>
      </c>
      <c r="C94">
        <v>30.4</v>
      </c>
      <c r="D94">
        <v>9180.7999999999993</v>
      </c>
      <c r="E94">
        <v>0</v>
      </c>
      <c r="F94">
        <v>40</v>
      </c>
    </row>
    <row r="95" spans="1:6" ht="13" x14ac:dyDescent="0.3">
      <c r="A95" s="32" t="s">
        <v>193</v>
      </c>
      <c r="B95">
        <v>372</v>
      </c>
      <c r="C95">
        <v>31.84</v>
      </c>
      <c r="D95">
        <v>11844.48</v>
      </c>
      <c r="E95">
        <v>0</v>
      </c>
      <c r="F95">
        <v>40</v>
      </c>
    </row>
    <row r="96" spans="1:6" ht="13" x14ac:dyDescent="0.3">
      <c r="A96" s="32" t="s">
        <v>194</v>
      </c>
      <c r="B96">
        <v>315</v>
      </c>
      <c r="C96">
        <v>31.84</v>
      </c>
      <c r="D96">
        <v>10029.6</v>
      </c>
      <c r="E96">
        <v>0</v>
      </c>
      <c r="F96">
        <v>40</v>
      </c>
    </row>
    <row r="97" spans="1:6" ht="13" x14ac:dyDescent="0.3">
      <c r="A97" s="32" t="s">
        <v>195</v>
      </c>
      <c r="B97">
        <v>346</v>
      </c>
      <c r="C97">
        <v>31.87</v>
      </c>
      <c r="D97">
        <v>11027.02</v>
      </c>
      <c r="E97">
        <v>0</v>
      </c>
      <c r="F97">
        <v>40</v>
      </c>
    </row>
    <row r="98" spans="1:6" ht="13" x14ac:dyDescent="0.3">
      <c r="A98" s="32" t="s">
        <v>196</v>
      </c>
      <c r="B98">
        <v>484</v>
      </c>
      <c r="C98">
        <v>31.92</v>
      </c>
      <c r="D98">
        <v>15449.28</v>
      </c>
      <c r="E98">
        <v>0</v>
      </c>
      <c r="F98">
        <v>40</v>
      </c>
    </row>
    <row r="99" spans="1:6" ht="13" x14ac:dyDescent="0.3">
      <c r="A99" s="32" t="s">
        <v>197</v>
      </c>
      <c r="B99">
        <v>442</v>
      </c>
      <c r="C99">
        <v>54.89</v>
      </c>
      <c r="D99">
        <v>24261.38</v>
      </c>
      <c r="E99">
        <v>6581.38</v>
      </c>
      <c r="F99">
        <v>40</v>
      </c>
    </row>
    <row r="100" spans="1:6" ht="13" x14ac:dyDescent="0.3">
      <c r="A100" s="32" t="s">
        <v>198</v>
      </c>
      <c r="B100">
        <v>335</v>
      </c>
      <c r="C100">
        <v>90.06</v>
      </c>
      <c r="D100">
        <v>30170.1</v>
      </c>
      <c r="E100">
        <v>16770.099999999999</v>
      </c>
      <c r="F100">
        <v>40</v>
      </c>
    </row>
    <row r="101" spans="1:6" ht="13" x14ac:dyDescent="0.3">
      <c r="A101" s="32" t="s">
        <v>199</v>
      </c>
      <c r="B101">
        <v>278</v>
      </c>
      <c r="C101">
        <v>135.07</v>
      </c>
      <c r="D101">
        <v>37549.46</v>
      </c>
      <c r="E101">
        <v>26429.46</v>
      </c>
      <c r="F101">
        <v>40</v>
      </c>
    </row>
    <row r="102" spans="1:6" ht="13" x14ac:dyDescent="0.3">
      <c r="A102" s="32" t="s">
        <v>200</v>
      </c>
      <c r="B102">
        <v>255</v>
      </c>
      <c r="C102">
        <v>175.26</v>
      </c>
      <c r="D102">
        <v>44691.3</v>
      </c>
      <c r="E102">
        <v>34491.300000000003</v>
      </c>
      <c r="F102">
        <v>40</v>
      </c>
    </row>
    <row r="103" spans="1:6" ht="13" x14ac:dyDescent="0.3">
      <c r="A103" s="32" t="s">
        <v>201</v>
      </c>
      <c r="B103">
        <v>267</v>
      </c>
      <c r="C103">
        <v>212.52</v>
      </c>
      <c r="D103">
        <v>56742.84</v>
      </c>
      <c r="E103">
        <v>46062.84</v>
      </c>
      <c r="F103">
        <v>40</v>
      </c>
    </row>
    <row r="104" spans="1:6" ht="13" x14ac:dyDescent="0.3">
      <c r="A104" s="32" t="s">
        <v>202</v>
      </c>
      <c r="B104">
        <v>330</v>
      </c>
      <c r="C104">
        <v>232.87</v>
      </c>
      <c r="D104">
        <v>76847.100000000006</v>
      </c>
      <c r="E104">
        <v>63647.1</v>
      </c>
      <c r="F104">
        <v>40</v>
      </c>
    </row>
    <row r="105" spans="1:6" ht="13" x14ac:dyDescent="0.3">
      <c r="A105" s="32" t="s">
        <v>203</v>
      </c>
      <c r="B105">
        <v>316</v>
      </c>
      <c r="C105">
        <v>204.21</v>
      </c>
      <c r="D105">
        <v>64530.36</v>
      </c>
      <c r="E105">
        <v>51890.36</v>
      </c>
      <c r="F105">
        <v>40</v>
      </c>
    </row>
    <row r="106" spans="1:6" ht="13" x14ac:dyDescent="0.3">
      <c r="A106" s="32" t="s">
        <v>204</v>
      </c>
      <c r="B106">
        <v>291</v>
      </c>
      <c r="C106">
        <v>174.53</v>
      </c>
      <c r="D106">
        <v>50788.23</v>
      </c>
      <c r="E106">
        <v>39148.230000000003</v>
      </c>
      <c r="F106">
        <v>40</v>
      </c>
    </row>
    <row r="107" spans="1:6" ht="13" x14ac:dyDescent="0.3">
      <c r="A107" s="32" t="s">
        <v>205</v>
      </c>
      <c r="B107">
        <v>219</v>
      </c>
      <c r="C107">
        <v>125.43</v>
      </c>
      <c r="D107">
        <v>27469.17</v>
      </c>
      <c r="E107">
        <v>18709.169999999998</v>
      </c>
      <c r="F107">
        <v>40</v>
      </c>
    </row>
    <row r="108" spans="1:6" ht="13" x14ac:dyDescent="0.3">
      <c r="A108" s="32" t="s">
        <v>206</v>
      </c>
      <c r="B108">
        <v>133</v>
      </c>
      <c r="C108">
        <v>82.03</v>
      </c>
      <c r="D108">
        <v>10909.99</v>
      </c>
      <c r="E108">
        <v>5589.99</v>
      </c>
      <c r="F108">
        <v>40</v>
      </c>
    </row>
    <row r="109" spans="1:6" ht="13" x14ac:dyDescent="0.3">
      <c r="A109" s="32" t="s">
        <v>207</v>
      </c>
      <c r="B109">
        <v>172</v>
      </c>
      <c r="C109">
        <v>38.049999999999997</v>
      </c>
      <c r="D109">
        <v>6544.6</v>
      </c>
      <c r="E109">
        <v>0</v>
      </c>
      <c r="F109">
        <v>40</v>
      </c>
    </row>
    <row r="110" spans="1:6" ht="13" x14ac:dyDescent="0.3">
      <c r="A110" s="32" t="s">
        <v>208</v>
      </c>
      <c r="B110">
        <v>331</v>
      </c>
      <c r="C110">
        <v>33.46</v>
      </c>
      <c r="D110">
        <v>11075.26</v>
      </c>
      <c r="E110">
        <v>0</v>
      </c>
      <c r="F110">
        <v>40</v>
      </c>
    </row>
    <row r="111" spans="1:6" ht="13" x14ac:dyDescent="0.3">
      <c r="A111" s="32" t="s">
        <v>209</v>
      </c>
      <c r="B111">
        <v>77</v>
      </c>
      <c r="C111">
        <v>34.26</v>
      </c>
      <c r="D111">
        <v>2638.02</v>
      </c>
      <c r="E111">
        <v>0</v>
      </c>
      <c r="F111">
        <v>40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E112"/>
  <sheetViews>
    <sheetView topLeftCell="A6" zoomScaleNormal="100" workbookViewId="0">
      <pane xSplit="2" ySplit="11" topLeftCell="X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45163</v>
      </c>
      <c r="B12" s="11" t="s">
        <v>146</v>
      </c>
      <c r="C12" s="3">
        <f>B88</f>
        <v>292</v>
      </c>
      <c r="D12" s="30">
        <f>C88</f>
        <v>29.66</v>
      </c>
      <c r="E12" s="3">
        <f>B89</f>
        <v>479</v>
      </c>
      <c r="F12" s="191">
        <f>C89</f>
        <v>25.72</v>
      </c>
      <c r="G12" s="3">
        <f>B90</f>
        <v>610</v>
      </c>
      <c r="H12" s="30">
        <f>C90</f>
        <v>24.49</v>
      </c>
      <c r="I12" s="3">
        <f>B91</f>
        <v>600</v>
      </c>
      <c r="J12" s="30">
        <f>C91</f>
        <v>24.31</v>
      </c>
      <c r="K12" s="3">
        <f>B92</f>
        <v>635</v>
      </c>
      <c r="L12" s="30">
        <f>C92</f>
        <v>25.1</v>
      </c>
      <c r="M12" s="3">
        <f>B93</f>
        <v>689</v>
      </c>
      <c r="N12" s="30">
        <f>C93</f>
        <v>27.12</v>
      </c>
      <c r="O12" s="3">
        <f>B94</f>
        <v>653</v>
      </c>
      <c r="P12" s="30">
        <f>C94</f>
        <v>25.73</v>
      </c>
      <c r="Q12" s="3">
        <f>B95</f>
        <v>673</v>
      </c>
      <c r="R12" s="30">
        <f>C95</f>
        <v>28.07</v>
      </c>
      <c r="S12" s="3">
        <f>B96</f>
        <v>727</v>
      </c>
      <c r="T12" s="30">
        <f>C96</f>
        <v>29.7</v>
      </c>
      <c r="U12" s="3">
        <f>B97</f>
        <v>744</v>
      </c>
      <c r="V12" s="30">
        <f>C97</f>
        <v>30.95</v>
      </c>
      <c r="W12" s="3">
        <f>B98</f>
        <v>741</v>
      </c>
      <c r="X12" s="30">
        <f>C98</f>
        <v>39.380000000000003</v>
      </c>
      <c r="Y12" s="3">
        <f>B99</f>
        <v>457</v>
      </c>
      <c r="Z12" s="30">
        <f>C99</f>
        <v>40.090000000000003</v>
      </c>
      <c r="AA12" s="3">
        <f>B100</f>
        <v>268</v>
      </c>
      <c r="AB12" s="30">
        <f>C100</f>
        <v>65.989999999999995</v>
      </c>
      <c r="AC12" s="3">
        <f>B101</f>
        <v>246</v>
      </c>
      <c r="AD12" s="30">
        <f>C101</f>
        <v>76.209999999999994</v>
      </c>
      <c r="AE12" s="3">
        <f>B102</f>
        <v>260</v>
      </c>
      <c r="AF12" s="30">
        <f>C102</f>
        <v>116.4</v>
      </c>
      <c r="AG12" s="3">
        <f>B103</f>
        <v>272</v>
      </c>
      <c r="AH12" s="30">
        <f>C103</f>
        <v>125.84</v>
      </c>
      <c r="AI12" s="3">
        <f>B104</f>
        <v>264</v>
      </c>
      <c r="AJ12" s="30">
        <f>C104</f>
        <v>90.21</v>
      </c>
      <c r="AK12" s="3">
        <f>B105</f>
        <v>204</v>
      </c>
      <c r="AL12" s="30">
        <f>C105</f>
        <v>61.22</v>
      </c>
      <c r="AM12" s="3">
        <f>B106</f>
        <v>194</v>
      </c>
      <c r="AN12" s="30">
        <f>C106</f>
        <v>35.17</v>
      </c>
      <c r="AO12" s="3">
        <f>B107</f>
        <v>230</v>
      </c>
      <c r="AP12" s="30">
        <f>C107</f>
        <v>33.35</v>
      </c>
      <c r="AQ12" s="3">
        <f>B108</f>
        <v>156</v>
      </c>
      <c r="AR12" s="30">
        <f>C108</f>
        <v>36.24</v>
      </c>
      <c r="AS12" s="3">
        <f>B109</f>
        <v>109</v>
      </c>
      <c r="AT12" s="30">
        <f>C109</f>
        <v>31.78</v>
      </c>
      <c r="AU12" s="3">
        <f>B110</f>
        <v>252</v>
      </c>
      <c r="AV12" s="30">
        <f>C110</f>
        <v>28.8</v>
      </c>
      <c r="AW12" s="3">
        <f>B111</f>
        <v>253</v>
      </c>
      <c r="AX12" s="30">
        <f>C111</f>
        <v>26.72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8660.7199999999993</v>
      </c>
      <c r="E13" s="24"/>
      <c r="F13" s="9">
        <f>$D89</f>
        <v>12319.88</v>
      </c>
      <c r="G13" s="24"/>
      <c r="H13" s="9">
        <f>$D90</f>
        <v>14938.9</v>
      </c>
      <c r="I13" s="24"/>
      <c r="J13" s="9">
        <f>$D91</f>
        <v>14586</v>
      </c>
      <c r="K13" s="24"/>
      <c r="L13" s="9">
        <f>$D92</f>
        <v>15938.5</v>
      </c>
      <c r="M13" s="24"/>
      <c r="N13" s="9">
        <f>$D93</f>
        <v>18685.68</v>
      </c>
      <c r="O13" s="24"/>
      <c r="P13" s="9">
        <f>$D94</f>
        <v>16801.689999999999</v>
      </c>
      <c r="Q13" s="24"/>
      <c r="R13" s="9">
        <f>$D95</f>
        <v>18891.11</v>
      </c>
      <c r="S13" s="24"/>
      <c r="T13" s="9">
        <f>$D96</f>
        <v>21591.9</v>
      </c>
      <c r="U13" s="24"/>
      <c r="V13" s="9">
        <f>$D97</f>
        <v>23026.799999999999</v>
      </c>
      <c r="W13" s="24"/>
      <c r="X13" s="9">
        <f>$D98</f>
        <v>29180.58</v>
      </c>
      <c r="Y13" s="24"/>
      <c r="Z13" s="9">
        <f>$D99</f>
        <v>18321.13</v>
      </c>
      <c r="AA13" s="24"/>
      <c r="AB13" s="9">
        <f>$D100</f>
        <v>17685.32</v>
      </c>
      <c r="AC13" s="24"/>
      <c r="AD13" s="9">
        <f>$D101</f>
        <v>18747.66</v>
      </c>
      <c r="AE13" s="24"/>
      <c r="AF13" s="9">
        <f>$D102</f>
        <v>30264</v>
      </c>
      <c r="AG13" s="24"/>
      <c r="AH13" s="9">
        <f>$D103</f>
        <v>34228.480000000003</v>
      </c>
      <c r="AI13" s="24"/>
      <c r="AJ13" s="9">
        <f>$D104</f>
        <v>23815.439999999999</v>
      </c>
      <c r="AK13" s="24"/>
      <c r="AL13" s="9">
        <f>$D105</f>
        <v>12488.88</v>
      </c>
      <c r="AM13" s="24"/>
      <c r="AN13" s="9">
        <f>$D106</f>
        <v>6822.98</v>
      </c>
      <c r="AO13" s="24"/>
      <c r="AP13" s="9">
        <f>$D107</f>
        <v>7670.5</v>
      </c>
      <c r="AQ13" s="24"/>
      <c r="AR13" s="9">
        <f>$D108</f>
        <v>5653.44</v>
      </c>
      <c r="AS13" s="24"/>
      <c r="AT13" s="9">
        <f>$D109</f>
        <v>3464.02</v>
      </c>
      <c r="AU13" s="24"/>
      <c r="AV13" s="9">
        <f>$D110</f>
        <v>7257.6</v>
      </c>
      <c r="AW13" s="24"/>
      <c r="AX13" s="9">
        <f>$D111</f>
        <v>6760.16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37.75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82353.490000000005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1207.83</v>
      </c>
      <c r="Y15" s="24"/>
      <c r="Z15" s="9">
        <f>$E99</f>
        <v>1069.3800000000001</v>
      </c>
      <c r="AA15" s="24"/>
      <c r="AB15" s="9">
        <f>$E100</f>
        <v>7568.32</v>
      </c>
      <c r="AC15" s="24"/>
      <c r="AD15" s="9">
        <f>$E101</f>
        <v>9461.16</v>
      </c>
      <c r="AE15" s="24"/>
      <c r="AF15" s="9">
        <f>$E102</f>
        <v>20449</v>
      </c>
      <c r="AG15" s="24"/>
      <c r="AH15" s="9">
        <f>$E103</f>
        <v>23960.48</v>
      </c>
      <c r="AI15" s="24"/>
      <c r="AJ15" s="9">
        <f>$E104</f>
        <v>13849.44</v>
      </c>
      <c r="AK15" s="24"/>
      <c r="AL15" s="9">
        <f>$E105</f>
        <v>4787.88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16</v>
      </c>
      <c r="Z31" s="119" t="s">
        <v>164</v>
      </c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16</v>
      </c>
      <c r="Z32" s="120" t="s">
        <v>164</v>
      </c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73</v>
      </c>
      <c r="X35" s="119" t="s">
        <v>164</v>
      </c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177</v>
      </c>
      <c r="X39" s="5"/>
      <c r="Y39" s="110">
        <f>SUM(Y23:Y38)</f>
        <v>32</v>
      </c>
      <c r="Z39" s="5"/>
      <c r="AA39" s="110">
        <f>SUM(AA23:AA38)</f>
        <v>32</v>
      </c>
      <c r="AB39" s="5"/>
      <c r="AC39" s="110">
        <f>SUM(AC23:AC38)</f>
        <v>32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564</v>
      </c>
      <c r="X41" s="5"/>
      <c r="Y41" s="4">
        <f>IF(Z15&gt;0,IF(Y12&gt;Y39,+Y12-Y39,0),0)</f>
        <v>425</v>
      </c>
      <c r="Z41" s="5"/>
      <c r="AA41" s="4">
        <f>IF(AB15&gt;0,IF(AA12&gt;AA39,+AA12-AA39,0),0)</f>
        <v>236</v>
      </c>
      <c r="AB41" s="5"/>
      <c r="AC41" s="4">
        <f>IF(AD15&gt;0,IF(AC12&gt;AC39,+AC12-AC39,0),0)</f>
        <v>214</v>
      </c>
      <c r="AD41" s="5"/>
      <c r="AE41" s="4">
        <f>IF(AF15&gt;0,IF(AE12&gt;AE39,+AE12-AE39,0),0)</f>
        <v>228</v>
      </c>
      <c r="AF41" s="5"/>
      <c r="AG41" s="4">
        <f>IF(AH15&gt;0,IF(AG12&gt;AG39,+AG12-AG39,0),0)</f>
        <v>240</v>
      </c>
      <c r="AH41" s="5"/>
      <c r="AI41" s="4">
        <f>IF(AJ15&gt;0,IF(AI12&gt;AI39,+AI12-AI39,0),0)</f>
        <v>232</v>
      </c>
      <c r="AJ41" s="5"/>
      <c r="AK41" s="4">
        <f>IF(AL15&gt;0,IF(AK12&gt;AK39,+AK12-AK39,0),0)</f>
        <v>172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/>
      <c r="Y62" s="115"/>
      <c r="Z62" s="120" t="str">
        <f t="shared" ref="Z62:Z63" si="34">IF(Z28="x","x","")</f>
        <v/>
      </c>
      <c r="AA62" s="115">
        <f>$BC$28-85</f>
        <v>15</v>
      </c>
      <c r="AB62" s="120" t="s">
        <v>220</v>
      </c>
      <c r="AC62" s="115">
        <f>$BC$28-85</f>
        <v>15</v>
      </c>
      <c r="AD62" s="120" t="s">
        <v>220</v>
      </c>
      <c r="AE62" s="115">
        <f>$BC$28-85</f>
        <v>15</v>
      </c>
      <c r="AF62" s="120" t="s">
        <v>220</v>
      </c>
      <c r="AG62" s="115">
        <f>$BC$28-85</f>
        <v>15</v>
      </c>
      <c r="AH62" s="120" t="s">
        <v>220</v>
      </c>
      <c r="AI62" s="115">
        <f>$BC$28-85</f>
        <v>15</v>
      </c>
      <c r="AJ62" s="120" t="s">
        <v>220</v>
      </c>
      <c r="AK62" s="115">
        <f>$BC$28-85</f>
        <v>15</v>
      </c>
      <c r="AL62" s="120" t="s">
        <v>220</v>
      </c>
      <c r="AM62" s="115"/>
      <c r="AN62" s="120" t="str">
        <f t="shared" ref="AN62:AN72" si="35">IF(AN28="x","x","")</f>
        <v/>
      </c>
      <c r="AO62" s="115"/>
      <c r="AP62" s="120" t="str">
        <f t="shared" ref="AP62:AP72" si="36">IF(AP28="x","x","")</f>
        <v/>
      </c>
      <c r="AQ62" s="115"/>
      <c r="AR62" s="120" t="str">
        <f t="shared" ref="AR62:AR72" si="37">IF(AR28="x","x","")</f>
        <v/>
      </c>
      <c r="AS62" s="115"/>
      <c r="AT62" s="120" t="str">
        <f t="shared" ref="AT62:AT72" si="38">IF(AT28="x","x","")</f>
        <v/>
      </c>
      <c r="AU62" s="115"/>
      <c r="AV62" s="120" t="str">
        <f t="shared" ref="AV62:AV72" si="39">IF(AV28="x","x","")</f>
        <v/>
      </c>
      <c r="AW62" s="115"/>
      <c r="AX62" s="120" t="str">
        <f t="shared" ref="AX62:AX72" si="40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/>
      <c r="Y63" s="115"/>
      <c r="Z63" s="119" t="str">
        <f t="shared" si="34"/>
        <v/>
      </c>
      <c r="AA63" s="115"/>
      <c r="AB63" s="119" t="str">
        <f t="shared" ref="AB63:AD63" si="41">IF(AB29="x","x","")</f>
        <v/>
      </c>
      <c r="AC63" s="115"/>
      <c r="AD63" s="119" t="str">
        <f t="shared" si="41"/>
        <v/>
      </c>
      <c r="AE63" s="115"/>
      <c r="AF63" s="119" t="str">
        <f t="shared" ref="AF63" si="42">IF(AF29="x","x","")</f>
        <v/>
      </c>
      <c r="AG63" s="115"/>
      <c r="AH63" s="119" t="str">
        <f t="shared" ref="AH63" si="43">IF(AH29="x","x","")</f>
        <v/>
      </c>
      <c r="AI63" s="115"/>
      <c r="AJ63" s="119" t="str">
        <f t="shared" ref="AJ63" si="44">IF(AJ29="x","x","")</f>
        <v/>
      </c>
      <c r="AK63" s="115"/>
      <c r="AL63" s="119" t="str">
        <f t="shared" ref="AL63" si="45">IF(AL29="x","x","")</f>
        <v/>
      </c>
      <c r="AM63" s="115"/>
      <c r="AN63" s="119" t="str">
        <f t="shared" si="35"/>
        <v/>
      </c>
      <c r="AO63" s="115"/>
      <c r="AP63" s="119" t="str">
        <f t="shared" si="36"/>
        <v/>
      </c>
      <c r="AQ63" s="115"/>
      <c r="AR63" s="119" t="str">
        <f t="shared" si="37"/>
        <v/>
      </c>
      <c r="AS63" s="115"/>
      <c r="AT63" s="119" t="str">
        <f t="shared" si="38"/>
        <v/>
      </c>
      <c r="AU63" s="115"/>
      <c r="AV63" s="119" t="str">
        <f t="shared" si="39"/>
        <v/>
      </c>
      <c r="AW63" s="115"/>
      <c r="AX63" s="119" t="str">
        <f t="shared" si="40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>
        <f>$BC$30-0</f>
        <v>425</v>
      </c>
      <c r="X64" s="120" t="s">
        <v>241</v>
      </c>
      <c r="Y64" s="115">
        <f>$BC$30-0</f>
        <v>425</v>
      </c>
      <c r="Z64" s="120" t="s">
        <v>241</v>
      </c>
      <c r="AA64" s="115">
        <f>$BC$30-0</f>
        <v>425</v>
      </c>
      <c r="AB64" s="120" t="s">
        <v>241</v>
      </c>
      <c r="AC64" s="115">
        <f>$BC$30-0</f>
        <v>425</v>
      </c>
      <c r="AD64" s="120" t="s">
        <v>241</v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>
        <f>$BC$30-0</f>
        <v>425</v>
      </c>
      <c r="AL64" s="120" t="s">
        <v>241</v>
      </c>
      <c r="AM64" s="115"/>
      <c r="AN64" s="120" t="str">
        <f t="shared" si="35"/>
        <v/>
      </c>
      <c r="AO64" s="115"/>
      <c r="AP64" s="120" t="str">
        <f t="shared" si="36"/>
        <v/>
      </c>
      <c r="AQ64" s="115"/>
      <c r="AR64" s="120" t="str">
        <f t="shared" si="37"/>
        <v/>
      </c>
      <c r="AS64" s="115"/>
      <c r="AT64" s="120" t="str">
        <f t="shared" si="38"/>
        <v/>
      </c>
      <c r="AU64" s="115"/>
      <c r="AV64" s="120" t="str">
        <f t="shared" si="39"/>
        <v/>
      </c>
      <c r="AW64" s="115"/>
      <c r="AX64" s="120" t="str">
        <f t="shared" si="40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ref="X65:Z67" si="46">IF(X31="x","x","")</f>
        <v>x</v>
      </c>
      <c r="Y65" s="115"/>
      <c r="Z65" s="119" t="str">
        <f t="shared" si="46"/>
        <v>x</v>
      </c>
      <c r="AA65" s="115"/>
      <c r="AB65" s="119" t="str">
        <f t="shared" ref="AB65:AD65" si="47">IF(AB31="x","x","")</f>
        <v>x</v>
      </c>
      <c r="AC65" s="115"/>
      <c r="AD65" s="119" t="str">
        <f t="shared" si="47"/>
        <v>x</v>
      </c>
      <c r="AE65" s="115"/>
      <c r="AF65" s="119" t="str">
        <f t="shared" ref="AF65" si="48">IF(AF31="x","x","")</f>
        <v>x</v>
      </c>
      <c r="AG65" s="115"/>
      <c r="AH65" s="119" t="str">
        <f t="shared" ref="AH65" si="49">IF(AH31="x","x","")</f>
        <v>x</v>
      </c>
      <c r="AI65" s="115"/>
      <c r="AJ65" s="119" t="str">
        <f t="shared" ref="AJ65" si="50">IF(AJ31="x","x","")</f>
        <v>x</v>
      </c>
      <c r="AK65" s="115"/>
      <c r="AL65" s="119" t="str">
        <f t="shared" ref="AL65" si="51">IF(AL31="x","x","")</f>
        <v>x</v>
      </c>
      <c r="AM65" s="115"/>
      <c r="AN65" s="119" t="str">
        <f t="shared" si="35"/>
        <v/>
      </c>
      <c r="AO65" s="115"/>
      <c r="AP65" s="119" t="str">
        <f t="shared" si="36"/>
        <v/>
      </c>
      <c r="AQ65" s="115"/>
      <c r="AR65" s="119" t="str">
        <f t="shared" si="37"/>
        <v/>
      </c>
      <c r="AS65" s="115"/>
      <c r="AT65" s="119" t="str">
        <f t="shared" si="38"/>
        <v/>
      </c>
      <c r="AU65" s="115"/>
      <c r="AV65" s="119" t="str">
        <f t="shared" si="39"/>
        <v/>
      </c>
      <c r="AW65" s="115"/>
      <c r="AX65" s="119" t="str">
        <f t="shared" si="40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46"/>
        <v>x</v>
      </c>
      <c r="Y66" s="115"/>
      <c r="Z66" s="120" t="str">
        <f t="shared" si="46"/>
        <v>x</v>
      </c>
      <c r="AA66" s="115"/>
      <c r="AB66" s="120" t="str">
        <f t="shared" ref="AB66:AD66" si="52">IF(AB32="x","x","")</f>
        <v>x</v>
      </c>
      <c r="AC66" s="115"/>
      <c r="AD66" s="120" t="str">
        <f t="shared" si="52"/>
        <v>x</v>
      </c>
      <c r="AE66" s="115"/>
      <c r="AF66" s="120" t="str">
        <f t="shared" ref="AF66" si="53">IF(AF32="x","x","")</f>
        <v>x</v>
      </c>
      <c r="AG66" s="115"/>
      <c r="AH66" s="120" t="str">
        <f t="shared" ref="AH66" si="54">IF(AH32="x","x","")</f>
        <v>x</v>
      </c>
      <c r="AI66" s="115"/>
      <c r="AJ66" s="120" t="str">
        <f t="shared" ref="AJ66" si="55">IF(AJ32="x","x","")</f>
        <v>x</v>
      </c>
      <c r="AK66" s="115"/>
      <c r="AL66" s="120" t="str">
        <f t="shared" ref="AL66" si="56">IF(AL32="x","x","")</f>
        <v>x</v>
      </c>
      <c r="AM66" s="115"/>
      <c r="AN66" s="120" t="str">
        <f t="shared" si="35"/>
        <v/>
      </c>
      <c r="AO66" s="115"/>
      <c r="AP66" s="120" t="str">
        <f t="shared" si="36"/>
        <v/>
      </c>
      <c r="AQ66" s="115"/>
      <c r="AR66" s="120" t="str">
        <f t="shared" si="37"/>
        <v/>
      </c>
      <c r="AS66" s="115"/>
      <c r="AT66" s="120" t="str">
        <f t="shared" si="38"/>
        <v/>
      </c>
      <c r="AU66" s="115"/>
      <c r="AV66" s="120" t="str">
        <f t="shared" si="39"/>
        <v/>
      </c>
      <c r="AW66" s="115"/>
      <c r="AX66" s="120" t="str">
        <f t="shared" si="40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46"/>
        <v/>
      </c>
      <c r="Y67" s="115"/>
      <c r="Z67" s="119" t="str">
        <f t="shared" si="46"/>
        <v/>
      </c>
      <c r="AA67" s="115"/>
      <c r="AB67" s="119" t="str">
        <f t="shared" ref="AB67:AD67" si="57">IF(AB33="x","x","")</f>
        <v/>
      </c>
      <c r="AC67" s="115"/>
      <c r="AD67" s="119" t="str">
        <f t="shared" si="57"/>
        <v/>
      </c>
      <c r="AE67" s="115"/>
      <c r="AF67" s="119" t="str">
        <f t="shared" ref="AF67" si="58">IF(AF33="x","x","")</f>
        <v/>
      </c>
      <c r="AG67" s="115"/>
      <c r="AH67" s="119" t="str">
        <f t="shared" ref="AH67" si="59">IF(AH33="x","x","")</f>
        <v/>
      </c>
      <c r="AI67" s="115"/>
      <c r="AJ67" s="119" t="str">
        <f t="shared" ref="AJ67" si="60">IF(AJ33="x","x","")</f>
        <v/>
      </c>
      <c r="AK67" s="115"/>
      <c r="AL67" s="119" t="str">
        <f t="shared" ref="AL67" si="61">IF(AL33="x","x","")</f>
        <v/>
      </c>
      <c r="AM67" s="115"/>
      <c r="AN67" s="119" t="str">
        <f t="shared" si="35"/>
        <v/>
      </c>
      <c r="AO67" s="115"/>
      <c r="AP67" s="119" t="str">
        <f t="shared" si="36"/>
        <v/>
      </c>
      <c r="AQ67" s="115"/>
      <c r="AR67" s="119" t="str">
        <f t="shared" si="37"/>
        <v/>
      </c>
      <c r="AS67" s="115"/>
      <c r="AT67" s="119" t="str">
        <f t="shared" si="38"/>
        <v/>
      </c>
      <c r="AU67" s="115"/>
      <c r="AV67" s="119" t="str">
        <f t="shared" si="39"/>
        <v/>
      </c>
      <c r="AW67" s="115"/>
      <c r="AX67" s="119" t="str">
        <f t="shared" si="40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/>
      <c r="Y68" s="115"/>
      <c r="Z68" s="120"/>
      <c r="AA68" s="115"/>
      <c r="AB68" s="120"/>
      <c r="AC68" s="115"/>
      <c r="AD68" s="120"/>
      <c r="AE68" s="115"/>
      <c r="AF68" s="120"/>
      <c r="AG68" s="115"/>
      <c r="AH68" s="120"/>
      <c r="AI68" s="115"/>
      <c r="AJ68" s="120"/>
      <c r="AK68" s="115"/>
      <c r="AL68" s="120"/>
      <c r="AM68" s="115"/>
      <c r="AN68" s="120" t="str">
        <f t="shared" si="35"/>
        <v/>
      </c>
      <c r="AO68" s="115"/>
      <c r="AP68" s="120" t="str">
        <f t="shared" si="36"/>
        <v/>
      </c>
      <c r="AQ68" s="115"/>
      <c r="AR68" s="120" t="str">
        <f t="shared" si="37"/>
        <v/>
      </c>
      <c r="AS68" s="115"/>
      <c r="AT68" s="120" t="str">
        <f t="shared" si="38"/>
        <v/>
      </c>
      <c r="AU68" s="115"/>
      <c r="AV68" s="120" t="str">
        <f t="shared" si="39"/>
        <v/>
      </c>
      <c r="AW68" s="115"/>
      <c r="AX68" s="120" t="str">
        <f t="shared" si="40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/>
      <c r="Y69" s="115"/>
      <c r="Z69" s="119"/>
      <c r="AA69" s="115">
        <f>$BC$35-61</f>
        <v>12</v>
      </c>
      <c r="AB69" s="119" t="s">
        <v>232</v>
      </c>
      <c r="AC69" s="115">
        <f>$BC$35-61</f>
        <v>12</v>
      </c>
      <c r="AD69" s="119" t="s">
        <v>232</v>
      </c>
      <c r="AE69" s="115">
        <f>$BC$35-61</f>
        <v>12</v>
      </c>
      <c r="AF69" s="119" t="s">
        <v>232</v>
      </c>
      <c r="AG69" s="115">
        <f>$BC$35-61</f>
        <v>12</v>
      </c>
      <c r="AH69" s="119" t="s">
        <v>232</v>
      </c>
      <c r="AI69" s="115">
        <f>$BC$35-61</f>
        <v>12</v>
      </c>
      <c r="AJ69" s="119" t="s">
        <v>232</v>
      </c>
      <c r="AK69" s="115">
        <f>$BC$35-61</f>
        <v>12</v>
      </c>
      <c r="AL69" s="119" t="s">
        <v>232</v>
      </c>
      <c r="AM69" s="115"/>
      <c r="AN69" s="119" t="str">
        <f t="shared" si="35"/>
        <v/>
      </c>
      <c r="AO69" s="115"/>
      <c r="AP69" s="119" t="str">
        <f t="shared" si="36"/>
        <v/>
      </c>
      <c r="AQ69" s="115"/>
      <c r="AR69" s="119" t="str">
        <f t="shared" si="37"/>
        <v/>
      </c>
      <c r="AS69" s="115"/>
      <c r="AT69" s="119" t="str">
        <f t="shared" si="38"/>
        <v/>
      </c>
      <c r="AU69" s="115"/>
      <c r="AV69" s="119" t="str">
        <f t="shared" si="39"/>
        <v/>
      </c>
      <c r="AW69" s="115"/>
      <c r="AX69" s="119" t="str">
        <f t="shared" si="40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>
        <f>$BC$36-146</f>
        <v>4</v>
      </c>
      <c r="X70" s="120" t="s">
        <v>232</v>
      </c>
      <c r="Y70" s="115">
        <f>$BC$36-146</f>
        <v>4</v>
      </c>
      <c r="Z70" s="120" t="s">
        <v>232</v>
      </c>
      <c r="AA70" s="115">
        <f>$BC$36-146</f>
        <v>4</v>
      </c>
      <c r="AB70" s="120" t="s">
        <v>232</v>
      </c>
      <c r="AC70" s="115">
        <f>$BC$36-146</f>
        <v>4</v>
      </c>
      <c r="AD70" s="120" t="s">
        <v>232</v>
      </c>
      <c r="AE70" s="115">
        <f>$BC$36-146</f>
        <v>4</v>
      </c>
      <c r="AF70" s="120" t="s">
        <v>232</v>
      </c>
      <c r="AG70" s="115">
        <f>$BC$36-146</f>
        <v>4</v>
      </c>
      <c r="AH70" s="120" t="s">
        <v>232</v>
      </c>
      <c r="AI70" s="115">
        <f>$BC$36-146</f>
        <v>4</v>
      </c>
      <c r="AJ70" s="120" t="s">
        <v>232</v>
      </c>
      <c r="AK70" s="115">
        <f>$BC$36-146</f>
        <v>4</v>
      </c>
      <c r="AL70" s="120" t="s">
        <v>232</v>
      </c>
      <c r="AM70" s="115"/>
      <c r="AN70" s="120" t="str">
        <f t="shared" si="35"/>
        <v/>
      </c>
      <c r="AO70" s="115"/>
      <c r="AP70" s="120" t="str">
        <f t="shared" si="36"/>
        <v/>
      </c>
      <c r="AQ70" s="115"/>
      <c r="AR70" s="120" t="str">
        <f t="shared" si="37"/>
        <v/>
      </c>
      <c r="AS70" s="115"/>
      <c r="AT70" s="120" t="str">
        <f t="shared" si="38"/>
        <v/>
      </c>
      <c r="AU70" s="115"/>
      <c r="AV70" s="120" t="str">
        <f t="shared" si="39"/>
        <v/>
      </c>
      <c r="AW70" s="115"/>
      <c r="AX70" s="120" t="str">
        <f t="shared" si="40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>
        <f>$BC$37-66</f>
        <v>9</v>
      </c>
      <c r="X71" s="119" t="s">
        <v>232</v>
      </c>
      <c r="Y71" s="115">
        <f>$BC$37-66</f>
        <v>9</v>
      </c>
      <c r="Z71" s="119" t="s">
        <v>232</v>
      </c>
      <c r="AA71" s="115">
        <f>$BC$37-66</f>
        <v>9</v>
      </c>
      <c r="AB71" s="119" t="s">
        <v>232</v>
      </c>
      <c r="AC71" s="115">
        <f>$BC$37-66</f>
        <v>9</v>
      </c>
      <c r="AD71" s="119" t="s">
        <v>232</v>
      </c>
      <c r="AE71" s="115">
        <f>$BC$37-66</f>
        <v>9</v>
      </c>
      <c r="AF71" s="119" t="s">
        <v>232</v>
      </c>
      <c r="AG71" s="115">
        <f>$BC$37-66</f>
        <v>9</v>
      </c>
      <c r="AH71" s="119" t="s">
        <v>232</v>
      </c>
      <c r="AI71" s="115">
        <f>$BC$37-66</f>
        <v>9</v>
      </c>
      <c r="AJ71" s="119" t="s">
        <v>232</v>
      </c>
      <c r="AK71" s="115">
        <f>$BC$37-66</f>
        <v>9</v>
      </c>
      <c r="AL71" s="119" t="s">
        <v>232</v>
      </c>
      <c r="AM71" s="115"/>
      <c r="AN71" s="119" t="str">
        <f t="shared" si="35"/>
        <v/>
      </c>
      <c r="AO71" s="115"/>
      <c r="AP71" s="119" t="str">
        <f t="shared" si="36"/>
        <v/>
      </c>
      <c r="AQ71" s="115"/>
      <c r="AR71" s="119" t="str">
        <f t="shared" si="37"/>
        <v/>
      </c>
      <c r="AS71" s="115"/>
      <c r="AT71" s="119" t="str">
        <f t="shared" si="38"/>
        <v/>
      </c>
      <c r="AU71" s="115"/>
      <c r="AV71" s="119" t="str">
        <f t="shared" si="39"/>
        <v/>
      </c>
      <c r="AW71" s="115"/>
      <c r="AX71" s="119" t="str">
        <f t="shared" si="40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>
        <f>$BC$38-66</f>
        <v>8</v>
      </c>
      <c r="X72" s="120" t="s">
        <v>232</v>
      </c>
      <c r="Y72" s="115">
        <f>$BC$38-66</f>
        <v>8</v>
      </c>
      <c r="Z72" s="120" t="s">
        <v>232</v>
      </c>
      <c r="AA72" s="115">
        <f>$BC$38-66</f>
        <v>8</v>
      </c>
      <c r="AB72" s="120" t="s">
        <v>232</v>
      </c>
      <c r="AC72" s="115">
        <f>$BC$38-66</f>
        <v>8</v>
      </c>
      <c r="AD72" s="120" t="s">
        <v>232</v>
      </c>
      <c r="AE72" s="115">
        <f>$BC$38-66</f>
        <v>8</v>
      </c>
      <c r="AF72" s="120" t="s">
        <v>232</v>
      </c>
      <c r="AG72" s="115">
        <f>$BC$38-66</f>
        <v>8</v>
      </c>
      <c r="AH72" s="120" t="s">
        <v>232</v>
      </c>
      <c r="AI72" s="115">
        <f>$BC$38-66</f>
        <v>8</v>
      </c>
      <c r="AJ72" s="120" t="s">
        <v>232</v>
      </c>
      <c r="AK72" s="115">
        <f>$BC$38-66</f>
        <v>8</v>
      </c>
      <c r="AL72" s="120" t="s">
        <v>232</v>
      </c>
      <c r="AM72" s="115"/>
      <c r="AN72" s="120" t="str">
        <f t="shared" si="35"/>
        <v/>
      </c>
      <c r="AO72" s="115"/>
      <c r="AP72" s="120" t="str">
        <f t="shared" si="36"/>
        <v/>
      </c>
      <c r="AQ72" s="115"/>
      <c r="AR72" s="120" t="str">
        <f t="shared" si="37"/>
        <v/>
      </c>
      <c r="AS72" s="115"/>
      <c r="AT72" s="120" t="str">
        <f t="shared" si="38"/>
        <v/>
      </c>
      <c r="AU72" s="115"/>
      <c r="AV72" s="120" t="str">
        <f t="shared" si="39"/>
        <v/>
      </c>
      <c r="AW72" s="115"/>
      <c r="AX72" s="120" t="str">
        <f t="shared" si="40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446</v>
      </c>
      <c r="X73" s="5"/>
      <c r="Y73" s="110">
        <f>SUM(Y57:Y72)</f>
        <v>446</v>
      </c>
      <c r="Z73" s="5"/>
      <c r="AA73" s="110">
        <f>SUM(AA57:AA72)</f>
        <v>473</v>
      </c>
      <c r="AB73" s="5"/>
      <c r="AC73" s="110">
        <f>SUM(AC57:AC72)</f>
        <v>473</v>
      </c>
      <c r="AD73" s="5"/>
      <c r="AE73" s="110">
        <f>SUM(AE57:AE72)</f>
        <v>473</v>
      </c>
      <c r="AF73" s="5"/>
      <c r="AG73" s="110">
        <f>SUM(AG57:AG72)</f>
        <v>473</v>
      </c>
      <c r="AH73" s="5"/>
      <c r="AI73" s="110">
        <f>SUM(AI57:AI72)</f>
        <v>473</v>
      </c>
      <c r="AJ73" s="5"/>
      <c r="AK73" s="110">
        <f>SUM(AK57:AK72)</f>
        <v>473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259</v>
      </c>
    </row>
    <row r="84" spans="1:6" x14ac:dyDescent="0.25">
      <c r="A84" t="s">
        <v>179</v>
      </c>
      <c r="B84" t="s">
        <v>260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292</v>
      </c>
      <c r="C88">
        <v>29.66</v>
      </c>
      <c r="D88">
        <v>8660.7199999999993</v>
      </c>
      <c r="E88">
        <v>0</v>
      </c>
      <c r="F88" s="130">
        <v>37.75</v>
      </c>
    </row>
    <row r="89" spans="1:6" ht="13" x14ac:dyDescent="0.3">
      <c r="A89" s="32" t="s">
        <v>187</v>
      </c>
      <c r="B89">
        <v>479</v>
      </c>
      <c r="C89">
        <v>25.72</v>
      </c>
      <c r="D89">
        <v>12319.88</v>
      </c>
      <c r="E89">
        <v>0</v>
      </c>
      <c r="F89">
        <v>37.75</v>
      </c>
    </row>
    <row r="90" spans="1:6" ht="13" x14ac:dyDescent="0.3">
      <c r="A90" s="32" t="s">
        <v>188</v>
      </c>
      <c r="B90">
        <v>610</v>
      </c>
      <c r="C90">
        <v>24.49</v>
      </c>
      <c r="D90">
        <v>14938.9</v>
      </c>
      <c r="E90">
        <v>0</v>
      </c>
      <c r="F90">
        <v>37.75</v>
      </c>
    </row>
    <row r="91" spans="1:6" ht="13" x14ac:dyDescent="0.3">
      <c r="A91" s="32" t="s">
        <v>189</v>
      </c>
      <c r="B91">
        <v>600</v>
      </c>
      <c r="C91">
        <v>24.31</v>
      </c>
      <c r="D91">
        <v>14586</v>
      </c>
      <c r="E91">
        <v>0</v>
      </c>
      <c r="F91">
        <v>37.75</v>
      </c>
    </row>
    <row r="92" spans="1:6" ht="13" x14ac:dyDescent="0.3">
      <c r="A92" s="32" t="s">
        <v>190</v>
      </c>
      <c r="B92">
        <v>635</v>
      </c>
      <c r="C92">
        <v>25.1</v>
      </c>
      <c r="D92">
        <v>15938.5</v>
      </c>
      <c r="E92">
        <v>0</v>
      </c>
      <c r="F92">
        <v>37.75</v>
      </c>
    </row>
    <row r="93" spans="1:6" ht="13" x14ac:dyDescent="0.3">
      <c r="A93" s="32" t="s">
        <v>191</v>
      </c>
      <c r="B93">
        <v>689</v>
      </c>
      <c r="C93">
        <v>27.12</v>
      </c>
      <c r="D93">
        <v>18685.68</v>
      </c>
      <c r="E93">
        <v>0</v>
      </c>
      <c r="F93">
        <v>37.75</v>
      </c>
    </row>
    <row r="94" spans="1:6" ht="13" x14ac:dyDescent="0.3">
      <c r="A94" s="32" t="s">
        <v>192</v>
      </c>
      <c r="B94">
        <v>653</v>
      </c>
      <c r="C94">
        <v>25.73</v>
      </c>
      <c r="D94">
        <v>16801.689999999999</v>
      </c>
      <c r="E94">
        <v>0</v>
      </c>
      <c r="F94">
        <v>37.75</v>
      </c>
    </row>
    <row r="95" spans="1:6" ht="13" x14ac:dyDescent="0.3">
      <c r="A95" s="32" t="s">
        <v>193</v>
      </c>
      <c r="B95">
        <v>673</v>
      </c>
      <c r="C95">
        <v>28.07</v>
      </c>
      <c r="D95">
        <v>18891.11</v>
      </c>
      <c r="E95">
        <v>0</v>
      </c>
      <c r="F95">
        <v>37.75</v>
      </c>
    </row>
    <row r="96" spans="1:6" ht="13" x14ac:dyDescent="0.3">
      <c r="A96" s="32" t="s">
        <v>194</v>
      </c>
      <c r="B96">
        <v>727</v>
      </c>
      <c r="C96">
        <v>29.7</v>
      </c>
      <c r="D96">
        <v>21591.9</v>
      </c>
      <c r="E96">
        <v>0</v>
      </c>
      <c r="F96">
        <v>37.75</v>
      </c>
    </row>
    <row r="97" spans="1:6" ht="13" x14ac:dyDescent="0.3">
      <c r="A97" s="32" t="s">
        <v>195</v>
      </c>
      <c r="B97">
        <v>744</v>
      </c>
      <c r="C97">
        <v>30.95</v>
      </c>
      <c r="D97">
        <v>23026.799999999999</v>
      </c>
      <c r="E97">
        <v>0</v>
      </c>
      <c r="F97">
        <v>37.75</v>
      </c>
    </row>
    <row r="98" spans="1:6" ht="13" x14ac:dyDescent="0.3">
      <c r="A98" s="32" t="s">
        <v>196</v>
      </c>
      <c r="B98">
        <v>741</v>
      </c>
      <c r="C98">
        <v>39.380000000000003</v>
      </c>
      <c r="D98">
        <v>29180.58</v>
      </c>
      <c r="E98">
        <v>1207.83</v>
      </c>
      <c r="F98">
        <v>37.75</v>
      </c>
    </row>
    <row r="99" spans="1:6" ht="13" x14ac:dyDescent="0.3">
      <c r="A99" s="32" t="s">
        <v>197</v>
      </c>
      <c r="B99">
        <v>457</v>
      </c>
      <c r="C99">
        <v>40.090000000000003</v>
      </c>
      <c r="D99">
        <v>18321.13</v>
      </c>
      <c r="E99">
        <v>1069.3800000000001</v>
      </c>
      <c r="F99">
        <v>37.75</v>
      </c>
    </row>
    <row r="100" spans="1:6" ht="13" x14ac:dyDescent="0.3">
      <c r="A100" s="32" t="s">
        <v>198</v>
      </c>
      <c r="B100">
        <v>268</v>
      </c>
      <c r="C100">
        <v>65.989999999999995</v>
      </c>
      <c r="D100">
        <v>17685.32</v>
      </c>
      <c r="E100">
        <v>7568.32</v>
      </c>
      <c r="F100">
        <v>37.75</v>
      </c>
    </row>
    <row r="101" spans="1:6" ht="13" x14ac:dyDescent="0.3">
      <c r="A101" s="32" t="s">
        <v>199</v>
      </c>
      <c r="B101">
        <v>246</v>
      </c>
      <c r="C101">
        <v>76.209999999999994</v>
      </c>
      <c r="D101">
        <v>18747.66</v>
      </c>
      <c r="E101">
        <v>9461.16</v>
      </c>
      <c r="F101">
        <v>37.75</v>
      </c>
    </row>
    <row r="102" spans="1:6" ht="13" x14ac:dyDescent="0.3">
      <c r="A102" s="32" t="s">
        <v>200</v>
      </c>
      <c r="B102">
        <v>260</v>
      </c>
      <c r="C102">
        <v>116.4</v>
      </c>
      <c r="D102">
        <v>30264</v>
      </c>
      <c r="E102">
        <v>20449</v>
      </c>
      <c r="F102">
        <v>37.75</v>
      </c>
    </row>
    <row r="103" spans="1:6" ht="13" x14ac:dyDescent="0.3">
      <c r="A103" s="32" t="s">
        <v>201</v>
      </c>
      <c r="B103">
        <v>272</v>
      </c>
      <c r="C103">
        <v>125.84</v>
      </c>
      <c r="D103">
        <v>34228.480000000003</v>
      </c>
      <c r="E103">
        <v>23960.48</v>
      </c>
      <c r="F103">
        <v>37.75</v>
      </c>
    </row>
    <row r="104" spans="1:6" ht="13" x14ac:dyDescent="0.3">
      <c r="A104" s="32" t="s">
        <v>202</v>
      </c>
      <c r="B104">
        <v>264</v>
      </c>
      <c r="C104">
        <v>90.21</v>
      </c>
      <c r="D104">
        <v>23815.439999999999</v>
      </c>
      <c r="E104">
        <v>13849.44</v>
      </c>
      <c r="F104">
        <v>37.75</v>
      </c>
    </row>
    <row r="105" spans="1:6" ht="13" x14ac:dyDescent="0.3">
      <c r="A105" s="32" t="s">
        <v>203</v>
      </c>
      <c r="B105">
        <v>204</v>
      </c>
      <c r="C105">
        <v>61.22</v>
      </c>
      <c r="D105">
        <v>12488.88</v>
      </c>
      <c r="E105">
        <v>4787.88</v>
      </c>
      <c r="F105">
        <v>37.75</v>
      </c>
    </row>
    <row r="106" spans="1:6" ht="13" x14ac:dyDescent="0.3">
      <c r="A106" s="32" t="s">
        <v>204</v>
      </c>
      <c r="B106">
        <v>194</v>
      </c>
      <c r="C106">
        <v>35.17</v>
      </c>
      <c r="D106">
        <v>6822.98</v>
      </c>
      <c r="E106">
        <v>0</v>
      </c>
      <c r="F106">
        <v>37.75</v>
      </c>
    </row>
    <row r="107" spans="1:6" ht="13" x14ac:dyDescent="0.3">
      <c r="A107" s="32" t="s">
        <v>205</v>
      </c>
      <c r="B107">
        <v>230</v>
      </c>
      <c r="C107">
        <v>33.35</v>
      </c>
      <c r="D107">
        <v>7670.5</v>
      </c>
      <c r="E107">
        <v>0</v>
      </c>
      <c r="F107">
        <v>37.75</v>
      </c>
    </row>
    <row r="108" spans="1:6" ht="13" x14ac:dyDescent="0.3">
      <c r="A108" s="32" t="s">
        <v>206</v>
      </c>
      <c r="B108">
        <v>156</v>
      </c>
      <c r="C108">
        <v>36.24</v>
      </c>
      <c r="D108">
        <v>5653.44</v>
      </c>
      <c r="E108">
        <v>0</v>
      </c>
      <c r="F108">
        <v>37.75</v>
      </c>
    </row>
    <row r="109" spans="1:6" ht="13" x14ac:dyDescent="0.3">
      <c r="A109" s="32" t="s">
        <v>207</v>
      </c>
      <c r="B109">
        <v>109</v>
      </c>
      <c r="C109">
        <v>31.78</v>
      </c>
      <c r="D109">
        <v>3464.02</v>
      </c>
      <c r="E109">
        <v>0</v>
      </c>
      <c r="F109">
        <v>37.75</v>
      </c>
    </row>
    <row r="110" spans="1:6" ht="13" x14ac:dyDescent="0.3">
      <c r="A110" s="32" t="s">
        <v>208</v>
      </c>
      <c r="B110">
        <v>252</v>
      </c>
      <c r="C110">
        <v>28.8</v>
      </c>
      <c r="D110">
        <v>7257.6</v>
      </c>
      <c r="E110">
        <v>0</v>
      </c>
      <c r="F110">
        <v>37.75</v>
      </c>
    </row>
    <row r="111" spans="1:6" ht="13" x14ac:dyDescent="0.3">
      <c r="A111" s="32" t="s">
        <v>209</v>
      </c>
      <c r="B111">
        <v>253</v>
      </c>
      <c r="C111">
        <v>26.72</v>
      </c>
      <c r="D111">
        <v>6760.16</v>
      </c>
      <c r="E111">
        <v>0</v>
      </c>
      <c r="F111">
        <v>37.75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E112"/>
  <sheetViews>
    <sheetView topLeftCell="A6" zoomScaleNormal="100" workbookViewId="0">
      <pane xSplit="2" ySplit="11" topLeftCell="T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45164</v>
      </c>
      <c r="B12" s="11" t="s">
        <v>146</v>
      </c>
      <c r="C12" s="3">
        <f>B88</f>
        <v>301</v>
      </c>
      <c r="D12" s="30">
        <f>C88</f>
        <v>26.58</v>
      </c>
      <c r="E12" s="3">
        <f>B89</f>
        <v>321</v>
      </c>
      <c r="F12" s="191">
        <f>C89</f>
        <v>23.32</v>
      </c>
      <c r="G12" s="3">
        <f>B90</f>
        <v>273</v>
      </c>
      <c r="H12" s="30">
        <f>C90</f>
        <v>21.04</v>
      </c>
      <c r="I12" s="3">
        <f>B91</f>
        <v>239</v>
      </c>
      <c r="J12" s="30">
        <f>C91</f>
        <v>20.94</v>
      </c>
      <c r="K12" s="3">
        <f>B92</f>
        <v>235</v>
      </c>
      <c r="L12" s="30">
        <f>C92</f>
        <v>21.56</v>
      </c>
      <c r="M12" s="3">
        <f>B93</f>
        <v>223</v>
      </c>
      <c r="N12" s="30">
        <f>C93</f>
        <v>22.55</v>
      </c>
      <c r="O12" s="3">
        <f>B94</f>
        <v>242</v>
      </c>
      <c r="P12" s="30">
        <f>C94</f>
        <v>22.46</v>
      </c>
      <c r="Q12" s="3">
        <f>B95</f>
        <v>299</v>
      </c>
      <c r="R12" s="30">
        <f>C95</f>
        <v>23.94</v>
      </c>
      <c r="S12" s="3">
        <f>B96</f>
        <v>320</v>
      </c>
      <c r="T12" s="30">
        <f>C96</f>
        <v>25.9</v>
      </c>
      <c r="U12" s="3">
        <f>B97</f>
        <v>243</v>
      </c>
      <c r="V12" s="30">
        <f>C97</f>
        <v>27.67</v>
      </c>
      <c r="W12" s="3">
        <f>B98</f>
        <v>156</v>
      </c>
      <c r="X12" s="30">
        <f>C98</f>
        <v>26.59</v>
      </c>
      <c r="Y12" s="3">
        <f>B99</f>
        <v>117</v>
      </c>
      <c r="Z12" s="30">
        <f>C99</f>
        <v>35.869999999999997</v>
      </c>
      <c r="AA12" s="3">
        <f>B100</f>
        <v>36</v>
      </c>
      <c r="AB12" s="30">
        <f>C100</f>
        <v>64.52</v>
      </c>
      <c r="AC12" s="3">
        <f>B101</f>
        <v>34</v>
      </c>
      <c r="AD12" s="30">
        <f>C101</f>
        <v>82.75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8000.58</v>
      </c>
      <c r="E13" s="24"/>
      <c r="F13" s="9">
        <f>$D89</f>
        <v>7485.72</v>
      </c>
      <c r="G13" s="24"/>
      <c r="H13" s="9">
        <f>$D90</f>
        <v>5743.92</v>
      </c>
      <c r="I13" s="24"/>
      <c r="J13" s="9">
        <f>$D91</f>
        <v>5004.66</v>
      </c>
      <c r="K13" s="24"/>
      <c r="L13" s="9">
        <f>$D92</f>
        <v>5066.6000000000004</v>
      </c>
      <c r="M13" s="24"/>
      <c r="N13" s="9">
        <f>$D93</f>
        <v>5028.6499999999996</v>
      </c>
      <c r="O13" s="24"/>
      <c r="P13" s="9">
        <f>$D94</f>
        <v>5435.32</v>
      </c>
      <c r="Q13" s="24"/>
      <c r="R13" s="9">
        <f>$D95</f>
        <v>7158.06</v>
      </c>
      <c r="S13" s="24"/>
      <c r="T13" s="9">
        <f>$D96</f>
        <v>8288</v>
      </c>
      <c r="U13" s="24"/>
      <c r="V13" s="9">
        <f>$D97</f>
        <v>6723.81</v>
      </c>
      <c r="W13" s="24"/>
      <c r="X13" s="9">
        <f>$D98</f>
        <v>4148.04</v>
      </c>
      <c r="Y13" s="24"/>
      <c r="Z13" s="9">
        <f>$D99</f>
        <v>4196.79</v>
      </c>
      <c r="AA13" s="24"/>
      <c r="AB13" s="9">
        <f>$D100</f>
        <v>2322.7199999999998</v>
      </c>
      <c r="AC13" s="24"/>
      <c r="AD13" s="9">
        <f>$D101</f>
        <v>2813.5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2458.7200000000003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945.72</v>
      </c>
      <c r="AC15" s="24"/>
      <c r="AD15" s="9">
        <f>$E101</f>
        <v>1513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72</v>
      </c>
      <c r="AD34" s="120" t="s">
        <v>164</v>
      </c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73</v>
      </c>
      <c r="AD35" s="119" t="s">
        <v>164</v>
      </c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177</v>
      </c>
      <c r="AB39" s="5"/>
      <c r="AC39" s="110">
        <f>SUM(AC23:AC38)</f>
        <v>177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>x</v>
      </c>
      <c r="AC68" s="115"/>
      <c r="AD68" s="120" t="str">
        <f t="shared" si="37"/>
        <v>x</v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>x</v>
      </c>
      <c r="AC69" s="115"/>
      <c r="AD69" s="119" t="str">
        <f t="shared" si="37"/>
        <v>x</v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261</v>
      </c>
    </row>
    <row r="84" spans="1:6" x14ac:dyDescent="0.25">
      <c r="A84" t="s">
        <v>179</v>
      </c>
      <c r="B84" t="s">
        <v>262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301</v>
      </c>
      <c r="C88">
        <v>26.58</v>
      </c>
      <c r="D88">
        <v>8000.58</v>
      </c>
      <c r="E88">
        <v>0</v>
      </c>
      <c r="F88" s="130">
        <v>38.25</v>
      </c>
    </row>
    <row r="89" spans="1:6" ht="13" x14ac:dyDescent="0.3">
      <c r="A89" s="32" t="s">
        <v>187</v>
      </c>
      <c r="B89">
        <v>321</v>
      </c>
      <c r="C89">
        <v>23.32</v>
      </c>
      <c r="D89">
        <v>7485.72</v>
      </c>
      <c r="E89">
        <v>0</v>
      </c>
      <c r="F89">
        <v>38.25</v>
      </c>
    </row>
    <row r="90" spans="1:6" ht="13" x14ac:dyDescent="0.3">
      <c r="A90" s="32" t="s">
        <v>188</v>
      </c>
      <c r="B90">
        <v>273</v>
      </c>
      <c r="C90">
        <v>21.04</v>
      </c>
      <c r="D90">
        <v>5743.92</v>
      </c>
      <c r="E90">
        <v>0</v>
      </c>
      <c r="F90">
        <v>38.25</v>
      </c>
    </row>
    <row r="91" spans="1:6" ht="13" x14ac:dyDescent="0.3">
      <c r="A91" s="32" t="s">
        <v>189</v>
      </c>
      <c r="B91">
        <v>239</v>
      </c>
      <c r="C91">
        <v>20.94</v>
      </c>
      <c r="D91">
        <v>5004.66</v>
      </c>
      <c r="E91">
        <v>0</v>
      </c>
      <c r="F91">
        <v>38.25</v>
      </c>
    </row>
    <row r="92" spans="1:6" ht="13" x14ac:dyDescent="0.3">
      <c r="A92" s="32" t="s">
        <v>190</v>
      </c>
      <c r="B92">
        <v>235</v>
      </c>
      <c r="C92">
        <v>21.56</v>
      </c>
      <c r="D92">
        <v>5066.6000000000004</v>
      </c>
      <c r="E92">
        <v>0</v>
      </c>
      <c r="F92">
        <v>38.25</v>
      </c>
    </row>
    <row r="93" spans="1:6" ht="13" x14ac:dyDescent="0.3">
      <c r="A93" s="32" t="s">
        <v>191</v>
      </c>
      <c r="B93">
        <v>223</v>
      </c>
      <c r="C93">
        <v>22.55</v>
      </c>
      <c r="D93">
        <v>5028.6499999999996</v>
      </c>
      <c r="E93">
        <v>0</v>
      </c>
      <c r="F93">
        <v>38.25</v>
      </c>
    </row>
    <row r="94" spans="1:6" ht="13" x14ac:dyDescent="0.3">
      <c r="A94" s="32" t="s">
        <v>192</v>
      </c>
      <c r="B94">
        <v>242</v>
      </c>
      <c r="C94">
        <v>22.46</v>
      </c>
      <c r="D94">
        <v>5435.32</v>
      </c>
      <c r="E94">
        <v>0</v>
      </c>
      <c r="F94">
        <v>38.25</v>
      </c>
    </row>
    <row r="95" spans="1:6" ht="13" x14ac:dyDescent="0.3">
      <c r="A95" s="32" t="s">
        <v>193</v>
      </c>
      <c r="B95">
        <v>299</v>
      </c>
      <c r="C95">
        <v>23.94</v>
      </c>
      <c r="D95">
        <v>7158.06</v>
      </c>
      <c r="E95">
        <v>0</v>
      </c>
      <c r="F95">
        <v>38.25</v>
      </c>
    </row>
    <row r="96" spans="1:6" ht="13" x14ac:dyDescent="0.3">
      <c r="A96" s="32" t="s">
        <v>194</v>
      </c>
      <c r="B96">
        <v>320</v>
      </c>
      <c r="C96">
        <v>25.9</v>
      </c>
      <c r="D96">
        <v>8288</v>
      </c>
      <c r="E96">
        <v>0</v>
      </c>
      <c r="F96">
        <v>38.25</v>
      </c>
    </row>
    <row r="97" spans="1:6" ht="13" x14ac:dyDescent="0.3">
      <c r="A97" s="32" t="s">
        <v>195</v>
      </c>
      <c r="B97">
        <v>243</v>
      </c>
      <c r="C97">
        <v>27.67</v>
      </c>
      <c r="D97">
        <v>6723.81</v>
      </c>
      <c r="E97">
        <v>0</v>
      </c>
      <c r="F97">
        <v>38.25</v>
      </c>
    </row>
    <row r="98" spans="1:6" ht="13" x14ac:dyDescent="0.3">
      <c r="A98" s="32" t="s">
        <v>196</v>
      </c>
      <c r="B98">
        <v>156</v>
      </c>
      <c r="C98">
        <v>26.59</v>
      </c>
      <c r="D98">
        <v>4148.04</v>
      </c>
      <c r="E98">
        <v>0</v>
      </c>
      <c r="F98">
        <v>38.25</v>
      </c>
    </row>
    <row r="99" spans="1:6" ht="13" x14ac:dyDescent="0.3">
      <c r="A99" s="32" t="s">
        <v>197</v>
      </c>
      <c r="B99">
        <v>117</v>
      </c>
      <c r="C99">
        <v>35.869999999999997</v>
      </c>
      <c r="D99">
        <v>4196.79</v>
      </c>
      <c r="E99">
        <v>0</v>
      </c>
      <c r="F99">
        <v>38.25</v>
      </c>
    </row>
    <row r="100" spans="1:6" ht="13" x14ac:dyDescent="0.3">
      <c r="A100" s="32" t="s">
        <v>198</v>
      </c>
      <c r="B100">
        <v>36</v>
      </c>
      <c r="C100">
        <v>64.52</v>
      </c>
      <c r="D100">
        <v>2322.7199999999998</v>
      </c>
      <c r="E100">
        <v>945.72</v>
      </c>
      <c r="F100">
        <v>38.25</v>
      </c>
    </row>
    <row r="101" spans="1:6" ht="13" x14ac:dyDescent="0.3">
      <c r="A101" s="32" t="s">
        <v>199</v>
      </c>
      <c r="B101">
        <v>34</v>
      </c>
      <c r="C101">
        <v>82.75</v>
      </c>
      <c r="D101">
        <v>2813.5</v>
      </c>
      <c r="E101">
        <v>1513</v>
      </c>
      <c r="F101">
        <v>38.25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38.25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38.25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38.25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38.25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38.25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38.25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38.25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38.25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38.25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38.25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E112"/>
  <sheetViews>
    <sheetView topLeftCell="A6" zoomScaleNormal="100" workbookViewId="0">
      <pane xSplit="2" ySplit="11" topLeftCell="X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45165</v>
      </c>
      <c r="B12" s="11" t="s">
        <v>146</v>
      </c>
      <c r="C12" s="3">
        <f>B88</f>
        <v>89</v>
      </c>
      <c r="D12" s="30">
        <f>C88</f>
        <v>21.12</v>
      </c>
      <c r="E12" s="3">
        <f>B89</f>
        <v>109</v>
      </c>
      <c r="F12" s="191">
        <f>C89</f>
        <v>18.53</v>
      </c>
      <c r="G12" s="3">
        <f>B90</f>
        <v>70</v>
      </c>
      <c r="H12" s="30">
        <f>C90</f>
        <v>17.940000000000001</v>
      </c>
      <c r="I12" s="3">
        <f>B91</f>
        <v>52</v>
      </c>
      <c r="J12" s="30">
        <f>C91</f>
        <v>16.97</v>
      </c>
      <c r="K12" s="3">
        <f>B92</f>
        <v>58</v>
      </c>
      <c r="L12" s="30">
        <f>C92</f>
        <v>16.61</v>
      </c>
      <c r="M12" s="3">
        <f>B93</f>
        <v>52</v>
      </c>
      <c r="N12" s="30">
        <f>C93</f>
        <v>16.66</v>
      </c>
      <c r="O12" s="3">
        <f>B94</f>
        <v>64</v>
      </c>
      <c r="P12" s="30">
        <f>C94</f>
        <v>16.66</v>
      </c>
      <c r="Q12" s="3">
        <f>B95</f>
        <v>68</v>
      </c>
      <c r="R12" s="30">
        <f>C95</f>
        <v>18.72</v>
      </c>
      <c r="S12" s="3">
        <f>B96</f>
        <v>116</v>
      </c>
      <c r="T12" s="30">
        <f>C96</f>
        <v>21.21</v>
      </c>
      <c r="U12" s="3">
        <f>B97</f>
        <v>164</v>
      </c>
      <c r="V12" s="30">
        <f>C97</f>
        <v>23.8</v>
      </c>
      <c r="W12" s="3">
        <f>B98</f>
        <v>216</v>
      </c>
      <c r="X12" s="30">
        <f>C98</f>
        <v>24.43</v>
      </c>
      <c r="Y12" s="3">
        <f>B99</f>
        <v>278</v>
      </c>
      <c r="Z12" s="30">
        <f>C99</f>
        <v>25.85</v>
      </c>
      <c r="AA12" s="3">
        <f>B100</f>
        <v>356</v>
      </c>
      <c r="AB12" s="30">
        <f>C100</f>
        <v>27.56</v>
      </c>
      <c r="AC12" s="3">
        <f>B101</f>
        <v>345</v>
      </c>
      <c r="AD12" s="30">
        <f>C101</f>
        <v>29.42</v>
      </c>
      <c r="AE12" s="3">
        <f>B102</f>
        <v>184</v>
      </c>
      <c r="AF12" s="30">
        <f>C102</f>
        <v>47.21</v>
      </c>
      <c r="AG12" s="3">
        <f>B103</f>
        <v>102</v>
      </c>
      <c r="AH12" s="30">
        <f>C103</f>
        <v>43.03</v>
      </c>
      <c r="AI12" s="3">
        <f>B104</f>
        <v>21</v>
      </c>
      <c r="AJ12" s="30">
        <f>C104</f>
        <v>59.81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70</v>
      </c>
      <c r="AR12" s="30">
        <f>C108</f>
        <v>27.45</v>
      </c>
      <c r="AS12" s="3">
        <f>B109</f>
        <v>188</v>
      </c>
      <c r="AT12" s="30">
        <f>C109</f>
        <v>25.02</v>
      </c>
      <c r="AU12" s="3">
        <f>B110</f>
        <v>132</v>
      </c>
      <c r="AV12" s="30">
        <f>C110</f>
        <v>22.7</v>
      </c>
      <c r="AW12" s="3">
        <f>B111</f>
        <v>18</v>
      </c>
      <c r="AX12" s="30">
        <f>C111</f>
        <v>18.98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1879.68</v>
      </c>
      <c r="E13" s="24"/>
      <c r="F13" s="9">
        <f>$D89</f>
        <v>2019.77</v>
      </c>
      <c r="G13" s="24"/>
      <c r="H13" s="9">
        <f>$D90</f>
        <v>1255.8</v>
      </c>
      <c r="I13" s="24"/>
      <c r="J13" s="9">
        <f>$D91</f>
        <v>882.44</v>
      </c>
      <c r="K13" s="24"/>
      <c r="L13" s="9">
        <f>$D92</f>
        <v>963.38</v>
      </c>
      <c r="M13" s="24"/>
      <c r="N13" s="9">
        <f>$D93</f>
        <v>866.32</v>
      </c>
      <c r="O13" s="24"/>
      <c r="P13" s="9">
        <f>$D94</f>
        <v>1066.24</v>
      </c>
      <c r="Q13" s="24"/>
      <c r="R13" s="9">
        <f>$D95</f>
        <v>1272.96</v>
      </c>
      <c r="S13" s="24"/>
      <c r="T13" s="9">
        <f>$D96</f>
        <v>2460.36</v>
      </c>
      <c r="U13" s="24"/>
      <c r="V13" s="9">
        <f>$D97</f>
        <v>3903.2</v>
      </c>
      <c r="W13" s="24"/>
      <c r="X13" s="9">
        <f>$D98</f>
        <v>5276.88</v>
      </c>
      <c r="Y13" s="24"/>
      <c r="Z13" s="9">
        <f>$D99</f>
        <v>7186.3</v>
      </c>
      <c r="AA13" s="24"/>
      <c r="AB13" s="9">
        <f>$D100</f>
        <v>9811.36</v>
      </c>
      <c r="AC13" s="24"/>
      <c r="AD13" s="9">
        <f>$D101</f>
        <v>10149.9</v>
      </c>
      <c r="AE13" s="24"/>
      <c r="AF13" s="9">
        <f>$D102</f>
        <v>8686.64</v>
      </c>
      <c r="AG13" s="24"/>
      <c r="AH13" s="9">
        <f>$D103</f>
        <v>4389.0600000000004</v>
      </c>
      <c r="AI13" s="24"/>
      <c r="AJ13" s="9">
        <f>$D104</f>
        <v>1256.01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1921.5</v>
      </c>
      <c r="AS13" s="24"/>
      <c r="AT13" s="9">
        <f>$D109</f>
        <v>4703.76</v>
      </c>
      <c r="AU13" s="24"/>
      <c r="AV13" s="9">
        <f>$D110</f>
        <v>2996.4</v>
      </c>
      <c r="AW13" s="24"/>
      <c r="AX13" s="9">
        <f>$D111</f>
        <v>341.64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2588.96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1648.64</v>
      </c>
      <c r="AG15" s="24"/>
      <c r="AH15" s="9">
        <f>$E103</f>
        <v>487.56</v>
      </c>
      <c r="AI15" s="24"/>
      <c r="AJ15" s="9">
        <f>$E104</f>
        <v>452.76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150</v>
      </c>
      <c r="AF36" s="120" t="s">
        <v>164</v>
      </c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75</v>
      </c>
      <c r="AF37" s="119" t="s">
        <v>164</v>
      </c>
      <c r="AG37" s="109">
        <f t="shared" si="15"/>
        <v>75</v>
      </c>
      <c r="AH37" s="119" t="s">
        <v>164</v>
      </c>
      <c r="AI37" s="109">
        <f t="shared" si="16"/>
        <v>75</v>
      </c>
      <c r="AJ37" s="119" t="s">
        <v>164</v>
      </c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74</v>
      </c>
      <c r="AF38" s="120" t="s">
        <v>164</v>
      </c>
      <c r="AG38" s="109">
        <f t="shared" si="15"/>
        <v>74</v>
      </c>
      <c r="AH38" s="120" t="s">
        <v>164</v>
      </c>
      <c r="AI38" s="109">
        <f t="shared" si="16"/>
        <v>74</v>
      </c>
      <c r="AJ38" s="120" t="s">
        <v>164</v>
      </c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476</v>
      </c>
      <c r="AF39" s="5"/>
      <c r="AG39" s="110">
        <f>SUM(AG23:AG38)</f>
        <v>476</v>
      </c>
      <c r="AH39" s="5"/>
      <c r="AI39" s="110">
        <f>SUM(AI23:AI38)</f>
        <v>476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>x</v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>x</v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>x</v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>x</v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>x</v>
      </c>
      <c r="AG70" s="115"/>
      <c r="AH70" s="120" t="str">
        <f t="shared" si="39"/>
        <v>x</v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>x</v>
      </c>
      <c r="AG71" s="115"/>
      <c r="AH71" s="119" t="str">
        <f t="shared" si="39"/>
        <v>x</v>
      </c>
      <c r="AI71" s="115"/>
      <c r="AJ71" s="119" t="str">
        <f t="shared" si="40"/>
        <v>x</v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>x</v>
      </c>
      <c r="AG72" s="115"/>
      <c r="AH72" s="120" t="str">
        <f t="shared" si="39"/>
        <v>x</v>
      </c>
      <c r="AI72" s="115"/>
      <c r="AJ72" s="120" t="str">
        <f t="shared" si="40"/>
        <v>x</v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263</v>
      </c>
    </row>
    <row r="84" spans="1:6" x14ac:dyDescent="0.25">
      <c r="A84" t="s">
        <v>179</v>
      </c>
      <c r="B84" t="s">
        <v>264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89</v>
      </c>
      <c r="C88">
        <v>21.12</v>
      </c>
      <c r="D88">
        <v>1879.68</v>
      </c>
      <c r="E88">
        <v>0</v>
      </c>
      <c r="F88" s="130">
        <v>38.25</v>
      </c>
    </row>
    <row r="89" spans="1:6" ht="13" x14ac:dyDescent="0.3">
      <c r="A89" s="32" t="s">
        <v>187</v>
      </c>
      <c r="B89">
        <v>109</v>
      </c>
      <c r="C89">
        <v>18.53</v>
      </c>
      <c r="D89">
        <v>2019.77</v>
      </c>
      <c r="E89">
        <v>0</v>
      </c>
      <c r="F89">
        <v>38.25</v>
      </c>
    </row>
    <row r="90" spans="1:6" ht="13" x14ac:dyDescent="0.3">
      <c r="A90" s="32" t="s">
        <v>188</v>
      </c>
      <c r="B90">
        <v>70</v>
      </c>
      <c r="C90">
        <v>17.940000000000001</v>
      </c>
      <c r="D90">
        <v>1255.8</v>
      </c>
      <c r="E90">
        <v>0</v>
      </c>
      <c r="F90">
        <v>38.25</v>
      </c>
    </row>
    <row r="91" spans="1:6" ht="13" x14ac:dyDescent="0.3">
      <c r="A91" s="32" t="s">
        <v>189</v>
      </c>
      <c r="B91">
        <v>52</v>
      </c>
      <c r="C91">
        <v>16.97</v>
      </c>
      <c r="D91">
        <v>882.44</v>
      </c>
      <c r="E91">
        <v>0</v>
      </c>
      <c r="F91">
        <v>38.25</v>
      </c>
    </row>
    <row r="92" spans="1:6" ht="13" x14ac:dyDescent="0.3">
      <c r="A92" s="32" t="s">
        <v>190</v>
      </c>
      <c r="B92">
        <v>58</v>
      </c>
      <c r="C92">
        <v>16.61</v>
      </c>
      <c r="D92">
        <v>963.38</v>
      </c>
      <c r="E92">
        <v>0</v>
      </c>
      <c r="F92">
        <v>38.25</v>
      </c>
    </row>
    <row r="93" spans="1:6" ht="13" x14ac:dyDescent="0.3">
      <c r="A93" s="32" t="s">
        <v>191</v>
      </c>
      <c r="B93">
        <v>52</v>
      </c>
      <c r="C93">
        <v>16.66</v>
      </c>
      <c r="D93">
        <v>866.32</v>
      </c>
      <c r="E93">
        <v>0</v>
      </c>
      <c r="F93">
        <v>38.25</v>
      </c>
    </row>
    <row r="94" spans="1:6" ht="13" x14ac:dyDescent="0.3">
      <c r="A94" s="32" t="s">
        <v>192</v>
      </c>
      <c r="B94">
        <v>64</v>
      </c>
      <c r="C94">
        <v>16.66</v>
      </c>
      <c r="D94">
        <v>1066.24</v>
      </c>
      <c r="E94">
        <v>0</v>
      </c>
      <c r="F94">
        <v>38.25</v>
      </c>
    </row>
    <row r="95" spans="1:6" ht="13" x14ac:dyDescent="0.3">
      <c r="A95" s="32" t="s">
        <v>193</v>
      </c>
      <c r="B95">
        <v>68</v>
      </c>
      <c r="C95">
        <v>18.72</v>
      </c>
      <c r="D95">
        <v>1272.96</v>
      </c>
      <c r="E95">
        <v>0</v>
      </c>
      <c r="F95">
        <v>38.25</v>
      </c>
    </row>
    <row r="96" spans="1:6" ht="13" x14ac:dyDescent="0.3">
      <c r="A96" s="32" t="s">
        <v>194</v>
      </c>
      <c r="B96">
        <v>116</v>
      </c>
      <c r="C96">
        <v>21.21</v>
      </c>
      <c r="D96">
        <v>2460.36</v>
      </c>
      <c r="E96">
        <v>0</v>
      </c>
      <c r="F96">
        <v>38.25</v>
      </c>
    </row>
    <row r="97" spans="1:6" ht="13" x14ac:dyDescent="0.3">
      <c r="A97" s="32" t="s">
        <v>195</v>
      </c>
      <c r="B97">
        <v>164</v>
      </c>
      <c r="C97">
        <v>23.8</v>
      </c>
      <c r="D97">
        <v>3903.2</v>
      </c>
      <c r="E97">
        <v>0</v>
      </c>
      <c r="F97">
        <v>38.25</v>
      </c>
    </row>
    <row r="98" spans="1:6" ht="13" x14ac:dyDescent="0.3">
      <c r="A98" s="32" t="s">
        <v>196</v>
      </c>
      <c r="B98">
        <v>216</v>
      </c>
      <c r="C98">
        <v>24.43</v>
      </c>
      <c r="D98">
        <v>5276.88</v>
      </c>
      <c r="E98">
        <v>0</v>
      </c>
      <c r="F98">
        <v>38.25</v>
      </c>
    </row>
    <row r="99" spans="1:6" ht="13" x14ac:dyDescent="0.3">
      <c r="A99" s="32" t="s">
        <v>197</v>
      </c>
      <c r="B99">
        <v>278</v>
      </c>
      <c r="C99">
        <v>25.85</v>
      </c>
      <c r="D99">
        <v>7186.3</v>
      </c>
      <c r="E99">
        <v>0</v>
      </c>
      <c r="F99">
        <v>38.25</v>
      </c>
    </row>
    <row r="100" spans="1:6" ht="13" x14ac:dyDescent="0.3">
      <c r="A100" s="32" t="s">
        <v>198</v>
      </c>
      <c r="B100">
        <v>356</v>
      </c>
      <c r="C100">
        <v>27.56</v>
      </c>
      <c r="D100">
        <v>9811.36</v>
      </c>
      <c r="E100">
        <v>0</v>
      </c>
      <c r="F100">
        <v>38.25</v>
      </c>
    </row>
    <row r="101" spans="1:6" ht="13" x14ac:dyDescent="0.3">
      <c r="A101" s="32" t="s">
        <v>199</v>
      </c>
      <c r="B101">
        <v>345</v>
      </c>
      <c r="C101">
        <v>29.42</v>
      </c>
      <c r="D101">
        <v>10149.9</v>
      </c>
      <c r="E101">
        <v>0</v>
      </c>
      <c r="F101">
        <v>38.25</v>
      </c>
    </row>
    <row r="102" spans="1:6" ht="13" x14ac:dyDescent="0.3">
      <c r="A102" s="32" t="s">
        <v>200</v>
      </c>
      <c r="B102">
        <v>184</v>
      </c>
      <c r="C102">
        <v>47.21</v>
      </c>
      <c r="D102">
        <v>8686.64</v>
      </c>
      <c r="E102">
        <v>1648.64</v>
      </c>
      <c r="F102">
        <v>38.25</v>
      </c>
    </row>
    <row r="103" spans="1:6" ht="13" x14ac:dyDescent="0.3">
      <c r="A103" s="32" t="s">
        <v>201</v>
      </c>
      <c r="B103">
        <v>102</v>
      </c>
      <c r="C103">
        <v>43.03</v>
      </c>
      <c r="D103">
        <v>4389.0600000000004</v>
      </c>
      <c r="E103">
        <v>487.56</v>
      </c>
      <c r="F103">
        <v>38.25</v>
      </c>
    </row>
    <row r="104" spans="1:6" ht="13" x14ac:dyDescent="0.3">
      <c r="A104" s="32" t="s">
        <v>202</v>
      </c>
      <c r="B104">
        <v>21</v>
      </c>
      <c r="C104">
        <v>59.81</v>
      </c>
      <c r="D104">
        <v>1256.01</v>
      </c>
      <c r="E104">
        <v>452.76</v>
      </c>
      <c r="F104">
        <v>38.25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38.25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38.25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38.25</v>
      </c>
    </row>
    <row r="108" spans="1:6" ht="13" x14ac:dyDescent="0.3">
      <c r="A108" s="32" t="s">
        <v>206</v>
      </c>
      <c r="B108">
        <v>70</v>
      </c>
      <c r="C108">
        <v>27.45</v>
      </c>
      <c r="D108">
        <v>1921.5</v>
      </c>
      <c r="E108">
        <v>0</v>
      </c>
      <c r="F108">
        <v>38.25</v>
      </c>
    </row>
    <row r="109" spans="1:6" ht="13" x14ac:dyDescent="0.3">
      <c r="A109" s="32" t="s">
        <v>207</v>
      </c>
      <c r="B109">
        <v>188</v>
      </c>
      <c r="C109">
        <v>25.02</v>
      </c>
      <c r="D109">
        <v>4703.76</v>
      </c>
      <c r="E109">
        <v>0</v>
      </c>
      <c r="F109">
        <v>38.25</v>
      </c>
    </row>
    <row r="110" spans="1:6" ht="13" x14ac:dyDescent="0.3">
      <c r="A110" s="32" t="s">
        <v>208</v>
      </c>
      <c r="B110">
        <v>132</v>
      </c>
      <c r="C110">
        <v>22.7</v>
      </c>
      <c r="D110">
        <v>2996.4</v>
      </c>
      <c r="E110">
        <v>0</v>
      </c>
      <c r="F110">
        <v>38.25</v>
      </c>
    </row>
    <row r="111" spans="1:6" ht="13" x14ac:dyDescent="0.3">
      <c r="A111" s="32" t="s">
        <v>209</v>
      </c>
      <c r="B111">
        <v>18</v>
      </c>
      <c r="C111">
        <v>18.98</v>
      </c>
      <c r="D111">
        <v>341.64</v>
      </c>
      <c r="E111">
        <v>0</v>
      </c>
      <c r="F111">
        <v>38.25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E112"/>
  <sheetViews>
    <sheetView topLeftCell="A6" zoomScaleNormal="100" workbookViewId="0">
      <pane xSplit="2" ySplit="11" topLeftCell="P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45166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17</v>
      </c>
      <c r="N12" s="30">
        <f>C93</f>
        <v>22.45</v>
      </c>
      <c r="O12" s="3">
        <f>B94</f>
        <v>64</v>
      </c>
      <c r="P12" s="30">
        <f>C94</f>
        <v>23.91</v>
      </c>
      <c r="Q12" s="3">
        <f>B95</f>
        <v>92</v>
      </c>
      <c r="R12" s="30">
        <f>C95</f>
        <v>24.57</v>
      </c>
      <c r="S12" s="3">
        <f>B96</f>
        <v>169</v>
      </c>
      <c r="T12" s="30">
        <f>C96</f>
        <v>25.47</v>
      </c>
      <c r="U12" s="3">
        <f>B97</f>
        <v>160</v>
      </c>
      <c r="V12" s="30">
        <f>C97</f>
        <v>158.9</v>
      </c>
      <c r="W12" s="3">
        <f>B98</f>
        <v>122</v>
      </c>
      <c r="X12" s="30">
        <f>C98</f>
        <v>30.09</v>
      </c>
      <c r="Y12" s="3">
        <f>B99</f>
        <v>0</v>
      </c>
      <c r="Z12" s="30">
        <f>C99</f>
        <v>0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59</v>
      </c>
      <c r="AV12" s="30">
        <f>C110</f>
        <v>24.46</v>
      </c>
      <c r="AW12" s="3">
        <f>B111</f>
        <v>6</v>
      </c>
      <c r="AX12" s="30">
        <f>C111</f>
        <v>23.16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381.65</v>
      </c>
      <c r="O13" s="24"/>
      <c r="P13" s="9">
        <f>$D94</f>
        <v>1530.24</v>
      </c>
      <c r="Q13" s="24"/>
      <c r="R13" s="9">
        <f>$D95</f>
        <v>2260.44</v>
      </c>
      <c r="S13" s="24"/>
      <c r="T13" s="9">
        <f>$D96</f>
        <v>4304.43</v>
      </c>
      <c r="U13" s="24"/>
      <c r="V13" s="9">
        <f>$D97</f>
        <v>25424</v>
      </c>
      <c r="W13" s="24"/>
      <c r="X13" s="9">
        <f>$D98</f>
        <v>3670.98</v>
      </c>
      <c r="Y13" s="24"/>
      <c r="Z13" s="9">
        <f>$D99</f>
        <v>0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1443.14</v>
      </c>
      <c r="AW13" s="24"/>
      <c r="AX13" s="9">
        <f>$D111</f>
        <v>138.96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19304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19304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16</v>
      </c>
      <c r="V31" s="119" t="s">
        <v>164</v>
      </c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16</v>
      </c>
      <c r="V32" s="120" t="s">
        <v>164</v>
      </c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72</v>
      </c>
      <c r="V34" s="120" t="s">
        <v>164</v>
      </c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150</v>
      </c>
      <c r="V36" s="120" t="s">
        <v>164</v>
      </c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75</v>
      </c>
      <c r="V37" s="119" t="s">
        <v>164</v>
      </c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74</v>
      </c>
      <c r="V38" s="120" t="s">
        <v>164</v>
      </c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403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>x</v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>x</v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>x</v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>x</v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>x</v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>x</v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265</v>
      </c>
    </row>
    <row r="84" spans="1:6" x14ac:dyDescent="0.25">
      <c r="A84" t="s">
        <v>179</v>
      </c>
      <c r="B84" t="s">
        <v>266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38.25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38.25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38.25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38.25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38.25</v>
      </c>
    </row>
    <row r="93" spans="1:6" ht="13" x14ac:dyDescent="0.3">
      <c r="A93" s="32" t="s">
        <v>191</v>
      </c>
      <c r="B93">
        <v>17</v>
      </c>
      <c r="C93">
        <v>22.45</v>
      </c>
      <c r="D93">
        <v>381.65</v>
      </c>
      <c r="E93">
        <v>0</v>
      </c>
      <c r="F93">
        <v>38.25</v>
      </c>
    </row>
    <row r="94" spans="1:6" ht="13" x14ac:dyDescent="0.3">
      <c r="A94" s="32" t="s">
        <v>192</v>
      </c>
      <c r="B94">
        <v>64</v>
      </c>
      <c r="C94">
        <v>23.91</v>
      </c>
      <c r="D94">
        <v>1530.24</v>
      </c>
      <c r="E94">
        <v>0</v>
      </c>
      <c r="F94">
        <v>38.25</v>
      </c>
    </row>
    <row r="95" spans="1:6" ht="13" x14ac:dyDescent="0.3">
      <c r="A95" s="32" t="s">
        <v>193</v>
      </c>
      <c r="B95">
        <v>92</v>
      </c>
      <c r="C95">
        <v>24.57</v>
      </c>
      <c r="D95">
        <v>2260.44</v>
      </c>
      <c r="E95">
        <v>0</v>
      </c>
      <c r="F95">
        <v>38.25</v>
      </c>
    </row>
    <row r="96" spans="1:6" ht="13" x14ac:dyDescent="0.3">
      <c r="A96" s="32" t="s">
        <v>194</v>
      </c>
      <c r="B96">
        <v>169</v>
      </c>
      <c r="C96">
        <v>25.47</v>
      </c>
      <c r="D96">
        <v>4304.43</v>
      </c>
      <c r="E96">
        <v>0</v>
      </c>
      <c r="F96">
        <v>38.25</v>
      </c>
    </row>
    <row r="97" spans="1:6" ht="13" x14ac:dyDescent="0.3">
      <c r="A97" s="32" t="s">
        <v>195</v>
      </c>
      <c r="B97">
        <v>160</v>
      </c>
      <c r="C97">
        <v>158.9</v>
      </c>
      <c r="D97">
        <v>25424</v>
      </c>
      <c r="E97">
        <v>19304</v>
      </c>
      <c r="F97">
        <v>38.25</v>
      </c>
    </row>
    <row r="98" spans="1:6" ht="13" x14ac:dyDescent="0.3">
      <c r="A98" s="32" t="s">
        <v>196</v>
      </c>
      <c r="B98">
        <v>122</v>
      </c>
      <c r="C98">
        <v>30.09</v>
      </c>
      <c r="D98">
        <v>3670.98</v>
      </c>
      <c r="E98">
        <v>0</v>
      </c>
      <c r="F98">
        <v>38.25</v>
      </c>
    </row>
    <row r="99" spans="1:6" ht="13" x14ac:dyDescent="0.3">
      <c r="A99" s="32" t="s">
        <v>197</v>
      </c>
      <c r="B99">
        <v>0</v>
      </c>
      <c r="C99">
        <v>0</v>
      </c>
      <c r="D99">
        <v>0</v>
      </c>
      <c r="E99">
        <v>0</v>
      </c>
      <c r="F99">
        <v>38.25</v>
      </c>
    </row>
    <row r="100" spans="1:6" ht="13" x14ac:dyDescent="0.3">
      <c r="A100" s="32" t="s">
        <v>198</v>
      </c>
      <c r="B100">
        <v>0</v>
      </c>
      <c r="C100">
        <v>0</v>
      </c>
      <c r="D100">
        <v>0</v>
      </c>
      <c r="E100">
        <v>0</v>
      </c>
      <c r="F100">
        <v>38.25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38.25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38.25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38.25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38.25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38.25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38.25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38.25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38.25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38.25</v>
      </c>
    </row>
    <row r="110" spans="1:6" ht="13" x14ac:dyDescent="0.3">
      <c r="A110" s="32" t="s">
        <v>208</v>
      </c>
      <c r="B110">
        <v>59</v>
      </c>
      <c r="C110">
        <v>24.46</v>
      </c>
      <c r="D110">
        <v>1443.14</v>
      </c>
      <c r="E110">
        <v>0</v>
      </c>
      <c r="F110">
        <v>38.25</v>
      </c>
    </row>
    <row r="111" spans="1:6" ht="13" x14ac:dyDescent="0.3">
      <c r="A111" s="32" t="s">
        <v>209</v>
      </c>
      <c r="B111">
        <v>6</v>
      </c>
      <c r="C111">
        <v>23.16</v>
      </c>
      <c r="D111">
        <v>138.96</v>
      </c>
      <c r="E111">
        <v>0</v>
      </c>
      <c r="F111">
        <v>38.25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45173</v>
      </c>
      <c r="B12" s="11" t="s">
        <v>146</v>
      </c>
      <c r="C12" s="3">
        <f>B88</f>
        <v>33</v>
      </c>
      <c r="D12" s="30">
        <f>C88</f>
        <v>22.23</v>
      </c>
      <c r="E12" s="3">
        <f>B89</f>
        <v>22</v>
      </c>
      <c r="F12" s="191">
        <f>C89</f>
        <v>17.71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28</v>
      </c>
      <c r="L12" s="30">
        <f>C92</f>
        <v>13.58</v>
      </c>
      <c r="M12" s="3">
        <f>B93</f>
        <v>0</v>
      </c>
      <c r="N12" s="30">
        <f>C93</f>
        <v>0</v>
      </c>
      <c r="O12" s="3">
        <f>B94</f>
        <v>0</v>
      </c>
      <c r="P12" s="30">
        <f>C94</f>
        <v>0</v>
      </c>
      <c r="Q12" s="3">
        <f>B95</f>
        <v>28</v>
      </c>
      <c r="R12" s="30">
        <f>C95</f>
        <v>16.350000000000001</v>
      </c>
      <c r="S12" s="3">
        <f>B96</f>
        <v>87</v>
      </c>
      <c r="T12" s="30">
        <f>C96</f>
        <v>26.9</v>
      </c>
      <c r="U12" s="3">
        <f>B97</f>
        <v>236</v>
      </c>
      <c r="V12" s="30">
        <f>C97</f>
        <v>24.84</v>
      </c>
      <c r="W12" s="3">
        <f>B98</f>
        <v>205</v>
      </c>
      <c r="X12" s="30">
        <f>C98</f>
        <v>52.81</v>
      </c>
      <c r="Y12" s="3">
        <f>B99</f>
        <v>94</v>
      </c>
      <c r="Z12" s="30">
        <f>C99</f>
        <v>33.68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0</v>
      </c>
      <c r="AF12" s="30">
        <f>C102</f>
        <v>0</v>
      </c>
      <c r="AG12" s="3">
        <f>B103</f>
        <v>11</v>
      </c>
      <c r="AH12" s="30">
        <f>C103</f>
        <v>33.770000000000003</v>
      </c>
      <c r="AI12" s="3">
        <f>B104</f>
        <v>36</v>
      </c>
      <c r="AJ12" s="30">
        <f>C104</f>
        <v>39.06</v>
      </c>
      <c r="AK12" s="3">
        <f>B105</f>
        <v>14</v>
      </c>
      <c r="AL12" s="30">
        <f>C105</f>
        <v>63.47</v>
      </c>
      <c r="AM12" s="3">
        <f>B106</f>
        <v>0</v>
      </c>
      <c r="AN12" s="30">
        <f>C106</f>
        <v>0</v>
      </c>
      <c r="AO12" s="3">
        <f>B107</f>
        <v>3</v>
      </c>
      <c r="AP12" s="30">
        <f>C107</f>
        <v>35.659999999999997</v>
      </c>
      <c r="AQ12" s="3">
        <f>B108</f>
        <v>13</v>
      </c>
      <c r="AR12" s="30">
        <f>C108</f>
        <v>30.66</v>
      </c>
      <c r="AS12" s="3">
        <f>B109</f>
        <v>72</v>
      </c>
      <c r="AT12" s="30">
        <f>C109</f>
        <v>26.52</v>
      </c>
      <c r="AU12" s="3">
        <f>B110</f>
        <v>191</v>
      </c>
      <c r="AV12" s="30">
        <f>C110</f>
        <v>25.34</v>
      </c>
      <c r="AW12" s="3">
        <f>B111</f>
        <v>179</v>
      </c>
      <c r="AX12" s="30">
        <f>C111</f>
        <v>21.77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733.59</v>
      </c>
      <c r="E13" s="24"/>
      <c r="F13" s="9">
        <f>$D89</f>
        <v>389.62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380.24</v>
      </c>
      <c r="M13" s="24"/>
      <c r="N13" s="9">
        <f>$D93</f>
        <v>0</v>
      </c>
      <c r="O13" s="24"/>
      <c r="P13" s="9">
        <f>$D94</f>
        <v>0</v>
      </c>
      <c r="Q13" s="24"/>
      <c r="R13" s="9">
        <f>$D95</f>
        <v>457.8</v>
      </c>
      <c r="S13" s="24"/>
      <c r="T13" s="9">
        <f>$D96</f>
        <v>2340.3000000000002</v>
      </c>
      <c r="U13" s="24"/>
      <c r="V13" s="9">
        <f>$D97</f>
        <v>5862.24</v>
      </c>
      <c r="W13" s="24"/>
      <c r="X13" s="9">
        <f>$D98</f>
        <v>10826.05</v>
      </c>
      <c r="Y13" s="24"/>
      <c r="Z13" s="9">
        <f>$D99</f>
        <v>3165.92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0</v>
      </c>
      <c r="AG13" s="24"/>
      <c r="AH13" s="9">
        <f>$D103</f>
        <v>371.47</v>
      </c>
      <c r="AI13" s="24"/>
      <c r="AJ13" s="9">
        <f>$D104</f>
        <v>1406.16</v>
      </c>
      <c r="AK13" s="24"/>
      <c r="AL13" s="9">
        <f>$D105</f>
        <v>888.58</v>
      </c>
      <c r="AM13" s="24"/>
      <c r="AN13" s="9">
        <f>$D106</f>
        <v>0</v>
      </c>
      <c r="AO13" s="24"/>
      <c r="AP13" s="9">
        <f>$D107</f>
        <v>106.98</v>
      </c>
      <c r="AQ13" s="24"/>
      <c r="AR13" s="9">
        <f>$D108</f>
        <v>398.58</v>
      </c>
      <c r="AS13" s="24"/>
      <c r="AT13" s="9">
        <f>$D109</f>
        <v>1909.44</v>
      </c>
      <c r="AU13" s="24"/>
      <c r="AV13" s="9">
        <f>$D110</f>
        <v>4839.9399999999996</v>
      </c>
      <c r="AW13" s="24"/>
      <c r="AX13" s="9">
        <f>$D111</f>
        <v>3896.83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2680.88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2369.8000000000002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311.08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73</v>
      </c>
      <c r="X35" s="119" t="s">
        <v>164</v>
      </c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150</v>
      </c>
      <c r="X36" s="120" t="s">
        <v>164</v>
      </c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75</v>
      </c>
      <c r="X37" s="119" t="s">
        <v>164</v>
      </c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402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32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>x</v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>x</v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>x</v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>x</v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>x</v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>x</v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267</v>
      </c>
    </row>
    <row r="84" spans="1:6" x14ac:dyDescent="0.25">
      <c r="A84" t="s">
        <v>179</v>
      </c>
      <c r="B84" t="s">
        <v>268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33</v>
      </c>
      <c r="C88">
        <v>22.23</v>
      </c>
      <c r="D88">
        <v>733.59</v>
      </c>
      <c r="E88">
        <v>0</v>
      </c>
      <c r="F88" s="130">
        <v>41.25</v>
      </c>
    </row>
    <row r="89" spans="1:6" ht="13" x14ac:dyDescent="0.3">
      <c r="A89" s="32" t="s">
        <v>187</v>
      </c>
      <c r="B89">
        <v>22</v>
      </c>
      <c r="C89">
        <v>17.71</v>
      </c>
      <c r="D89">
        <v>389.62</v>
      </c>
      <c r="E89">
        <v>0</v>
      </c>
      <c r="F89">
        <v>41.25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41.25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41.25</v>
      </c>
    </row>
    <row r="92" spans="1:6" ht="13" x14ac:dyDescent="0.3">
      <c r="A92" s="32" t="s">
        <v>190</v>
      </c>
      <c r="B92">
        <v>28</v>
      </c>
      <c r="C92">
        <v>13.58</v>
      </c>
      <c r="D92">
        <v>380.24</v>
      </c>
      <c r="E92">
        <v>0</v>
      </c>
      <c r="F92">
        <v>41.25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41.25</v>
      </c>
    </row>
    <row r="94" spans="1:6" ht="13" x14ac:dyDescent="0.3">
      <c r="A94" s="32" t="s">
        <v>192</v>
      </c>
      <c r="B94">
        <v>0</v>
      </c>
      <c r="C94">
        <v>0</v>
      </c>
      <c r="D94">
        <v>0</v>
      </c>
      <c r="E94">
        <v>0</v>
      </c>
      <c r="F94">
        <v>41.25</v>
      </c>
    </row>
    <row r="95" spans="1:6" ht="13" x14ac:dyDescent="0.3">
      <c r="A95" s="32" t="s">
        <v>193</v>
      </c>
      <c r="B95">
        <v>28</v>
      </c>
      <c r="C95">
        <v>16.350000000000001</v>
      </c>
      <c r="D95">
        <v>457.8</v>
      </c>
      <c r="E95">
        <v>0</v>
      </c>
      <c r="F95">
        <v>41.25</v>
      </c>
    </row>
    <row r="96" spans="1:6" ht="13" x14ac:dyDescent="0.3">
      <c r="A96" s="32" t="s">
        <v>194</v>
      </c>
      <c r="B96">
        <v>87</v>
      </c>
      <c r="C96">
        <v>26.9</v>
      </c>
      <c r="D96">
        <v>2340.3000000000002</v>
      </c>
      <c r="E96">
        <v>0</v>
      </c>
      <c r="F96">
        <v>41.25</v>
      </c>
    </row>
    <row r="97" spans="1:6" ht="13" x14ac:dyDescent="0.3">
      <c r="A97" s="32" t="s">
        <v>195</v>
      </c>
      <c r="B97">
        <v>236</v>
      </c>
      <c r="C97">
        <v>24.84</v>
      </c>
      <c r="D97">
        <v>5862.24</v>
      </c>
      <c r="E97">
        <v>0</v>
      </c>
      <c r="F97">
        <v>41.25</v>
      </c>
    </row>
    <row r="98" spans="1:6" ht="13" x14ac:dyDescent="0.3">
      <c r="A98" s="32" t="s">
        <v>196</v>
      </c>
      <c r="B98">
        <v>205</v>
      </c>
      <c r="C98">
        <v>52.81</v>
      </c>
      <c r="D98">
        <v>10826.05</v>
      </c>
      <c r="E98">
        <v>2369.8000000000002</v>
      </c>
      <c r="F98">
        <v>41.25</v>
      </c>
    </row>
    <row r="99" spans="1:6" ht="13" x14ac:dyDescent="0.3">
      <c r="A99" s="32" t="s">
        <v>197</v>
      </c>
      <c r="B99">
        <v>94</v>
      </c>
      <c r="C99">
        <v>33.68</v>
      </c>
      <c r="D99">
        <v>3165.92</v>
      </c>
      <c r="E99">
        <v>0</v>
      </c>
      <c r="F99">
        <v>41.25</v>
      </c>
    </row>
    <row r="100" spans="1:6" ht="13" x14ac:dyDescent="0.3">
      <c r="A100" s="32" t="s">
        <v>198</v>
      </c>
      <c r="B100">
        <v>0</v>
      </c>
      <c r="C100">
        <v>0</v>
      </c>
      <c r="D100">
        <v>0</v>
      </c>
      <c r="E100">
        <v>0</v>
      </c>
      <c r="F100">
        <v>41.25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41.25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41.25</v>
      </c>
    </row>
    <row r="103" spans="1:6" ht="13" x14ac:dyDescent="0.3">
      <c r="A103" s="32" t="s">
        <v>201</v>
      </c>
      <c r="B103">
        <v>11</v>
      </c>
      <c r="C103">
        <v>33.770000000000003</v>
      </c>
      <c r="D103">
        <v>371.47</v>
      </c>
      <c r="E103">
        <v>0</v>
      </c>
      <c r="F103">
        <v>41.25</v>
      </c>
    </row>
    <row r="104" spans="1:6" ht="13" x14ac:dyDescent="0.3">
      <c r="A104" s="32" t="s">
        <v>202</v>
      </c>
      <c r="B104">
        <v>36</v>
      </c>
      <c r="C104">
        <v>39.06</v>
      </c>
      <c r="D104">
        <v>1406.16</v>
      </c>
      <c r="E104">
        <v>0</v>
      </c>
      <c r="F104">
        <v>41.25</v>
      </c>
    </row>
    <row r="105" spans="1:6" ht="13" x14ac:dyDescent="0.3">
      <c r="A105" s="32" t="s">
        <v>203</v>
      </c>
      <c r="B105">
        <v>14</v>
      </c>
      <c r="C105">
        <v>63.47</v>
      </c>
      <c r="D105">
        <v>888.58</v>
      </c>
      <c r="E105">
        <v>311.08</v>
      </c>
      <c r="F105">
        <v>41.25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41.25</v>
      </c>
    </row>
    <row r="107" spans="1:6" ht="13" x14ac:dyDescent="0.3">
      <c r="A107" s="32" t="s">
        <v>205</v>
      </c>
      <c r="B107">
        <v>3</v>
      </c>
      <c r="C107">
        <v>35.659999999999997</v>
      </c>
      <c r="D107">
        <v>106.98</v>
      </c>
      <c r="E107">
        <v>0</v>
      </c>
      <c r="F107">
        <v>41.25</v>
      </c>
    </row>
    <row r="108" spans="1:6" ht="13" x14ac:dyDescent="0.3">
      <c r="A108" s="32" t="s">
        <v>206</v>
      </c>
      <c r="B108">
        <v>13</v>
      </c>
      <c r="C108">
        <v>30.66</v>
      </c>
      <c r="D108">
        <v>398.58</v>
      </c>
      <c r="E108">
        <v>0</v>
      </c>
      <c r="F108">
        <v>41.25</v>
      </c>
    </row>
    <row r="109" spans="1:6" ht="13" x14ac:dyDescent="0.3">
      <c r="A109" s="32" t="s">
        <v>207</v>
      </c>
      <c r="B109">
        <v>72</v>
      </c>
      <c r="C109">
        <v>26.52</v>
      </c>
      <c r="D109">
        <v>1909.44</v>
      </c>
      <c r="E109">
        <v>0</v>
      </c>
      <c r="F109">
        <v>41.25</v>
      </c>
    </row>
    <row r="110" spans="1:6" ht="13" x14ac:dyDescent="0.3">
      <c r="A110" s="32" t="s">
        <v>208</v>
      </c>
      <c r="B110">
        <v>191</v>
      </c>
      <c r="C110">
        <v>25.34</v>
      </c>
      <c r="D110">
        <v>4839.9399999999996</v>
      </c>
      <c r="E110">
        <v>0</v>
      </c>
      <c r="F110">
        <v>41.25</v>
      </c>
    </row>
    <row r="111" spans="1:6" ht="13" x14ac:dyDescent="0.3">
      <c r="A111" s="32" t="s">
        <v>209</v>
      </c>
      <c r="B111">
        <v>179</v>
      </c>
      <c r="C111">
        <v>21.77</v>
      </c>
      <c r="D111">
        <v>3896.83</v>
      </c>
      <c r="E111">
        <v>0</v>
      </c>
      <c r="F111">
        <v>41.25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M86"/>
  <sheetViews>
    <sheetView topLeftCell="B1" zoomScaleNormal="100" workbookViewId="0">
      <selection activeCell="E19" sqref="E19"/>
    </sheetView>
  </sheetViews>
  <sheetFormatPr defaultRowHeight="12.5" x14ac:dyDescent="0.25"/>
  <cols>
    <col min="1" max="1" width="3.26953125" customWidth="1"/>
    <col min="2" max="2" width="13.453125" customWidth="1"/>
    <col min="3" max="3" width="0" hidden="1" customWidth="1"/>
    <col min="4" max="4" width="1.7265625" customWidth="1"/>
    <col min="5" max="5" width="17.7265625" bestFit="1" customWidth="1"/>
    <col min="6" max="6" width="1.7265625" customWidth="1"/>
    <col min="7" max="7" width="16.54296875" bestFit="1" customWidth="1"/>
    <col min="8" max="8" width="1.26953125" customWidth="1"/>
    <col min="9" max="9" width="9.26953125" hidden="1" customWidth="1"/>
    <col min="10" max="10" width="1.26953125" hidden="1" customWidth="1"/>
    <col min="11" max="11" width="11.54296875" hidden="1" customWidth="1"/>
    <col min="12" max="12" width="1.7265625" hidden="1" customWidth="1"/>
    <col min="13" max="13" width="11.7265625" hidden="1" customWidth="1"/>
    <col min="14" max="14" width="1.7265625" hidden="1" customWidth="1"/>
    <col min="15" max="15" width="16.54296875" bestFit="1" customWidth="1"/>
    <col min="16" max="16" width="4.7265625" hidden="1" customWidth="1"/>
    <col min="17" max="17" width="12.7265625" hidden="1" customWidth="1"/>
    <col min="18" max="18" width="4.7265625" customWidth="1"/>
    <col min="19" max="19" width="13.26953125" customWidth="1"/>
    <col min="20" max="20" width="13.453125" customWidth="1"/>
    <col min="21" max="21" width="4.7265625" customWidth="1"/>
    <col min="22" max="24" width="10.26953125" customWidth="1"/>
    <col min="25" max="25" width="10.7265625" customWidth="1"/>
    <col min="26" max="26" width="10.26953125" customWidth="1"/>
    <col min="27" max="27" width="10.26953125" hidden="1" customWidth="1"/>
    <col min="28" max="28" width="4.7265625" hidden="1" customWidth="1"/>
    <col min="29" max="29" width="9.7265625" hidden="1" customWidth="1"/>
    <col min="30" max="30" width="15.453125" hidden="1" customWidth="1"/>
    <col min="31" max="31" width="2.7265625" hidden="1" customWidth="1"/>
    <col min="32" max="32" width="9.453125" hidden="1" customWidth="1"/>
    <col min="33" max="33" width="12.453125" hidden="1" customWidth="1"/>
    <col min="34" max="34" width="2.7265625" hidden="1" customWidth="1"/>
    <col min="35" max="35" width="11.54296875" hidden="1" customWidth="1"/>
    <col min="36" max="36" width="14.26953125" hidden="1" customWidth="1"/>
    <col min="37" max="37" width="2.7265625" customWidth="1"/>
    <col min="38" max="39" width="16.7265625" bestFit="1" customWidth="1"/>
    <col min="40" max="40" width="10.453125" bestFit="1" customWidth="1"/>
  </cols>
  <sheetData>
    <row r="2" spans="1:39" ht="18" x14ac:dyDescent="0.4">
      <c r="A2" s="206" t="s">
        <v>0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</row>
    <row r="3" spans="1:39" ht="15.5" x14ac:dyDescent="0.35">
      <c r="A3" s="207" t="s">
        <v>17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</row>
    <row r="4" spans="1:39" ht="15.5" x14ac:dyDescent="0.35"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</row>
    <row r="5" spans="1:39" ht="13" x14ac:dyDescent="0.3">
      <c r="S5" s="209" t="s">
        <v>18</v>
      </c>
      <c r="T5" s="210"/>
      <c r="U5" s="32"/>
      <c r="AL5" s="209" t="s">
        <v>18</v>
      </c>
      <c r="AM5" s="210"/>
    </row>
    <row r="6" spans="1:39" ht="13" x14ac:dyDescent="0.3">
      <c r="S6" s="211" t="s">
        <v>19</v>
      </c>
      <c r="T6" s="212"/>
      <c r="U6" s="32"/>
      <c r="AL6" s="211" t="s">
        <v>19</v>
      </c>
      <c r="AM6" s="212"/>
    </row>
    <row r="7" spans="1:39" ht="13" x14ac:dyDescent="0.3">
      <c r="Y7" s="201"/>
      <c r="Z7" s="201"/>
      <c r="AA7" s="201"/>
    </row>
    <row r="8" spans="1:39" ht="12.75" customHeight="1" x14ac:dyDescent="0.3">
      <c r="S8" s="208" t="s">
        <v>20</v>
      </c>
      <c r="T8" s="208"/>
      <c r="Y8" s="201"/>
      <c r="Z8" s="201"/>
      <c r="AA8" s="201"/>
    </row>
    <row r="9" spans="1:39" ht="12.75" customHeight="1" x14ac:dyDescent="0.3">
      <c r="E9" s="201"/>
      <c r="G9" s="201" t="s">
        <v>21</v>
      </c>
      <c r="S9" s="208" t="s">
        <v>22</v>
      </c>
      <c r="T9" s="208"/>
    </row>
    <row r="10" spans="1:39" ht="12.75" customHeight="1" x14ac:dyDescent="0.3">
      <c r="B10" s="201" t="s">
        <v>23</v>
      </c>
      <c r="E10" s="201" t="s">
        <v>24</v>
      </c>
      <c r="G10" s="201" t="s">
        <v>25</v>
      </c>
      <c r="O10" s="201" t="s">
        <v>26</v>
      </c>
      <c r="S10" s="208" t="s">
        <v>27</v>
      </c>
      <c r="T10" s="208"/>
      <c r="AL10" s="208" t="s">
        <v>28</v>
      </c>
      <c r="AM10" s="208"/>
    </row>
    <row r="11" spans="1:39" ht="14.25" customHeight="1" x14ac:dyDescent="0.3">
      <c r="B11" s="202" t="s">
        <v>13</v>
      </c>
      <c r="E11" s="202" t="s">
        <v>29</v>
      </c>
      <c r="F11" s="202"/>
      <c r="G11" s="202" t="s">
        <v>30</v>
      </c>
      <c r="O11" s="202" t="s">
        <v>30</v>
      </c>
      <c r="S11" s="213" t="s">
        <v>31</v>
      </c>
      <c r="T11" s="213"/>
      <c r="V11" s="202" t="s">
        <v>32</v>
      </c>
      <c r="AL11" s="213" t="s">
        <v>33</v>
      </c>
      <c r="AM11" s="213"/>
    </row>
    <row r="12" spans="1:39" ht="13" x14ac:dyDescent="0.3">
      <c r="S12" s="69" t="s">
        <v>34</v>
      </c>
      <c r="T12" s="70" t="s">
        <v>35</v>
      </c>
      <c r="AL12" s="69" t="s">
        <v>34</v>
      </c>
      <c r="AM12" s="70" t="s">
        <v>35</v>
      </c>
    </row>
    <row r="14" spans="1:39" x14ac:dyDescent="0.25">
      <c r="B14" s="22"/>
      <c r="E14" s="21"/>
      <c r="F14" s="21"/>
      <c r="G14" s="20"/>
      <c r="O14" s="21"/>
      <c r="P14" s="21"/>
    </row>
    <row r="15" spans="1:39" x14ac:dyDescent="0.25">
      <c r="A15">
        <v>1</v>
      </c>
      <c r="B15" s="28">
        <v>45140</v>
      </c>
      <c r="E15" s="179">
        <v>9754.0299999999988</v>
      </c>
      <c r="F15" s="21"/>
      <c r="G15" s="61">
        <v>227</v>
      </c>
      <c r="O15" s="179">
        <v>985.01999999999907</v>
      </c>
      <c r="P15" s="21"/>
      <c r="S15" s="61">
        <v>0</v>
      </c>
      <c r="T15" s="179">
        <v>0</v>
      </c>
      <c r="AC15" s="61">
        <v>0</v>
      </c>
      <c r="AD15" s="179">
        <v>0</v>
      </c>
      <c r="AF15" s="61">
        <v>0</v>
      </c>
      <c r="AG15" s="179">
        <v>0</v>
      </c>
      <c r="AI15" s="61">
        <v>0</v>
      </c>
      <c r="AJ15" s="179">
        <v>0</v>
      </c>
      <c r="AL15" s="61">
        <v>0</v>
      </c>
      <c r="AM15" s="71">
        <v>0</v>
      </c>
    </row>
    <row r="16" spans="1:39" x14ac:dyDescent="0.25">
      <c r="A16">
        <v>2</v>
      </c>
      <c r="B16" s="28">
        <v>45141</v>
      </c>
      <c r="E16" s="179">
        <v>61621.72</v>
      </c>
      <c r="F16" s="21"/>
      <c r="G16" s="61">
        <v>1117</v>
      </c>
      <c r="O16" s="179">
        <v>19309.760000000002</v>
      </c>
      <c r="P16" s="21"/>
      <c r="S16" s="61">
        <v>43</v>
      </c>
      <c r="T16" s="179">
        <v>194.35999999999984</v>
      </c>
      <c r="V16" t="s">
        <v>36</v>
      </c>
      <c r="AC16" s="61">
        <v>43</v>
      </c>
      <c r="AD16" s="179">
        <v>194.35999999999984</v>
      </c>
      <c r="AF16" s="61">
        <v>0</v>
      </c>
      <c r="AG16" s="179">
        <v>0</v>
      </c>
      <c r="AI16" s="61">
        <v>0</v>
      </c>
      <c r="AJ16" s="179">
        <v>0</v>
      </c>
      <c r="AL16" s="61">
        <v>0</v>
      </c>
      <c r="AM16" s="71">
        <v>0</v>
      </c>
    </row>
    <row r="17" spans="1:39" x14ac:dyDescent="0.25">
      <c r="A17">
        <v>3</v>
      </c>
      <c r="B17" s="28">
        <v>45142</v>
      </c>
      <c r="E17" s="179">
        <v>49116.119999999995</v>
      </c>
      <c r="F17" s="21"/>
      <c r="G17" s="61">
        <v>1077</v>
      </c>
      <c r="O17" s="179">
        <v>8190.1199999999963</v>
      </c>
      <c r="P17" s="21"/>
      <c r="S17" s="61">
        <v>174</v>
      </c>
      <c r="T17" s="179">
        <v>60.899999999999011</v>
      </c>
      <c r="V17" t="s">
        <v>36</v>
      </c>
      <c r="AC17" s="61">
        <v>174</v>
      </c>
      <c r="AD17" s="179">
        <v>60.899999999999011</v>
      </c>
      <c r="AF17" s="61">
        <v>0</v>
      </c>
      <c r="AG17" s="179">
        <v>0</v>
      </c>
      <c r="AI17" s="61">
        <v>0</v>
      </c>
      <c r="AJ17" s="179">
        <v>0</v>
      </c>
      <c r="AL17" s="61">
        <v>0</v>
      </c>
      <c r="AM17" s="71">
        <v>0</v>
      </c>
    </row>
    <row r="18" spans="1:39" x14ac:dyDescent="0.25">
      <c r="A18">
        <v>4</v>
      </c>
      <c r="B18" s="28">
        <v>45144</v>
      </c>
      <c r="E18" s="179">
        <v>5813.44</v>
      </c>
      <c r="F18" s="21"/>
      <c r="G18" s="61">
        <v>148</v>
      </c>
      <c r="O18" s="179">
        <v>22.199999999998738</v>
      </c>
      <c r="P18" s="21"/>
      <c r="S18" s="61">
        <v>0</v>
      </c>
      <c r="T18" s="179">
        <v>0</v>
      </c>
      <c r="AC18" s="61">
        <v>0</v>
      </c>
      <c r="AD18" s="179">
        <v>0</v>
      </c>
      <c r="AF18" s="61">
        <v>0</v>
      </c>
      <c r="AG18" s="179">
        <v>0</v>
      </c>
      <c r="AI18" s="61">
        <v>0</v>
      </c>
      <c r="AJ18" s="179">
        <v>0</v>
      </c>
      <c r="AL18" s="61">
        <v>0</v>
      </c>
      <c r="AM18" s="71">
        <v>0</v>
      </c>
    </row>
    <row r="19" spans="1:39" x14ac:dyDescent="0.25">
      <c r="A19">
        <v>5</v>
      </c>
      <c r="B19" s="28">
        <v>45145</v>
      </c>
      <c r="E19" s="179">
        <v>23896.799999999999</v>
      </c>
      <c r="F19" s="21"/>
      <c r="G19" s="61">
        <v>559</v>
      </c>
      <c r="O19" s="179">
        <v>2023.1299999999976</v>
      </c>
      <c r="P19" s="21"/>
      <c r="S19" s="61">
        <v>64</v>
      </c>
      <c r="T19" s="179">
        <v>401.27999999999975</v>
      </c>
      <c r="V19" t="s">
        <v>36</v>
      </c>
      <c r="AC19" s="61">
        <v>64</v>
      </c>
      <c r="AD19" s="179">
        <v>401.27999999999975</v>
      </c>
      <c r="AF19" s="61">
        <v>0</v>
      </c>
      <c r="AG19" s="179">
        <v>0</v>
      </c>
      <c r="AI19" s="61">
        <v>0</v>
      </c>
      <c r="AJ19" s="179">
        <v>0</v>
      </c>
      <c r="AL19" s="61">
        <v>0</v>
      </c>
      <c r="AM19" s="71">
        <v>0</v>
      </c>
    </row>
    <row r="20" spans="1:39" x14ac:dyDescent="0.25">
      <c r="A20">
        <v>6</v>
      </c>
      <c r="B20" s="28">
        <v>45146</v>
      </c>
      <c r="E20" s="179">
        <v>65506.75</v>
      </c>
      <c r="F20" s="21"/>
      <c r="G20" s="61">
        <v>1400</v>
      </c>
      <c r="O20" s="179">
        <v>8624.7499999999945</v>
      </c>
      <c r="P20" s="21"/>
      <c r="S20" s="61">
        <v>522</v>
      </c>
      <c r="T20" s="179">
        <v>3484.8599999999988</v>
      </c>
      <c r="V20" t="s">
        <v>36</v>
      </c>
      <c r="AC20" s="61">
        <v>522</v>
      </c>
      <c r="AD20" s="179">
        <v>3484.8599999999988</v>
      </c>
      <c r="AF20" s="61">
        <v>0</v>
      </c>
      <c r="AG20" s="179">
        <v>0</v>
      </c>
      <c r="AI20" s="61">
        <v>0</v>
      </c>
      <c r="AJ20" s="179">
        <v>0</v>
      </c>
      <c r="AL20" s="61">
        <v>0</v>
      </c>
      <c r="AM20" s="71">
        <v>0</v>
      </c>
    </row>
    <row r="21" spans="1:39" x14ac:dyDescent="0.25">
      <c r="A21">
        <v>7</v>
      </c>
      <c r="B21" s="28">
        <v>45147</v>
      </c>
      <c r="E21" s="179">
        <v>82103.780000000013</v>
      </c>
      <c r="F21" s="21"/>
      <c r="G21" s="61">
        <v>1783</v>
      </c>
      <c r="O21" s="179">
        <v>6985.9899999999952</v>
      </c>
      <c r="P21" s="21"/>
      <c r="S21" s="61">
        <v>595</v>
      </c>
      <c r="T21" s="179">
        <v>2185.6599999999985</v>
      </c>
      <c r="V21" t="s">
        <v>36</v>
      </c>
      <c r="AC21" s="61">
        <v>595</v>
      </c>
      <c r="AD21" s="179">
        <v>2185.6599999999985</v>
      </c>
      <c r="AF21" s="61">
        <v>0</v>
      </c>
      <c r="AG21" s="179">
        <v>0</v>
      </c>
      <c r="AI21" s="61">
        <v>0</v>
      </c>
      <c r="AJ21" s="179">
        <v>0</v>
      </c>
      <c r="AL21" s="61">
        <v>0</v>
      </c>
      <c r="AM21" s="71">
        <v>0</v>
      </c>
    </row>
    <row r="22" spans="1:39" x14ac:dyDescent="0.25">
      <c r="A22">
        <v>8</v>
      </c>
      <c r="B22" s="28">
        <v>45148</v>
      </c>
      <c r="E22" s="179">
        <v>86467</v>
      </c>
      <c r="F22" s="21"/>
      <c r="G22" s="61">
        <v>1837</v>
      </c>
      <c r="O22" s="179">
        <v>5638.9999999999982</v>
      </c>
      <c r="P22" s="21"/>
      <c r="S22" s="61">
        <v>529</v>
      </c>
      <c r="T22" s="179">
        <v>1626.7099999999996</v>
      </c>
      <c r="V22" t="s">
        <v>36</v>
      </c>
      <c r="AC22" s="61">
        <v>529</v>
      </c>
      <c r="AD22" s="179">
        <v>1626.7099999999996</v>
      </c>
      <c r="AF22" s="61">
        <v>0</v>
      </c>
      <c r="AG22" s="179">
        <v>0</v>
      </c>
      <c r="AI22" s="61">
        <v>0</v>
      </c>
      <c r="AJ22" s="179">
        <v>0</v>
      </c>
      <c r="AL22" s="61">
        <v>0</v>
      </c>
      <c r="AM22" s="71">
        <v>0</v>
      </c>
    </row>
    <row r="23" spans="1:39" x14ac:dyDescent="0.25">
      <c r="A23">
        <v>9</v>
      </c>
      <c r="B23" s="28">
        <v>45149</v>
      </c>
      <c r="E23" s="179">
        <v>4350.0200000000004</v>
      </c>
      <c r="F23" s="21"/>
      <c r="G23" s="61">
        <v>93</v>
      </c>
      <c r="O23" s="179">
        <v>362.17999999999972</v>
      </c>
      <c r="P23" s="21"/>
      <c r="S23" s="61">
        <v>0</v>
      </c>
      <c r="T23" s="179">
        <v>0</v>
      </c>
      <c r="AC23" s="61">
        <v>0</v>
      </c>
      <c r="AD23" s="179">
        <v>0</v>
      </c>
      <c r="AF23" s="61">
        <v>0</v>
      </c>
      <c r="AG23" s="179">
        <v>0</v>
      </c>
      <c r="AI23" s="61">
        <v>0</v>
      </c>
      <c r="AJ23" s="179">
        <v>0</v>
      </c>
      <c r="AL23" s="61">
        <v>0</v>
      </c>
      <c r="AM23" s="71">
        <v>0</v>
      </c>
    </row>
    <row r="24" spans="1:39" x14ac:dyDescent="0.25">
      <c r="A24">
        <v>10</v>
      </c>
      <c r="B24" s="28">
        <v>45150</v>
      </c>
      <c r="E24" s="179">
        <v>218135.09000000003</v>
      </c>
      <c r="F24" s="21"/>
      <c r="G24" s="61">
        <v>1510</v>
      </c>
      <c r="O24" s="179">
        <v>157538.79000000007</v>
      </c>
      <c r="P24" s="21"/>
      <c r="S24" s="61">
        <v>692</v>
      </c>
      <c r="T24" s="179">
        <v>86684.66</v>
      </c>
      <c r="V24" t="s">
        <v>36</v>
      </c>
      <c r="AC24" s="61">
        <v>692</v>
      </c>
      <c r="AD24" s="179">
        <v>86684.66</v>
      </c>
      <c r="AF24" s="61">
        <v>0</v>
      </c>
      <c r="AG24" s="179">
        <v>0</v>
      </c>
      <c r="AI24" s="61">
        <v>0</v>
      </c>
      <c r="AJ24" s="179">
        <v>0</v>
      </c>
      <c r="AL24" s="61">
        <v>0</v>
      </c>
      <c r="AM24" s="71">
        <v>0</v>
      </c>
    </row>
    <row r="25" spans="1:39" x14ac:dyDescent="0.25">
      <c r="A25">
        <v>11</v>
      </c>
      <c r="B25" s="28">
        <v>45151</v>
      </c>
      <c r="E25" s="179">
        <v>177047.77</v>
      </c>
      <c r="F25" s="21"/>
      <c r="G25" s="61">
        <v>3717</v>
      </c>
      <c r="O25" s="179">
        <v>27884.559999999998</v>
      </c>
      <c r="P25" s="21"/>
      <c r="S25" s="61">
        <v>1736</v>
      </c>
      <c r="T25" s="179">
        <v>14495.36</v>
      </c>
      <c r="V25" t="s">
        <v>37</v>
      </c>
      <c r="AC25" s="61">
        <v>1736</v>
      </c>
      <c r="AD25" s="179">
        <v>14495.36</v>
      </c>
      <c r="AF25" s="61">
        <v>0</v>
      </c>
      <c r="AG25" s="179">
        <v>0</v>
      </c>
      <c r="AI25" s="61">
        <v>0</v>
      </c>
      <c r="AJ25" s="179">
        <v>0</v>
      </c>
      <c r="AL25" s="61">
        <v>0</v>
      </c>
      <c r="AM25" s="71">
        <v>0</v>
      </c>
    </row>
    <row r="26" spans="1:39" x14ac:dyDescent="0.25">
      <c r="A26">
        <v>12</v>
      </c>
      <c r="B26" s="28">
        <v>45152</v>
      </c>
      <c r="E26" s="179">
        <v>17803.38</v>
      </c>
      <c r="F26" s="21"/>
      <c r="G26" s="61">
        <v>399</v>
      </c>
      <c r="O26" s="179">
        <v>1791.5100000000009</v>
      </c>
      <c r="P26" s="21"/>
      <c r="S26" s="61">
        <v>0</v>
      </c>
      <c r="T26" s="179">
        <v>0</v>
      </c>
      <c r="AC26" s="61">
        <v>0</v>
      </c>
      <c r="AD26" s="179">
        <v>0</v>
      </c>
      <c r="AF26" s="61">
        <v>0</v>
      </c>
      <c r="AG26" s="179">
        <v>0</v>
      </c>
      <c r="AI26" s="61">
        <v>0</v>
      </c>
      <c r="AJ26" s="179">
        <v>0</v>
      </c>
      <c r="AL26" s="61">
        <v>0</v>
      </c>
      <c r="AM26" s="71">
        <v>0</v>
      </c>
    </row>
    <row r="27" spans="1:39" x14ac:dyDescent="0.25">
      <c r="A27">
        <v>13</v>
      </c>
      <c r="B27" s="28">
        <v>45153</v>
      </c>
      <c r="E27" s="179">
        <v>20674.36</v>
      </c>
      <c r="F27" s="21"/>
      <c r="G27" s="61">
        <v>490</v>
      </c>
      <c r="O27" s="179">
        <v>216.86000000000038</v>
      </c>
      <c r="P27" s="21"/>
      <c r="S27" s="61">
        <v>0</v>
      </c>
      <c r="T27" s="179">
        <v>0</v>
      </c>
      <c r="AC27" s="61">
        <v>0</v>
      </c>
      <c r="AD27" s="179">
        <v>0</v>
      </c>
      <c r="AF27" s="61">
        <v>0</v>
      </c>
      <c r="AG27" s="179">
        <v>0</v>
      </c>
      <c r="AI27" s="61">
        <v>0</v>
      </c>
      <c r="AJ27" s="179">
        <v>0</v>
      </c>
      <c r="AL27" s="61">
        <v>0</v>
      </c>
      <c r="AM27" s="71">
        <v>0</v>
      </c>
    </row>
    <row r="28" spans="1:39" x14ac:dyDescent="0.25">
      <c r="A28">
        <v>14</v>
      </c>
      <c r="B28" s="28">
        <v>45154</v>
      </c>
      <c r="E28" s="179">
        <v>16094.24</v>
      </c>
      <c r="F28" s="21"/>
      <c r="G28" s="61">
        <v>388</v>
      </c>
      <c r="O28" s="179">
        <v>329.79999999999779</v>
      </c>
      <c r="P28" s="21"/>
      <c r="S28" s="61">
        <v>61</v>
      </c>
      <c r="T28" s="179">
        <v>51.849999999999653</v>
      </c>
      <c r="V28" t="s">
        <v>37</v>
      </c>
      <c r="AC28" s="61">
        <v>61</v>
      </c>
      <c r="AD28" s="179">
        <v>51.849999999999653</v>
      </c>
      <c r="AF28" s="61">
        <v>0</v>
      </c>
      <c r="AG28" s="179">
        <v>0</v>
      </c>
      <c r="AI28" s="61">
        <v>0</v>
      </c>
      <c r="AJ28" s="179">
        <v>0</v>
      </c>
      <c r="AL28" s="61">
        <v>0</v>
      </c>
      <c r="AM28" s="71">
        <v>0</v>
      </c>
    </row>
    <row r="29" spans="1:39" x14ac:dyDescent="0.25">
      <c r="A29">
        <v>15</v>
      </c>
      <c r="B29" s="28">
        <v>45157</v>
      </c>
      <c r="E29" s="179">
        <v>57525.39</v>
      </c>
      <c r="F29" s="21"/>
      <c r="G29" s="61">
        <v>1412</v>
      </c>
      <c r="O29" s="179">
        <v>3869.3900000000008</v>
      </c>
      <c r="P29" s="21"/>
      <c r="S29" s="61">
        <v>134</v>
      </c>
      <c r="T29" s="179">
        <v>78.970000000000141</v>
      </c>
      <c r="V29" t="s">
        <v>37</v>
      </c>
      <c r="AC29" s="61">
        <v>134</v>
      </c>
      <c r="AD29" s="179">
        <v>78.970000000000141</v>
      </c>
      <c r="AF29" s="61">
        <v>0</v>
      </c>
      <c r="AG29" s="179">
        <v>0</v>
      </c>
      <c r="AI29" s="61">
        <v>0</v>
      </c>
      <c r="AJ29" s="179">
        <v>0</v>
      </c>
      <c r="AL29" s="61">
        <v>0</v>
      </c>
      <c r="AM29" s="71">
        <v>0</v>
      </c>
    </row>
    <row r="30" spans="1:39" x14ac:dyDescent="0.25">
      <c r="A30">
        <v>16</v>
      </c>
      <c r="B30" s="28">
        <v>45158</v>
      </c>
      <c r="E30" s="179">
        <v>45891.540000000008</v>
      </c>
      <c r="F30" s="21"/>
      <c r="G30" s="61">
        <v>861</v>
      </c>
      <c r="O30" s="179">
        <v>13173.54</v>
      </c>
      <c r="P30" s="21"/>
      <c r="S30" s="61">
        <v>399</v>
      </c>
      <c r="T30" s="179">
        <v>8889.51</v>
      </c>
      <c r="V30" t="s">
        <v>36</v>
      </c>
      <c r="AC30" s="61">
        <v>399</v>
      </c>
      <c r="AD30" s="179">
        <v>8889.51</v>
      </c>
      <c r="AF30" s="61">
        <v>0</v>
      </c>
      <c r="AG30" s="179">
        <v>0</v>
      </c>
      <c r="AI30" s="61">
        <v>0</v>
      </c>
      <c r="AJ30" s="179">
        <v>0</v>
      </c>
      <c r="AL30" s="61">
        <v>0</v>
      </c>
      <c r="AM30" s="71">
        <v>0</v>
      </c>
    </row>
    <row r="31" spans="1:39" x14ac:dyDescent="0.25">
      <c r="A31">
        <v>17</v>
      </c>
      <c r="B31" s="28">
        <v>45159</v>
      </c>
      <c r="E31" s="179">
        <v>174526.21</v>
      </c>
      <c r="F31" s="21"/>
      <c r="G31" s="61">
        <v>2871</v>
      </c>
      <c r="O31" s="179">
        <v>65428.210000000014</v>
      </c>
      <c r="P31" s="21"/>
      <c r="S31" s="61">
        <v>2409</v>
      </c>
      <c r="T31" s="179">
        <v>55382.43</v>
      </c>
      <c r="V31" t="s">
        <v>36</v>
      </c>
      <c r="AC31" s="61">
        <v>2258</v>
      </c>
      <c r="AD31" s="179">
        <v>53933.72</v>
      </c>
      <c r="AF31" s="61">
        <v>0</v>
      </c>
      <c r="AG31" s="179">
        <v>0</v>
      </c>
      <c r="AI31" s="61">
        <v>128.35</v>
      </c>
      <c r="AJ31" s="179">
        <v>1231.4034999999999</v>
      </c>
      <c r="AL31" s="61">
        <v>22.650000000000013</v>
      </c>
      <c r="AM31" s="71">
        <v>217.30650000000054</v>
      </c>
    </row>
    <row r="32" spans="1:39" x14ac:dyDescent="0.25">
      <c r="A32">
        <v>18</v>
      </c>
      <c r="B32" s="28">
        <v>45160</v>
      </c>
      <c r="E32" s="179">
        <v>58259.639999999992</v>
      </c>
      <c r="F32" s="21"/>
      <c r="G32" s="61">
        <v>1138</v>
      </c>
      <c r="O32" s="179">
        <v>12739.639999999998</v>
      </c>
      <c r="P32" s="21"/>
      <c r="S32" s="61">
        <v>484</v>
      </c>
      <c r="T32" s="179">
        <v>4029.5299999999997</v>
      </c>
      <c r="V32" t="s">
        <v>37</v>
      </c>
      <c r="AC32" s="61">
        <v>484</v>
      </c>
      <c r="AD32" s="179">
        <v>4029.5299999999997</v>
      </c>
      <c r="AF32" s="61">
        <v>0</v>
      </c>
      <c r="AG32" s="179">
        <v>0</v>
      </c>
      <c r="AI32" s="61">
        <v>0</v>
      </c>
      <c r="AJ32" s="179">
        <v>0</v>
      </c>
      <c r="AL32" s="61">
        <v>0</v>
      </c>
      <c r="AM32" s="71">
        <v>0</v>
      </c>
    </row>
    <row r="33" spans="1:39" x14ac:dyDescent="0.25">
      <c r="A33">
        <v>19</v>
      </c>
      <c r="B33" s="28">
        <v>45161</v>
      </c>
      <c r="E33" s="179">
        <v>125045.78</v>
      </c>
      <c r="F33" s="21"/>
      <c r="G33" s="61">
        <v>1644</v>
      </c>
      <c r="O33" s="179">
        <v>59696.780000000006</v>
      </c>
      <c r="P33" s="21"/>
      <c r="S33" s="61">
        <v>1138</v>
      </c>
      <c r="T33" s="179">
        <v>48379.590000000004</v>
      </c>
      <c r="V33" t="s">
        <v>36</v>
      </c>
      <c r="AC33" s="61">
        <v>1138</v>
      </c>
      <c r="AD33" s="179">
        <v>48379.590000000004</v>
      </c>
      <c r="AF33" s="61">
        <v>0</v>
      </c>
      <c r="AG33" s="179">
        <v>0</v>
      </c>
      <c r="AI33" s="61">
        <v>0</v>
      </c>
      <c r="AJ33" s="179">
        <v>0</v>
      </c>
      <c r="AL33" s="61">
        <v>0</v>
      </c>
      <c r="AM33" s="71">
        <v>0</v>
      </c>
    </row>
    <row r="34" spans="1:39" x14ac:dyDescent="0.25">
      <c r="A34">
        <v>20</v>
      </c>
      <c r="B34" s="28">
        <v>45162</v>
      </c>
      <c r="E34" s="179">
        <v>423959.92999999993</v>
      </c>
      <c r="F34" s="21"/>
      <c r="G34" s="61">
        <v>2866</v>
      </c>
      <c r="O34" s="179">
        <v>309319.92999999993</v>
      </c>
      <c r="P34" s="21"/>
      <c r="S34" s="61">
        <v>2546</v>
      </c>
      <c r="T34" s="179">
        <v>274540.09000000003</v>
      </c>
      <c r="V34" t="s">
        <v>36</v>
      </c>
      <c r="AC34" s="61">
        <v>2546</v>
      </c>
      <c r="AD34" s="179">
        <v>274540.09000000003</v>
      </c>
      <c r="AF34" s="61">
        <v>0</v>
      </c>
      <c r="AG34" s="179">
        <v>0</v>
      </c>
      <c r="AI34" s="61">
        <v>0</v>
      </c>
      <c r="AJ34" s="179">
        <v>0</v>
      </c>
      <c r="AL34" s="61">
        <v>0</v>
      </c>
      <c r="AM34" s="71">
        <v>0</v>
      </c>
    </row>
    <row r="35" spans="1:39" x14ac:dyDescent="0.25">
      <c r="A35">
        <v>21</v>
      </c>
      <c r="B35" s="28">
        <v>45163</v>
      </c>
      <c r="E35" s="179">
        <v>184731.49000000002</v>
      </c>
      <c r="F35" s="21"/>
      <c r="G35" s="61">
        <v>2712</v>
      </c>
      <c r="O35" s="179">
        <v>82353.490000000005</v>
      </c>
      <c r="P35" s="21"/>
      <c r="S35" s="61">
        <v>2311</v>
      </c>
      <c r="T35" s="179">
        <v>72090.260000000009</v>
      </c>
      <c r="V35" t="s">
        <v>36</v>
      </c>
      <c r="AC35" s="61">
        <v>2193</v>
      </c>
      <c r="AD35" s="179">
        <v>71897.919999999998</v>
      </c>
      <c r="AF35" s="61">
        <v>0</v>
      </c>
      <c r="AG35" s="179">
        <v>0</v>
      </c>
      <c r="AI35" s="61">
        <v>100.3</v>
      </c>
      <c r="AJ35" s="179">
        <v>163.48900000000026</v>
      </c>
      <c r="AL35" s="61">
        <v>17.700000000000003</v>
      </c>
      <c r="AM35" s="71">
        <v>28.850999999999999</v>
      </c>
    </row>
    <row r="36" spans="1:39" x14ac:dyDescent="0.25">
      <c r="A36">
        <v>22</v>
      </c>
      <c r="B36" s="28">
        <v>45164</v>
      </c>
      <c r="E36" s="179">
        <v>5136.2199999999993</v>
      </c>
      <c r="F36" s="21"/>
      <c r="G36" s="61">
        <v>70</v>
      </c>
      <c r="O36" s="179">
        <v>2458.7199999999998</v>
      </c>
      <c r="P36" s="21"/>
      <c r="S36" s="61">
        <v>0</v>
      </c>
      <c r="T36" s="179">
        <v>0</v>
      </c>
      <c r="AC36" s="61">
        <v>0</v>
      </c>
      <c r="AD36" s="179">
        <v>0</v>
      </c>
      <c r="AF36" s="61">
        <v>0</v>
      </c>
      <c r="AG36" s="179">
        <v>0</v>
      </c>
      <c r="AI36" s="61">
        <v>0</v>
      </c>
      <c r="AJ36" s="179">
        <v>0</v>
      </c>
      <c r="AL36" s="61">
        <v>0</v>
      </c>
      <c r="AM36" s="71">
        <v>0</v>
      </c>
    </row>
    <row r="37" spans="1:39" x14ac:dyDescent="0.25">
      <c r="A37">
        <v>23</v>
      </c>
      <c r="B37" s="28">
        <v>45165</v>
      </c>
      <c r="E37" s="179">
        <v>14331.710000000001</v>
      </c>
      <c r="F37" s="21"/>
      <c r="G37" s="61">
        <v>307</v>
      </c>
      <c r="O37" s="179">
        <v>2588.9599999999991</v>
      </c>
      <c r="P37" s="21"/>
      <c r="S37" s="61">
        <v>0</v>
      </c>
      <c r="T37" s="179">
        <v>0</v>
      </c>
      <c r="AC37" s="61">
        <v>0</v>
      </c>
      <c r="AD37" s="179">
        <v>0</v>
      </c>
      <c r="AF37" s="61">
        <v>0</v>
      </c>
      <c r="AG37" s="179">
        <v>0</v>
      </c>
      <c r="AI37" s="61">
        <v>0</v>
      </c>
      <c r="AJ37" s="179">
        <v>0</v>
      </c>
      <c r="AL37" s="61">
        <v>0</v>
      </c>
      <c r="AM37" s="71">
        <v>0</v>
      </c>
    </row>
    <row r="38" spans="1:39" x14ac:dyDescent="0.25">
      <c r="A38">
        <v>24</v>
      </c>
      <c r="B38" s="28">
        <v>45166</v>
      </c>
      <c r="E38" s="179">
        <v>25424</v>
      </c>
      <c r="F38" s="21"/>
      <c r="G38" s="61">
        <v>160</v>
      </c>
      <c r="O38" s="179">
        <v>19304</v>
      </c>
      <c r="P38" s="21"/>
      <c r="S38" s="61">
        <v>0</v>
      </c>
      <c r="T38" s="179">
        <v>0</v>
      </c>
      <c r="AC38" s="61">
        <v>0</v>
      </c>
      <c r="AD38" s="179">
        <v>0</v>
      </c>
      <c r="AF38" s="61">
        <v>0</v>
      </c>
      <c r="AG38" s="179">
        <v>0</v>
      </c>
      <c r="AI38" s="61">
        <v>0</v>
      </c>
      <c r="AJ38" s="179">
        <v>0</v>
      </c>
      <c r="AL38" s="61">
        <v>0</v>
      </c>
      <c r="AM38" s="71">
        <v>0</v>
      </c>
    </row>
    <row r="39" spans="1:39" ht="3" customHeight="1" x14ac:dyDescent="0.25">
      <c r="B39" s="28"/>
      <c r="E39" s="179"/>
      <c r="F39" s="21"/>
      <c r="G39" s="180"/>
      <c r="O39" s="179"/>
      <c r="S39" s="180"/>
      <c r="T39" s="179"/>
      <c r="AC39" s="180"/>
      <c r="AD39" s="179"/>
      <c r="AF39" s="180"/>
      <c r="AG39" s="179"/>
      <c r="AI39" s="180"/>
      <c r="AJ39" s="179"/>
      <c r="AL39" s="180"/>
      <c r="AM39" s="71"/>
    </row>
    <row r="40" spans="1:39" ht="13" thickBot="1" x14ac:dyDescent="0.3">
      <c r="B40" s="196" t="s">
        <v>38</v>
      </c>
      <c r="E40" s="181"/>
      <c r="F40" s="23"/>
      <c r="G40" s="61">
        <f>SUM(G15:G39)</f>
        <v>28786</v>
      </c>
      <c r="O40" s="182">
        <f>SUM(O15:O39)</f>
        <v>810836.33</v>
      </c>
      <c r="S40" s="61">
        <f>SUM(S15:S39)</f>
        <v>13837</v>
      </c>
      <c r="T40" s="72">
        <f>SUM(T15:T39)</f>
        <v>572576.02</v>
      </c>
      <c r="AC40" s="61">
        <f>SUM(AC15:AC39)</f>
        <v>13568</v>
      </c>
      <c r="AD40" s="72">
        <f>SUM(AD15:AD39)</f>
        <v>570934.97000000009</v>
      </c>
      <c r="AF40" s="61">
        <f>SUM(AF15:AF39)</f>
        <v>0</v>
      </c>
      <c r="AG40" s="72">
        <f>SUM(AG15:AG39)</f>
        <v>0</v>
      </c>
      <c r="AI40" s="61">
        <f>SUM(AI15:AI39)</f>
        <v>228.64999999999998</v>
      </c>
      <c r="AJ40" s="72">
        <f>SUM(AJ15:AJ39)</f>
        <v>1394.8925000000002</v>
      </c>
      <c r="AL40" s="61">
        <f>SUM(AL15:AL39)</f>
        <v>40.350000000000016</v>
      </c>
      <c r="AM40" s="72">
        <f>SUM(AM15:AM39)</f>
        <v>246.15750000000054</v>
      </c>
    </row>
    <row r="41" spans="1:39" ht="13" thickTop="1" x14ac:dyDescent="0.25">
      <c r="B41" s="22"/>
      <c r="E41" s="181"/>
      <c r="F41" s="23"/>
      <c r="G41" s="61"/>
      <c r="O41" s="181"/>
      <c r="S41" s="61"/>
      <c r="T41" s="181"/>
      <c r="AC41" s="61"/>
      <c r="AD41" s="181"/>
      <c r="AF41" s="61"/>
      <c r="AG41" s="181"/>
      <c r="AI41" s="61"/>
      <c r="AJ41" s="181"/>
      <c r="AL41" s="61"/>
      <c r="AM41" s="73"/>
    </row>
    <row r="42" spans="1:39" x14ac:dyDescent="0.25">
      <c r="B42" s="22"/>
      <c r="E42" s="183"/>
      <c r="G42" s="61"/>
      <c r="O42" s="183"/>
      <c r="S42" s="61"/>
      <c r="T42" s="183"/>
      <c r="AC42" s="61"/>
      <c r="AD42" s="183"/>
      <c r="AF42" s="61"/>
      <c r="AG42" s="183"/>
      <c r="AI42" s="61"/>
      <c r="AJ42" s="183"/>
      <c r="AL42" s="61"/>
      <c r="AM42" s="73"/>
    </row>
    <row r="43" spans="1:39" x14ac:dyDescent="0.25">
      <c r="A43">
        <v>25</v>
      </c>
      <c r="B43" s="28">
        <v>45173</v>
      </c>
      <c r="E43" s="179">
        <v>11714.63</v>
      </c>
      <c r="F43" s="21"/>
      <c r="G43" s="61">
        <v>219</v>
      </c>
      <c r="O43" s="179">
        <v>2680.8799999999987</v>
      </c>
      <c r="S43" s="61">
        <v>0</v>
      </c>
      <c r="T43" s="179">
        <v>0</v>
      </c>
      <c r="AC43" s="61">
        <v>0</v>
      </c>
      <c r="AD43" s="179">
        <v>0</v>
      </c>
      <c r="AF43" s="61">
        <v>0</v>
      </c>
      <c r="AG43" s="179">
        <v>0</v>
      </c>
      <c r="AI43" s="61">
        <v>0</v>
      </c>
      <c r="AJ43" s="179">
        <v>0</v>
      </c>
      <c r="AL43" s="61">
        <v>0</v>
      </c>
      <c r="AM43" s="71">
        <v>0</v>
      </c>
    </row>
    <row r="44" spans="1:39" x14ac:dyDescent="0.25">
      <c r="A44">
        <v>26</v>
      </c>
      <c r="B44" s="28">
        <v>45174</v>
      </c>
      <c r="E44" s="179">
        <v>25442.13</v>
      </c>
      <c r="F44" s="21"/>
      <c r="G44" s="61">
        <v>419</v>
      </c>
      <c r="O44" s="179">
        <v>8158.3799999999992</v>
      </c>
      <c r="S44" s="61">
        <v>176</v>
      </c>
      <c r="T44" s="179">
        <v>2664.3400000000006</v>
      </c>
      <c r="V44" t="s">
        <v>36</v>
      </c>
      <c r="AC44" s="61">
        <v>176</v>
      </c>
      <c r="AD44" s="179">
        <v>2664.3400000000006</v>
      </c>
      <c r="AF44" s="61">
        <v>0</v>
      </c>
      <c r="AG44" s="179">
        <v>0</v>
      </c>
      <c r="AI44" s="61">
        <v>0</v>
      </c>
      <c r="AJ44" s="179">
        <v>0</v>
      </c>
      <c r="AL44" s="61">
        <v>0</v>
      </c>
      <c r="AM44" s="71">
        <v>0</v>
      </c>
    </row>
    <row r="45" spans="1:39" x14ac:dyDescent="0.25">
      <c r="A45">
        <v>27</v>
      </c>
      <c r="B45" s="28">
        <v>45175</v>
      </c>
      <c r="E45" s="179">
        <v>4611.3599999999997</v>
      </c>
      <c r="F45" s="21"/>
      <c r="G45" s="61">
        <v>104</v>
      </c>
      <c r="O45" s="179">
        <v>451.35999999999962</v>
      </c>
      <c r="S45" s="61">
        <v>0</v>
      </c>
      <c r="T45" s="179">
        <v>0</v>
      </c>
      <c r="AC45" s="61">
        <v>0</v>
      </c>
      <c r="AD45" s="179">
        <v>0</v>
      </c>
      <c r="AF45" s="61">
        <v>0</v>
      </c>
      <c r="AG45" s="179">
        <v>0</v>
      </c>
      <c r="AI45" s="61">
        <v>0</v>
      </c>
      <c r="AJ45" s="179">
        <v>0</v>
      </c>
      <c r="AL45" s="61">
        <v>0</v>
      </c>
      <c r="AM45" s="71">
        <v>0</v>
      </c>
    </row>
    <row r="46" spans="1:39" x14ac:dyDescent="0.25">
      <c r="A46">
        <v>28</v>
      </c>
      <c r="B46" s="28">
        <v>45176</v>
      </c>
      <c r="E46" s="179">
        <v>2666.92</v>
      </c>
      <c r="F46" s="21"/>
      <c r="G46" s="61">
        <v>61</v>
      </c>
      <c r="O46" s="179">
        <v>310.48999999999978</v>
      </c>
      <c r="S46" s="61">
        <v>0</v>
      </c>
      <c r="T46" s="179">
        <v>0</v>
      </c>
      <c r="AC46" s="61">
        <v>0</v>
      </c>
      <c r="AD46" s="179">
        <v>0</v>
      </c>
      <c r="AF46" s="61">
        <v>0</v>
      </c>
      <c r="AG46" s="179">
        <v>0</v>
      </c>
      <c r="AI46" s="61">
        <v>0</v>
      </c>
      <c r="AJ46" s="179">
        <v>0</v>
      </c>
      <c r="AL46" s="61">
        <v>0</v>
      </c>
      <c r="AM46" s="71">
        <v>0</v>
      </c>
    </row>
    <row r="47" spans="1:39" x14ac:dyDescent="0.25">
      <c r="A47">
        <v>29</v>
      </c>
      <c r="B47" s="28">
        <v>45179</v>
      </c>
      <c r="E47" s="179">
        <v>21492.38</v>
      </c>
      <c r="F47" s="21"/>
      <c r="G47" s="61">
        <v>465</v>
      </c>
      <c r="O47" s="179">
        <v>3296.9299999999976</v>
      </c>
      <c r="S47" s="61">
        <v>0</v>
      </c>
      <c r="T47" s="179">
        <v>0</v>
      </c>
      <c r="AC47" s="61">
        <v>0</v>
      </c>
      <c r="AD47" s="179">
        <v>0</v>
      </c>
      <c r="AF47" s="61">
        <v>0</v>
      </c>
      <c r="AG47" s="179">
        <v>0</v>
      </c>
      <c r="AI47" s="61">
        <v>0</v>
      </c>
      <c r="AJ47" s="179">
        <v>0</v>
      </c>
      <c r="AL47" s="61">
        <v>0</v>
      </c>
      <c r="AM47" s="71">
        <v>0</v>
      </c>
    </row>
    <row r="48" spans="1:39" x14ac:dyDescent="0.25">
      <c r="A48">
        <v>30</v>
      </c>
      <c r="B48" s="28">
        <v>45184</v>
      </c>
      <c r="E48" s="179">
        <v>28482.28</v>
      </c>
      <c r="F48" s="21"/>
      <c r="G48" s="61">
        <v>643</v>
      </c>
      <c r="O48" s="179">
        <v>1071.1899999999998</v>
      </c>
      <c r="S48" s="61">
        <v>0</v>
      </c>
      <c r="T48" s="179">
        <v>0</v>
      </c>
      <c r="AC48" s="61">
        <v>0</v>
      </c>
      <c r="AD48" s="179">
        <v>0</v>
      </c>
      <c r="AF48" s="61">
        <v>0</v>
      </c>
      <c r="AG48" s="179">
        <v>0</v>
      </c>
      <c r="AI48" s="61">
        <v>0</v>
      </c>
      <c r="AJ48" s="179">
        <v>0</v>
      </c>
      <c r="AL48" s="61">
        <v>0</v>
      </c>
      <c r="AM48" s="71">
        <v>0</v>
      </c>
    </row>
    <row r="49" spans="1:39" x14ac:dyDescent="0.25">
      <c r="A49">
        <v>31</v>
      </c>
      <c r="B49" s="28">
        <v>45186</v>
      </c>
      <c r="E49" s="179">
        <v>6519.29</v>
      </c>
      <c r="F49" s="21"/>
      <c r="G49" s="61">
        <v>109</v>
      </c>
      <c r="O49" s="179">
        <v>1968.5400000000002</v>
      </c>
      <c r="S49" s="61">
        <v>0</v>
      </c>
      <c r="T49" s="179">
        <v>0</v>
      </c>
      <c r="AC49" s="61">
        <v>0</v>
      </c>
      <c r="AD49" s="179">
        <v>0</v>
      </c>
      <c r="AF49" s="61">
        <v>0</v>
      </c>
      <c r="AG49" s="179">
        <v>0</v>
      </c>
      <c r="AI49" s="61">
        <v>0</v>
      </c>
      <c r="AJ49" s="179">
        <v>0</v>
      </c>
      <c r="AL49" s="61">
        <v>0</v>
      </c>
      <c r="AM49" s="71">
        <v>0</v>
      </c>
    </row>
    <row r="50" spans="1:39" x14ac:dyDescent="0.25">
      <c r="A50">
        <v>32</v>
      </c>
      <c r="B50" s="28">
        <v>45187</v>
      </c>
      <c r="E50" s="179">
        <v>8242.48</v>
      </c>
      <c r="F50" s="21"/>
      <c r="G50" s="61">
        <v>197</v>
      </c>
      <c r="O50" s="179">
        <v>17.729999999999272</v>
      </c>
      <c r="S50" s="61">
        <v>0</v>
      </c>
      <c r="T50" s="179">
        <v>0</v>
      </c>
      <c r="AC50" s="61">
        <v>0</v>
      </c>
      <c r="AD50" s="179">
        <v>0</v>
      </c>
      <c r="AF50" s="61">
        <v>0</v>
      </c>
      <c r="AG50" s="179">
        <v>0</v>
      </c>
      <c r="AI50" s="61">
        <v>0</v>
      </c>
      <c r="AJ50" s="179">
        <v>0</v>
      </c>
      <c r="AL50" s="61">
        <v>0</v>
      </c>
      <c r="AM50" s="71">
        <v>0</v>
      </c>
    </row>
    <row r="51" spans="1:39" x14ac:dyDescent="0.25">
      <c r="A51">
        <v>33</v>
      </c>
      <c r="B51" s="28">
        <v>45188</v>
      </c>
      <c r="E51" s="179">
        <v>12098.79</v>
      </c>
      <c r="F51" s="21"/>
      <c r="G51" s="61">
        <v>303</v>
      </c>
      <c r="O51" s="179">
        <v>206.03999999999991</v>
      </c>
      <c r="S51" s="61">
        <v>0</v>
      </c>
      <c r="T51" s="179">
        <v>0</v>
      </c>
      <c r="AC51" s="61">
        <v>0</v>
      </c>
      <c r="AD51" s="179">
        <v>0</v>
      </c>
      <c r="AF51" s="61">
        <v>0</v>
      </c>
      <c r="AG51" s="179">
        <v>0</v>
      </c>
      <c r="AI51" s="61">
        <v>0</v>
      </c>
      <c r="AJ51" s="179">
        <v>0</v>
      </c>
      <c r="AL51" s="61">
        <v>0</v>
      </c>
      <c r="AM51" s="71">
        <v>0</v>
      </c>
    </row>
    <row r="52" spans="1:39" x14ac:dyDescent="0.25">
      <c r="A52">
        <v>34</v>
      </c>
      <c r="B52" s="28">
        <v>45189</v>
      </c>
      <c r="E52" s="179">
        <v>76453.94</v>
      </c>
      <c r="F52" s="21"/>
      <c r="G52" s="61">
        <v>1741</v>
      </c>
      <c r="O52" s="179">
        <v>9860.69</v>
      </c>
      <c r="S52" s="61">
        <v>0</v>
      </c>
      <c r="T52" s="179">
        <v>0</v>
      </c>
      <c r="AC52" s="61">
        <v>0</v>
      </c>
      <c r="AD52" s="179">
        <v>0</v>
      </c>
      <c r="AF52" s="61">
        <v>0</v>
      </c>
      <c r="AG52" s="179">
        <v>0</v>
      </c>
      <c r="AI52" s="61">
        <v>0</v>
      </c>
      <c r="AJ52" s="179">
        <v>0</v>
      </c>
      <c r="AL52" s="61">
        <v>0</v>
      </c>
      <c r="AM52" s="71">
        <v>0</v>
      </c>
    </row>
    <row r="53" spans="1:39" x14ac:dyDescent="0.25">
      <c r="A53">
        <v>35</v>
      </c>
      <c r="B53" s="28">
        <v>45190</v>
      </c>
      <c r="E53" s="179">
        <v>6556.99</v>
      </c>
      <c r="F53" s="21"/>
      <c r="G53" s="61">
        <v>121</v>
      </c>
      <c r="O53" s="179">
        <v>1444.7399999999998</v>
      </c>
      <c r="S53" s="61">
        <v>0</v>
      </c>
      <c r="T53" s="179">
        <v>0</v>
      </c>
      <c r="AC53" s="61">
        <v>0</v>
      </c>
      <c r="AD53" s="179">
        <v>0</v>
      </c>
      <c r="AF53" s="61">
        <v>0</v>
      </c>
      <c r="AG53" s="179">
        <v>0</v>
      </c>
      <c r="AI53" s="61">
        <v>0</v>
      </c>
      <c r="AJ53" s="179">
        <v>0</v>
      </c>
      <c r="AL53" s="61">
        <v>0</v>
      </c>
      <c r="AM53" s="71">
        <v>0</v>
      </c>
    </row>
    <row r="54" spans="1:39" x14ac:dyDescent="0.25">
      <c r="A54">
        <v>36</v>
      </c>
      <c r="B54" s="28">
        <v>45191</v>
      </c>
      <c r="E54" s="179">
        <v>25487.72</v>
      </c>
      <c r="F54" s="21"/>
      <c r="G54" s="61">
        <v>584</v>
      </c>
      <c r="O54" s="179">
        <v>1397.7200000000012</v>
      </c>
      <c r="S54" s="61">
        <v>0</v>
      </c>
      <c r="T54" s="179">
        <v>0</v>
      </c>
      <c r="AC54" s="61">
        <v>0</v>
      </c>
      <c r="AD54" s="179">
        <v>0</v>
      </c>
      <c r="AF54" s="61">
        <v>0</v>
      </c>
      <c r="AG54" s="179">
        <v>0</v>
      </c>
      <c r="AI54" s="61">
        <v>0</v>
      </c>
      <c r="AJ54" s="179">
        <v>0</v>
      </c>
      <c r="AL54" s="61">
        <v>0</v>
      </c>
      <c r="AM54" s="71">
        <v>0</v>
      </c>
    </row>
    <row r="55" spans="1:39" x14ac:dyDescent="0.25">
      <c r="A55">
        <v>37</v>
      </c>
      <c r="B55" s="28">
        <v>45192</v>
      </c>
      <c r="E55" s="179">
        <v>8711.2800000000007</v>
      </c>
      <c r="F55" s="21"/>
      <c r="G55" s="61">
        <v>197</v>
      </c>
      <c r="O55" s="179">
        <v>756.41999999999985</v>
      </c>
      <c r="S55" s="61">
        <v>0</v>
      </c>
      <c r="T55" s="179">
        <v>0</v>
      </c>
      <c r="AC55" s="61">
        <v>0</v>
      </c>
      <c r="AD55" s="179">
        <v>0</v>
      </c>
      <c r="AF55" s="61">
        <v>0</v>
      </c>
      <c r="AG55" s="179">
        <v>0</v>
      </c>
      <c r="AI55" s="61">
        <v>0</v>
      </c>
      <c r="AJ55" s="179">
        <v>0</v>
      </c>
      <c r="AL55" s="61">
        <v>0</v>
      </c>
      <c r="AM55" s="71">
        <v>0</v>
      </c>
    </row>
    <row r="56" spans="1:39" x14ac:dyDescent="0.25">
      <c r="A56">
        <v>38</v>
      </c>
      <c r="B56" s="28">
        <v>45193</v>
      </c>
      <c r="E56" s="179">
        <v>28604.58</v>
      </c>
      <c r="F56" s="21"/>
      <c r="G56" s="61">
        <v>668</v>
      </c>
      <c r="O56" s="179">
        <v>1630.7399999999975</v>
      </c>
      <c r="S56" s="61">
        <v>0</v>
      </c>
      <c r="T56" s="179">
        <v>0</v>
      </c>
      <c r="AC56" s="61">
        <v>0</v>
      </c>
      <c r="AD56" s="179">
        <v>0</v>
      </c>
      <c r="AF56" s="61">
        <v>0</v>
      </c>
      <c r="AG56" s="179">
        <v>0</v>
      </c>
      <c r="AI56" s="61">
        <v>0</v>
      </c>
      <c r="AJ56" s="179">
        <v>0</v>
      </c>
      <c r="AL56" s="61">
        <v>0</v>
      </c>
      <c r="AM56" s="71">
        <v>0</v>
      </c>
    </row>
    <row r="57" spans="1:39" x14ac:dyDescent="0.25">
      <c r="A57">
        <v>39</v>
      </c>
      <c r="B57" s="28">
        <v>45194</v>
      </c>
      <c r="E57" s="179">
        <v>78896.240000000005</v>
      </c>
      <c r="F57" s="21"/>
      <c r="G57" s="61">
        <v>1628</v>
      </c>
      <c r="O57" s="179">
        <v>13157.599999999997</v>
      </c>
      <c r="S57" s="61">
        <v>0</v>
      </c>
      <c r="T57" s="179">
        <v>0</v>
      </c>
      <c r="AC57" s="61">
        <v>0</v>
      </c>
      <c r="AD57" s="179">
        <v>0</v>
      </c>
      <c r="AF57" s="61">
        <v>0</v>
      </c>
      <c r="AG57" s="179">
        <v>0</v>
      </c>
      <c r="AI57" s="61">
        <v>0</v>
      </c>
      <c r="AJ57" s="179">
        <v>0</v>
      </c>
      <c r="AL57" s="61">
        <v>0</v>
      </c>
      <c r="AM57" s="71">
        <v>0</v>
      </c>
    </row>
    <row r="58" spans="1:39" x14ac:dyDescent="0.25">
      <c r="A58">
        <v>40</v>
      </c>
      <c r="B58" s="28">
        <v>45195</v>
      </c>
      <c r="E58" s="179">
        <v>8873.06</v>
      </c>
      <c r="F58" s="21"/>
      <c r="G58" s="61">
        <v>190</v>
      </c>
      <c r="O58" s="179">
        <v>1200.8599999999999</v>
      </c>
      <c r="S58" s="61">
        <v>0</v>
      </c>
      <c r="T58" s="179">
        <v>0</v>
      </c>
      <c r="AC58" s="61">
        <v>0</v>
      </c>
      <c r="AD58" s="179">
        <v>0</v>
      </c>
      <c r="AF58" s="61">
        <v>0</v>
      </c>
      <c r="AG58" s="179">
        <v>0</v>
      </c>
      <c r="AI58" s="61">
        <v>0</v>
      </c>
      <c r="AJ58" s="179">
        <v>0</v>
      </c>
      <c r="AL58" s="61">
        <v>0</v>
      </c>
      <c r="AM58" s="71">
        <v>0</v>
      </c>
    </row>
    <row r="59" spans="1:39" x14ac:dyDescent="0.25">
      <c r="A59">
        <v>41</v>
      </c>
      <c r="B59" s="28">
        <v>45196</v>
      </c>
      <c r="E59" s="179">
        <v>15581.59</v>
      </c>
      <c r="F59" s="21"/>
      <c r="G59" s="61">
        <v>347</v>
      </c>
      <c r="O59" s="179">
        <v>1916.7299999999987</v>
      </c>
      <c r="S59" s="61">
        <v>0</v>
      </c>
      <c r="T59" s="179">
        <v>0</v>
      </c>
      <c r="AC59" s="61">
        <v>0</v>
      </c>
      <c r="AD59" s="179">
        <v>0</v>
      </c>
      <c r="AF59" s="61">
        <v>0</v>
      </c>
      <c r="AG59" s="179">
        <v>0</v>
      </c>
      <c r="AI59" s="61">
        <v>0</v>
      </c>
      <c r="AJ59" s="179">
        <v>0</v>
      </c>
      <c r="AL59" s="61">
        <v>0</v>
      </c>
      <c r="AM59" s="71">
        <v>0</v>
      </c>
    </row>
    <row r="60" spans="1:39" x14ac:dyDescent="0.25">
      <c r="A60">
        <v>42</v>
      </c>
      <c r="B60" s="28">
        <v>45197</v>
      </c>
      <c r="E60" s="179">
        <v>12413.98</v>
      </c>
      <c r="F60" s="21"/>
      <c r="G60" s="61">
        <v>224</v>
      </c>
      <c r="O60" s="179">
        <v>3117.9799999999996</v>
      </c>
      <c r="S60" s="61">
        <v>0</v>
      </c>
      <c r="T60" s="179">
        <v>0</v>
      </c>
      <c r="AC60" s="61">
        <v>0</v>
      </c>
      <c r="AD60" s="179">
        <v>0</v>
      </c>
      <c r="AF60" s="61">
        <v>0</v>
      </c>
      <c r="AG60" s="179">
        <v>0</v>
      </c>
      <c r="AI60" s="61">
        <v>0</v>
      </c>
      <c r="AJ60" s="179">
        <v>0</v>
      </c>
      <c r="AL60" s="61">
        <v>0</v>
      </c>
      <c r="AM60" s="71">
        <v>0</v>
      </c>
    </row>
    <row r="61" spans="1:39" x14ac:dyDescent="0.25">
      <c r="A61">
        <v>43</v>
      </c>
      <c r="B61" s="28">
        <v>45198</v>
      </c>
      <c r="E61" s="179">
        <v>63756.3</v>
      </c>
      <c r="F61" s="21"/>
      <c r="G61" s="61">
        <v>976</v>
      </c>
      <c r="O61" s="179">
        <v>23008.299999999996</v>
      </c>
      <c r="S61" s="61">
        <v>0</v>
      </c>
      <c r="T61" s="179">
        <v>0</v>
      </c>
      <c r="AC61" s="61">
        <v>0</v>
      </c>
      <c r="AD61" s="179">
        <v>0</v>
      </c>
      <c r="AF61" s="61">
        <v>0</v>
      </c>
      <c r="AG61" s="179">
        <v>0</v>
      </c>
      <c r="AI61" s="61">
        <v>0</v>
      </c>
      <c r="AJ61" s="179">
        <v>0</v>
      </c>
      <c r="AL61" s="61">
        <v>0</v>
      </c>
      <c r="AM61" s="71">
        <v>0</v>
      </c>
    </row>
    <row r="62" spans="1:39" x14ac:dyDescent="0.25">
      <c r="A62">
        <v>44</v>
      </c>
      <c r="B62" s="28">
        <v>45199</v>
      </c>
      <c r="E62" s="179">
        <v>39595.57</v>
      </c>
      <c r="F62" s="21"/>
      <c r="G62" s="61">
        <v>844</v>
      </c>
      <c r="O62" s="179">
        <v>4991.5699999999979</v>
      </c>
      <c r="S62" s="61">
        <v>0</v>
      </c>
      <c r="T62" s="179">
        <v>0</v>
      </c>
      <c r="AC62" s="61">
        <v>0</v>
      </c>
      <c r="AD62" s="179">
        <v>0</v>
      </c>
      <c r="AF62" s="61">
        <v>0</v>
      </c>
      <c r="AG62" s="179">
        <v>0</v>
      </c>
      <c r="AI62" s="61">
        <v>0</v>
      </c>
      <c r="AJ62" s="179">
        <v>0</v>
      </c>
      <c r="AL62" s="61">
        <v>0</v>
      </c>
      <c r="AM62" s="71">
        <v>0</v>
      </c>
    </row>
    <row r="63" spans="1:39" ht="3" customHeight="1" x14ac:dyDescent="0.25">
      <c r="B63" s="28"/>
      <c r="E63" s="179"/>
      <c r="F63" s="21"/>
      <c r="G63" s="180"/>
      <c r="O63" s="179"/>
      <c r="S63" s="180"/>
      <c r="T63" s="179"/>
      <c r="AC63" s="180"/>
      <c r="AD63" s="179"/>
      <c r="AF63" s="180"/>
      <c r="AG63" s="179"/>
      <c r="AI63" s="180"/>
      <c r="AJ63" s="179"/>
      <c r="AL63" s="180"/>
      <c r="AM63" s="71"/>
    </row>
    <row r="64" spans="1:39" ht="13" thickBot="1" x14ac:dyDescent="0.3">
      <c r="B64" s="22" t="s">
        <v>39</v>
      </c>
      <c r="E64" s="181"/>
      <c r="G64" s="38">
        <f>SUM(G43:G63)</f>
        <v>10040</v>
      </c>
      <c r="O64" s="182">
        <f>SUM(O43:O63)</f>
        <v>80644.88999999997</v>
      </c>
      <c r="S64" s="61">
        <f>SUM(S43:S63)</f>
        <v>176</v>
      </c>
      <c r="T64" s="72">
        <f>SUM(T43:T63)</f>
        <v>2664.3400000000006</v>
      </c>
      <c r="AC64" s="61">
        <f>SUM(AC43:AC63)</f>
        <v>176</v>
      </c>
      <c r="AD64" s="72">
        <f>SUM(AD43:AD63)</f>
        <v>2664.3400000000006</v>
      </c>
      <c r="AF64" s="61">
        <f>SUM(AF43:AF63)</f>
        <v>0</v>
      </c>
      <c r="AG64" s="72">
        <f>SUM(AG43:AG63)</f>
        <v>0</v>
      </c>
      <c r="AI64" s="61">
        <f>SUM(AI43:AI63)</f>
        <v>0</v>
      </c>
      <c r="AJ64" s="72">
        <f>SUM(AJ43:AJ63)</f>
        <v>0</v>
      </c>
      <c r="AL64" s="61">
        <f>SUM(AL43:AL63)</f>
        <v>0</v>
      </c>
      <c r="AM64" s="72">
        <f>SUM(AM43:AM63)</f>
        <v>0</v>
      </c>
    </row>
    <row r="65" spans="1:39" ht="13" thickTop="1" x14ac:dyDescent="0.25">
      <c r="B65" s="22"/>
      <c r="E65" s="181"/>
      <c r="G65" s="61"/>
      <c r="O65" s="181"/>
      <c r="S65" s="61"/>
      <c r="T65" s="181"/>
      <c r="AC65" s="61"/>
      <c r="AD65" s="181"/>
      <c r="AF65" s="61"/>
      <c r="AG65" s="181"/>
      <c r="AI65" s="61"/>
      <c r="AJ65" s="181"/>
      <c r="AL65" s="61"/>
      <c r="AM65" s="73"/>
    </row>
    <row r="66" spans="1:39" x14ac:dyDescent="0.25">
      <c r="B66" s="22"/>
      <c r="E66" s="183"/>
      <c r="G66" s="61"/>
      <c r="O66" s="183"/>
      <c r="S66" s="61"/>
      <c r="T66" s="183"/>
      <c r="AC66" s="61"/>
      <c r="AD66" s="183"/>
      <c r="AF66" s="61"/>
      <c r="AG66" s="183"/>
      <c r="AI66" s="61"/>
      <c r="AJ66" s="183"/>
      <c r="AL66" s="61"/>
      <c r="AM66" s="73"/>
    </row>
    <row r="67" spans="1:39" x14ac:dyDescent="0.25">
      <c r="A67">
        <v>45</v>
      </c>
      <c r="B67" s="28">
        <v>45200</v>
      </c>
      <c r="E67" s="179">
        <v>94448.659999999989</v>
      </c>
      <c r="F67" s="21"/>
      <c r="G67" s="61">
        <v>1580</v>
      </c>
      <c r="O67" s="179">
        <v>29668.66</v>
      </c>
      <c r="S67" s="61">
        <v>0</v>
      </c>
      <c r="T67" s="179">
        <v>0</v>
      </c>
      <c r="AC67" s="61">
        <v>0</v>
      </c>
      <c r="AD67" s="179">
        <v>0</v>
      </c>
      <c r="AF67" s="61">
        <v>0</v>
      </c>
      <c r="AG67" s="179">
        <v>0</v>
      </c>
      <c r="AI67" s="61">
        <v>0</v>
      </c>
      <c r="AJ67" s="179">
        <v>0</v>
      </c>
      <c r="AL67" s="61">
        <v>0</v>
      </c>
      <c r="AM67" s="71">
        <v>0</v>
      </c>
    </row>
    <row r="68" spans="1:39" x14ac:dyDescent="0.25">
      <c r="A68">
        <v>46</v>
      </c>
      <c r="B68" s="28">
        <v>45201</v>
      </c>
      <c r="E68" s="179">
        <v>82742.02</v>
      </c>
      <c r="F68" s="21"/>
      <c r="G68" s="61">
        <v>1233</v>
      </c>
      <c r="O68" s="179">
        <v>32189.020000000004</v>
      </c>
      <c r="S68" s="61">
        <v>581</v>
      </c>
      <c r="T68" s="179">
        <v>18991.86</v>
      </c>
      <c r="V68" t="s">
        <v>36</v>
      </c>
      <c r="AC68" s="61">
        <v>581</v>
      </c>
      <c r="AD68" s="179">
        <v>18991.86</v>
      </c>
      <c r="AF68" s="61">
        <v>0</v>
      </c>
      <c r="AG68" s="179">
        <v>0</v>
      </c>
      <c r="AI68" s="61">
        <v>0</v>
      </c>
      <c r="AJ68" s="179">
        <v>0</v>
      </c>
      <c r="AL68" s="61">
        <v>0</v>
      </c>
      <c r="AM68" s="71">
        <v>0</v>
      </c>
    </row>
    <row r="69" spans="1:39" x14ac:dyDescent="0.25">
      <c r="A69">
        <v>47</v>
      </c>
      <c r="B69" s="28">
        <v>45202</v>
      </c>
      <c r="E69" s="179">
        <v>34364.89</v>
      </c>
      <c r="F69" s="21"/>
      <c r="G69" s="61">
        <v>579</v>
      </c>
      <c r="O69" s="179">
        <v>10481.14</v>
      </c>
      <c r="S69" s="61">
        <v>483</v>
      </c>
      <c r="T69" s="179">
        <v>8732.02</v>
      </c>
      <c r="V69" t="s">
        <v>36</v>
      </c>
      <c r="AC69" s="61">
        <v>483</v>
      </c>
      <c r="AD69" s="179">
        <v>8732.02</v>
      </c>
      <c r="AF69" s="61">
        <v>0</v>
      </c>
      <c r="AG69" s="179">
        <v>0</v>
      </c>
      <c r="AI69" s="61">
        <v>0</v>
      </c>
      <c r="AJ69" s="179">
        <v>0</v>
      </c>
      <c r="AL69" s="61">
        <v>0</v>
      </c>
      <c r="AM69" s="71">
        <v>0</v>
      </c>
    </row>
    <row r="70" spans="1:39" x14ac:dyDescent="0.25">
      <c r="A70">
        <v>48</v>
      </c>
      <c r="B70" s="28">
        <v>45227</v>
      </c>
      <c r="E70" s="179">
        <v>10328.870000000001</v>
      </c>
      <c r="F70" s="21"/>
      <c r="G70" s="61">
        <v>206</v>
      </c>
      <c r="O70" s="179">
        <v>440.87000000000097</v>
      </c>
      <c r="S70" s="61">
        <v>0</v>
      </c>
      <c r="T70" s="179">
        <v>0</v>
      </c>
      <c r="AC70" s="61">
        <v>0</v>
      </c>
      <c r="AD70" s="179">
        <v>0</v>
      </c>
      <c r="AF70" s="61">
        <v>0</v>
      </c>
      <c r="AG70" s="179">
        <v>0</v>
      </c>
      <c r="AI70" s="61">
        <v>0</v>
      </c>
      <c r="AJ70" s="179">
        <v>0</v>
      </c>
      <c r="AL70" s="61">
        <v>0</v>
      </c>
      <c r="AM70" s="71">
        <v>0</v>
      </c>
    </row>
    <row r="71" spans="1:39" x14ac:dyDescent="0.25">
      <c r="A71">
        <v>49</v>
      </c>
      <c r="B71" s="28">
        <v>45228</v>
      </c>
      <c r="E71" s="179">
        <v>18004.559999999998</v>
      </c>
      <c r="F71" s="21"/>
      <c r="G71" s="61">
        <v>321</v>
      </c>
      <c r="O71" s="179">
        <v>2596.5599999999986</v>
      </c>
      <c r="S71" s="61">
        <v>0</v>
      </c>
      <c r="T71" s="179">
        <v>0</v>
      </c>
      <c r="AC71" s="61">
        <v>0</v>
      </c>
      <c r="AD71" s="179">
        <v>0</v>
      </c>
      <c r="AF71" s="61">
        <v>0</v>
      </c>
      <c r="AG71" s="179">
        <v>0</v>
      </c>
      <c r="AI71" s="61">
        <v>0</v>
      </c>
      <c r="AJ71" s="179">
        <v>0</v>
      </c>
      <c r="AL71" s="61">
        <v>0</v>
      </c>
      <c r="AM71" s="71">
        <v>0</v>
      </c>
    </row>
    <row r="72" spans="1:39" x14ac:dyDescent="0.25">
      <c r="A72">
        <v>50</v>
      </c>
      <c r="B72" s="28">
        <v>45230</v>
      </c>
      <c r="E72" s="179">
        <v>24621.84</v>
      </c>
      <c r="F72" s="21"/>
      <c r="G72" s="61">
        <v>208</v>
      </c>
      <c r="O72" s="179">
        <v>14818.8</v>
      </c>
      <c r="S72" s="61">
        <v>0</v>
      </c>
      <c r="T72" s="179">
        <v>0</v>
      </c>
      <c r="AC72" s="61">
        <v>0</v>
      </c>
      <c r="AD72" s="179">
        <v>0</v>
      </c>
      <c r="AF72" s="61">
        <v>0</v>
      </c>
      <c r="AG72" s="179">
        <v>0</v>
      </c>
      <c r="AI72" s="61">
        <v>0</v>
      </c>
      <c r="AJ72" s="179">
        <v>0</v>
      </c>
      <c r="AL72" s="61">
        <v>0</v>
      </c>
      <c r="AM72" s="71">
        <v>0</v>
      </c>
    </row>
    <row r="73" spans="1:39" ht="3" customHeight="1" x14ac:dyDescent="0.25">
      <c r="B73" s="28"/>
      <c r="E73" s="184"/>
      <c r="F73" s="21"/>
      <c r="G73" s="180"/>
      <c r="O73" s="184"/>
      <c r="S73" s="180"/>
      <c r="T73" s="184"/>
      <c r="AC73" s="180"/>
      <c r="AD73" s="184"/>
      <c r="AF73" s="180"/>
      <c r="AG73" s="184"/>
      <c r="AI73" s="180"/>
      <c r="AJ73" s="184"/>
      <c r="AL73" s="180"/>
      <c r="AM73" s="71"/>
    </row>
    <row r="74" spans="1:39" ht="13" thickBot="1" x14ac:dyDescent="0.3">
      <c r="B74" s="22" t="s">
        <v>40</v>
      </c>
      <c r="E74" s="185"/>
      <c r="G74" s="61">
        <f>SUM(G67:G73)</f>
        <v>4127</v>
      </c>
      <c r="O74" s="182">
        <f>SUM(O67:O73)</f>
        <v>90195.05</v>
      </c>
      <c r="S74" s="61">
        <f>SUM(S67:S73)</f>
        <v>1064</v>
      </c>
      <c r="T74" s="72">
        <f>SUM(T67:T73)</f>
        <v>27723.88</v>
      </c>
      <c r="AC74" s="61">
        <f>SUM(AC67:AC73)</f>
        <v>1064</v>
      </c>
      <c r="AD74" s="72">
        <f>SUM(AD67:AD73)</f>
        <v>27723.88</v>
      </c>
      <c r="AF74" s="61">
        <f>SUM(AF67:AF73)</f>
        <v>0</v>
      </c>
      <c r="AG74" s="72">
        <f>SUM(AG67:AG73)</f>
        <v>0</v>
      </c>
      <c r="AI74" s="61">
        <f>SUM(AI67:AI73)</f>
        <v>0</v>
      </c>
      <c r="AJ74" s="72">
        <f>SUM(AJ67:AJ73)</f>
        <v>0</v>
      </c>
      <c r="AL74" s="61">
        <f>SUM(AL67:AL73)</f>
        <v>0</v>
      </c>
      <c r="AM74" s="72">
        <f>SUM(AM67:AM73)</f>
        <v>0</v>
      </c>
    </row>
    <row r="75" spans="1:39" ht="13" thickTop="1" x14ac:dyDescent="0.25">
      <c r="B75" s="22"/>
      <c r="E75" s="185"/>
      <c r="G75" s="61"/>
      <c r="O75" s="181"/>
      <c r="S75" s="50"/>
      <c r="T75" s="73"/>
      <c r="AC75" s="50"/>
      <c r="AD75" s="73"/>
      <c r="AF75" s="50"/>
      <c r="AG75" s="73"/>
      <c r="AI75" s="50"/>
      <c r="AJ75" s="73"/>
      <c r="AL75" s="50"/>
      <c r="AM75" s="73"/>
    </row>
    <row r="76" spans="1:39" x14ac:dyDescent="0.25">
      <c r="B76" s="22"/>
      <c r="E76" s="185"/>
      <c r="G76" s="61"/>
      <c r="O76" s="181"/>
      <c r="S76" s="50"/>
      <c r="T76" s="73"/>
      <c r="AC76" s="50"/>
      <c r="AD76" s="73"/>
      <c r="AF76" s="50"/>
      <c r="AG76" s="73"/>
      <c r="AI76" s="50"/>
      <c r="AJ76" s="73"/>
      <c r="AL76" s="50"/>
      <c r="AM76" s="73"/>
    </row>
    <row r="77" spans="1:39" ht="13" thickBot="1" x14ac:dyDescent="0.3">
      <c r="B77" t="s">
        <v>41</v>
      </c>
      <c r="O77" s="186">
        <f>+O40+O64+O74</f>
        <v>981676.27</v>
      </c>
      <c r="T77" s="74">
        <f>+T40+T64+T74</f>
        <v>602964.24</v>
      </c>
      <c r="AD77" s="74">
        <f>+AD40+AD64+AD74</f>
        <v>601323.19000000006</v>
      </c>
      <c r="AG77" s="74">
        <f>+AG40+AG64+AG74</f>
        <v>0</v>
      </c>
      <c r="AJ77" s="74">
        <f>+AJ40+AJ64+AJ74</f>
        <v>1394.8925000000002</v>
      </c>
      <c r="AM77" s="74">
        <f>+AM40+AM64+AM74</f>
        <v>246.15750000000054</v>
      </c>
    </row>
    <row r="78" spans="1:39" ht="13" thickTop="1" x14ac:dyDescent="0.25">
      <c r="O78" s="45"/>
      <c r="T78" s="45"/>
      <c r="AD78" s="45"/>
      <c r="AG78" s="45"/>
      <c r="AJ78" s="45"/>
      <c r="AM78" s="23"/>
    </row>
    <row r="79" spans="1:39" x14ac:dyDescent="0.25">
      <c r="O79" s="45"/>
    </row>
    <row r="80" spans="1:39" ht="14.5" x14ac:dyDescent="0.25">
      <c r="B80" s="29" t="s">
        <v>42</v>
      </c>
      <c r="O80" s="45"/>
    </row>
    <row r="81" spans="1:22" x14ac:dyDescent="0.25">
      <c r="O81" s="45"/>
    </row>
    <row r="82" spans="1:22" x14ac:dyDescent="0.25">
      <c r="O82" s="45"/>
    </row>
    <row r="83" spans="1:22" x14ac:dyDescent="0.25">
      <c r="O83" s="45"/>
    </row>
    <row r="84" spans="1:22" ht="13" x14ac:dyDescent="0.3">
      <c r="A84" s="134" t="s">
        <v>43</v>
      </c>
      <c r="O84" s="45"/>
    </row>
    <row r="85" spans="1:22" x14ac:dyDescent="0.25">
      <c r="B85" t="s">
        <v>44</v>
      </c>
      <c r="O85" s="45"/>
      <c r="V85" t="s">
        <v>37</v>
      </c>
    </row>
    <row r="86" spans="1:22" x14ac:dyDescent="0.25">
      <c r="O86" s="45"/>
      <c r="V86" t="s">
        <v>36</v>
      </c>
    </row>
  </sheetData>
  <mergeCells count="12">
    <mergeCell ref="AL11:AM11"/>
    <mergeCell ref="AL10:AM10"/>
    <mergeCell ref="S8:T8"/>
    <mergeCell ref="S9:T9"/>
    <mergeCell ref="S11:T11"/>
    <mergeCell ref="S10:T10"/>
    <mergeCell ref="A2:Z2"/>
    <mergeCell ref="A3:Z3"/>
    <mergeCell ref="S5:T5"/>
    <mergeCell ref="S6:T6"/>
    <mergeCell ref="AL5:AM5"/>
    <mergeCell ref="AL6:AM6"/>
  </mergeCells>
  <phoneticPr fontId="5" type="noConversion"/>
  <printOptions horizontalCentered="1"/>
  <pageMargins left="0.5" right="0.5" top="1" bottom="0.5" header="0.5" footer="0.5"/>
  <pageSetup scale="49" orientation="landscape" r:id="rId1"/>
  <headerFooter alignWithMargins="0">
    <oddHeader>&amp;RAES Indiana
Cause No. 38703 FAC 142
Attachment DJ-2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45174</v>
      </c>
      <c r="B12" s="11" t="s">
        <v>146</v>
      </c>
      <c r="C12" s="3">
        <f>B88</f>
        <v>168</v>
      </c>
      <c r="D12" s="30">
        <f>C88</f>
        <v>30.6</v>
      </c>
      <c r="E12" s="3">
        <f>B89</f>
        <v>140</v>
      </c>
      <c r="F12" s="191">
        <f>C89</f>
        <v>25.91</v>
      </c>
      <c r="G12" s="3">
        <f>B90</f>
        <v>173</v>
      </c>
      <c r="H12" s="30">
        <f>C90</f>
        <v>23.69</v>
      </c>
      <c r="I12" s="3">
        <f>B91</f>
        <v>129</v>
      </c>
      <c r="J12" s="30">
        <f>C91</f>
        <v>23.43</v>
      </c>
      <c r="K12" s="3">
        <f>B92</f>
        <v>136</v>
      </c>
      <c r="L12" s="30">
        <f>C92</f>
        <v>27.18</v>
      </c>
      <c r="M12" s="3">
        <f>B93</f>
        <v>240</v>
      </c>
      <c r="N12" s="30">
        <f>C93</f>
        <v>28.84</v>
      </c>
      <c r="O12" s="3">
        <f>B94</f>
        <v>296</v>
      </c>
      <c r="P12" s="30">
        <f>C94</f>
        <v>25.95</v>
      </c>
      <c r="Q12" s="3">
        <f>B95</f>
        <v>334</v>
      </c>
      <c r="R12" s="30">
        <f>C95</f>
        <v>24.53</v>
      </c>
      <c r="S12" s="3">
        <f>B96</f>
        <v>438</v>
      </c>
      <c r="T12" s="30">
        <f>C96</f>
        <v>27.39</v>
      </c>
      <c r="U12" s="3">
        <f>B97</f>
        <v>484</v>
      </c>
      <c r="V12" s="30">
        <f>C97</f>
        <v>30.71</v>
      </c>
      <c r="W12" s="3">
        <f>B98</f>
        <v>396</v>
      </c>
      <c r="X12" s="30">
        <f>C98</f>
        <v>36.67</v>
      </c>
      <c r="Y12" s="3">
        <f>B99</f>
        <v>271</v>
      </c>
      <c r="Z12" s="30">
        <f>C99</f>
        <v>38.299999999999997</v>
      </c>
      <c r="AA12" s="3">
        <f>B100</f>
        <v>131</v>
      </c>
      <c r="AB12" s="30">
        <f>C100</f>
        <v>69.290000000000006</v>
      </c>
      <c r="AC12" s="3">
        <f>B101</f>
        <v>16</v>
      </c>
      <c r="AD12" s="30">
        <f>C101</f>
        <v>49.63</v>
      </c>
      <c r="AE12" s="3">
        <f>B102</f>
        <v>115</v>
      </c>
      <c r="AF12" s="30">
        <f>C102</f>
        <v>37.94</v>
      </c>
      <c r="AG12" s="3">
        <f>B103</f>
        <v>122</v>
      </c>
      <c r="AH12" s="30">
        <f>C103</f>
        <v>50.96</v>
      </c>
      <c r="AI12" s="3">
        <f>B104</f>
        <v>83</v>
      </c>
      <c r="AJ12" s="30">
        <f>C104</f>
        <v>59.09</v>
      </c>
      <c r="AK12" s="3">
        <f>B105</f>
        <v>67</v>
      </c>
      <c r="AL12" s="30">
        <f>C105</f>
        <v>66.41</v>
      </c>
      <c r="AM12" s="3">
        <f>B106</f>
        <v>27</v>
      </c>
      <c r="AN12" s="30">
        <f>C106</f>
        <v>40.21</v>
      </c>
      <c r="AO12" s="3">
        <f>B107</f>
        <v>0</v>
      </c>
      <c r="AP12" s="30">
        <f>C107</f>
        <v>0</v>
      </c>
      <c r="AQ12" s="3">
        <f>B108</f>
        <v>32</v>
      </c>
      <c r="AR12" s="30">
        <f>C108</f>
        <v>33.47</v>
      </c>
      <c r="AS12" s="3">
        <f>B109</f>
        <v>104</v>
      </c>
      <c r="AT12" s="30">
        <f>C109</f>
        <v>32.520000000000003</v>
      </c>
      <c r="AU12" s="3">
        <f>B110</f>
        <v>192</v>
      </c>
      <c r="AV12" s="30">
        <f>C110</f>
        <v>30.7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5140.8</v>
      </c>
      <c r="E13" s="24"/>
      <c r="F13" s="9">
        <f>$D89</f>
        <v>3627.4</v>
      </c>
      <c r="G13" s="24"/>
      <c r="H13" s="9">
        <f>$D90</f>
        <v>4098.37</v>
      </c>
      <c r="I13" s="24"/>
      <c r="J13" s="9">
        <f>$D91</f>
        <v>3022.47</v>
      </c>
      <c r="K13" s="24"/>
      <c r="L13" s="9">
        <f>$D92</f>
        <v>3696.48</v>
      </c>
      <c r="M13" s="24"/>
      <c r="N13" s="9">
        <f>$D93</f>
        <v>6921.6</v>
      </c>
      <c r="O13" s="24"/>
      <c r="P13" s="9">
        <f>$D94</f>
        <v>7681.2</v>
      </c>
      <c r="Q13" s="24"/>
      <c r="R13" s="9">
        <f>$D95</f>
        <v>8193.02</v>
      </c>
      <c r="S13" s="24"/>
      <c r="T13" s="9">
        <f>$D96</f>
        <v>11996.82</v>
      </c>
      <c r="U13" s="24"/>
      <c r="V13" s="9">
        <f>$D97</f>
        <v>14863.64</v>
      </c>
      <c r="W13" s="24"/>
      <c r="X13" s="9">
        <f>$D98</f>
        <v>14521.32</v>
      </c>
      <c r="Y13" s="24"/>
      <c r="Z13" s="9">
        <f>$D99</f>
        <v>10379.299999999999</v>
      </c>
      <c r="AA13" s="24"/>
      <c r="AB13" s="9">
        <f>$D100</f>
        <v>9076.99</v>
      </c>
      <c r="AC13" s="24"/>
      <c r="AD13" s="9">
        <f>$D101</f>
        <v>794.08</v>
      </c>
      <c r="AE13" s="24"/>
      <c r="AF13" s="9">
        <f>$D102</f>
        <v>4363.1000000000004</v>
      </c>
      <c r="AG13" s="24"/>
      <c r="AH13" s="9">
        <f>$D103</f>
        <v>6217.12</v>
      </c>
      <c r="AI13" s="24"/>
      <c r="AJ13" s="9">
        <f>$D104</f>
        <v>4904.47</v>
      </c>
      <c r="AK13" s="24"/>
      <c r="AL13" s="9">
        <f>$D105</f>
        <v>4449.47</v>
      </c>
      <c r="AM13" s="24"/>
      <c r="AN13" s="9">
        <f>$D106</f>
        <v>1085.67</v>
      </c>
      <c r="AO13" s="24"/>
      <c r="AP13" s="9">
        <f>$D107</f>
        <v>0</v>
      </c>
      <c r="AQ13" s="24"/>
      <c r="AR13" s="9">
        <f>$D108</f>
        <v>1071.04</v>
      </c>
      <c r="AS13" s="24"/>
      <c r="AT13" s="9">
        <f>$D109</f>
        <v>3382.08</v>
      </c>
      <c r="AU13" s="24"/>
      <c r="AV13" s="9">
        <f>$D110</f>
        <v>5894.4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8158.38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3673.24</v>
      </c>
      <c r="AC15" s="24"/>
      <c r="AD15" s="9">
        <f>$E101</f>
        <v>134.08000000000001</v>
      </c>
      <c r="AE15" s="24"/>
      <c r="AF15" s="9">
        <f>$E102</f>
        <v>0</v>
      </c>
      <c r="AG15" s="24"/>
      <c r="AH15" s="9">
        <f>$E103</f>
        <v>1184.6199999999999</v>
      </c>
      <c r="AI15" s="24"/>
      <c r="AJ15" s="9">
        <f>$E104</f>
        <v>1480.72</v>
      </c>
      <c r="AK15" s="24"/>
      <c r="AL15" s="9">
        <f>$E105</f>
        <v>1685.72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177</v>
      </c>
      <c r="AB39" s="5"/>
      <c r="AC39" s="110">
        <f>SUM(AC23:AC38)</f>
        <v>32</v>
      </c>
      <c r="AD39" s="5"/>
      <c r="AE39" s="110">
        <f>SUM(AE23:AE38)</f>
        <v>0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90</v>
      </c>
      <c r="AH41" s="5"/>
      <c r="AI41" s="4">
        <f>IF(AJ15&gt;0,IF(AI12&gt;AI39,+AI12-AI39,0),0)</f>
        <v>51</v>
      </c>
      <c r="AJ41" s="5"/>
      <c r="AK41" s="4">
        <f>IF(AL15&gt;0,IF(AK12&gt;AK39,+AK12-AK39,0),0)</f>
        <v>35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>
        <f>$BC$28-0</f>
        <v>100</v>
      </c>
      <c r="AH62" s="120" t="s">
        <v>269</v>
      </c>
      <c r="AI62" s="115">
        <f>$BC$28-0</f>
        <v>100</v>
      </c>
      <c r="AJ62" s="120" t="s">
        <v>269</v>
      </c>
      <c r="AK62" s="115">
        <f>$BC$28-0</f>
        <v>100</v>
      </c>
      <c r="AL62" s="120" t="s">
        <v>269</v>
      </c>
      <c r="AM62" s="115"/>
      <c r="AN62" s="120" t="str">
        <f t="shared" ref="AN62:AN72" si="39">IF(AN28="x","x","")</f>
        <v/>
      </c>
      <c r="AO62" s="115"/>
      <c r="AP62" s="120" t="str">
        <f t="shared" ref="AP62:AP72" si="40">IF(AP28="x","x","")</f>
        <v/>
      </c>
      <c r="AQ62" s="115"/>
      <c r="AR62" s="120" t="str">
        <f t="shared" ref="AR62:AR72" si="41">IF(AR28="x","x","")</f>
        <v/>
      </c>
      <c r="AS62" s="115"/>
      <c r="AT62" s="120" t="str">
        <f t="shared" ref="AT62:AT72" si="42">IF(AT28="x","x","")</f>
        <v/>
      </c>
      <c r="AU62" s="115"/>
      <c r="AV62" s="120" t="str">
        <f t="shared" ref="AV62:AV72" si="43">IF(AV28="x","x","")</f>
        <v/>
      </c>
      <c r="AW62" s="115"/>
      <c r="AX62" s="120" t="str">
        <f t="shared" ref="AX62:AX72" si="44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ref="AH63:AJ70" si="45">IF(AH29="x","x","")</f>
        <v/>
      </c>
      <c r="AI63" s="115"/>
      <c r="AJ63" s="119" t="str">
        <f t="shared" si="45"/>
        <v/>
      </c>
      <c r="AK63" s="115"/>
      <c r="AL63" s="119" t="str">
        <f t="shared" ref="AL63" si="46">IF(AL29="x","x","")</f>
        <v/>
      </c>
      <c r="AM63" s="115"/>
      <c r="AN63" s="119" t="str">
        <f t="shared" si="39"/>
        <v/>
      </c>
      <c r="AO63" s="115"/>
      <c r="AP63" s="119" t="str">
        <f t="shared" si="40"/>
        <v/>
      </c>
      <c r="AQ63" s="115"/>
      <c r="AR63" s="119" t="str">
        <f t="shared" si="41"/>
        <v/>
      </c>
      <c r="AS63" s="115"/>
      <c r="AT63" s="119" t="str">
        <f t="shared" si="42"/>
        <v/>
      </c>
      <c r="AU63" s="115"/>
      <c r="AV63" s="119" t="str">
        <f t="shared" si="43"/>
        <v/>
      </c>
      <c r="AW63" s="115"/>
      <c r="AX63" s="119" t="str">
        <f t="shared" si="44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>
        <f>$BC$30-0</f>
        <v>425</v>
      </c>
      <c r="AH64" s="120" t="s">
        <v>270</v>
      </c>
      <c r="AI64" s="115">
        <f>$BC$30-0</f>
        <v>425</v>
      </c>
      <c r="AJ64" s="120" t="s">
        <v>270</v>
      </c>
      <c r="AK64" s="115">
        <f>$BC$30-0</f>
        <v>425</v>
      </c>
      <c r="AL64" s="120" t="s">
        <v>270</v>
      </c>
      <c r="AM64" s="115"/>
      <c r="AN64" s="120" t="str">
        <f t="shared" si="39"/>
        <v/>
      </c>
      <c r="AO64" s="115"/>
      <c r="AP64" s="120" t="str">
        <f t="shared" si="40"/>
        <v/>
      </c>
      <c r="AQ64" s="115"/>
      <c r="AR64" s="120" t="str">
        <f t="shared" si="41"/>
        <v/>
      </c>
      <c r="AS64" s="115"/>
      <c r="AT64" s="120" t="str">
        <f t="shared" si="42"/>
        <v/>
      </c>
      <c r="AU64" s="115"/>
      <c r="AV64" s="120" t="str">
        <f t="shared" si="43"/>
        <v/>
      </c>
      <c r="AW64" s="115"/>
      <c r="AX64" s="120" t="str">
        <f t="shared" si="44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38"/>
        <v/>
      </c>
      <c r="AG65" s="115"/>
      <c r="AH65" s="119" t="str">
        <f t="shared" si="45"/>
        <v>x</v>
      </c>
      <c r="AI65" s="115"/>
      <c r="AJ65" s="119" t="str">
        <f t="shared" si="45"/>
        <v>x</v>
      </c>
      <c r="AK65" s="115"/>
      <c r="AL65" s="119" t="str">
        <f t="shared" ref="AL65" si="47">IF(AL31="x","x","")</f>
        <v>x</v>
      </c>
      <c r="AM65" s="115"/>
      <c r="AN65" s="119" t="str">
        <f t="shared" si="39"/>
        <v/>
      </c>
      <c r="AO65" s="115"/>
      <c r="AP65" s="119" t="str">
        <f t="shared" si="40"/>
        <v/>
      </c>
      <c r="AQ65" s="115"/>
      <c r="AR65" s="119" t="str">
        <f t="shared" si="41"/>
        <v/>
      </c>
      <c r="AS65" s="115"/>
      <c r="AT65" s="119" t="str">
        <f t="shared" si="42"/>
        <v/>
      </c>
      <c r="AU65" s="115"/>
      <c r="AV65" s="119" t="str">
        <f t="shared" si="43"/>
        <v/>
      </c>
      <c r="AW65" s="115"/>
      <c r="AX65" s="119" t="str">
        <f t="shared" si="44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38"/>
        <v/>
      </c>
      <c r="AG66" s="115"/>
      <c r="AH66" s="120" t="str">
        <f t="shared" si="45"/>
        <v>x</v>
      </c>
      <c r="AI66" s="115"/>
      <c r="AJ66" s="120" t="str">
        <f t="shared" si="45"/>
        <v>x</v>
      </c>
      <c r="AK66" s="115"/>
      <c r="AL66" s="120" t="str">
        <f t="shared" ref="AL66" si="48">IF(AL32="x","x","")</f>
        <v>x</v>
      </c>
      <c r="AM66" s="115"/>
      <c r="AN66" s="120" t="str">
        <f t="shared" si="39"/>
        <v/>
      </c>
      <c r="AO66" s="115"/>
      <c r="AP66" s="120" t="str">
        <f t="shared" si="40"/>
        <v/>
      </c>
      <c r="AQ66" s="115"/>
      <c r="AR66" s="120" t="str">
        <f t="shared" si="41"/>
        <v/>
      </c>
      <c r="AS66" s="115"/>
      <c r="AT66" s="120" t="str">
        <f t="shared" si="42"/>
        <v/>
      </c>
      <c r="AU66" s="115"/>
      <c r="AV66" s="120" t="str">
        <f t="shared" si="43"/>
        <v/>
      </c>
      <c r="AW66" s="115"/>
      <c r="AX66" s="120" t="str">
        <f t="shared" si="44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45"/>
        <v/>
      </c>
      <c r="AI67" s="115"/>
      <c r="AJ67" s="119" t="str">
        <f t="shared" si="45"/>
        <v/>
      </c>
      <c r="AK67" s="115"/>
      <c r="AL67" s="119" t="str">
        <f t="shared" ref="AL67" si="49">IF(AL33="x","x","")</f>
        <v/>
      </c>
      <c r="AM67" s="115"/>
      <c r="AN67" s="119" t="str">
        <f t="shared" si="39"/>
        <v/>
      </c>
      <c r="AO67" s="115"/>
      <c r="AP67" s="119" t="str">
        <f t="shared" si="40"/>
        <v/>
      </c>
      <c r="AQ67" s="115"/>
      <c r="AR67" s="119" t="str">
        <f t="shared" si="41"/>
        <v/>
      </c>
      <c r="AS67" s="115"/>
      <c r="AT67" s="119" t="str">
        <f t="shared" si="42"/>
        <v/>
      </c>
      <c r="AU67" s="115"/>
      <c r="AV67" s="119" t="str">
        <f t="shared" si="43"/>
        <v/>
      </c>
      <c r="AW67" s="115"/>
      <c r="AX67" s="119" t="str">
        <f t="shared" si="44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>x</v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45"/>
        <v/>
      </c>
      <c r="AI68" s="115"/>
      <c r="AJ68" s="120" t="str">
        <f t="shared" si="45"/>
        <v/>
      </c>
      <c r="AK68" s="115"/>
      <c r="AL68" s="120" t="str">
        <f t="shared" ref="AL68" si="50">IF(AL34="x","x","")</f>
        <v/>
      </c>
      <c r="AM68" s="115"/>
      <c r="AN68" s="120" t="str">
        <f t="shared" si="39"/>
        <v/>
      </c>
      <c r="AO68" s="115"/>
      <c r="AP68" s="120" t="str">
        <f t="shared" si="40"/>
        <v/>
      </c>
      <c r="AQ68" s="115"/>
      <c r="AR68" s="120" t="str">
        <f t="shared" si="41"/>
        <v/>
      </c>
      <c r="AS68" s="115"/>
      <c r="AT68" s="120" t="str">
        <f t="shared" si="42"/>
        <v/>
      </c>
      <c r="AU68" s="115"/>
      <c r="AV68" s="120" t="str">
        <f t="shared" si="43"/>
        <v/>
      </c>
      <c r="AW68" s="115"/>
      <c r="AX68" s="120" t="str">
        <f t="shared" si="44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>x</v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45"/>
        <v/>
      </c>
      <c r="AI69" s="115"/>
      <c r="AJ69" s="119" t="str">
        <f t="shared" si="45"/>
        <v/>
      </c>
      <c r="AK69" s="115"/>
      <c r="AL69" s="119" t="str">
        <f t="shared" ref="AL69" si="51">IF(AL35="x","x","")</f>
        <v/>
      </c>
      <c r="AM69" s="115"/>
      <c r="AN69" s="119" t="str">
        <f t="shared" si="39"/>
        <v/>
      </c>
      <c r="AO69" s="115"/>
      <c r="AP69" s="119" t="str">
        <f t="shared" si="40"/>
        <v/>
      </c>
      <c r="AQ69" s="115"/>
      <c r="AR69" s="119" t="str">
        <f t="shared" si="41"/>
        <v/>
      </c>
      <c r="AS69" s="115"/>
      <c r="AT69" s="119" t="str">
        <f t="shared" si="42"/>
        <v/>
      </c>
      <c r="AU69" s="115"/>
      <c r="AV69" s="119" t="str">
        <f t="shared" si="43"/>
        <v/>
      </c>
      <c r="AW69" s="115"/>
      <c r="AX69" s="119" t="str">
        <f t="shared" si="44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45"/>
        <v/>
      </c>
      <c r="AI70" s="115"/>
      <c r="AJ70" s="120" t="str">
        <f t="shared" si="45"/>
        <v/>
      </c>
      <c r="AK70" s="115"/>
      <c r="AL70" s="120" t="str">
        <f t="shared" ref="AL70" si="52">IF(AL36="x","x","")</f>
        <v/>
      </c>
      <c r="AM70" s="115"/>
      <c r="AN70" s="120" t="str">
        <f t="shared" si="39"/>
        <v/>
      </c>
      <c r="AO70" s="115"/>
      <c r="AP70" s="120" t="str">
        <f t="shared" si="40"/>
        <v/>
      </c>
      <c r="AQ70" s="115"/>
      <c r="AR70" s="120" t="str">
        <f t="shared" si="41"/>
        <v/>
      </c>
      <c r="AS70" s="115"/>
      <c r="AT70" s="120" t="str">
        <f t="shared" si="42"/>
        <v/>
      </c>
      <c r="AU70" s="115"/>
      <c r="AV70" s="120" t="str">
        <f t="shared" si="43"/>
        <v/>
      </c>
      <c r="AW70" s="115"/>
      <c r="AX70" s="120" t="str">
        <f t="shared" si="44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>
        <f>$BC$37-67</f>
        <v>8</v>
      </c>
      <c r="AH71" s="119" t="s">
        <v>232</v>
      </c>
      <c r="AI71" s="115">
        <f>$BC$37-67</f>
        <v>8</v>
      </c>
      <c r="AJ71" s="119" t="s">
        <v>232</v>
      </c>
      <c r="AK71" s="115">
        <f>$BC$37-67</f>
        <v>8</v>
      </c>
      <c r="AL71" s="119" t="s">
        <v>232</v>
      </c>
      <c r="AM71" s="115"/>
      <c r="AN71" s="119" t="str">
        <f t="shared" si="39"/>
        <v/>
      </c>
      <c r="AO71" s="115"/>
      <c r="AP71" s="119" t="str">
        <f t="shared" si="40"/>
        <v/>
      </c>
      <c r="AQ71" s="115"/>
      <c r="AR71" s="119" t="str">
        <f t="shared" si="41"/>
        <v/>
      </c>
      <c r="AS71" s="115"/>
      <c r="AT71" s="119" t="str">
        <f t="shared" si="42"/>
        <v/>
      </c>
      <c r="AU71" s="115"/>
      <c r="AV71" s="119" t="str">
        <f t="shared" si="43"/>
        <v/>
      </c>
      <c r="AW71" s="115"/>
      <c r="AX71" s="119" t="str">
        <f t="shared" si="44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>
        <f>$BC$38-67</f>
        <v>7</v>
      </c>
      <c r="AH72" s="120" t="s">
        <v>232</v>
      </c>
      <c r="AI72" s="115">
        <f>$BC$38-67</f>
        <v>7</v>
      </c>
      <c r="AJ72" s="120" t="s">
        <v>232</v>
      </c>
      <c r="AK72" s="115">
        <f>$BC$38-67</f>
        <v>7</v>
      </c>
      <c r="AL72" s="120" t="s">
        <v>232</v>
      </c>
      <c r="AM72" s="115"/>
      <c r="AN72" s="120" t="str">
        <f t="shared" si="39"/>
        <v/>
      </c>
      <c r="AO72" s="115"/>
      <c r="AP72" s="120" t="str">
        <f t="shared" si="40"/>
        <v/>
      </c>
      <c r="AQ72" s="115"/>
      <c r="AR72" s="120" t="str">
        <f t="shared" si="41"/>
        <v/>
      </c>
      <c r="AS72" s="115"/>
      <c r="AT72" s="120" t="str">
        <f t="shared" si="42"/>
        <v/>
      </c>
      <c r="AU72" s="115"/>
      <c r="AV72" s="120" t="str">
        <f t="shared" si="43"/>
        <v/>
      </c>
      <c r="AW72" s="115"/>
      <c r="AX72" s="120" t="str">
        <f t="shared" si="44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540</v>
      </c>
      <c r="AH73" s="5"/>
      <c r="AI73" s="110">
        <f>SUM(AI57:AI72)</f>
        <v>540</v>
      </c>
      <c r="AJ73" s="5"/>
      <c r="AK73" s="110">
        <f>SUM(AK57:AK72)</f>
        <v>540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271</v>
      </c>
    </row>
    <row r="84" spans="1:6" x14ac:dyDescent="0.25">
      <c r="A84" t="s">
        <v>179</v>
      </c>
      <c r="B84" t="s">
        <v>272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168</v>
      </c>
      <c r="C88">
        <v>30.6</v>
      </c>
      <c r="D88">
        <v>5140.8</v>
      </c>
      <c r="E88">
        <v>0</v>
      </c>
      <c r="F88" s="130">
        <v>41.25</v>
      </c>
    </row>
    <row r="89" spans="1:6" ht="13" x14ac:dyDescent="0.3">
      <c r="A89" s="32" t="s">
        <v>187</v>
      </c>
      <c r="B89">
        <v>140</v>
      </c>
      <c r="C89">
        <v>25.91</v>
      </c>
      <c r="D89">
        <v>3627.4</v>
      </c>
      <c r="E89">
        <v>0</v>
      </c>
      <c r="F89">
        <v>41.25</v>
      </c>
    </row>
    <row r="90" spans="1:6" ht="13" x14ac:dyDescent="0.3">
      <c r="A90" s="32" t="s">
        <v>188</v>
      </c>
      <c r="B90">
        <v>173</v>
      </c>
      <c r="C90">
        <v>23.69</v>
      </c>
      <c r="D90">
        <v>4098.37</v>
      </c>
      <c r="E90">
        <v>0</v>
      </c>
      <c r="F90">
        <v>41.25</v>
      </c>
    </row>
    <row r="91" spans="1:6" ht="13" x14ac:dyDescent="0.3">
      <c r="A91" s="32" t="s">
        <v>189</v>
      </c>
      <c r="B91">
        <v>129</v>
      </c>
      <c r="C91">
        <v>23.43</v>
      </c>
      <c r="D91">
        <v>3022.47</v>
      </c>
      <c r="E91">
        <v>0</v>
      </c>
      <c r="F91">
        <v>41.25</v>
      </c>
    </row>
    <row r="92" spans="1:6" ht="13" x14ac:dyDescent="0.3">
      <c r="A92" s="32" t="s">
        <v>190</v>
      </c>
      <c r="B92">
        <v>136</v>
      </c>
      <c r="C92">
        <v>27.18</v>
      </c>
      <c r="D92">
        <v>3696.48</v>
      </c>
      <c r="E92">
        <v>0</v>
      </c>
      <c r="F92">
        <v>41.25</v>
      </c>
    </row>
    <row r="93" spans="1:6" ht="13" x14ac:dyDescent="0.3">
      <c r="A93" s="32" t="s">
        <v>191</v>
      </c>
      <c r="B93">
        <v>240</v>
      </c>
      <c r="C93">
        <v>28.84</v>
      </c>
      <c r="D93">
        <v>6921.6</v>
      </c>
      <c r="E93">
        <v>0</v>
      </c>
      <c r="F93">
        <v>41.25</v>
      </c>
    </row>
    <row r="94" spans="1:6" ht="13" x14ac:dyDescent="0.3">
      <c r="A94" s="32" t="s">
        <v>192</v>
      </c>
      <c r="B94">
        <v>296</v>
      </c>
      <c r="C94">
        <v>25.95</v>
      </c>
      <c r="D94">
        <v>7681.2</v>
      </c>
      <c r="E94">
        <v>0</v>
      </c>
      <c r="F94">
        <v>41.25</v>
      </c>
    </row>
    <row r="95" spans="1:6" ht="13" x14ac:dyDescent="0.3">
      <c r="A95" s="32" t="s">
        <v>193</v>
      </c>
      <c r="B95">
        <v>334</v>
      </c>
      <c r="C95">
        <v>24.53</v>
      </c>
      <c r="D95">
        <v>8193.02</v>
      </c>
      <c r="E95">
        <v>0</v>
      </c>
      <c r="F95">
        <v>41.25</v>
      </c>
    </row>
    <row r="96" spans="1:6" ht="13" x14ac:dyDescent="0.3">
      <c r="A96" s="32" t="s">
        <v>194</v>
      </c>
      <c r="B96">
        <v>438</v>
      </c>
      <c r="C96">
        <v>27.39</v>
      </c>
      <c r="D96">
        <v>11996.82</v>
      </c>
      <c r="E96">
        <v>0</v>
      </c>
      <c r="F96">
        <v>41.25</v>
      </c>
    </row>
    <row r="97" spans="1:6" ht="13" x14ac:dyDescent="0.3">
      <c r="A97" s="32" t="s">
        <v>195</v>
      </c>
      <c r="B97">
        <v>484</v>
      </c>
      <c r="C97">
        <v>30.71</v>
      </c>
      <c r="D97">
        <v>14863.64</v>
      </c>
      <c r="E97">
        <v>0</v>
      </c>
      <c r="F97">
        <v>41.25</v>
      </c>
    </row>
    <row r="98" spans="1:6" ht="13" x14ac:dyDescent="0.3">
      <c r="A98" s="32" t="s">
        <v>196</v>
      </c>
      <c r="B98">
        <v>396</v>
      </c>
      <c r="C98">
        <v>36.67</v>
      </c>
      <c r="D98">
        <v>14521.32</v>
      </c>
      <c r="E98">
        <v>0</v>
      </c>
      <c r="F98">
        <v>41.25</v>
      </c>
    </row>
    <row r="99" spans="1:6" ht="13" x14ac:dyDescent="0.3">
      <c r="A99" s="32" t="s">
        <v>197</v>
      </c>
      <c r="B99">
        <v>271</v>
      </c>
      <c r="C99">
        <v>38.299999999999997</v>
      </c>
      <c r="D99">
        <v>10379.299999999999</v>
      </c>
      <c r="E99">
        <v>0</v>
      </c>
      <c r="F99">
        <v>41.25</v>
      </c>
    </row>
    <row r="100" spans="1:6" ht="13" x14ac:dyDescent="0.3">
      <c r="A100" s="32" t="s">
        <v>198</v>
      </c>
      <c r="B100">
        <v>131</v>
      </c>
      <c r="C100">
        <v>69.290000000000006</v>
      </c>
      <c r="D100">
        <v>9076.99</v>
      </c>
      <c r="E100">
        <v>3673.24</v>
      </c>
      <c r="F100">
        <v>41.25</v>
      </c>
    </row>
    <row r="101" spans="1:6" ht="13" x14ac:dyDescent="0.3">
      <c r="A101" s="32" t="s">
        <v>199</v>
      </c>
      <c r="B101">
        <v>16</v>
      </c>
      <c r="C101">
        <v>49.63</v>
      </c>
      <c r="D101">
        <v>794.08</v>
      </c>
      <c r="E101">
        <v>134.08000000000001</v>
      </c>
      <c r="F101">
        <v>41.25</v>
      </c>
    </row>
    <row r="102" spans="1:6" ht="13" x14ac:dyDescent="0.3">
      <c r="A102" s="32" t="s">
        <v>200</v>
      </c>
      <c r="B102">
        <v>115</v>
      </c>
      <c r="C102">
        <v>37.94</v>
      </c>
      <c r="D102">
        <v>4363.1000000000004</v>
      </c>
      <c r="E102">
        <v>0</v>
      </c>
      <c r="F102">
        <v>41.25</v>
      </c>
    </row>
    <row r="103" spans="1:6" ht="13" x14ac:dyDescent="0.3">
      <c r="A103" s="32" t="s">
        <v>201</v>
      </c>
      <c r="B103">
        <v>122</v>
      </c>
      <c r="C103">
        <v>50.96</v>
      </c>
      <c r="D103">
        <v>6217.12</v>
      </c>
      <c r="E103">
        <v>1184.6199999999999</v>
      </c>
      <c r="F103">
        <v>41.25</v>
      </c>
    </row>
    <row r="104" spans="1:6" ht="13" x14ac:dyDescent="0.3">
      <c r="A104" s="32" t="s">
        <v>202</v>
      </c>
      <c r="B104">
        <v>83</v>
      </c>
      <c r="C104">
        <v>59.09</v>
      </c>
      <c r="D104">
        <v>4904.47</v>
      </c>
      <c r="E104">
        <v>1480.72</v>
      </c>
      <c r="F104">
        <v>41.25</v>
      </c>
    </row>
    <row r="105" spans="1:6" ht="13" x14ac:dyDescent="0.3">
      <c r="A105" s="32" t="s">
        <v>203</v>
      </c>
      <c r="B105">
        <v>67</v>
      </c>
      <c r="C105">
        <v>66.41</v>
      </c>
      <c r="D105">
        <v>4449.47</v>
      </c>
      <c r="E105">
        <v>1685.72</v>
      </c>
      <c r="F105">
        <v>41.25</v>
      </c>
    </row>
    <row r="106" spans="1:6" ht="13" x14ac:dyDescent="0.3">
      <c r="A106" s="32" t="s">
        <v>204</v>
      </c>
      <c r="B106">
        <v>27</v>
      </c>
      <c r="C106">
        <v>40.21</v>
      </c>
      <c r="D106">
        <v>1085.67</v>
      </c>
      <c r="E106">
        <v>0</v>
      </c>
      <c r="F106">
        <v>41.25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41.25</v>
      </c>
    </row>
    <row r="108" spans="1:6" ht="13" x14ac:dyDescent="0.3">
      <c r="A108" s="32" t="s">
        <v>206</v>
      </c>
      <c r="B108">
        <v>32</v>
      </c>
      <c r="C108">
        <v>33.47</v>
      </c>
      <c r="D108">
        <v>1071.04</v>
      </c>
      <c r="E108">
        <v>0</v>
      </c>
      <c r="F108">
        <v>41.25</v>
      </c>
    </row>
    <row r="109" spans="1:6" ht="13" x14ac:dyDescent="0.3">
      <c r="A109" s="32" t="s">
        <v>207</v>
      </c>
      <c r="B109">
        <v>104</v>
      </c>
      <c r="C109">
        <v>32.520000000000003</v>
      </c>
      <c r="D109">
        <v>3382.08</v>
      </c>
      <c r="E109">
        <v>0</v>
      </c>
      <c r="F109">
        <v>41.25</v>
      </c>
    </row>
    <row r="110" spans="1:6" ht="13" x14ac:dyDescent="0.3">
      <c r="A110" s="32" t="s">
        <v>208</v>
      </c>
      <c r="B110">
        <v>192</v>
      </c>
      <c r="C110">
        <v>30.7</v>
      </c>
      <c r="D110">
        <v>5894.4</v>
      </c>
      <c r="E110">
        <v>0</v>
      </c>
      <c r="F110">
        <v>41.25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41.25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45175</v>
      </c>
      <c r="B12" s="11" t="s">
        <v>146</v>
      </c>
      <c r="C12" s="3">
        <f>B88</f>
        <v>0</v>
      </c>
      <c r="D12" s="30">
        <f>C88</f>
        <v>0</v>
      </c>
      <c r="E12" s="3">
        <f>B89</f>
        <v>36</v>
      </c>
      <c r="F12" s="191">
        <f>C89</f>
        <v>22</v>
      </c>
      <c r="G12" s="3">
        <f>B90</f>
        <v>124</v>
      </c>
      <c r="H12" s="30">
        <f>C90</f>
        <v>21.04</v>
      </c>
      <c r="I12" s="3">
        <f>B91</f>
        <v>150</v>
      </c>
      <c r="J12" s="30">
        <f>C91</f>
        <v>20.46</v>
      </c>
      <c r="K12" s="3">
        <f>B92</f>
        <v>68</v>
      </c>
      <c r="L12" s="30">
        <f>C92</f>
        <v>21.01</v>
      </c>
      <c r="M12" s="3">
        <f>B93</f>
        <v>95</v>
      </c>
      <c r="N12" s="30">
        <f>C93</f>
        <v>24.91</v>
      </c>
      <c r="O12" s="3">
        <f>B94</f>
        <v>19</v>
      </c>
      <c r="P12" s="30">
        <f>C94</f>
        <v>28.93</v>
      </c>
      <c r="Q12" s="3">
        <f>B95</f>
        <v>0</v>
      </c>
      <c r="R12" s="30">
        <f>C95</f>
        <v>0</v>
      </c>
      <c r="S12" s="3">
        <f>B96</f>
        <v>98</v>
      </c>
      <c r="T12" s="30">
        <f>C96</f>
        <v>31.09</v>
      </c>
      <c r="U12" s="3">
        <f>B97</f>
        <v>156</v>
      </c>
      <c r="V12" s="30">
        <f>C97</f>
        <v>26.78</v>
      </c>
      <c r="W12" s="3">
        <f>B98</f>
        <v>104</v>
      </c>
      <c r="X12" s="30">
        <f>C98</f>
        <v>44.34</v>
      </c>
      <c r="Y12" s="3">
        <f>B99</f>
        <v>69</v>
      </c>
      <c r="Z12" s="30">
        <f>C99</f>
        <v>35.6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37</v>
      </c>
      <c r="AX12" s="30">
        <f>C111</f>
        <v>25.99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792</v>
      </c>
      <c r="G13" s="24"/>
      <c r="H13" s="9">
        <f>$D90</f>
        <v>2608.96</v>
      </c>
      <c r="I13" s="24"/>
      <c r="J13" s="9">
        <f>$D91</f>
        <v>3069</v>
      </c>
      <c r="K13" s="24"/>
      <c r="L13" s="9">
        <f>$D92</f>
        <v>1428.68</v>
      </c>
      <c r="M13" s="24"/>
      <c r="N13" s="9">
        <f>$D93</f>
        <v>2366.4499999999998</v>
      </c>
      <c r="O13" s="24"/>
      <c r="P13" s="9">
        <f>$D94</f>
        <v>549.66999999999996</v>
      </c>
      <c r="Q13" s="24"/>
      <c r="R13" s="9">
        <f>$D95</f>
        <v>0</v>
      </c>
      <c r="S13" s="24"/>
      <c r="T13" s="9">
        <f>$D96</f>
        <v>3046.82</v>
      </c>
      <c r="U13" s="24"/>
      <c r="V13" s="9">
        <f>$D97</f>
        <v>4177.68</v>
      </c>
      <c r="W13" s="24"/>
      <c r="X13" s="9">
        <f>$D98</f>
        <v>4611.3599999999997</v>
      </c>
      <c r="Y13" s="24"/>
      <c r="Z13" s="9">
        <f>$D99</f>
        <v>2456.4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961.63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451.36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451.36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150</v>
      </c>
      <c r="X36" s="120" t="s">
        <v>164</v>
      </c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254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>x</v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>x</v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>x</v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>x</v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273</v>
      </c>
    </row>
    <row r="84" spans="1:6" x14ac:dyDescent="0.25">
      <c r="A84" t="s">
        <v>179</v>
      </c>
      <c r="B84" t="s">
        <v>274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40</v>
      </c>
    </row>
    <row r="89" spans="1:6" ht="13" x14ac:dyDescent="0.3">
      <c r="A89" s="32" t="s">
        <v>187</v>
      </c>
      <c r="B89">
        <v>36</v>
      </c>
      <c r="C89">
        <v>22</v>
      </c>
      <c r="D89">
        <v>792</v>
      </c>
      <c r="E89">
        <v>0</v>
      </c>
      <c r="F89">
        <v>40</v>
      </c>
    </row>
    <row r="90" spans="1:6" ht="13" x14ac:dyDescent="0.3">
      <c r="A90" s="32" t="s">
        <v>188</v>
      </c>
      <c r="B90">
        <v>124</v>
      </c>
      <c r="C90">
        <v>21.04</v>
      </c>
      <c r="D90">
        <v>2608.96</v>
      </c>
      <c r="E90">
        <v>0</v>
      </c>
      <c r="F90">
        <v>40</v>
      </c>
    </row>
    <row r="91" spans="1:6" ht="13" x14ac:dyDescent="0.3">
      <c r="A91" s="32" t="s">
        <v>189</v>
      </c>
      <c r="B91">
        <v>150</v>
      </c>
      <c r="C91">
        <v>20.46</v>
      </c>
      <c r="D91">
        <v>3069</v>
      </c>
      <c r="E91">
        <v>0</v>
      </c>
      <c r="F91">
        <v>40</v>
      </c>
    </row>
    <row r="92" spans="1:6" ht="13" x14ac:dyDescent="0.3">
      <c r="A92" s="32" t="s">
        <v>190</v>
      </c>
      <c r="B92">
        <v>68</v>
      </c>
      <c r="C92">
        <v>21.01</v>
      </c>
      <c r="D92">
        <v>1428.68</v>
      </c>
      <c r="E92">
        <v>0</v>
      </c>
      <c r="F92">
        <v>40</v>
      </c>
    </row>
    <row r="93" spans="1:6" ht="13" x14ac:dyDescent="0.3">
      <c r="A93" s="32" t="s">
        <v>191</v>
      </c>
      <c r="B93">
        <v>95</v>
      </c>
      <c r="C93">
        <v>24.91</v>
      </c>
      <c r="D93">
        <v>2366.4499999999998</v>
      </c>
      <c r="E93">
        <v>0</v>
      </c>
      <c r="F93">
        <v>40</v>
      </c>
    </row>
    <row r="94" spans="1:6" ht="13" x14ac:dyDescent="0.3">
      <c r="A94" s="32" t="s">
        <v>192</v>
      </c>
      <c r="B94">
        <v>19</v>
      </c>
      <c r="C94">
        <v>28.93</v>
      </c>
      <c r="D94">
        <v>549.66999999999996</v>
      </c>
      <c r="E94">
        <v>0</v>
      </c>
      <c r="F94">
        <v>40</v>
      </c>
    </row>
    <row r="95" spans="1:6" ht="13" x14ac:dyDescent="0.3">
      <c r="A95" s="32" t="s">
        <v>193</v>
      </c>
      <c r="B95">
        <v>0</v>
      </c>
      <c r="C95">
        <v>0</v>
      </c>
      <c r="D95">
        <v>0</v>
      </c>
      <c r="E95">
        <v>0</v>
      </c>
      <c r="F95">
        <v>40</v>
      </c>
    </row>
    <row r="96" spans="1:6" ht="13" x14ac:dyDescent="0.3">
      <c r="A96" s="32" t="s">
        <v>194</v>
      </c>
      <c r="B96">
        <v>98</v>
      </c>
      <c r="C96">
        <v>31.09</v>
      </c>
      <c r="D96">
        <v>3046.82</v>
      </c>
      <c r="E96">
        <v>0</v>
      </c>
      <c r="F96">
        <v>40</v>
      </c>
    </row>
    <row r="97" spans="1:6" ht="13" x14ac:dyDescent="0.3">
      <c r="A97" s="32" t="s">
        <v>195</v>
      </c>
      <c r="B97">
        <v>156</v>
      </c>
      <c r="C97">
        <v>26.78</v>
      </c>
      <c r="D97">
        <v>4177.68</v>
      </c>
      <c r="E97">
        <v>0</v>
      </c>
      <c r="F97">
        <v>40</v>
      </c>
    </row>
    <row r="98" spans="1:6" ht="13" x14ac:dyDescent="0.3">
      <c r="A98" s="32" t="s">
        <v>196</v>
      </c>
      <c r="B98">
        <v>104</v>
      </c>
      <c r="C98">
        <v>44.34</v>
      </c>
      <c r="D98">
        <v>4611.3599999999997</v>
      </c>
      <c r="E98">
        <v>451.36</v>
      </c>
      <c r="F98">
        <v>40</v>
      </c>
    </row>
    <row r="99" spans="1:6" ht="13" x14ac:dyDescent="0.3">
      <c r="A99" s="32" t="s">
        <v>197</v>
      </c>
      <c r="B99">
        <v>69</v>
      </c>
      <c r="C99">
        <v>35.6</v>
      </c>
      <c r="D99">
        <v>2456.4</v>
      </c>
      <c r="E99">
        <v>0</v>
      </c>
      <c r="F99">
        <v>40</v>
      </c>
    </row>
    <row r="100" spans="1:6" ht="13" x14ac:dyDescent="0.3">
      <c r="A100" s="32" t="s">
        <v>198</v>
      </c>
      <c r="B100">
        <v>0</v>
      </c>
      <c r="C100">
        <v>0</v>
      </c>
      <c r="D100">
        <v>0</v>
      </c>
      <c r="E100">
        <v>0</v>
      </c>
      <c r="F100">
        <v>40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40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40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40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40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40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40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40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40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40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40</v>
      </c>
    </row>
    <row r="111" spans="1:6" ht="13" x14ac:dyDescent="0.3">
      <c r="A111" s="32" t="s">
        <v>209</v>
      </c>
      <c r="B111">
        <v>37</v>
      </c>
      <c r="C111">
        <v>25.99</v>
      </c>
      <c r="D111">
        <v>961.63</v>
      </c>
      <c r="E111">
        <v>0</v>
      </c>
      <c r="F111">
        <v>40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45176</v>
      </c>
      <c r="B12" s="11" t="s">
        <v>146</v>
      </c>
      <c r="C12" s="3">
        <f>B88</f>
        <v>57</v>
      </c>
      <c r="D12" s="30">
        <f>C88</f>
        <v>24</v>
      </c>
      <c r="E12" s="3">
        <f>B89</f>
        <v>56</v>
      </c>
      <c r="F12" s="191">
        <f>C89</f>
        <v>22.45</v>
      </c>
      <c r="G12" s="3">
        <f>B90</f>
        <v>26</v>
      </c>
      <c r="H12" s="30">
        <f>C90</f>
        <v>22</v>
      </c>
      <c r="I12" s="3">
        <f>B91</f>
        <v>21</v>
      </c>
      <c r="J12" s="30">
        <f>C91</f>
        <v>21.74</v>
      </c>
      <c r="K12" s="3">
        <f>B92</f>
        <v>74</v>
      </c>
      <c r="L12" s="30">
        <f>C92</f>
        <v>24.45</v>
      </c>
      <c r="M12" s="3">
        <f>B93</f>
        <v>111</v>
      </c>
      <c r="N12" s="30">
        <f>C93</f>
        <v>28.7</v>
      </c>
      <c r="O12" s="3">
        <f>B94</f>
        <v>61</v>
      </c>
      <c r="P12" s="30">
        <f>C94</f>
        <v>43.72</v>
      </c>
      <c r="Q12" s="3">
        <f>B95</f>
        <v>115</v>
      </c>
      <c r="R12" s="30">
        <f>C95</f>
        <v>29.07</v>
      </c>
      <c r="S12" s="3">
        <f>B96</f>
        <v>162</v>
      </c>
      <c r="T12" s="30">
        <f>C96</f>
        <v>28.49</v>
      </c>
      <c r="U12" s="3">
        <f>B97</f>
        <v>202</v>
      </c>
      <c r="V12" s="30">
        <f>C97</f>
        <v>30.07</v>
      </c>
      <c r="W12" s="3">
        <f>B98</f>
        <v>142</v>
      </c>
      <c r="X12" s="30">
        <f>C98</f>
        <v>34.6</v>
      </c>
      <c r="Y12" s="3">
        <f>B99</f>
        <v>24</v>
      </c>
      <c r="Z12" s="30">
        <f>C99</f>
        <v>34.22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40</v>
      </c>
      <c r="AP12" s="30">
        <f>C107</f>
        <v>32.380000000000003</v>
      </c>
      <c r="AQ12" s="3">
        <f>B108</f>
        <v>0</v>
      </c>
      <c r="AR12" s="30">
        <f>C108</f>
        <v>0</v>
      </c>
      <c r="AS12" s="3">
        <f>B109</f>
        <v>186</v>
      </c>
      <c r="AT12" s="30">
        <f>C109</f>
        <v>28.19</v>
      </c>
      <c r="AU12" s="3">
        <f>B110</f>
        <v>170</v>
      </c>
      <c r="AV12" s="30">
        <f>C110</f>
        <v>25.54</v>
      </c>
      <c r="AW12" s="3">
        <f>B111</f>
        <v>67</v>
      </c>
      <c r="AX12" s="30">
        <f>C111</f>
        <v>24.56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1368</v>
      </c>
      <c r="E13" s="24"/>
      <c r="F13" s="9">
        <f>$D89</f>
        <v>1257.2</v>
      </c>
      <c r="G13" s="24"/>
      <c r="H13" s="9">
        <f>$D90</f>
        <v>572</v>
      </c>
      <c r="I13" s="24"/>
      <c r="J13" s="9">
        <f>$D91</f>
        <v>456.54</v>
      </c>
      <c r="K13" s="24"/>
      <c r="L13" s="9">
        <f>$D92</f>
        <v>1809.3</v>
      </c>
      <c r="M13" s="24"/>
      <c r="N13" s="9">
        <f>$D93</f>
        <v>3185.7</v>
      </c>
      <c r="O13" s="24"/>
      <c r="P13" s="9">
        <f>$D94</f>
        <v>2666.92</v>
      </c>
      <c r="Q13" s="24"/>
      <c r="R13" s="9">
        <f>$D95</f>
        <v>3343.05</v>
      </c>
      <c r="S13" s="24"/>
      <c r="T13" s="9">
        <f>$D96</f>
        <v>4615.38</v>
      </c>
      <c r="U13" s="24"/>
      <c r="V13" s="9">
        <f>$D97</f>
        <v>6074.14</v>
      </c>
      <c r="W13" s="24"/>
      <c r="X13" s="9">
        <f>$D98</f>
        <v>4913.2</v>
      </c>
      <c r="Y13" s="24"/>
      <c r="Z13" s="9">
        <f>$D99</f>
        <v>821.28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1295.2</v>
      </c>
      <c r="AQ13" s="24"/>
      <c r="AR13" s="9">
        <f>$D108</f>
        <v>0</v>
      </c>
      <c r="AS13" s="24"/>
      <c r="AT13" s="9">
        <f>$D109</f>
        <v>5243.34</v>
      </c>
      <c r="AU13" s="24"/>
      <c r="AV13" s="9">
        <f>$D110</f>
        <v>4341.8</v>
      </c>
      <c r="AW13" s="24"/>
      <c r="AX13" s="9">
        <f>$D111</f>
        <v>1645.52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38.630000000000003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310.49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310.49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16</v>
      </c>
      <c r="P31" s="119" t="s">
        <v>164</v>
      </c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16</v>
      </c>
      <c r="P32" s="120" t="s">
        <v>164</v>
      </c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72</v>
      </c>
      <c r="P34" s="120" t="s">
        <v>164</v>
      </c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73</v>
      </c>
      <c r="P35" s="119" t="s">
        <v>164</v>
      </c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150</v>
      </c>
      <c r="P36" s="120" t="s">
        <v>164</v>
      </c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327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>x</v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>x</v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>x</v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>x</v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>x</v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275</v>
      </c>
    </row>
    <row r="84" spans="1:6" x14ac:dyDescent="0.25">
      <c r="A84" t="s">
        <v>179</v>
      </c>
      <c r="B84" t="s">
        <v>276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57</v>
      </c>
      <c r="C88">
        <v>24</v>
      </c>
      <c r="D88">
        <v>1368</v>
      </c>
      <c r="E88">
        <v>0</v>
      </c>
      <c r="F88" s="130">
        <v>38.630000000000003</v>
      </c>
    </row>
    <row r="89" spans="1:6" ht="13" x14ac:dyDescent="0.3">
      <c r="A89" s="32" t="s">
        <v>187</v>
      </c>
      <c r="B89">
        <v>56</v>
      </c>
      <c r="C89">
        <v>22.45</v>
      </c>
      <c r="D89">
        <v>1257.2</v>
      </c>
      <c r="E89">
        <v>0</v>
      </c>
      <c r="F89">
        <v>38.630000000000003</v>
      </c>
    </row>
    <row r="90" spans="1:6" ht="13" x14ac:dyDescent="0.3">
      <c r="A90" s="32" t="s">
        <v>188</v>
      </c>
      <c r="B90">
        <v>26</v>
      </c>
      <c r="C90">
        <v>22</v>
      </c>
      <c r="D90">
        <v>572</v>
      </c>
      <c r="E90">
        <v>0</v>
      </c>
      <c r="F90">
        <v>38.630000000000003</v>
      </c>
    </row>
    <row r="91" spans="1:6" ht="13" x14ac:dyDescent="0.3">
      <c r="A91" s="32" t="s">
        <v>189</v>
      </c>
      <c r="B91">
        <v>21</v>
      </c>
      <c r="C91">
        <v>21.74</v>
      </c>
      <c r="D91">
        <v>456.54</v>
      </c>
      <c r="E91">
        <v>0</v>
      </c>
      <c r="F91">
        <v>38.630000000000003</v>
      </c>
    </row>
    <row r="92" spans="1:6" ht="13" x14ac:dyDescent="0.3">
      <c r="A92" s="32" t="s">
        <v>190</v>
      </c>
      <c r="B92">
        <v>74</v>
      </c>
      <c r="C92">
        <v>24.45</v>
      </c>
      <c r="D92">
        <v>1809.3</v>
      </c>
      <c r="E92">
        <v>0</v>
      </c>
      <c r="F92">
        <v>38.630000000000003</v>
      </c>
    </row>
    <row r="93" spans="1:6" ht="13" x14ac:dyDescent="0.3">
      <c r="A93" s="32" t="s">
        <v>191</v>
      </c>
      <c r="B93">
        <v>111</v>
      </c>
      <c r="C93">
        <v>28.7</v>
      </c>
      <c r="D93">
        <v>3185.7</v>
      </c>
      <c r="E93">
        <v>0</v>
      </c>
      <c r="F93">
        <v>38.630000000000003</v>
      </c>
    </row>
    <row r="94" spans="1:6" ht="13" x14ac:dyDescent="0.3">
      <c r="A94" s="32" t="s">
        <v>192</v>
      </c>
      <c r="B94">
        <v>61</v>
      </c>
      <c r="C94">
        <v>43.72</v>
      </c>
      <c r="D94">
        <v>2666.92</v>
      </c>
      <c r="E94">
        <v>310.49</v>
      </c>
      <c r="F94">
        <v>38.630000000000003</v>
      </c>
    </row>
    <row r="95" spans="1:6" ht="13" x14ac:dyDescent="0.3">
      <c r="A95" s="32" t="s">
        <v>193</v>
      </c>
      <c r="B95">
        <v>115</v>
      </c>
      <c r="C95">
        <v>29.07</v>
      </c>
      <c r="D95">
        <v>3343.05</v>
      </c>
      <c r="E95">
        <v>0</v>
      </c>
      <c r="F95">
        <v>38.630000000000003</v>
      </c>
    </row>
    <row r="96" spans="1:6" ht="13" x14ac:dyDescent="0.3">
      <c r="A96" s="32" t="s">
        <v>194</v>
      </c>
      <c r="B96">
        <v>162</v>
      </c>
      <c r="C96">
        <v>28.49</v>
      </c>
      <c r="D96">
        <v>4615.38</v>
      </c>
      <c r="E96">
        <v>0</v>
      </c>
      <c r="F96">
        <v>38.630000000000003</v>
      </c>
    </row>
    <row r="97" spans="1:6" ht="13" x14ac:dyDescent="0.3">
      <c r="A97" s="32" t="s">
        <v>195</v>
      </c>
      <c r="B97">
        <v>202</v>
      </c>
      <c r="C97">
        <v>30.07</v>
      </c>
      <c r="D97">
        <v>6074.14</v>
      </c>
      <c r="E97">
        <v>0</v>
      </c>
      <c r="F97">
        <v>38.630000000000003</v>
      </c>
    </row>
    <row r="98" spans="1:6" ht="13" x14ac:dyDescent="0.3">
      <c r="A98" s="32" t="s">
        <v>196</v>
      </c>
      <c r="B98">
        <v>142</v>
      </c>
      <c r="C98">
        <v>34.6</v>
      </c>
      <c r="D98">
        <v>4913.2</v>
      </c>
      <c r="E98">
        <v>0</v>
      </c>
      <c r="F98">
        <v>38.630000000000003</v>
      </c>
    </row>
    <row r="99" spans="1:6" ht="13" x14ac:dyDescent="0.3">
      <c r="A99" s="32" t="s">
        <v>197</v>
      </c>
      <c r="B99">
        <v>24</v>
      </c>
      <c r="C99">
        <v>34.22</v>
      </c>
      <c r="D99">
        <v>821.28</v>
      </c>
      <c r="E99">
        <v>0</v>
      </c>
      <c r="F99">
        <v>38.630000000000003</v>
      </c>
    </row>
    <row r="100" spans="1:6" ht="13" x14ac:dyDescent="0.3">
      <c r="A100" s="32" t="s">
        <v>198</v>
      </c>
      <c r="B100">
        <v>0</v>
      </c>
      <c r="C100">
        <v>0</v>
      </c>
      <c r="D100">
        <v>0</v>
      </c>
      <c r="E100">
        <v>0</v>
      </c>
      <c r="F100">
        <v>38.630000000000003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38.630000000000003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38.630000000000003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38.630000000000003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38.630000000000003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38.630000000000003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38.630000000000003</v>
      </c>
    </row>
    <row r="107" spans="1:6" ht="13" x14ac:dyDescent="0.3">
      <c r="A107" s="32" t="s">
        <v>205</v>
      </c>
      <c r="B107">
        <v>40</v>
      </c>
      <c r="C107">
        <v>32.380000000000003</v>
      </c>
      <c r="D107">
        <v>1295.2</v>
      </c>
      <c r="E107">
        <v>0</v>
      </c>
      <c r="F107">
        <v>38.630000000000003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38.630000000000003</v>
      </c>
    </row>
    <row r="109" spans="1:6" ht="13" x14ac:dyDescent="0.3">
      <c r="A109" s="32" t="s">
        <v>207</v>
      </c>
      <c r="B109">
        <v>186</v>
      </c>
      <c r="C109">
        <v>28.19</v>
      </c>
      <c r="D109">
        <v>5243.34</v>
      </c>
      <c r="E109">
        <v>0</v>
      </c>
      <c r="F109">
        <v>38.630000000000003</v>
      </c>
    </row>
    <row r="110" spans="1:6" ht="13" x14ac:dyDescent="0.3">
      <c r="A110" s="32" t="s">
        <v>208</v>
      </c>
      <c r="B110">
        <v>170</v>
      </c>
      <c r="C110">
        <v>25.54</v>
      </c>
      <c r="D110">
        <v>4341.8</v>
      </c>
      <c r="E110">
        <v>0</v>
      </c>
      <c r="F110">
        <v>38.630000000000003</v>
      </c>
    </row>
    <row r="111" spans="1:6" ht="13" x14ac:dyDescent="0.3">
      <c r="A111" s="32" t="s">
        <v>209</v>
      </c>
      <c r="B111">
        <v>67</v>
      </c>
      <c r="C111">
        <v>24.56</v>
      </c>
      <c r="D111">
        <v>1645.52</v>
      </c>
      <c r="E111">
        <v>0</v>
      </c>
      <c r="F111">
        <v>38.630000000000003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E112"/>
  <sheetViews>
    <sheetView topLeftCell="A6" zoomScaleNormal="100" workbookViewId="0">
      <pane xSplit="2" ySplit="11" topLeftCell="Z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45179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0</v>
      </c>
      <c r="P12" s="30">
        <f>C94</f>
        <v>0</v>
      </c>
      <c r="Q12" s="3">
        <f>B95</f>
        <v>0</v>
      </c>
      <c r="R12" s="30">
        <f>C95</f>
        <v>0</v>
      </c>
      <c r="S12" s="3">
        <f>B96</f>
        <v>52</v>
      </c>
      <c r="T12" s="30">
        <f>C96</f>
        <v>22.11</v>
      </c>
      <c r="U12" s="3">
        <f>B97</f>
        <v>122</v>
      </c>
      <c r="V12" s="30">
        <f>C97</f>
        <v>23.69</v>
      </c>
      <c r="W12" s="3">
        <f>B98</f>
        <v>197</v>
      </c>
      <c r="X12" s="30">
        <f>C98</f>
        <v>24.18</v>
      </c>
      <c r="Y12" s="3">
        <f>B99</f>
        <v>263</v>
      </c>
      <c r="Z12" s="30">
        <f>C99</f>
        <v>26.29</v>
      </c>
      <c r="AA12" s="3">
        <f>B100</f>
        <v>322</v>
      </c>
      <c r="AB12" s="30">
        <f>C100</f>
        <v>27.05</v>
      </c>
      <c r="AC12" s="3">
        <f>B101</f>
        <v>390</v>
      </c>
      <c r="AD12" s="30">
        <f>C101</f>
        <v>29.95</v>
      </c>
      <c r="AE12" s="3">
        <f>B102</f>
        <v>290</v>
      </c>
      <c r="AF12" s="30">
        <f>C102</f>
        <v>39.770000000000003</v>
      </c>
      <c r="AG12" s="3">
        <f>B103</f>
        <v>163</v>
      </c>
      <c r="AH12" s="30">
        <f>C103</f>
        <v>45.04</v>
      </c>
      <c r="AI12" s="3">
        <f>B104</f>
        <v>12</v>
      </c>
      <c r="AJ12" s="30">
        <f>C104</f>
        <v>218.13</v>
      </c>
      <c r="AK12" s="3">
        <f>B105</f>
        <v>0</v>
      </c>
      <c r="AL12" s="30">
        <f>C105</f>
        <v>0</v>
      </c>
      <c r="AM12" s="3">
        <f>B106</f>
        <v>8</v>
      </c>
      <c r="AN12" s="30">
        <f>C106</f>
        <v>37.31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8</v>
      </c>
      <c r="AX12" s="30">
        <f>C111</f>
        <v>23.16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0</v>
      </c>
      <c r="Q13" s="24"/>
      <c r="R13" s="9">
        <f>$D95</f>
        <v>0</v>
      </c>
      <c r="S13" s="24"/>
      <c r="T13" s="9">
        <f>$D96</f>
        <v>1149.72</v>
      </c>
      <c r="U13" s="24"/>
      <c r="V13" s="9">
        <f>$D97</f>
        <v>2890.18</v>
      </c>
      <c r="W13" s="24"/>
      <c r="X13" s="9">
        <f>$D98</f>
        <v>4763.46</v>
      </c>
      <c r="Y13" s="24"/>
      <c r="Z13" s="9">
        <f>$D99</f>
        <v>6914.27</v>
      </c>
      <c r="AA13" s="24"/>
      <c r="AB13" s="9">
        <f>$D100</f>
        <v>8710.1</v>
      </c>
      <c r="AC13" s="24"/>
      <c r="AD13" s="9">
        <f>$D101</f>
        <v>11680.5</v>
      </c>
      <c r="AE13" s="24"/>
      <c r="AF13" s="9">
        <f>$D102</f>
        <v>11533.3</v>
      </c>
      <c r="AG13" s="24"/>
      <c r="AH13" s="9">
        <f>$D103</f>
        <v>7341.52</v>
      </c>
      <c r="AI13" s="24"/>
      <c r="AJ13" s="9">
        <f>$D104</f>
        <v>2617.56</v>
      </c>
      <c r="AK13" s="24"/>
      <c r="AL13" s="9">
        <f>$D105</f>
        <v>0</v>
      </c>
      <c r="AM13" s="24"/>
      <c r="AN13" s="9">
        <f>$D106</f>
        <v>298.48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185.28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39.130000000000003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3296.9300000000003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185.6</v>
      </c>
      <c r="AG15" s="24"/>
      <c r="AH15" s="9">
        <f>$E103</f>
        <v>963.33</v>
      </c>
      <c r="AI15" s="24"/>
      <c r="AJ15" s="9">
        <f>$E104</f>
        <v>2148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100</v>
      </c>
      <c r="AF28" s="120" t="s">
        <v>164</v>
      </c>
      <c r="AG28" s="109">
        <f t="shared" si="15"/>
        <v>100</v>
      </c>
      <c r="AH28" s="120" t="s">
        <v>164</v>
      </c>
      <c r="AI28" s="109">
        <f t="shared" si="16"/>
        <v>100</v>
      </c>
      <c r="AJ28" s="120" t="s">
        <v>164</v>
      </c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95</v>
      </c>
      <c r="AF29" s="119" t="s">
        <v>164</v>
      </c>
      <c r="AG29" s="109">
        <f t="shared" si="15"/>
        <v>95</v>
      </c>
      <c r="AH29" s="119" t="s">
        <v>164</v>
      </c>
      <c r="AI29" s="109">
        <f t="shared" si="16"/>
        <v>95</v>
      </c>
      <c r="AJ29" s="119" t="s">
        <v>164</v>
      </c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150</v>
      </c>
      <c r="AF36" s="120" t="s">
        <v>164</v>
      </c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75</v>
      </c>
      <c r="AF37" s="119" t="s">
        <v>164</v>
      </c>
      <c r="AG37" s="109">
        <f t="shared" si="15"/>
        <v>75</v>
      </c>
      <c r="AH37" s="119" t="s">
        <v>164</v>
      </c>
      <c r="AI37" s="109">
        <f t="shared" si="16"/>
        <v>75</v>
      </c>
      <c r="AJ37" s="119" t="s">
        <v>164</v>
      </c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74</v>
      </c>
      <c r="AF38" s="120" t="s">
        <v>164</v>
      </c>
      <c r="AG38" s="109">
        <f t="shared" si="15"/>
        <v>74</v>
      </c>
      <c r="AH38" s="120" t="s">
        <v>164</v>
      </c>
      <c r="AI38" s="109">
        <f t="shared" si="16"/>
        <v>74</v>
      </c>
      <c r="AJ38" s="120" t="s">
        <v>164</v>
      </c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671</v>
      </c>
      <c r="AF39" s="5"/>
      <c r="AG39" s="110">
        <f>SUM(AG23:AG38)</f>
        <v>671</v>
      </c>
      <c r="AH39" s="5"/>
      <c r="AI39" s="110">
        <f>SUM(AI23:AI38)</f>
        <v>671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>x</v>
      </c>
      <c r="AG62" s="115"/>
      <c r="AH62" s="120" t="str">
        <f t="shared" ref="AH62:AH72" si="39">IF(AH28="x","x","")</f>
        <v>x</v>
      </c>
      <c r="AI62" s="115"/>
      <c r="AJ62" s="120" t="str">
        <f t="shared" ref="AJ62:AJ72" si="40">IF(AJ28="x","x","")</f>
        <v>x</v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>x</v>
      </c>
      <c r="AG63" s="115"/>
      <c r="AH63" s="119" t="str">
        <f t="shared" si="39"/>
        <v>x</v>
      </c>
      <c r="AI63" s="115"/>
      <c r="AJ63" s="119" t="str">
        <f t="shared" si="40"/>
        <v>x</v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>x</v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>x</v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>x</v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>x</v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>x</v>
      </c>
      <c r="AG70" s="115"/>
      <c r="AH70" s="120" t="str">
        <f t="shared" si="39"/>
        <v>x</v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>x</v>
      </c>
      <c r="AG71" s="115"/>
      <c r="AH71" s="119" t="str">
        <f t="shared" si="39"/>
        <v>x</v>
      </c>
      <c r="AI71" s="115"/>
      <c r="AJ71" s="119" t="str">
        <f t="shared" si="40"/>
        <v>x</v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>x</v>
      </c>
      <c r="AG72" s="115"/>
      <c r="AH72" s="120" t="str">
        <f t="shared" si="39"/>
        <v>x</v>
      </c>
      <c r="AI72" s="115"/>
      <c r="AJ72" s="120" t="str">
        <f t="shared" si="40"/>
        <v>x</v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277</v>
      </c>
    </row>
    <row r="84" spans="1:6" x14ac:dyDescent="0.25">
      <c r="A84" t="s">
        <v>179</v>
      </c>
      <c r="B84" t="s">
        <v>278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39.130000000000003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39.130000000000003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39.130000000000003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39.130000000000003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39.130000000000003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39.130000000000003</v>
      </c>
    </row>
    <row r="94" spans="1:6" ht="13" x14ac:dyDescent="0.3">
      <c r="A94" s="32" t="s">
        <v>192</v>
      </c>
      <c r="B94">
        <v>0</v>
      </c>
      <c r="C94">
        <v>0</v>
      </c>
      <c r="D94">
        <v>0</v>
      </c>
      <c r="E94">
        <v>0</v>
      </c>
      <c r="F94">
        <v>39.130000000000003</v>
      </c>
    </row>
    <row r="95" spans="1:6" ht="13" x14ac:dyDescent="0.3">
      <c r="A95" s="32" t="s">
        <v>193</v>
      </c>
      <c r="B95">
        <v>0</v>
      </c>
      <c r="C95">
        <v>0</v>
      </c>
      <c r="D95">
        <v>0</v>
      </c>
      <c r="E95">
        <v>0</v>
      </c>
      <c r="F95">
        <v>39.130000000000003</v>
      </c>
    </row>
    <row r="96" spans="1:6" ht="13" x14ac:dyDescent="0.3">
      <c r="A96" s="32" t="s">
        <v>194</v>
      </c>
      <c r="B96">
        <v>52</v>
      </c>
      <c r="C96">
        <v>22.11</v>
      </c>
      <c r="D96">
        <v>1149.72</v>
      </c>
      <c r="E96">
        <v>0</v>
      </c>
      <c r="F96">
        <v>39.130000000000003</v>
      </c>
    </row>
    <row r="97" spans="1:6" ht="13" x14ac:dyDescent="0.3">
      <c r="A97" s="32" t="s">
        <v>195</v>
      </c>
      <c r="B97">
        <v>122</v>
      </c>
      <c r="C97">
        <v>23.69</v>
      </c>
      <c r="D97">
        <v>2890.18</v>
      </c>
      <c r="E97">
        <v>0</v>
      </c>
      <c r="F97">
        <v>39.130000000000003</v>
      </c>
    </row>
    <row r="98" spans="1:6" ht="13" x14ac:dyDescent="0.3">
      <c r="A98" s="32" t="s">
        <v>196</v>
      </c>
      <c r="B98">
        <v>197</v>
      </c>
      <c r="C98">
        <v>24.18</v>
      </c>
      <c r="D98">
        <v>4763.46</v>
      </c>
      <c r="E98">
        <v>0</v>
      </c>
      <c r="F98">
        <v>39.130000000000003</v>
      </c>
    </row>
    <row r="99" spans="1:6" ht="13" x14ac:dyDescent="0.3">
      <c r="A99" s="32" t="s">
        <v>197</v>
      </c>
      <c r="B99">
        <v>263</v>
      </c>
      <c r="C99">
        <v>26.29</v>
      </c>
      <c r="D99">
        <v>6914.27</v>
      </c>
      <c r="E99">
        <v>0</v>
      </c>
      <c r="F99">
        <v>39.130000000000003</v>
      </c>
    </row>
    <row r="100" spans="1:6" ht="13" x14ac:dyDescent="0.3">
      <c r="A100" s="32" t="s">
        <v>198</v>
      </c>
      <c r="B100">
        <v>322</v>
      </c>
      <c r="C100">
        <v>27.05</v>
      </c>
      <c r="D100">
        <v>8710.1</v>
      </c>
      <c r="E100">
        <v>0</v>
      </c>
      <c r="F100">
        <v>39.130000000000003</v>
      </c>
    </row>
    <row r="101" spans="1:6" ht="13" x14ac:dyDescent="0.3">
      <c r="A101" s="32" t="s">
        <v>199</v>
      </c>
      <c r="B101">
        <v>390</v>
      </c>
      <c r="C101">
        <v>29.95</v>
      </c>
      <c r="D101">
        <v>11680.5</v>
      </c>
      <c r="E101">
        <v>0</v>
      </c>
      <c r="F101">
        <v>39.130000000000003</v>
      </c>
    </row>
    <row r="102" spans="1:6" ht="13" x14ac:dyDescent="0.3">
      <c r="A102" s="32" t="s">
        <v>200</v>
      </c>
      <c r="B102">
        <v>290</v>
      </c>
      <c r="C102">
        <v>39.770000000000003</v>
      </c>
      <c r="D102">
        <v>11533.3</v>
      </c>
      <c r="E102">
        <v>185.6</v>
      </c>
      <c r="F102">
        <v>39.130000000000003</v>
      </c>
    </row>
    <row r="103" spans="1:6" ht="13" x14ac:dyDescent="0.3">
      <c r="A103" s="32" t="s">
        <v>201</v>
      </c>
      <c r="B103">
        <v>163</v>
      </c>
      <c r="C103">
        <v>45.04</v>
      </c>
      <c r="D103">
        <v>7341.52</v>
      </c>
      <c r="E103">
        <v>963.33</v>
      </c>
      <c r="F103">
        <v>39.130000000000003</v>
      </c>
    </row>
    <row r="104" spans="1:6" ht="13" x14ac:dyDescent="0.3">
      <c r="A104" s="32" t="s">
        <v>202</v>
      </c>
      <c r="B104">
        <v>12</v>
      </c>
      <c r="C104">
        <v>218.13</v>
      </c>
      <c r="D104">
        <v>2617.56</v>
      </c>
      <c r="E104">
        <v>2148</v>
      </c>
      <c r="F104">
        <v>39.130000000000003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39.130000000000003</v>
      </c>
    </row>
    <row r="106" spans="1:6" ht="13" x14ac:dyDescent="0.3">
      <c r="A106" s="32" t="s">
        <v>204</v>
      </c>
      <c r="B106">
        <v>8</v>
      </c>
      <c r="C106">
        <v>37.31</v>
      </c>
      <c r="D106">
        <v>298.48</v>
      </c>
      <c r="E106">
        <v>0</v>
      </c>
      <c r="F106">
        <v>39.130000000000003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39.130000000000003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39.130000000000003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39.130000000000003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39.130000000000003</v>
      </c>
    </row>
    <row r="111" spans="1:6" ht="13" x14ac:dyDescent="0.3">
      <c r="A111" s="32" t="s">
        <v>209</v>
      </c>
      <c r="B111">
        <v>8</v>
      </c>
      <c r="C111">
        <v>23.16</v>
      </c>
      <c r="D111">
        <v>185.28</v>
      </c>
      <c r="E111">
        <v>0</v>
      </c>
      <c r="F111">
        <v>39.130000000000003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E112"/>
  <sheetViews>
    <sheetView topLeftCell="A6" zoomScaleNormal="100" workbookViewId="0">
      <pane xSplit="2" ySplit="11" topLeftCell="AE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45184</v>
      </c>
      <c r="B12" s="11" t="s">
        <v>146</v>
      </c>
      <c r="C12" s="3">
        <f>B88</f>
        <v>43</v>
      </c>
      <c r="D12" s="30">
        <f>C88</f>
        <v>16.36</v>
      </c>
      <c r="E12" s="3">
        <f>B89</f>
        <v>98</v>
      </c>
      <c r="F12" s="191">
        <f>C89</f>
        <v>16.22</v>
      </c>
      <c r="G12" s="3">
        <f>B90</f>
        <v>78</v>
      </c>
      <c r="H12" s="30">
        <f>C90</f>
        <v>16.309999999999999</v>
      </c>
      <c r="I12" s="3">
        <f>B91</f>
        <v>94</v>
      </c>
      <c r="J12" s="30">
        <f>C91</f>
        <v>16.61</v>
      </c>
      <c r="K12" s="3">
        <f>B92</f>
        <v>122</v>
      </c>
      <c r="L12" s="30">
        <f>C92</f>
        <v>19.45</v>
      </c>
      <c r="M12" s="3">
        <f>B93</f>
        <v>190</v>
      </c>
      <c r="N12" s="30">
        <f>C93</f>
        <v>25.99</v>
      </c>
      <c r="O12" s="3">
        <f>B94</f>
        <v>253</v>
      </c>
      <c r="P12" s="30">
        <f>C94</f>
        <v>28.27</v>
      </c>
      <c r="Q12" s="3">
        <f>B95</f>
        <v>287</v>
      </c>
      <c r="R12" s="30">
        <f>C95</f>
        <v>26.25</v>
      </c>
      <c r="S12" s="3">
        <f>B96</f>
        <v>269</v>
      </c>
      <c r="T12" s="30">
        <f>C96</f>
        <v>26.64</v>
      </c>
      <c r="U12" s="3">
        <f>B97</f>
        <v>380</v>
      </c>
      <c r="V12" s="30">
        <f>C97</f>
        <v>28.44</v>
      </c>
      <c r="W12" s="3">
        <f>B98</f>
        <v>424</v>
      </c>
      <c r="X12" s="30">
        <f>C98</f>
        <v>28.89</v>
      </c>
      <c r="Y12" s="3">
        <f>B99</f>
        <v>422</v>
      </c>
      <c r="Z12" s="30">
        <f>C99</f>
        <v>30.76</v>
      </c>
      <c r="AA12" s="3">
        <f>B100</f>
        <v>444</v>
      </c>
      <c r="AB12" s="30">
        <f>C100</f>
        <v>32.479999999999997</v>
      </c>
      <c r="AC12" s="3">
        <f>B101</f>
        <v>479</v>
      </c>
      <c r="AD12" s="30">
        <f>C101</f>
        <v>35.97</v>
      </c>
      <c r="AE12" s="3">
        <f>B102</f>
        <v>479</v>
      </c>
      <c r="AF12" s="30">
        <f>C102</f>
        <v>37.090000000000003</v>
      </c>
      <c r="AG12" s="3">
        <f>B103</f>
        <v>402</v>
      </c>
      <c r="AH12" s="30">
        <f>C103</f>
        <v>41.31</v>
      </c>
      <c r="AI12" s="3">
        <f>B104</f>
        <v>328</v>
      </c>
      <c r="AJ12" s="30">
        <f>C104</f>
        <v>45.31</v>
      </c>
      <c r="AK12" s="3">
        <f>B105</f>
        <v>315</v>
      </c>
      <c r="AL12" s="30">
        <f>C105</f>
        <v>43.24</v>
      </c>
      <c r="AM12" s="3">
        <f>B106</f>
        <v>280</v>
      </c>
      <c r="AN12" s="30">
        <f>C106</f>
        <v>39.31</v>
      </c>
      <c r="AO12" s="3">
        <f>B107</f>
        <v>272</v>
      </c>
      <c r="AP12" s="30">
        <f>C107</f>
        <v>34.020000000000003</v>
      </c>
      <c r="AQ12" s="3">
        <f>B108</f>
        <v>239</v>
      </c>
      <c r="AR12" s="30">
        <f>C108</f>
        <v>31.48</v>
      </c>
      <c r="AS12" s="3">
        <f>B109</f>
        <v>219</v>
      </c>
      <c r="AT12" s="30">
        <f>C109</f>
        <v>28.25</v>
      </c>
      <c r="AU12" s="3">
        <f>B110</f>
        <v>189</v>
      </c>
      <c r="AV12" s="30">
        <f>C110</f>
        <v>26.56</v>
      </c>
      <c r="AW12" s="3">
        <f>B111</f>
        <v>98</v>
      </c>
      <c r="AX12" s="30">
        <f>C111</f>
        <v>26.14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703.48</v>
      </c>
      <c r="E13" s="24"/>
      <c r="F13" s="9">
        <f>$D89</f>
        <v>1589.56</v>
      </c>
      <c r="G13" s="24"/>
      <c r="H13" s="9">
        <f>$D90</f>
        <v>1272.18</v>
      </c>
      <c r="I13" s="24"/>
      <c r="J13" s="9">
        <f>$D91</f>
        <v>1561.34</v>
      </c>
      <c r="K13" s="24"/>
      <c r="L13" s="9">
        <f>$D92</f>
        <v>2372.9</v>
      </c>
      <c r="M13" s="24"/>
      <c r="N13" s="9">
        <f>$D93</f>
        <v>4938.1000000000004</v>
      </c>
      <c r="O13" s="24"/>
      <c r="P13" s="9">
        <f>$D94</f>
        <v>7152.31</v>
      </c>
      <c r="Q13" s="24"/>
      <c r="R13" s="9">
        <f>$D95</f>
        <v>7533.75</v>
      </c>
      <c r="S13" s="24"/>
      <c r="T13" s="9">
        <f>$D96</f>
        <v>7166.16</v>
      </c>
      <c r="U13" s="24"/>
      <c r="V13" s="9">
        <f>$D97</f>
        <v>10807.2</v>
      </c>
      <c r="W13" s="24"/>
      <c r="X13" s="9">
        <f>$D98</f>
        <v>12249.36</v>
      </c>
      <c r="Y13" s="24"/>
      <c r="Z13" s="9">
        <f>$D99</f>
        <v>12980.72</v>
      </c>
      <c r="AA13" s="24"/>
      <c r="AB13" s="9">
        <f>$D100</f>
        <v>14421.12</v>
      </c>
      <c r="AC13" s="24"/>
      <c r="AD13" s="9">
        <f>$D101</f>
        <v>17229.63</v>
      </c>
      <c r="AE13" s="24"/>
      <c r="AF13" s="9">
        <f>$D102</f>
        <v>17766.11</v>
      </c>
      <c r="AG13" s="24"/>
      <c r="AH13" s="9">
        <f>$D103</f>
        <v>16606.62</v>
      </c>
      <c r="AI13" s="24"/>
      <c r="AJ13" s="9">
        <f>$D104</f>
        <v>14861.68</v>
      </c>
      <c r="AK13" s="24"/>
      <c r="AL13" s="9">
        <f>$D105</f>
        <v>13620.6</v>
      </c>
      <c r="AM13" s="24"/>
      <c r="AN13" s="9">
        <f>$D106</f>
        <v>11006.8</v>
      </c>
      <c r="AO13" s="24"/>
      <c r="AP13" s="9">
        <f>$D107</f>
        <v>9253.44</v>
      </c>
      <c r="AQ13" s="24"/>
      <c r="AR13" s="9">
        <f>$D108</f>
        <v>7523.72</v>
      </c>
      <c r="AS13" s="24"/>
      <c r="AT13" s="9">
        <f>$D109</f>
        <v>6186.75</v>
      </c>
      <c r="AU13" s="24"/>
      <c r="AV13" s="9">
        <f>$D110</f>
        <v>5019.84</v>
      </c>
      <c r="AW13" s="24"/>
      <c r="AX13" s="9">
        <f>$D111</f>
        <v>2561.7199999999998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42.63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1071.19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879.04</v>
      </c>
      <c r="AK15" s="24"/>
      <c r="AL15" s="9">
        <f>$E105</f>
        <v>192.15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150</v>
      </c>
      <c r="AJ36" s="120" t="s">
        <v>164</v>
      </c>
      <c r="AK36" s="109">
        <f t="shared" si="17"/>
        <v>150</v>
      </c>
      <c r="AL36" s="120" t="s">
        <v>164</v>
      </c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75</v>
      </c>
      <c r="AJ37" s="119" t="s">
        <v>164</v>
      </c>
      <c r="AK37" s="109">
        <f t="shared" si="17"/>
        <v>75</v>
      </c>
      <c r="AL37" s="119" t="s">
        <v>164</v>
      </c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74</v>
      </c>
      <c r="AJ38" s="120" t="s">
        <v>164</v>
      </c>
      <c r="AK38" s="109">
        <f t="shared" si="17"/>
        <v>74</v>
      </c>
      <c r="AL38" s="120" t="s">
        <v>164</v>
      </c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404</v>
      </c>
      <c r="AJ39" s="5"/>
      <c r="AK39" s="110">
        <f>SUM(AK23:AK38)</f>
        <v>404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>x</v>
      </c>
      <c r="AK70" s="115"/>
      <c r="AL70" s="120" t="str">
        <f t="shared" si="41"/>
        <v>x</v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>x</v>
      </c>
      <c r="AK71" s="115"/>
      <c r="AL71" s="119" t="str">
        <f t="shared" si="41"/>
        <v>x</v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>x</v>
      </c>
      <c r="AK72" s="115"/>
      <c r="AL72" s="120" t="str">
        <f t="shared" si="41"/>
        <v>x</v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279</v>
      </c>
    </row>
    <row r="84" spans="1:6" x14ac:dyDescent="0.25">
      <c r="A84" t="s">
        <v>179</v>
      </c>
      <c r="B84" t="s">
        <v>280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43</v>
      </c>
      <c r="C88">
        <v>16.36</v>
      </c>
      <c r="D88">
        <v>703.48</v>
      </c>
      <c r="E88">
        <v>0</v>
      </c>
      <c r="F88" s="130">
        <v>42.63</v>
      </c>
    </row>
    <row r="89" spans="1:6" ht="13" x14ac:dyDescent="0.3">
      <c r="A89" s="32" t="s">
        <v>187</v>
      </c>
      <c r="B89">
        <v>98</v>
      </c>
      <c r="C89">
        <v>16.22</v>
      </c>
      <c r="D89">
        <v>1589.56</v>
      </c>
      <c r="E89">
        <v>0</v>
      </c>
      <c r="F89">
        <v>42.63</v>
      </c>
    </row>
    <row r="90" spans="1:6" ht="13" x14ac:dyDescent="0.3">
      <c r="A90" s="32" t="s">
        <v>188</v>
      </c>
      <c r="B90">
        <v>78</v>
      </c>
      <c r="C90">
        <v>16.309999999999999</v>
      </c>
      <c r="D90">
        <v>1272.18</v>
      </c>
      <c r="E90">
        <v>0</v>
      </c>
      <c r="F90">
        <v>42.63</v>
      </c>
    </row>
    <row r="91" spans="1:6" ht="13" x14ac:dyDescent="0.3">
      <c r="A91" s="32" t="s">
        <v>189</v>
      </c>
      <c r="B91">
        <v>94</v>
      </c>
      <c r="C91">
        <v>16.61</v>
      </c>
      <c r="D91">
        <v>1561.34</v>
      </c>
      <c r="E91">
        <v>0</v>
      </c>
      <c r="F91">
        <v>42.63</v>
      </c>
    </row>
    <row r="92" spans="1:6" ht="13" x14ac:dyDescent="0.3">
      <c r="A92" s="32" t="s">
        <v>190</v>
      </c>
      <c r="B92">
        <v>122</v>
      </c>
      <c r="C92">
        <v>19.45</v>
      </c>
      <c r="D92">
        <v>2372.9</v>
      </c>
      <c r="E92">
        <v>0</v>
      </c>
      <c r="F92">
        <v>42.63</v>
      </c>
    </row>
    <row r="93" spans="1:6" ht="13" x14ac:dyDescent="0.3">
      <c r="A93" s="32" t="s">
        <v>191</v>
      </c>
      <c r="B93">
        <v>190</v>
      </c>
      <c r="C93">
        <v>25.99</v>
      </c>
      <c r="D93">
        <v>4938.1000000000004</v>
      </c>
      <c r="E93">
        <v>0</v>
      </c>
      <c r="F93">
        <v>42.63</v>
      </c>
    </row>
    <row r="94" spans="1:6" ht="13" x14ac:dyDescent="0.3">
      <c r="A94" s="32" t="s">
        <v>192</v>
      </c>
      <c r="B94">
        <v>253</v>
      </c>
      <c r="C94">
        <v>28.27</v>
      </c>
      <c r="D94">
        <v>7152.31</v>
      </c>
      <c r="E94">
        <v>0</v>
      </c>
      <c r="F94">
        <v>42.63</v>
      </c>
    </row>
    <row r="95" spans="1:6" ht="13" x14ac:dyDescent="0.3">
      <c r="A95" s="32" t="s">
        <v>193</v>
      </c>
      <c r="B95">
        <v>287</v>
      </c>
      <c r="C95">
        <v>26.25</v>
      </c>
      <c r="D95">
        <v>7533.75</v>
      </c>
      <c r="E95">
        <v>0</v>
      </c>
      <c r="F95">
        <v>42.63</v>
      </c>
    </row>
    <row r="96" spans="1:6" ht="13" x14ac:dyDescent="0.3">
      <c r="A96" s="32" t="s">
        <v>194</v>
      </c>
      <c r="B96">
        <v>269</v>
      </c>
      <c r="C96">
        <v>26.64</v>
      </c>
      <c r="D96">
        <v>7166.16</v>
      </c>
      <c r="E96">
        <v>0</v>
      </c>
      <c r="F96">
        <v>42.63</v>
      </c>
    </row>
    <row r="97" spans="1:6" ht="13" x14ac:dyDescent="0.3">
      <c r="A97" s="32" t="s">
        <v>195</v>
      </c>
      <c r="B97">
        <v>380</v>
      </c>
      <c r="C97">
        <v>28.44</v>
      </c>
      <c r="D97">
        <v>10807.2</v>
      </c>
      <c r="E97">
        <v>0</v>
      </c>
      <c r="F97">
        <v>42.63</v>
      </c>
    </row>
    <row r="98" spans="1:6" ht="13" x14ac:dyDescent="0.3">
      <c r="A98" s="32" t="s">
        <v>196</v>
      </c>
      <c r="B98">
        <v>424</v>
      </c>
      <c r="C98">
        <v>28.89</v>
      </c>
      <c r="D98">
        <v>12249.36</v>
      </c>
      <c r="E98">
        <v>0</v>
      </c>
      <c r="F98">
        <v>42.63</v>
      </c>
    </row>
    <row r="99" spans="1:6" ht="13" x14ac:dyDescent="0.3">
      <c r="A99" s="32" t="s">
        <v>197</v>
      </c>
      <c r="B99">
        <v>422</v>
      </c>
      <c r="C99">
        <v>30.76</v>
      </c>
      <c r="D99">
        <v>12980.72</v>
      </c>
      <c r="E99">
        <v>0</v>
      </c>
      <c r="F99">
        <v>42.63</v>
      </c>
    </row>
    <row r="100" spans="1:6" ht="13" x14ac:dyDescent="0.3">
      <c r="A100" s="32" t="s">
        <v>198</v>
      </c>
      <c r="B100">
        <v>444</v>
      </c>
      <c r="C100">
        <v>32.479999999999997</v>
      </c>
      <c r="D100">
        <v>14421.12</v>
      </c>
      <c r="E100">
        <v>0</v>
      </c>
      <c r="F100">
        <v>42.63</v>
      </c>
    </row>
    <row r="101" spans="1:6" ht="13" x14ac:dyDescent="0.3">
      <c r="A101" s="32" t="s">
        <v>199</v>
      </c>
      <c r="B101">
        <v>479</v>
      </c>
      <c r="C101">
        <v>35.97</v>
      </c>
      <c r="D101">
        <v>17229.63</v>
      </c>
      <c r="E101">
        <v>0</v>
      </c>
      <c r="F101">
        <v>42.63</v>
      </c>
    </row>
    <row r="102" spans="1:6" ht="13" x14ac:dyDescent="0.3">
      <c r="A102" s="32" t="s">
        <v>200</v>
      </c>
      <c r="B102">
        <v>479</v>
      </c>
      <c r="C102">
        <v>37.090000000000003</v>
      </c>
      <c r="D102">
        <v>17766.11</v>
      </c>
      <c r="E102">
        <v>0</v>
      </c>
      <c r="F102">
        <v>42.63</v>
      </c>
    </row>
    <row r="103" spans="1:6" ht="13" x14ac:dyDescent="0.3">
      <c r="A103" s="32" t="s">
        <v>201</v>
      </c>
      <c r="B103">
        <v>402</v>
      </c>
      <c r="C103">
        <v>41.31</v>
      </c>
      <c r="D103">
        <v>16606.62</v>
      </c>
      <c r="E103">
        <v>0</v>
      </c>
      <c r="F103">
        <v>42.63</v>
      </c>
    </row>
    <row r="104" spans="1:6" ht="13" x14ac:dyDescent="0.3">
      <c r="A104" s="32" t="s">
        <v>202</v>
      </c>
      <c r="B104">
        <v>328</v>
      </c>
      <c r="C104">
        <v>45.31</v>
      </c>
      <c r="D104">
        <v>14861.68</v>
      </c>
      <c r="E104">
        <v>879.04</v>
      </c>
      <c r="F104">
        <v>42.63</v>
      </c>
    </row>
    <row r="105" spans="1:6" ht="13" x14ac:dyDescent="0.3">
      <c r="A105" s="32" t="s">
        <v>203</v>
      </c>
      <c r="B105">
        <v>315</v>
      </c>
      <c r="C105">
        <v>43.24</v>
      </c>
      <c r="D105">
        <v>13620.6</v>
      </c>
      <c r="E105">
        <v>192.15</v>
      </c>
      <c r="F105">
        <v>42.63</v>
      </c>
    </row>
    <row r="106" spans="1:6" ht="13" x14ac:dyDescent="0.3">
      <c r="A106" s="32" t="s">
        <v>204</v>
      </c>
      <c r="B106">
        <v>280</v>
      </c>
      <c r="C106">
        <v>39.31</v>
      </c>
      <c r="D106">
        <v>11006.8</v>
      </c>
      <c r="E106">
        <v>0</v>
      </c>
      <c r="F106">
        <v>42.63</v>
      </c>
    </row>
    <row r="107" spans="1:6" ht="13" x14ac:dyDescent="0.3">
      <c r="A107" s="32" t="s">
        <v>205</v>
      </c>
      <c r="B107">
        <v>272</v>
      </c>
      <c r="C107">
        <v>34.020000000000003</v>
      </c>
      <c r="D107">
        <v>9253.44</v>
      </c>
      <c r="E107">
        <v>0</v>
      </c>
      <c r="F107">
        <v>42.63</v>
      </c>
    </row>
    <row r="108" spans="1:6" ht="13" x14ac:dyDescent="0.3">
      <c r="A108" s="32" t="s">
        <v>206</v>
      </c>
      <c r="B108">
        <v>239</v>
      </c>
      <c r="C108">
        <v>31.48</v>
      </c>
      <c r="D108">
        <v>7523.72</v>
      </c>
      <c r="E108">
        <v>0</v>
      </c>
      <c r="F108">
        <v>42.63</v>
      </c>
    </row>
    <row r="109" spans="1:6" ht="13" x14ac:dyDescent="0.3">
      <c r="A109" s="32" t="s">
        <v>207</v>
      </c>
      <c r="B109">
        <v>219</v>
      </c>
      <c r="C109">
        <v>28.25</v>
      </c>
      <c r="D109">
        <v>6186.75</v>
      </c>
      <c r="E109">
        <v>0</v>
      </c>
      <c r="F109">
        <v>42.63</v>
      </c>
    </row>
    <row r="110" spans="1:6" ht="13" x14ac:dyDescent="0.3">
      <c r="A110" s="32" t="s">
        <v>208</v>
      </c>
      <c r="B110">
        <v>189</v>
      </c>
      <c r="C110">
        <v>26.56</v>
      </c>
      <c r="D110">
        <v>5019.84</v>
      </c>
      <c r="E110">
        <v>0</v>
      </c>
      <c r="F110">
        <v>42.63</v>
      </c>
    </row>
    <row r="111" spans="1:6" ht="13" x14ac:dyDescent="0.3">
      <c r="A111" s="32" t="s">
        <v>209</v>
      </c>
      <c r="B111">
        <v>98</v>
      </c>
      <c r="C111">
        <v>26.14</v>
      </c>
      <c r="D111">
        <v>2561.7199999999998</v>
      </c>
      <c r="E111">
        <v>0</v>
      </c>
      <c r="F111">
        <v>42.63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E112"/>
  <sheetViews>
    <sheetView topLeftCell="A6" zoomScaleNormal="100" workbookViewId="0">
      <pane xSplit="2" ySplit="11" topLeftCell="R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45186</v>
      </c>
      <c r="B12" s="11" t="s">
        <v>146</v>
      </c>
      <c r="C12" s="3">
        <f>B88</f>
        <v>39</v>
      </c>
      <c r="D12" s="30">
        <f>C88</f>
        <v>20.13</v>
      </c>
      <c r="E12" s="3">
        <f>B89</f>
        <v>53</v>
      </c>
      <c r="F12" s="191">
        <f>C89</f>
        <v>17.97</v>
      </c>
      <c r="G12" s="3">
        <f>B90</f>
        <v>36</v>
      </c>
      <c r="H12" s="30">
        <f>C90</f>
        <v>17.66</v>
      </c>
      <c r="I12" s="3">
        <f>B91</f>
        <v>48</v>
      </c>
      <c r="J12" s="30">
        <f>C91</f>
        <v>17.239999999999998</v>
      </c>
      <c r="K12" s="3">
        <f>B92</f>
        <v>52</v>
      </c>
      <c r="L12" s="30">
        <f>C92</f>
        <v>17.5</v>
      </c>
      <c r="M12" s="3">
        <f>B93</f>
        <v>32</v>
      </c>
      <c r="N12" s="30">
        <f>C93</f>
        <v>18.75</v>
      </c>
      <c r="O12" s="3">
        <f>B94</f>
        <v>66</v>
      </c>
      <c r="P12" s="30">
        <f>C94</f>
        <v>18.52</v>
      </c>
      <c r="Q12" s="3">
        <f>B95</f>
        <v>96</v>
      </c>
      <c r="R12" s="30">
        <f>C95</f>
        <v>19.78</v>
      </c>
      <c r="S12" s="3">
        <f>B96</f>
        <v>160</v>
      </c>
      <c r="T12" s="30">
        <f>C96</f>
        <v>21.7</v>
      </c>
      <c r="U12" s="3">
        <f>B97</f>
        <v>203</v>
      </c>
      <c r="V12" s="30">
        <f>C97</f>
        <v>24.7</v>
      </c>
      <c r="W12" s="3">
        <f>B98</f>
        <v>239</v>
      </c>
      <c r="X12" s="30">
        <f>C98</f>
        <v>25.8</v>
      </c>
      <c r="Y12" s="3">
        <f>B99</f>
        <v>252</v>
      </c>
      <c r="Z12" s="30">
        <f>C99</f>
        <v>27.56</v>
      </c>
      <c r="AA12" s="3">
        <f>B100</f>
        <v>253</v>
      </c>
      <c r="AB12" s="30">
        <f>C100</f>
        <v>30.35</v>
      </c>
      <c r="AC12" s="3">
        <f>B101</f>
        <v>213</v>
      </c>
      <c r="AD12" s="30">
        <f>C101</f>
        <v>35.840000000000003</v>
      </c>
      <c r="AE12" s="3">
        <f>B102</f>
        <v>109</v>
      </c>
      <c r="AF12" s="30">
        <f>C102</f>
        <v>59.81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33</v>
      </c>
      <c r="AL12" s="30">
        <f>C105</f>
        <v>32.49</v>
      </c>
      <c r="AM12" s="3">
        <f>B106</f>
        <v>35</v>
      </c>
      <c r="AN12" s="30">
        <f>C106</f>
        <v>33.03</v>
      </c>
      <c r="AO12" s="3">
        <f>B107</f>
        <v>80</v>
      </c>
      <c r="AP12" s="30">
        <f>C107</f>
        <v>31.57</v>
      </c>
      <c r="AQ12" s="3">
        <f>B108</f>
        <v>214</v>
      </c>
      <c r="AR12" s="30">
        <f>C108</f>
        <v>31.16</v>
      </c>
      <c r="AS12" s="3">
        <f>B109</f>
        <v>226</v>
      </c>
      <c r="AT12" s="30">
        <f>C109</f>
        <v>25.05</v>
      </c>
      <c r="AU12" s="3">
        <f>B110</f>
        <v>136</v>
      </c>
      <c r="AV12" s="30">
        <f>C110</f>
        <v>23.38</v>
      </c>
      <c r="AW12" s="3">
        <f>B111</f>
        <v>57</v>
      </c>
      <c r="AX12" s="30">
        <f>C111</f>
        <v>21.97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785.07</v>
      </c>
      <c r="E13" s="24"/>
      <c r="F13" s="9">
        <f>$D89</f>
        <v>952.41</v>
      </c>
      <c r="G13" s="24"/>
      <c r="H13" s="9">
        <f>$D90</f>
        <v>635.76</v>
      </c>
      <c r="I13" s="24"/>
      <c r="J13" s="9">
        <f>$D91</f>
        <v>827.52</v>
      </c>
      <c r="K13" s="24"/>
      <c r="L13" s="9">
        <f>$D92</f>
        <v>910</v>
      </c>
      <c r="M13" s="24"/>
      <c r="N13" s="9">
        <f>$D93</f>
        <v>600</v>
      </c>
      <c r="O13" s="24"/>
      <c r="P13" s="9">
        <f>$D94</f>
        <v>1222.32</v>
      </c>
      <c r="Q13" s="24"/>
      <c r="R13" s="9">
        <f>$D95</f>
        <v>1898.88</v>
      </c>
      <c r="S13" s="24"/>
      <c r="T13" s="9">
        <f>$D96</f>
        <v>3472</v>
      </c>
      <c r="U13" s="24"/>
      <c r="V13" s="9">
        <f>$D97</f>
        <v>5014.1000000000004</v>
      </c>
      <c r="W13" s="24"/>
      <c r="X13" s="9">
        <f>$D98</f>
        <v>6166.2</v>
      </c>
      <c r="Y13" s="24"/>
      <c r="Z13" s="9">
        <f>$D99</f>
        <v>6945.12</v>
      </c>
      <c r="AA13" s="24"/>
      <c r="AB13" s="9">
        <f>$D100</f>
        <v>7678.55</v>
      </c>
      <c r="AC13" s="24"/>
      <c r="AD13" s="9">
        <f>$D101</f>
        <v>7633.92</v>
      </c>
      <c r="AE13" s="24"/>
      <c r="AF13" s="9">
        <f>$D102</f>
        <v>6519.29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1072.17</v>
      </c>
      <c r="AM13" s="24"/>
      <c r="AN13" s="9">
        <f>$D106</f>
        <v>1156.05</v>
      </c>
      <c r="AO13" s="24"/>
      <c r="AP13" s="9">
        <f>$D107</f>
        <v>2525.6</v>
      </c>
      <c r="AQ13" s="24"/>
      <c r="AR13" s="9">
        <f>$D108</f>
        <v>6668.24</v>
      </c>
      <c r="AS13" s="24"/>
      <c r="AT13" s="9">
        <f>$D109</f>
        <v>5661.3</v>
      </c>
      <c r="AU13" s="24"/>
      <c r="AV13" s="9">
        <f>$D110</f>
        <v>3179.68</v>
      </c>
      <c r="AW13" s="24"/>
      <c r="AX13" s="9">
        <f>$D111</f>
        <v>1252.29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41.75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1968.54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1968.54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150</v>
      </c>
      <c r="AF36" s="120" t="s">
        <v>164</v>
      </c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75</v>
      </c>
      <c r="AF37" s="119" t="s">
        <v>164</v>
      </c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402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>x</v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>x</v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>x</v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>x</v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>x</v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>x</v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281</v>
      </c>
    </row>
    <row r="84" spans="1:6" x14ac:dyDescent="0.25">
      <c r="A84" t="s">
        <v>179</v>
      </c>
      <c r="B84" t="s">
        <v>282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39</v>
      </c>
      <c r="C88">
        <v>20.13</v>
      </c>
      <c r="D88">
        <v>785.07</v>
      </c>
      <c r="E88">
        <v>0</v>
      </c>
      <c r="F88" s="130">
        <v>41.75</v>
      </c>
    </row>
    <row r="89" spans="1:6" ht="13" x14ac:dyDescent="0.3">
      <c r="A89" s="32" t="s">
        <v>187</v>
      </c>
      <c r="B89">
        <v>53</v>
      </c>
      <c r="C89">
        <v>17.97</v>
      </c>
      <c r="D89">
        <v>952.41</v>
      </c>
      <c r="E89">
        <v>0</v>
      </c>
      <c r="F89">
        <v>41.75</v>
      </c>
    </row>
    <row r="90" spans="1:6" ht="13" x14ac:dyDescent="0.3">
      <c r="A90" s="32" t="s">
        <v>188</v>
      </c>
      <c r="B90">
        <v>36</v>
      </c>
      <c r="C90">
        <v>17.66</v>
      </c>
      <c r="D90">
        <v>635.76</v>
      </c>
      <c r="E90">
        <v>0</v>
      </c>
      <c r="F90">
        <v>41.75</v>
      </c>
    </row>
    <row r="91" spans="1:6" ht="13" x14ac:dyDescent="0.3">
      <c r="A91" s="32" t="s">
        <v>189</v>
      </c>
      <c r="B91">
        <v>48</v>
      </c>
      <c r="C91">
        <v>17.239999999999998</v>
      </c>
      <c r="D91">
        <v>827.52</v>
      </c>
      <c r="E91">
        <v>0</v>
      </c>
      <c r="F91">
        <v>41.75</v>
      </c>
    </row>
    <row r="92" spans="1:6" ht="13" x14ac:dyDescent="0.3">
      <c r="A92" s="32" t="s">
        <v>190</v>
      </c>
      <c r="B92">
        <v>52</v>
      </c>
      <c r="C92">
        <v>17.5</v>
      </c>
      <c r="D92">
        <v>910</v>
      </c>
      <c r="E92">
        <v>0</v>
      </c>
      <c r="F92">
        <v>41.75</v>
      </c>
    </row>
    <row r="93" spans="1:6" ht="13" x14ac:dyDescent="0.3">
      <c r="A93" s="32" t="s">
        <v>191</v>
      </c>
      <c r="B93">
        <v>32</v>
      </c>
      <c r="C93">
        <v>18.75</v>
      </c>
      <c r="D93">
        <v>600</v>
      </c>
      <c r="E93">
        <v>0</v>
      </c>
      <c r="F93">
        <v>41.75</v>
      </c>
    </row>
    <row r="94" spans="1:6" ht="13" x14ac:dyDescent="0.3">
      <c r="A94" s="32" t="s">
        <v>192</v>
      </c>
      <c r="B94">
        <v>66</v>
      </c>
      <c r="C94">
        <v>18.52</v>
      </c>
      <c r="D94">
        <v>1222.32</v>
      </c>
      <c r="E94">
        <v>0</v>
      </c>
      <c r="F94">
        <v>41.75</v>
      </c>
    </row>
    <row r="95" spans="1:6" ht="13" x14ac:dyDescent="0.3">
      <c r="A95" s="32" t="s">
        <v>193</v>
      </c>
      <c r="B95">
        <v>96</v>
      </c>
      <c r="C95">
        <v>19.78</v>
      </c>
      <c r="D95">
        <v>1898.88</v>
      </c>
      <c r="E95">
        <v>0</v>
      </c>
      <c r="F95">
        <v>41.75</v>
      </c>
    </row>
    <row r="96" spans="1:6" ht="13" x14ac:dyDescent="0.3">
      <c r="A96" s="32" t="s">
        <v>194</v>
      </c>
      <c r="B96">
        <v>160</v>
      </c>
      <c r="C96">
        <v>21.7</v>
      </c>
      <c r="D96">
        <v>3472</v>
      </c>
      <c r="E96">
        <v>0</v>
      </c>
      <c r="F96">
        <v>41.75</v>
      </c>
    </row>
    <row r="97" spans="1:6" ht="13" x14ac:dyDescent="0.3">
      <c r="A97" s="32" t="s">
        <v>195</v>
      </c>
      <c r="B97">
        <v>203</v>
      </c>
      <c r="C97">
        <v>24.7</v>
      </c>
      <c r="D97">
        <v>5014.1000000000004</v>
      </c>
      <c r="E97">
        <v>0</v>
      </c>
      <c r="F97">
        <v>41.75</v>
      </c>
    </row>
    <row r="98" spans="1:6" ht="13" x14ac:dyDescent="0.3">
      <c r="A98" s="32" t="s">
        <v>196</v>
      </c>
      <c r="B98">
        <v>239</v>
      </c>
      <c r="C98">
        <v>25.8</v>
      </c>
      <c r="D98">
        <v>6166.2</v>
      </c>
      <c r="E98">
        <v>0</v>
      </c>
      <c r="F98">
        <v>41.75</v>
      </c>
    </row>
    <row r="99" spans="1:6" ht="13" x14ac:dyDescent="0.3">
      <c r="A99" s="32" t="s">
        <v>197</v>
      </c>
      <c r="B99">
        <v>252</v>
      </c>
      <c r="C99">
        <v>27.56</v>
      </c>
      <c r="D99">
        <v>6945.12</v>
      </c>
      <c r="E99">
        <v>0</v>
      </c>
      <c r="F99">
        <v>41.75</v>
      </c>
    </row>
    <row r="100" spans="1:6" ht="13" x14ac:dyDescent="0.3">
      <c r="A100" s="32" t="s">
        <v>198</v>
      </c>
      <c r="B100">
        <v>253</v>
      </c>
      <c r="C100">
        <v>30.35</v>
      </c>
      <c r="D100">
        <v>7678.55</v>
      </c>
      <c r="E100">
        <v>0</v>
      </c>
      <c r="F100">
        <v>41.75</v>
      </c>
    </row>
    <row r="101" spans="1:6" ht="13" x14ac:dyDescent="0.3">
      <c r="A101" s="32" t="s">
        <v>199</v>
      </c>
      <c r="B101">
        <v>213</v>
      </c>
      <c r="C101">
        <v>35.840000000000003</v>
      </c>
      <c r="D101">
        <v>7633.92</v>
      </c>
      <c r="E101">
        <v>0</v>
      </c>
      <c r="F101">
        <v>41.75</v>
      </c>
    </row>
    <row r="102" spans="1:6" ht="13" x14ac:dyDescent="0.3">
      <c r="A102" s="32" t="s">
        <v>200</v>
      </c>
      <c r="B102">
        <v>109</v>
      </c>
      <c r="C102">
        <v>59.81</v>
      </c>
      <c r="D102">
        <v>6519.29</v>
      </c>
      <c r="E102">
        <v>1968.54</v>
      </c>
      <c r="F102">
        <v>41.75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41.75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41.75</v>
      </c>
    </row>
    <row r="105" spans="1:6" ht="13" x14ac:dyDescent="0.3">
      <c r="A105" s="32" t="s">
        <v>203</v>
      </c>
      <c r="B105">
        <v>33</v>
      </c>
      <c r="C105">
        <v>32.49</v>
      </c>
      <c r="D105">
        <v>1072.17</v>
      </c>
      <c r="E105">
        <v>0</v>
      </c>
      <c r="F105">
        <v>41.75</v>
      </c>
    </row>
    <row r="106" spans="1:6" ht="13" x14ac:dyDescent="0.3">
      <c r="A106" s="32" t="s">
        <v>204</v>
      </c>
      <c r="B106">
        <v>35</v>
      </c>
      <c r="C106">
        <v>33.03</v>
      </c>
      <c r="D106">
        <v>1156.05</v>
      </c>
      <c r="E106">
        <v>0</v>
      </c>
      <c r="F106">
        <v>41.75</v>
      </c>
    </row>
    <row r="107" spans="1:6" ht="13" x14ac:dyDescent="0.3">
      <c r="A107" s="32" t="s">
        <v>205</v>
      </c>
      <c r="B107">
        <v>80</v>
      </c>
      <c r="C107">
        <v>31.57</v>
      </c>
      <c r="D107">
        <v>2525.6</v>
      </c>
      <c r="E107">
        <v>0</v>
      </c>
      <c r="F107">
        <v>41.75</v>
      </c>
    </row>
    <row r="108" spans="1:6" ht="13" x14ac:dyDescent="0.3">
      <c r="A108" s="32" t="s">
        <v>206</v>
      </c>
      <c r="B108">
        <v>214</v>
      </c>
      <c r="C108">
        <v>31.16</v>
      </c>
      <c r="D108">
        <v>6668.24</v>
      </c>
      <c r="E108">
        <v>0</v>
      </c>
      <c r="F108">
        <v>41.75</v>
      </c>
    </row>
    <row r="109" spans="1:6" ht="13" x14ac:dyDescent="0.3">
      <c r="A109" s="32" t="s">
        <v>207</v>
      </c>
      <c r="B109">
        <v>226</v>
      </c>
      <c r="C109">
        <v>25.05</v>
      </c>
      <c r="D109">
        <v>5661.3</v>
      </c>
      <c r="E109">
        <v>0</v>
      </c>
      <c r="F109">
        <v>41.75</v>
      </c>
    </row>
    <row r="110" spans="1:6" ht="13" x14ac:dyDescent="0.3">
      <c r="A110" s="32" t="s">
        <v>208</v>
      </c>
      <c r="B110">
        <v>136</v>
      </c>
      <c r="C110">
        <v>23.38</v>
      </c>
      <c r="D110">
        <v>3179.68</v>
      </c>
      <c r="E110">
        <v>0</v>
      </c>
      <c r="F110">
        <v>41.75</v>
      </c>
    </row>
    <row r="111" spans="1:6" ht="13" x14ac:dyDescent="0.3">
      <c r="A111" s="32" t="s">
        <v>209</v>
      </c>
      <c r="B111">
        <v>57</v>
      </c>
      <c r="C111">
        <v>21.97</v>
      </c>
      <c r="D111">
        <v>1252.29</v>
      </c>
      <c r="E111">
        <v>0</v>
      </c>
      <c r="F111">
        <v>41.75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9.2695312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45187</v>
      </c>
      <c r="B12" s="11" t="s">
        <v>146</v>
      </c>
      <c r="C12" s="3">
        <f>B88</f>
        <v>12</v>
      </c>
      <c r="D12" s="30">
        <f>C88</f>
        <v>19.41</v>
      </c>
      <c r="E12" s="3">
        <f>B89</f>
        <v>8</v>
      </c>
      <c r="F12" s="191">
        <f>C89</f>
        <v>18.03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5</v>
      </c>
      <c r="P12" s="30">
        <f>C94</f>
        <v>28.76</v>
      </c>
      <c r="Q12" s="3">
        <f>B95</f>
        <v>17</v>
      </c>
      <c r="R12" s="30">
        <f>C95</f>
        <v>26.55</v>
      </c>
      <c r="S12" s="3">
        <f>B96</f>
        <v>40</v>
      </c>
      <c r="T12" s="30">
        <f>C96</f>
        <v>25.17</v>
      </c>
      <c r="U12" s="3">
        <f>B97</f>
        <v>73</v>
      </c>
      <c r="V12" s="30">
        <f>C97</f>
        <v>27.73</v>
      </c>
      <c r="W12" s="3">
        <f>B98</f>
        <v>84</v>
      </c>
      <c r="X12" s="30">
        <f>C98</f>
        <v>28.12</v>
      </c>
      <c r="Y12" s="3">
        <f>B99</f>
        <v>179</v>
      </c>
      <c r="Z12" s="30">
        <f>C99</f>
        <v>31.02</v>
      </c>
      <c r="AA12" s="3">
        <f>B100</f>
        <v>237</v>
      </c>
      <c r="AB12" s="30">
        <f>C100</f>
        <v>27.99</v>
      </c>
      <c r="AC12" s="3">
        <f>B101</f>
        <v>245</v>
      </c>
      <c r="AD12" s="30">
        <f>C101</f>
        <v>28.83</v>
      </c>
      <c r="AE12" s="3">
        <f>B102</f>
        <v>215</v>
      </c>
      <c r="AF12" s="30">
        <f>C102</f>
        <v>31.99</v>
      </c>
      <c r="AG12" s="3">
        <f>B103</f>
        <v>257</v>
      </c>
      <c r="AH12" s="30">
        <f>C103</f>
        <v>32.61</v>
      </c>
      <c r="AI12" s="3">
        <f>B104</f>
        <v>197</v>
      </c>
      <c r="AJ12" s="30">
        <f>C104</f>
        <v>41.84</v>
      </c>
      <c r="AK12" s="3">
        <f>B105</f>
        <v>149</v>
      </c>
      <c r="AL12" s="30">
        <f>C105</f>
        <v>39.869999999999997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232.92</v>
      </c>
      <c r="E13" s="24"/>
      <c r="F13" s="9">
        <f>$D89</f>
        <v>144.24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143.80000000000001</v>
      </c>
      <c r="Q13" s="24"/>
      <c r="R13" s="9">
        <f>$D95</f>
        <v>451.35</v>
      </c>
      <c r="S13" s="24"/>
      <c r="T13" s="9">
        <f>$D96</f>
        <v>1006.8</v>
      </c>
      <c r="U13" s="24"/>
      <c r="V13" s="9">
        <f>$D97</f>
        <v>2024.29</v>
      </c>
      <c r="W13" s="24"/>
      <c r="X13" s="9">
        <f>$D98</f>
        <v>2362.08</v>
      </c>
      <c r="Y13" s="24"/>
      <c r="Z13" s="9">
        <f>$D99</f>
        <v>5552.58</v>
      </c>
      <c r="AA13" s="24"/>
      <c r="AB13" s="9">
        <f>$D100</f>
        <v>6633.63</v>
      </c>
      <c r="AC13" s="24"/>
      <c r="AD13" s="9">
        <f>$D101</f>
        <v>7063.35</v>
      </c>
      <c r="AE13" s="24"/>
      <c r="AF13" s="9">
        <f>$D102</f>
        <v>6877.85</v>
      </c>
      <c r="AG13" s="24"/>
      <c r="AH13" s="9">
        <f>$D103</f>
        <v>8380.77</v>
      </c>
      <c r="AI13" s="24"/>
      <c r="AJ13" s="9">
        <f>$D104</f>
        <v>8242.48</v>
      </c>
      <c r="AK13" s="24"/>
      <c r="AL13" s="9">
        <f>$D105</f>
        <v>5940.63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41.75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17.73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17.73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19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75</v>
      </c>
      <c r="AJ37" s="119" t="s">
        <v>164</v>
      </c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74</v>
      </c>
      <c r="AJ38" s="120" t="s">
        <v>164</v>
      </c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476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>x</v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>x</v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283</v>
      </c>
    </row>
    <row r="84" spans="1:6" x14ac:dyDescent="0.25">
      <c r="A84" t="s">
        <v>179</v>
      </c>
      <c r="B84" t="s">
        <v>284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12</v>
      </c>
      <c r="C88">
        <v>19.41</v>
      </c>
      <c r="D88">
        <v>232.92</v>
      </c>
      <c r="E88">
        <v>0</v>
      </c>
      <c r="F88" s="130">
        <v>41.75</v>
      </c>
    </row>
    <row r="89" spans="1:6" ht="13" x14ac:dyDescent="0.3">
      <c r="A89" s="32" t="s">
        <v>187</v>
      </c>
      <c r="B89">
        <v>8</v>
      </c>
      <c r="C89">
        <v>18.03</v>
      </c>
      <c r="D89">
        <v>144.24</v>
      </c>
      <c r="E89">
        <v>0</v>
      </c>
      <c r="F89">
        <v>41.75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41.75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41.75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41.75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41.75</v>
      </c>
    </row>
    <row r="94" spans="1:6" ht="13" x14ac:dyDescent="0.3">
      <c r="A94" s="32" t="s">
        <v>192</v>
      </c>
      <c r="B94">
        <v>5</v>
      </c>
      <c r="C94">
        <v>28.76</v>
      </c>
      <c r="D94">
        <v>143.80000000000001</v>
      </c>
      <c r="E94">
        <v>0</v>
      </c>
      <c r="F94">
        <v>41.75</v>
      </c>
    </row>
    <row r="95" spans="1:6" ht="13" x14ac:dyDescent="0.3">
      <c r="A95" s="32" t="s">
        <v>193</v>
      </c>
      <c r="B95">
        <v>17</v>
      </c>
      <c r="C95">
        <v>26.55</v>
      </c>
      <c r="D95">
        <v>451.35</v>
      </c>
      <c r="E95">
        <v>0</v>
      </c>
      <c r="F95">
        <v>41.75</v>
      </c>
    </row>
    <row r="96" spans="1:6" ht="13" x14ac:dyDescent="0.3">
      <c r="A96" s="32" t="s">
        <v>194</v>
      </c>
      <c r="B96">
        <v>40</v>
      </c>
      <c r="C96">
        <v>25.17</v>
      </c>
      <c r="D96">
        <v>1006.8</v>
      </c>
      <c r="E96">
        <v>0</v>
      </c>
      <c r="F96">
        <v>41.75</v>
      </c>
    </row>
    <row r="97" spans="1:6" ht="13" x14ac:dyDescent="0.3">
      <c r="A97" s="32" t="s">
        <v>195</v>
      </c>
      <c r="B97">
        <v>73</v>
      </c>
      <c r="C97">
        <v>27.73</v>
      </c>
      <c r="D97">
        <v>2024.29</v>
      </c>
      <c r="E97">
        <v>0</v>
      </c>
      <c r="F97">
        <v>41.75</v>
      </c>
    </row>
    <row r="98" spans="1:6" ht="13" x14ac:dyDescent="0.3">
      <c r="A98" s="32" t="s">
        <v>196</v>
      </c>
      <c r="B98">
        <v>84</v>
      </c>
      <c r="C98">
        <v>28.12</v>
      </c>
      <c r="D98">
        <v>2362.08</v>
      </c>
      <c r="E98">
        <v>0</v>
      </c>
      <c r="F98">
        <v>41.75</v>
      </c>
    </row>
    <row r="99" spans="1:6" ht="13" x14ac:dyDescent="0.3">
      <c r="A99" s="32" t="s">
        <v>197</v>
      </c>
      <c r="B99">
        <v>179</v>
      </c>
      <c r="C99">
        <v>31.02</v>
      </c>
      <c r="D99">
        <v>5552.58</v>
      </c>
      <c r="E99">
        <v>0</v>
      </c>
      <c r="F99">
        <v>41.75</v>
      </c>
    </row>
    <row r="100" spans="1:6" ht="13" x14ac:dyDescent="0.3">
      <c r="A100" s="32" t="s">
        <v>198</v>
      </c>
      <c r="B100">
        <v>237</v>
      </c>
      <c r="C100">
        <v>27.99</v>
      </c>
      <c r="D100">
        <v>6633.63</v>
      </c>
      <c r="E100">
        <v>0</v>
      </c>
      <c r="F100">
        <v>41.75</v>
      </c>
    </row>
    <row r="101" spans="1:6" ht="13" x14ac:dyDescent="0.3">
      <c r="A101" s="32" t="s">
        <v>199</v>
      </c>
      <c r="B101">
        <v>245</v>
      </c>
      <c r="C101">
        <v>28.83</v>
      </c>
      <c r="D101">
        <v>7063.35</v>
      </c>
      <c r="E101">
        <v>0</v>
      </c>
      <c r="F101">
        <v>41.75</v>
      </c>
    </row>
    <row r="102" spans="1:6" ht="13" x14ac:dyDescent="0.3">
      <c r="A102" s="32" t="s">
        <v>200</v>
      </c>
      <c r="B102">
        <v>215</v>
      </c>
      <c r="C102">
        <v>31.99</v>
      </c>
      <c r="D102">
        <v>6877.85</v>
      </c>
      <c r="E102">
        <v>0</v>
      </c>
      <c r="F102">
        <v>41.75</v>
      </c>
    </row>
    <row r="103" spans="1:6" ht="13" x14ac:dyDescent="0.3">
      <c r="A103" s="32" t="s">
        <v>201</v>
      </c>
      <c r="B103">
        <v>257</v>
      </c>
      <c r="C103">
        <v>32.61</v>
      </c>
      <c r="D103">
        <v>8380.77</v>
      </c>
      <c r="E103">
        <v>0</v>
      </c>
      <c r="F103">
        <v>41.75</v>
      </c>
    </row>
    <row r="104" spans="1:6" ht="13" x14ac:dyDescent="0.3">
      <c r="A104" s="32" t="s">
        <v>202</v>
      </c>
      <c r="B104">
        <v>197</v>
      </c>
      <c r="C104">
        <v>41.84</v>
      </c>
      <c r="D104">
        <v>8242.48</v>
      </c>
      <c r="E104">
        <v>17.73</v>
      </c>
      <c r="F104">
        <v>41.75</v>
      </c>
    </row>
    <row r="105" spans="1:6" ht="13" x14ac:dyDescent="0.3">
      <c r="A105" s="32" t="s">
        <v>203</v>
      </c>
      <c r="B105">
        <v>149</v>
      </c>
      <c r="C105">
        <v>39.869999999999997</v>
      </c>
      <c r="D105">
        <v>5940.63</v>
      </c>
      <c r="E105">
        <v>0</v>
      </c>
      <c r="F105">
        <v>41.75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41.75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41.75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41.75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41.75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41.75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41.75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E112"/>
  <sheetViews>
    <sheetView topLeftCell="A6" zoomScaleNormal="100" workbookViewId="0">
      <pane xSplit="2" ySplit="11" topLeftCell="AF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45188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51</v>
      </c>
      <c r="P12" s="30">
        <f>C94</f>
        <v>31.58</v>
      </c>
      <c r="Q12" s="3">
        <f>B95</f>
        <v>66</v>
      </c>
      <c r="R12" s="30">
        <f>C95</f>
        <v>27.54</v>
      </c>
      <c r="S12" s="3">
        <f>B96</f>
        <v>96</v>
      </c>
      <c r="T12" s="30">
        <f>C96</f>
        <v>25.34</v>
      </c>
      <c r="U12" s="3">
        <f>B97</f>
        <v>118</v>
      </c>
      <c r="V12" s="30">
        <f>C97</f>
        <v>26.19</v>
      </c>
      <c r="W12" s="3">
        <f>B98</f>
        <v>142</v>
      </c>
      <c r="X12" s="30">
        <f>C98</f>
        <v>27.41</v>
      </c>
      <c r="Y12" s="3">
        <f>B99</f>
        <v>197</v>
      </c>
      <c r="Z12" s="30">
        <f>C99</f>
        <v>30.21</v>
      </c>
      <c r="AA12" s="3">
        <f>B100</f>
        <v>170</v>
      </c>
      <c r="AB12" s="30">
        <f>C100</f>
        <v>26.52</v>
      </c>
      <c r="AC12" s="3">
        <f>B101</f>
        <v>141</v>
      </c>
      <c r="AD12" s="30">
        <f>C101</f>
        <v>29.07</v>
      </c>
      <c r="AE12" s="3">
        <f>B102</f>
        <v>176</v>
      </c>
      <c r="AF12" s="30">
        <f>C102</f>
        <v>26.25</v>
      </c>
      <c r="AG12" s="3">
        <f>B103</f>
        <v>179</v>
      </c>
      <c r="AH12" s="30">
        <f>C103</f>
        <v>29.05</v>
      </c>
      <c r="AI12" s="3">
        <f>B104</f>
        <v>130</v>
      </c>
      <c r="AJ12" s="30">
        <f>C104</f>
        <v>29.16</v>
      </c>
      <c r="AK12" s="3">
        <f>B105</f>
        <v>316</v>
      </c>
      <c r="AL12" s="30">
        <f>C105</f>
        <v>38.06</v>
      </c>
      <c r="AM12" s="3">
        <f>B106</f>
        <v>291</v>
      </c>
      <c r="AN12" s="30">
        <f>C106</f>
        <v>36.14</v>
      </c>
      <c r="AO12" s="3">
        <f>B107</f>
        <v>303</v>
      </c>
      <c r="AP12" s="30">
        <f>C107</f>
        <v>39.93</v>
      </c>
      <c r="AQ12" s="3">
        <f>B108</f>
        <v>314</v>
      </c>
      <c r="AR12" s="30">
        <f>C108</f>
        <v>25.37</v>
      </c>
      <c r="AS12" s="3">
        <f>B109</f>
        <v>230</v>
      </c>
      <c r="AT12" s="30">
        <f>C109</f>
        <v>28.26</v>
      </c>
      <c r="AU12" s="3">
        <f>B110</f>
        <v>212</v>
      </c>
      <c r="AV12" s="30">
        <f>C110</f>
        <v>24.38</v>
      </c>
      <c r="AW12" s="3">
        <f>B111</f>
        <v>125</v>
      </c>
      <c r="AX12" s="30">
        <f>C111</f>
        <v>21.77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1610.58</v>
      </c>
      <c r="Q13" s="24"/>
      <c r="R13" s="9">
        <f>$D95</f>
        <v>1817.64</v>
      </c>
      <c r="S13" s="24"/>
      <c r="T13" s="9">
        <f>$D96</f>
        <v>2432.64</v>
      </c>
      <c r="U13" s="24"/>
      <c r="V13" s="9">
        <f>$D97</f>
        <v>3090.42</v>
      </c>
      <c r="W13" s="24"/>
      <c r="X13" s="9">
        <f>$D98</f>
        <v>3892.22</v>
      </c>
      <c r="Y13" s="24"/>
      <c r="Z13" s="9">
        <f>$D99</f>
        <v>5951.37</v>
      </c>
      <c r="AA13" s="24"/>
      <c r="AB13" s="9">
        <f>$D100</f>
        <v>4508.3999999999996</v>
      </c>
      <c r="AC13" s="24"/>
      <c r="AD13" s="9">
        <f>$D101</f>
        <v>4098.87</v>
      </c>
      <c r="AE13" s="24"/>
      <c r="AF13" s="9">
        <f>$D102</f>
        <v>4620</v>
      </c>
      <c r="AG13" s="24"/>
      <c r="AH13" s="9">
        <f>$D103</f>
        <v>5199.95</v>
      </c>
      <c r="AI13" s="24"/>
      <c r="AJ13" s="9">
        <f>$D104</f>
        <v>3790.8</v>
      </c>
      <c r="AK13" s="24"/>
      <c r="AL13" s="9">
        <f>$D105</f>
        <v>12026.96</v>
      </c>
      <c r="AM13" s="24"/>
      <c r="AN13" s="9">
        <f>$D106</f>
        <v>10516.74</v>
      </c>
      <c r="AO13" s="24"/>
      <c r="AP13" s="9">
        <f>$D107</f>
        <v>12098.79</v>
      </c>
      <c r="AQ13" s="24"/>
      <c r="AR13" s="9">
        <f>$D108</f>
        <v>7966.18</v>
      </c>
      <c r="AS13" s="24"/>
      <c r="AT13" s="9">
        <f>$D109</f>
        <v>6499.8</v>
      </c>
      <c r="AU13" s="24"/>
      <c r="AV13" s="9">
        <f>$D110</f>
        <v>5168.5600000000004</v>
      </c>
      <c r="AW13" s="24"/>
      <c r="AX13" s="9">
        <f>$D111</f>
        <v>2721.25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39.25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206.04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206.04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16</v>
      </c>
      <c r="AP31" s="119" t="s">
        <v>164</v>
      </c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16</v>
      </c>
      <c r="AP32" s="120" t="s">
        <v>164</v>
      </c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72</v>
      </c>
      <c r="AP34" s="120" t="s">
        <v>164</v>
      </c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73</v>
      </c>
      <c r="AP35" s="119" t="s">
        <v>164</v>
      </c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150</v>
      </c>
      <c r="AP36" s="120" t="s">
        <v>164</v>
      </c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327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>x</v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>x</v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>x</v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>x</v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>x</v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285</v>
      </c>
    </row>
    <row r="84" spans="1:6" x14ac:dyDescent="0.25">
      <c r="A84" t="s">
        <v>179</v>
      </c>
      <c r="B84" t="s">
        <v>286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39.25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39.25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39.25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39.25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39.25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39.25</v>
      </c>
    </row>
    <row r="94" spans="1:6" ht="13" x14ac:dyDescent="0.3">
      <c r="A94" s="32" t="s">
        <v>192</v>
      </c>
      <c r="B94">
        <v>51</v>
      </c>
      <c r="C94">
        <v>31.58</v>
      </c>
      <c r="D94">
        <v>1610.58</v>
      </c>
      <c r="E94">
        <v>0</v>
      </c>
      <c r="F94">
        <v>39.25</v>
      </c>
    </row>
    <row r="95" spans="1:6" ht="13" x14ac:dyDescent="0.3">
      <c r="A95" s="32" t="s">
        <v>193</v>
      </c>
      <c r="B95">
        <v>66</v>
      </c>
      <c r="C95">
        <v>27.54</v>
      </c>
      <c r="D95">
        <v>1817.64</v>
      </c>
      <c r="E95">
        <v>0</v>
      </c>
      <c r="F95">
        <v>39.25</v>
      </c>
    </row>
    <row r="96" spans="1:6" ht="13" x14ac:dyDescent="0.3">
      <c r="A96" s="32" t="s">
        <v>194</v>
      </c>
      <c r="B96">
        <v>96</v>
      </c>
      <c r="C96">
        <v>25.34</v>
      </c>
      <c r="D96">
        <v>2432.64</v>
      </c>
      <c r="E96">
        <v>0</v>
      </c>
      <c r="F96">
        <v>39.25</v>
      </c>
    </row>
    <row r="97" spans="1:6" ht="13" x14ac:dyDescent="0.3">
      <c r="A97" s="32" t="s">
        <v>195</v>
      </c>
      <c r="B97">
        <v>118</v>
      </c>
      <c r="C97">
        <v>26.19</v>
      </c>
      <c r="D97">
        <v>3090.42</v>
      </c>
      <c r="E97">
        <v>0</v>
      </c>
      <c r="F97">
        <v>39.25</v>
      </c>
    </row>
    <row r="98" spans="1:6" ht="13" x14ac:dyDescent="0.3">
      <c r="A98" s="32" t="s">
        <v>196</v>
      </c>
      <c r="B98">
        <v>142</v>
      </c>
      <c r="C98">
        <v>27.41</v>
      </c>
      <c r="D98">
        <v>3892.22</v>
      </c>
      <c r="E98">
        <v>0</v>
      </c>
      <c r="F98">
        <v>39.25</v>
      </c>
    </row>
    <row r="99" spans="1:6" ht="13" x14ac:dyDescent="0.3">
      <c r="A99" s="32" t="s">
        <v>197</v>
      </c>
      <c r="B99">
        <v>197</v>
      </c>
      <c r="C99">
        <v>30.21</v>
      </c>
      <c r="D99">
        <v>5951.37</v>
      </c>
      <c r="E99">
        <v>0</v>
      </c>
      <c r="F99">
        <v>39.25</v>
      </c>
    </row>
    <row r="100" spans="1:6" ht="13" x14ac:dyDescent="0.3">
      <c r="A100" s="32" t="s">
        <v>198</v>
      </c>
      <c r="B100">
        <v>170</v>
      </c>
      <c r="C100">
        <v>26.52</v>
      </c>
      <c r="D100">
        <v>4508.3999999999996</v>
      </c>
      <c r="E100">
        <v>0</v>
      </c>
      <c r="F100">
        <v>39.25</v>
      </c>
    </row>
    <row r="101" spans="1:6" ht="13" x14ac:dyDescent="0.3">
      <c r="A101" s="32" t="s">
        <v>199</v>
      </c>
      <c r="B101">
        <v>141</v>
      </c>
      <c r="C101">
        <v>29.07</v>
      </c>
      <c r="D101">
        <v>4098.87</v>
      </c>
      <c r="E101">
        <v>0</v>
      </c>
      <c r="F101">
        <v>39.25</v>
      </c>
    </row>
    <row r="102" spans="1:6" ht="13" x14ac:dyDescent="0.3">
      <c r="A102" s="32" t="s">
        <v>200</v>
      </c>
      <c r="B102">
        <v>176</v>
      </c>
      <c r="C102">
        <v>26.25</v>
      </c>
      <c r="D102">
        <v>4620</v>
      </c>
      <c r="E102">
        <v>0</v>
      </c>
      <c r="F102">
        <v>39.25</v>
      </c>
    </row>
    <row r="103" spans="1:6" ht="13" x14ac:dyDescent="0.3">
      <c r="A103" s="32" t="s">
        <v>201</v>
      </c>
      <c r="B103">
        <v>179</v>
      </c>
      <c r="C103">
        <v>29.05</v>
      </c>
      <c r="D103">
        <v>5199.95</v>
      </c>
      <c r="E103">
        <v>0</v>
      </c>
      <c r="F103">
        <v>39.25</v>
      </c>
    </row>
    <row r="104" spans="1:6" ht="13" x14ac:dyDescent="0.3">
      <c r="A104" s="32" t="s">
        <v>202</v>
      </c>
      <c r="B104">
        <v>130</v>
      </c>
      <c r="C104">
        <v>29.16</v>
      </c>
      <c r="D104">
        <v>3790.8</v>
      </c>
      <c r="E104">
        <v>0</v>
      </c>
      <c r="F104">
        <v>39.25</v>
      </c>
    </row>
    <row r="105" spans="1:6" ht="13" x14ac:dyDescent="0.3">
      <c r="A105" s="32" t="s">
        <v>203</v>
      </c>
      <c r="B105">
        <v>316</v>
      </c>
      <c r="C105">
        <v>38.06</v>
      </c>
      <c r="D105">
        <v>12026.96</v>
      </c>
      <c r="E105">
        <v>0</v>
      </c>
      <c r="F105">
        <v>39.25</v>
      </c>
    </row>
    <row r="106" spans="1:6" ht="13" x14ac:dyDescent="0.3">
      <c r="A106" s="32" t="s">
        <v>204</v>
      </c>
      <c r="B106">
        <v>291</v>
      </c>
      <c r="C106">
        <v>36.14</v>
      </c>
      <c r="D106">
        <v>10516.74</v>
      </c>
      <c r="E106">
        <v>0</v>
      </c>
      <c r="F106">
        <v>39.25</v>
      </c>
    </row>
    <row r="107" spans="1:6" ht="13" x14ac:dyDescent="0.3">
      <c r="A107" s="32" t="s">
        <v>205</v>
      </c>
      <c r="B107">
        <v>303</v>
      </c>
      <c r="C107">
        <v>39.93</v>
      </c>
      <c r="D107">
        <v>12098.79</v>
      </c>
      <c r="E107">
        <v>206.04</v>
      </c>
      <c r="F107">
        <v>39.25</v>
      </c>
    </row>
    <row r="108" spans="1:6" ht="13" x14ac:dyDescent="0.3">
      <c r="A108" s="32" t="s">
        <v>206</v>
      </c>
      <c r="B108">
        <v>314</v>
      </c>
      <c r="C108">
        <v>25.37</v>
      </c>
      <c r="D108">
        <v>7966.18</v>
      </c>
      <c r="E108">
        <v>0</v>
      </c>
      <c r="F108">
        <v>39.25</v>
      </c>
    </row>
    <row r="109" spans="1:6" ht="13" x14ac:dyDescent="0.3">
      <c r="A109" s="32" t="s">
        <v>207</v>
      </c>
      <c r="B109">
        <v>230</v>
      </c>
      <c r="C109">
        <v>28.26</v>
      </c>
      <c r="D109">
        <v>6499.8</v>
      </c>
      <c r="E109">
        <v>0</v>
      </c>
      <c r="F109">
        <v>39.25</v>
      </c>
    </row>
    <row r="110" spans="1:6" ht="13" x14ac:dyDescent="0.3">
      <c r="A110" s="32" t="s">
        <v>208</v>
      </c>
      <c r="B110">
        <v>212</v>
      </c>
      <c r="C110">
        <v>24.38</v>
      </c>
      <c r="D110">
        <v>5168.5600000000004</v>
      </c>
      <c r="E110">
        <v>0</v>
      </c>
      <c r="F110">
        <v>39.25</v>
      </c>
    </row>
    <row r="111" spans="1:6" ht="13" x14ac:dyDescent="0.3">
      <c r="A111" s="32" t="s">
        <v>209</v>
      </c>
      <c r="B111">
        <v>125</v>
      </c>
      <c r="C111">
        <v>21.77</v>
      </c>
      <c r="D111">
        <v>2721.25</v>
      </c>
      <c r="E111">
        <v>0</v>
      </c>
      <c r="F111">
        <v>39.25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45189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43</v>
      </c>
      <c r="P12" s="30">
        <f>C94</f>
        <v>26.9</v>
      </c>
      <c r="Q12" s="3">
        <f>B95</f>
        <v>31</v>
      </c>
      <c r="R12" s="30">
        <f>C95</f>
        <v>27.53</v>
      </c>
      <c r="S12" s="3">
        <f>B96</f>
        <v>162</v>
      </c>
      <c r="T12" s="30">
        <f>C96</f>
        <v>24.71</v>
      </c>
      <c r="U12" s="3">
        <f>B97</f>
        <v>198</v>
      </c>
      <c r="V12" s="30">
        <f>C97</f>
        <v>51.75</v>
      </c>
      <c r="W12" s="3">
        <f>B98</f>
        <v>250</v>
      </c>
      <c r="X12" s="30">
        <f>C98</f>
        <v>26.43</v>
      </c>
      <c r="Y12" s="3">
        <f>B99</f>
        <v>288</v>
      </c>
      <c r="Z12" s="30">
        <f>C99</f>
        <v>35.4</v>
      </c>
      <c r="AA12" s="3">
        <f>B100</f>
        <v>326</v>
      </c>
      <c r="AB12" s="30">
        <f>C100</f>
        <v>39.93</v>
      </c>
      <c r="AC12" s="3">
        <f>B101</f>
        <v>303</v>
      </c>
      <c r="AD12" s="30">
        <f>C101</f>
        <v>49.76</v>
      </c>
      <c r="AE12" s="3">
        <f>B102</f>
        <v>287</v>
      </c>
      <c r="AF12" s="30">
        <f>C102</f>
        <v>35.590000000000003</v>
      </c>
      <c r="AG12" s="3">
        <f>B103</f>
        <v>244</v>
      </c>
      <c r="AH12" s="30">
        <f>C103</f>
        <v>40.270000000000003</v>
      </c>
      <c r="AI12" s="3">
        <f>B104</f>
        <v>265</v>
      </c>
      <c r="AJ12" s="30">
        <f>C104</f>
        <v>44.8</v>
      </c>
      <c r="AK12" s="3">
        <f>B105</f>
        <v>225</v>
      </c>
      <c r="AL12" s="30">
        <f>C105</f>
        <v>41.02</v>
      </c>
      <c r="AM12" s="3">
        <f>B106</f>
        <v>180</v>
      </c>
      <c r="AN12" s="30">
        <f>C106</f>
        <v>39.92</v>
      </c>
      <c r="AO12" s="3">
        <f>B107</f>
        <v>140</v>
      </c>
      <c r="AP12" s="30">
        <f>C107</f>
        <v>34.130000000000003</v>
      </c>
      <c r="AQ12" s="3">
        <f>B108</f>
        <v>203</v>
      </c>
      <c r="AR12" s="30">
        <f>C108</f>
        <v>30.34</v>
      </c>
      <c r="AS12" s="3">
        <f>B109</f>
        <v>212</v>
      </c>
      <c r="AT12" s="30">
        <f>C109</f>
        <v>24.38</v>
      </c>
      <c r="AU12" s="3">
        <f>B110</f>
        <v>111</v>
      </c>
      <c r="AV12" s="30">
        <f>C110</f>
        <v>22.93</v>
      </c>
      <c r="AW12" s="3">
        <f>B111</f>
        <v>41</v>
      </c>
      <c r="AX12" s="30">
        <f>C111</f>
        <v>21.47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1156.7</v>
      </c>
      <c r="Q13" s="24"/>
      <c r="R13" s="9">
        <f>$D95</f>
        <v>853.43</v>
      </c>
      <c r="S13" s="24"/>
      <c r="T13" s="9">
        <f>$D96</f>
        <v>4003.02</v>
      </c>
      <c r="U13" s="24"/>
      <c r="V13" s="9">
        <f>$D97</f>
        <v>10246.5</v>
      </c>
      <c r="W13" s="24"/>
      <c r="X13" s="9">
        <f>$D98</f>
        <v>6607.5</v>
      </c>
      <c r="Y13" s="24"/>
      <c r="Z13" s="9">
        <f>$D99</f>
        <v>10195.200000000001</v>
      </c>
      <c r="AA13" s="24"/>
      <c r="AB13" s="9">
        <f>$D100</f>
        <v>13017.18</v>
      </c>
      <c r="AC13" s="24"/>
      <c r="AD13" s="9">
        <f>$D101</f>
        <v>15077.28</v>
      </c>
      <c r="AE13" s="24"/>
      <c r="AF13" s="9">
        <f>$D102</f>
        <v>10214.33</v>
      </c>
      <c r="AG13" s="24"/>
      <c r="AH13" s="9">
        <f>$D103</f>
        <v>9825.8799999999992</v>
      </c>
      <c r="AI13" s="24"/>
      <c r="AJ13" s="9">
        <f>$D104</f>
        <v>11872</v>
      </c>
      <c r="AK13" s="24"/>
      <c r="AL13" s="9">
        <f>$D105</f>
        <v>9229.5</v>
      </c>
      <c r="AM13" s="24"/>
      <c r="AN13" s="9">
        <f>$D106</f>
        <v>7185.6</v>
      </c>
      <c r="AO13" s="24"/>
      <c r="AP13" s="9">
        <f>$D107</f>
        <v>4778.2</v>
      </c>
      <c r="AQ13" s="24"/>
      <c r="AR13" s="9">
        <f>$D108</f>
        <v>6159.02</v>
      </c>
      <c r="AS13" s="24"/>
      <c r="AT13" s="9">
        <f>$D109</f>
        <v>5168.5600000000004</v>
      </c>
      <c r="AU13" s="24"/>
      <c r="AV13" s="9">
        <f>$D110</f>
        <v>2545.23</v>
      </c>
      <c r="AW13" s="24"/>
      <c r="AX13" s="9">
        <f>$D111</f>
        <v>880.27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9860.69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2673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547.67999999999995</v>
      </c>
      <c r="AC15" s="24"/>
      <c r="AD15" s="9">
        <f>$E101</f>
        <v>3487.53</v>
      </c>
      <c r="AE15" s="24"/>
      <c r="AF15" s="9">
        <f>$E102</f>
        <v>0</v>
      </c>
      <c r="AG15" s="24"/>
      <c r="AH15" s="9">
        <f>$E103</f>
        <v>492.88</v>
      </c>
      <c r="AI15" s="24"/>
      <c r="AJ15" s="9">
        <f>$E104</f>
        <v>1735.75</v>
      </c>
      <c r="AK15" s="24"/>
      <c r="AL15" s="9">
        <f>$E105</f>
        <v>623.25</v>
      </c>
      <c r="AM15" s="24"/>
      <c r="AN15" s="9">
        <f>$E106</f>
        <v>300.60000000000002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16</v>
      </c>
      <c r="V31" s="119" t="s">
        <v>164</v>
      </c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16</v>
      </c>
      <c r="V32" s="120" t="s">
        <v>164</v>
      </c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72</v>
      </c>
      <c r="V34" s="120" t="s">
        <v>164</v>
      </c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72</v>
      </c>
      <c r="AD34" s="120" t="s">
        <v>164</v>
      </c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73</v>
      </c>
      <c r="V35" s="119" t="s">
        <v>164</v>
      </c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73</v>
      </c>
      <c r="AD35" s="119" t="s">
        <v>164</v>
      </c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150</v>
      </c>
      <c r="V36" s="120" t="s">
        <v>164</v>
      </c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150</v>
      </c>
      <c r="AB36" s="120" t="s">
        <v>164</v>
      </c>
      <c r="AC36" s="109">
        <f t="shared" si="13"/>
        <v>150</v>
      </c>
      <c r="AD36" s="120" t="s">
        <v>164</v>
      </c>
      <c r="AE36" s="109">
        <f t="shared" si="14"/>
        <v>0</v>
      </c>
      <c r="AF36" s="120"/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150</v>
      </c>
      <c r="AL36" s="120" t="s">
        <v>164</v>
      </c>
      <c r="AM36" s="109">
        <f t="shared" si="18"/>
        <v>150</v>
      </c>
      <c r="AN36" s="120" t="s">
        <v>164</v>
      </c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75</v>
      </c>
      <c r="V37" s="119" t="s">
        <v>164</v>
      </c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402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327</v>
      </c>
      <c r="AB39" s="5"/>
      <c r="AC39" s="110">
        <f>SUM(AC23:AC38)</f>
        <v>327</v>
      </c>
      <c r="AD39" s="5"/>
      <c r="AE39" s="110">
        <f>SUM(AE23:AE38)</f>
        <v>0</v>
      </c>
      <c r="AF39" s="5"/>
      <c r="AG39" s="110">
        <f>SUM(AG23:AG38)</f>
        <v>327</v>
      </c>
      <c r="AH39" s="5"/>
      <c r="AI39" s="110">
        <f>SUM(AI23:AI38)</f>
        <v>327</v>
      </c>
      <c r="AJ39" s="5"/>
      <c r="AK39" s="110">
        <f>SUM(AK23:AK38)</f>
        <v>327</v>
      </c>
      <c r="AL39" s="5"/>
      <c r="AM39" s="110">
        <f>SUM(AM23:AM38)</f>
        <v>327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>x</v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>x</v>
      </c>
      <c r="AC65" s="115"/>
      <c r="AD65" s="119" t="str">
        <f t="shared" si="37"/>
        <v>x</v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>x</v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>x</v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>x</v>
      </c>
      <c r="AC66" s="115"/>
      <c r="AD66" s="120" t="str">
        <f t="shared" si="37"/>
        <v>x</v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>x</v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>x</v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>x</v>
      </c>
      <c r="AC68" s="115"/>
      <c r="AD68" s="120" t="str">
        <f t="shared" si="37"/>
        <v>x</v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>x</v>
      </c>
      <c r="AM68" s="115"/>
      <c r="AN68" s="120" t="str">
        <f t="shared" si="42"/>
        <v>x</v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>x</v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>x</v>
      </c>
      <c r="AC69" s="115"/>
      <c r="AD69" s="119" t="str">
        <f t="shared" si="37"/>
        <v>x</v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>x</v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>x</v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>x</v>
      </c>
      <c r="AC70" s="115"/>
      <c r="AD70" s="120" t="str">
        <f t="shared" si="37"/>
        <v>x</v>
      </c>
      <c r="AE70" s="115"/>
      <c r="AF70" s="120" t="str">
        <f t="shared" si="38"/>
        <v/>
      </c>
      <c r="AG70" s="115"/>
      <c r="AH70" s="120" t="str">
        <f t="shared" si="39"/>
        <v>x</v>
      </c>
      <c r="AI70" s="115"/>
      <c r="AJ70" s="120" t="str">
        <f t="shared" si="40"/>
        <v>x</v>
      </c>
      <c r="AK70" s="115"/>
      <c r="AL70" s="120" t="str">
        <f t="shared" si="41"/>
        <v>x</v>
      </c>
      <c r="AM70" s="115"/>
      <c r="AN70" s="120" t="str">
        <f t="shared" si="42"/>
        <v>x</v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>x</v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287</v>
      </c>
    </row>
    <row r="84" spans="1:6" x14ac:dyDescent="0.25">
      <c r="A84" t="s">
        <v>179</v>
      </c>
      <c r="B84" t="s">
        <v>288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38.25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38.25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38.25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38.25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38.25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38.25</v>
      </c>
    </row>
    <row r="94" spans="1:6" ht="13" x14ac:dyDescent="0.3">
      <c r="A94" s="32" t="s">
        <v>192</v>
      </c>
      <c r="B94">
        <v>43</v>
      </c>
      <c r="C94">
        <v>26.9</v>
      </c>
      <c r="D94">
        <v>1156.7</v>
      </c>
      <c r="E94">
        <v>0</v>
      </c>
      <c r="F94">
        <v>38.25</v>
      </c>
    </row>
    <row r="95" spans="1:6" ht="13" x14ac:dyDescent="0.3">
      <c r="A95" s="32" t="s">
        <v>193</v>
      </c>
      <c r="B95">
        <v>31</v>
      </c>
      <c r="C95">
        <v>27.53</v>
      </c>
      <c r="D95">
        <v>853.43</v>
      </c>
      <c r="E95">
        <v>0</v>
      </c>
      <c r="F95">
        <v>38.25</v>
      </c>
    </row>
    <row r="96" spans="1:6" ht="13" x14ac:dyDescent="0.3">
      <c r="A96" s="32" t="s">
        <v>194</v>
      </c>
      <c r="B96">
        <v>162</v>
      </c>
      <c r="C96">
        <v>24.71</v>
      </c>
      <c r="D96">
        <v>4003.02</v>
      </c>
      <c r="E96">
        <v>0</v>
      </c>
      <c r="F96">
        <v>38.25</v>
      </c>
    </row>
    <row r="97" spans="1:6" ht="13" x14ac:dyDescent="0.3">
      <c r="A97" s="32" t="s">
        <v>195</v>
      </c>
      <c r="B97">
        <v>198</v>
      </c>
      <c r="C97">
        <v>51.75</v>
      </c>
      <c r="D97">
        <v>10246.5</v>
      </c>
      <c r="E97">
        <v>2673</v>
      </c>
      <c r="F97">
        <v>38.25</v>
      </c>
    </row>
    <row r="98" spans="1:6" ht="13" x14ac:dyDescent="0.3">
      <c r="A98" s="32" t="s">
        <v>196</v>
      </c>
      <c r="B98">
        <v>250</v>
      </c>
      <c r="C98">
        <v>26.43</v>
      </c>
      <c r="D98">
        <v>6607.5</v>
      </c>
      <c r="E98">
        <v>0</v>
      </c>
      <c r="F98">
        <v>38.25</v>
      </c>
    </row>
    <row r="99" spans="1:6" ht="13" x14ac:dyDescent="0.3">
      <c r="A99" s="32" t="s">
        <v>197</v>
      </c>
      <c r="B99">
        <v>288</v>
      </c>
      <c r="C99">
        <v>35.4</v>
      </c>
      <c r="D99">
        <v>10195.200000000001</v>
      </c>
      <c r="E99">
        <v>0</v>
      </c>
      <c r="F99">
        <v>38.25</v>
      </c>
    </row>
    <row r="100" spans="1:6" ht="13" x14ac:dyDescent="0.3">
      <c r="A100" s="32" t="s">
        <v>198</v>
      </c>
      <c r="B100">
        <v>326</v>
      </c>
      <c r="C100">
        <v>39.93</v>
      </c>
      <c r="D100">
        <v>13017.18</v>
      </c>
      <c r="E100">
        <v>547.67999999999995</v>
      </c>
      <c r="F100">
        <v>38.25</v>
      </c>
    </row>
    <row r="101" spans="1:6" ht="13" x14ac:dyDescent="0.3">
      <c r="A101" s="32" t="s">
        <v>199</v>
      </c>
      <c r="B101">
        <v>303</v>
      </c>
      <c r="C101">
        <v>49.76</v>
      </c>
      <c r="D101">
        <v>15077.28</v>
      </c>
      <c r="E101">
        <v>3487.53</v>
      </c>
      <c r="F101">
        <v>38.25</v>
      </c>
    </row>
    <row r="102" spans="1:6" ht="13" x14ac:dyDescent="0.3">
      <c r="A102" s="32" t="s">
        <v>200</v>
      </c>
      <c r="B102">
        <v>287</v>
      </c>
      <c r="C102">
        <v>35.590000000000003</v>
      </c>
      <c r="D102">
        <v>10214.33</v>
      </c>
      <c r="E102">
        <v>0</v>
      </c>
      <c r="F102">
        <v>38.25</v>
      </c>
    </row>
    <row r="103" spans="1:6" ht="13" x14ac:dyDescent="0.3">
      <c r="A103" s="32" t="s">
        <v>201</v>
      </c>
      <c r="B103">
        <v>244</v>
      </c>
      <c r="C103">
        <v>40.270000000000003</v>
      </c>
      <c r="D103">
        <v>9825.8799999999992</v>
      </c>
      <c r="E103">
        <v>492.88</v>
      </c>
      <c r="F103">
        <v>38.25</v>
      </c>
    </row>
    <row r="104" spans="1:6" ht="13" x14ac:dyDescent="0.3">
      <c r="A104" s="32" t="s">
        <v>202</v>
      </c>
      <c r="B104">
        <v>265</v>
      </c>
      <c r="C104">
        <v>44.8</v>
      </c>
      <c r="D104">
        <v>11872</v>
      </c>
      <c r="E104">
        <v>1735.75</v>
      </c>
      <c r="F104">
        <v>38.25</v>
      </c>
    </row>
    <row r="105" spans="1:6" ht="13" x14ac:dyDescent="0.3">
      <c r="A105" s="32" t="s">
        <v>203</v>
      </c>
      <c r="B105">
        <v>225</v>
      </c>
      <c r="C105">
        <v>41.02</v>
      </c>
      <c r="D105">
        <v>9229.5</v>
      </c>
      <c r="E105">
        <v>623.25</v>
      </c>
      <c r="F105">
        <v>38.25</v>
      </c>
    </row>
    <row r="106" spans="1:6" ht="13" x14ac:dyDescent="0.3">
      <c r="A106" s="32" t="s">
        <v>204</v>
      </c>
      <c r="B106">
        <v>180</v>
      </c>
      <c r="C106">
        <v>39.92</v>
      </c>
      <c r="D106">
        <v>7185.6</v>
      </c>
      <c r="E106">
        <v>300.60000000000002</v>
      </c>
      <c r="F106">
        <v>38.25</v>
      </c>
    </row>
    <row r="107" spans="1:6" ht="13" x14ac:dyDescent="0.3">
      <c r="A107" s="32" t="s">
        <v>205</v>
      </c>
      <c r="B107">
        <v>140</v>
      </c>
      <c r="C107">
        <v>34.130000000000003</v>
      </c>
      <c r="D107">
        <v>4778.2</v>
      </c>
      <c r="E107">
        <v>0</v>
      </c>
      <c r="F107">
        <v>38.25</v>
      </c>
    </row>
    <row r="108" spans="1:6" ht="13" x14ac:dyDescent="0.3">
      <c r="A108" s="32" t="s">
        <v>206</v>
      </c>
      <c r="B108">
        <v>203</v>
      </c>
      <c r="C108">
        <v>30.34</v>
      </c>
      <c r="D108">
        <v>6159.02</v>
      </c>
      <c r="E108">
        <v>0</v>
      </c>
      <c r="F108">
        <v>38.25</v>
      </c>
    </row>
    <row r="109" spans="1:6" ht="13" x14ac:dyDescent="0.3">
      <c r="A109" s="32" t="s">
        <v>207</v>
      </c>
      <c r="B109">
        <v>212</v>
      </c>
      <c r="C109">
        <v>24.38</v>
      </c>
      <c r="D109">
        <v>5168.5600000000004</v>
      </c>
      <c r="E109">
        <v>0</v>
      </c>
      <c r="F109">
        <v>38.25</v>
      </c>
    </row>
    <row r="110" spans="1:6" ht="13" x14ac:dyDescent="0.3">
      <c r="A110" s="32" t="s">
        <v>208</v>
      </c>
      <c r="B110">
        <v>111</v>
      </c>
      <c r="C110">
        <v>22.93</v>
      </c>
      <c r="D110">
        <v>2545.23</v>
      </c>
      <c r="E110">
        <v>0</v>
      </c>
      <c r="F110">
        <v>38.25</v>
      </c>
    </row>
    <row r="111" spans="1:6" ht="13" x14ac:dyDescent="0.3">
      <c r="A111" s="32" t="s">
        <v>209</v>
      </c>
      <c r="B111">
        <v>41</v>
      </c>
      <c r="C111">
        <v>21.47</v>
      </c>
      <c r="D111">
        <v>880.27</v>
      </c>
      <c r="E111">
        <v>0</v>
      </c>
      <c r="F111">
        <v>38.25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45190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13</v>
      </c>
      <c r="L12" s="30">
        <f>C92</f>
        <v>23.77</v>
      </c>
      <c r="M12" s="3">
        <f>B93</f>
        <v>112</v>
      </c>
      <c r="N12" s="30">
        <f>C93</f>
        <v>28.64</v>
      </c>
      <c r="O12" s="3">
        <f>B94</f>
        <v>121</v>
      </c>
      <c r="P12" s="30">
        <f>C94</f>
        <v>54.19</v>
      </c>
      <c r="Q12" s="3">
        <f>B95</f>
        <v>112</v>
      </c>
      <c r="R12" s="30">
        <f>C95</f>
        <v>28.86</v>
      </c>
      <c r="S12" s="3">
        <f>B96</f>
        <v>243</v>
      </c>
      <c r="T12" s="30">
        <f>C96</f>
        <v>29.69</v>
      </c>
      <c r="U12" s="3">
        <f>B97</f>
        <v>339</v>
      </c>
      <c r="V12" s="30">
        <f>C97</f>
        <v>30.3</v>
      </c>
      <c r="W12" s="3">
        <f>B98</f>
        <v>242</v>
      </c>
      <c r="X12" s="30">
        <f>C98</f>
        <v>31.9</v>
      </c>
      <c r="Y12" s="3">
        <f>B99</f>
        <v>27</v>
      </c>
      <c r="Z12" s="30">
        <f>C99</f>
        <v>35.950000000000003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9</v>
      </c>
      <c r="AV12" s="30">
        <f>C110</f>
        <v>26.61</v>
      </c>
      <c r="AW12" s="3">
        <f>B111</f>
        <v>6</v>
      </c>
      <c r="AX12" s="30">
        <f>C111</f>
        <v>25.17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309.01</v>
      </c>
      <c r="M13" s="24"/>
      <c r="N13" s="9">
        <f>$D93</f>
        <v>3207.68</v>
      </c>
      <c r="O13" s="24"/>
      <c r="P13" s="9">
        <f>$D94</f>
        <v>6556.99</v>
      </c>
      <c r="Q13" s="24"/>
      <c r="R13" s="9">
        <f>$D95</f>
        <v>3232.32</v>
      </c>
      <c r="S13" s="24"/>
      <c r="T13" s="9">
        <f>$D96</f>
        <v>7214.67</v>
      </c>
      <c r="U13" s="24"/>
      <c r="V13" s="9">
        <f>$D97</f>
        <v>10271.700000000001</v>
      </c>
      <c r="W13" s="24"/>
      <c r="X13" s="9">
        <f>$D98</f>
        <v>7719.8</v>
      </c>
      <c r="Y13" s="24"/>
      <c r="Z13" s="9">
        <f>$D99</f>
        <v>970.65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239.49</v>
      </c>
      <c r="AW13" s="24"/>
      <c r="AX13" s="9">
        <f>$D111</f>
        <v>151.02000000000001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42.25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1444.74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1444.74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16</v>
      </c>
      <c r="P31" s="119" t="s">
        <v>164</v>
      </c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16</v>
      </c>
      <c r="P32" s="120" t="s">
        <v>164</v>
      </c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72</v>
      </c>
      <c r="P34" s="120" t="s">
        <v>164</v>
      </c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73</v>
      </c>
      <c r="P35" s="119" t="s">
        <v>164</v>
      </c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150</v>
      </c>
      <c r="P36" s="120" t="s">
        <v>164</v>
      </c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75</v>
      </c>
      <c r="P37" s="119" t="s">
        <v>164</v>
      </c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74</v>
      </c>
      <c r="P38" s="120" t="s">
        <v>164</v>
      </c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476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>x</v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>x</v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>x</v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>x</v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>x</v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>x</v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>x</v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289</v>
      </c>
    </row>
    <row r="84" spans="1:6" x14ac:dyDescent="0.25">
      <c r="A84" t="s">
        <v>179</v>
      </c>
      <c r="B84" t="s">
        <v>290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42.25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42.25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42.25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42.25</v>
      </c>
    </row>
    <row r="92" spans="1:6" ht="13" x14ac:dyDescent="0.3">
      <c r="A92" s="32" t="s">
        <v>190</v>
      </c>
      <c r="B92">
        <v>13</v>
      </c>
      <c r="C92">
        <v>23.77</v>
      </c>
      <c r="D92">
        <v>309.01</v>
      </c>
      <c r="E92">
        <v>0</v>
      </c>
      <c r="F92">
        <v>42.25</v>
      </c>
    </row>
    <row r="93" spans="1:6" ht="13" x14ac:dyDescent="0.3">
      <c r="A93" s="32" t="s">
        <v>191</v>
      </c>
      <c r="B93">
        <v>112</v>
      </c>
      <c r="C93">
        <v>28.64</v>
      </c>
      <c r="D93">
        <v>3207.68</v>
      </c>
      <c r="E93">
        <v>0</v>
      </c>
      <c r="F93">
        <v>42.25</v>
      </c>
    </row>
    <row r="94" spans="1:6" ht="13" x14ac:dyDescent="0.3">
      <c r="A94" s="32" t="s">
        <v>192</v>
      </c>
      <c r="B94">
        <v>121</v>
      </c>
      <c r="C94">
        <v>54.19</v>
      </c>
      <c r="D94">
        <v>6556.99</v>
      </c>
      <c r="E94">
        <v>1444.74</v>
      </c>
      <c r="F94">
        <v>42.25</v>
      </c>
    </row>
    <row r="95" spans="1:6" ht="13" x14ac:dyDescent="0.3">
      <c r="A95" s="32" t="s">
        <v>193</v>
      </c>
      <c r="B95">
        <v>112</v>
      </c>
      <c r="C95">
        <v>28.86</v>
      </c>
      <c r="D95">
        <v>3232.32</v>
      </c>
      <c r="E95">
        <v>0</v>
      </c>
      <c r="F95">
        <v>42.25</v>
      </c>
    </row>
    <row r="96" spans="1:6" ht="13" x14ac:dyDescent="0.3">
      <c r="A96" s="32" t="s">
        <v>194</v>
      </c>
      <c r="B96">
        <v>243</v>
      </c>
      <c r="C96">
        <v>29.69</v>
      </c>
      <c r="D96">
        <v>7214.67</v>
      </c>
      <c r="E96">
        <v>0</v>
      </c>
      <c r="F96">
        <v>42.25</v>
      </c>
    </row>
    <row r="97" spans="1:6" ht="13" x14ac:dyDescent="0.3">
      <c r="A97" s="32" t="s">
        <v>195</v>
      </c>
      <c r="B97">
        <v>339</v>
      </c>
      <c r="C97">
        <v>30.3</v>
      </c>
      <c r="D97">
        <v>10271.700000000001</v>
      </c>
      <c r="E97">
        <v>0</v>
      </c>
      <c r="F97">
        <v>42.25</v>
      </c>
    </row>
    <row r="98" spans="1:6" ht="13" x14ac:dyDescent="0.3">
      <c r="A98" s="32" t="s">
        <v>196</v>
      </c>
      <c r="B98">
        <v>242</v>
      </c>
      <c r="C98">
        <v>31.9</v>
      </c>
      <c r="D98">
        <v>7719.8</v>
      </c>
      <c r="E98">
        <v>0</v>
      </c>
      <c r="F98">
        <v>42.25</v>
      </c>
    </row>
    <row r="99" spans="1:6" ht="13" x14ac:dyDescent="0.3">
      <c r="A99" s="32" t="s">
        <v>197</v>
      </c>
      <c r="B99">
        <v>27</v>
      </c>
      <c r="C99">
        <v>35.950000000000003</v>
      </c>
      <c r="D99">
        <v>970.65</v>
      </c>
      <c r="E99">
        <v>0</v>
      </c>
      <c r="F99">
        <v>42.25</v>
      </c>
    </row>
    <row r="100" spans="1:6" ht="13" x14ac:dyDescent="0.3">
      <c r="A100" s="32" t="s">
        <v>198</v>
      </c>
      <c r="B100">
        <v>0</v>
      </c>
      <c r="C100">
        <v>0</v>
      </c>
      <c r="D100">
        <v>0</v>
      </c>
      <c r="E100">
        <v>0</v>
      </c>
      <c r="F100">
        <v>42.25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42.25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42.25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42.25</v>
      </c>
    </row>
    <row r="104" spans="1:6" ht="13" x14ac:dyDescent="0.3">
      <c r="A104" s="32" t="s">
        <v>202</v>
      </c>
      <c r="B104">
        <v>0</v>
      </c>
      <c r="C104">
        <v>0</v>
      </c>
      <c r="D104">
        <v>0</v>
      </c>
      <c r="E104">
        <v>0</v>
      </c>
      <c r="F104">
        <v>42.25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42.25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42.25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42.25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42.25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42.25</v>
      </c>
    </row>
    <row r="110" spans="1:6" ht="13" x14ac:dyDescent="0.3">
      <c r="A110" s="32" t="s">
        <v>208</v>
      </c>
      <c r="B110">
        <v>9</v>
      </c>
      <c r="C110">
        <v>26.61</v>
      </c>
      <c r="D110">
        <v>239.49</v>
      </c>
      <c r="E110">
        <v>0</v>
      </c>
      <c r="F110">
        <v>42.25</v>
      </c>
    </row>
    <row r="111" spans="1:6" ht="13" x14ac:dyDescent="0.3">
      <c r="A111" s="32" t="s">
        <v>209</v>
      </c>
      <c r="B111">
        <v>6</v>
      </c>
      <c r="C111">
        <v>25.17</v>
      </c>
      <c r="D111">
        <v>151.02000000000001</v>
      </c>
      <c r="E111">
        <v>0</v>
      </c>
      <c r="F111">
        <v>42.25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O514"/>
  <sheetViews>
    <sheetView topLeftCell="Z1" zoomScaleNormal="100" workbookViewId="0">
      <selection activeCell="E19" sqref="E19"/>
    </sheetView>
  </sheetViews>
  <sheetFormatPr defaultRowHeight="12.5" x14ac:dyDescent="0.25"/>
  <cols>
    <col min="1" max="1" width="6.7265625" customWidth="1"/>
    <col min="2" max="2" width="13.453125" customWidth="1"/>
    <col min="4" max="4" width="1.7265625" customWidth="1"/>
    <col min="5" max="5" width="14" customWidth="1"/>
    <col min="6" max="6" width="1.7265625" customWidth="1"/>
    <col min="7" max="7" width="10.54296875" bestFit="1" customWidth="1"/>
    <col min="8" max="8" width="1.26953125" customWidth="1"/>
    <col min="9" max="9" width="9.26953125" customWidth="1"/>
    <col min="10" max="10" width="1.26953125" customWidth="1"/>
    <col min="11" max="11" width="11.54296875" customWidth="1"/>
    <col min="12" max="12" width="1.7265625" customWidth="1"/>
    <col min="13" max="13" width="11.7265625" customWidth="1"/>
    <col min="14" max="14" width="1.7265625" customWidth="1"/>
    <col min="15" max="15" width="14" bestFit="1" customWidth="1"/>
    <col min="16" max="16" width="4.7265625" customWidth="1"/>
    <col min="17" max="17" width="12.7265625" customWidth="1"/>
    <col min="18" max="18" width="4.7265625" customWidth="1"/>
    <col min="19" max="19" width="13.26953125" customWidth="1"/>
    <col min="20" max="20" width="13.453125" customWidth="1"/>
    <col min="21" max="21" width="4.7265625" customWidth="1"/>
    <col min="22" max="23" width="10.26953125" style="36" customWidth="1"/>
    <col min="24" max="24" width="10.26953125" customWidth="1"/>
    <col min="25" max="25" width="10.7265625" style="36" customWidth="1"/>
    <col min="26" max="27" width="10.26953125" style="36" customWidth="1"/>
    <col min="28" max="28" width="4.7265625" customWidth="1"/>
    <col min="29" max="29" width="9.453125" bestFit="1" customWidth="1"/>
    <col min="30" max="30" width="14" bestFit="1" customWidth="1"/>
    <col min="31" max="31" width="2.7265625" customWidth="1"/>
    <col min="32" max="32" width="9.26953125" bestFit="1" customWidth="1"/>
    <col min="33" max="33" width="12.26953125" bestFit="1" customWidth="1"/>
    <col min="34" max="34" width="2.7265625" customWidth="1"/>
    <col min="35" max="35" width="11.54296875" style="37" bestFit="1" customWidth="1"/>
    <col min="36" max="36" width="14.26953125" customWidth="1"/>
    <col min="37" max="37" width="2.7265625" customWidth="1"/>
    <col min="38" max="38" width="10.7265625" style="37" bestFit="1" customWidth="1"/>
    <col min="39" max="39" width="14" bestFit="1" customWidth="1"/>
    <col min="40" max="40" width="2.7265625" customWidth="1"/>
  </cols>
  <sheetData>
    <row r="1" spans="1:40" x14ac:dyDescent="0.25">
      <c r="A1" t="s">
        <v>45</v>
      </c>
      <c r="C1" t="s">
        <v>46</v>
      </c>
    </row>
    <row r="2" spans="1:40" x14ac:dyDescent="0.25">
      <c r="C2" t="s">
        <v>47</v>
      </c>
    </row>
    <row r="3" spans="1:40" ht="18" x14ac:dyDescent="0.4">
      <c r="B3" s="206" t="s">
        <v>0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</row>
    <row r="4" spans="1:40" ht="15.5" x14ac:dyDescent="0.35">
      <c r="B4" s="207" t="s">
        <v>17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</row>
    <row r="5" spans="1:40" s="131" customFormat="1" ht="12.75" customHeight="1" x14ac:dyDescent="0.3">
      <c r="A5" s="130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</row>
    <row r="6" spans="1:40" s="131" customFormat="1" ht="12.75" customHeight="1" x14ac:dyDescent="0.3">
      <c r="A6" s="130"/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28" t="s">
        <v>48</v>
      </c>
      <c r="W6" s="229"/>
      <c r="X6" s="229"/>
      <c r="Y6" s="229"/>
      <c r="Z6" s="229"/>
      <c r="AA6" s="230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</row>
    <row r="7" spans="1:40" x14ac:dyDescent="0.25">
      <c r="AC7" s="44"/>
      <c r="AD7" s="45"/>
      <c r="AE7" s="45"/>
      <c r="AF7" s="44"/>
      <c r="AG7" s="45"/>
      <c r="AH7" s="45"/>
      <c r="AJ7" s="45"/>
      <c r="AK7" s="45"/>
    </row>
    <row r="8" spans="1:40" ht="13" x14ac:dyDescent="0.3">
      <c r="E8" s="201"/>
      <c r="Q8" s="129" t="s">
        <v>49</v>
      </c>
      <c r="S8" s="223" t="s">
        <v>50</v>
      </c>
      <c r="T8" s="224"/>
      <c r="V8" s="223" t="s">
        <v>51</v>
      </c>
      <c r="W8" s="227"/>
      <c r="X8" s="227"/>
      <c r="Y8" s="227"/>
      <c r="Z8" s="227"/>
      <c r="AA8" s="224"/>
      <c r="AC8" s="223" t="s">
        <v>52</v>
      </c>
      <c r="AD8" s="224"/>
      <c r="AE8" s="45"/>
      <c r="AF8" s="223" t="s">
        <v>53</v>
      </c>
      <c r="AG8" s="224"/>
      <c r="AH8" s="45"/>
      <c r="AI8" s="223" t="s">
        <v>54</v>
      </c>
      <c r="AJ8" s="224"/>
      <c r="AK8" s="45"/>
    </row>
    <row r="9" spans="1:40" ht="76.5" customHeight="1" x14ac:dyDescent="0.3">
      <c r="B9" s="46" t="s">
        <v>55</v>
      </c>
      <c r="C9" s="46" t="s">
        <v>56</v>
      </c>
      <c r="E9" s="46" t="s">
        <v>57</v>
      </c>
      <c r="G9" s="46" t="s">
        <v>58</v>
      </c>
      <c r="H9" s="201"/>
      <c r="I9" s="46" t="s">
        <v>59</v>
      </c>
      <c r="J9" s="201"/>
      <c r="K9" s="46" t="s">
        <v>30</v>
      </c>
      <c r="L9" s="201"/>
      <c r="M9" s="46" t="s">
        <v>60</v>
      </c>
      <c r="N9" s="201"/>
      <c r="O9" s="46" t="s">
        <v>61</v>
      </c>
      <c r="P9" s="201"/>
      <c r="Q9" s="46" t="s">
        <v>62</v>
      </c>
      <c r="R9" s="201"/>
      <c r="S9" s="225" t="s">
        <v>63</v>
      </c>
      <c r="T9" s="225"/>
      <c r="U9" s="201"/>
      <c r="V9" s="46" t="s">
        <v>64</v>
      </c>
      <c r="W9" s="46" t="s">
        <v>65</v>
      </c>
      <c r="X9" s="46" t="s">
        <v>66</v>
      </c>
      <c r="Y9" s="46" t="s">
        <v>67</v>
      </c>
      <c r="Z9" s="46" t="s">
        <v>68</v>
      </c>
      <c r="AA9" s="203" t="s">
        <v>69</v>
      </c>
      <c r="AC9" s="226" t="s">
        <v>70</v>
      </c>
      <c r="AD9" s="226"/>
      <c r="AE9" s="45"/>
      <c r="AF9" s="226" t="s">
        <v>71</v>
      </c>
      <c r="AG9" s="226"/>
      <c r="AH9" s="45"/>
      <c r="AI9" s="226" t="s">
        <v>72</v>
      </c>
      <c r="AJ9" s="226"/>
      <c r="AK9" s="45"/>
      <c r="AL9" s="226" t="s">
        <v>73</v>
      </c>
      <c r="AM9" s="226"/>
      <c r="AN9" s="203"/>
    </row>
    <row r="10" spans="1:40" ht="13" x14ac:dyDescent="0.3">
      <c r="B10" s="202"/>
      <c r="C10" s="47"/>
      <c r="D10" s="202"/>
      <c r="E10" s="48"/>
      <c r="G10" s="202"/>
      <c r="H10" s="202"/>
      <c r="J10" s="202"/>
      <c r="K10" s="37"/>
      <c r="L10" s="202"/>
      <c r="N10" s="202"/>
      <c r="O10" s="45"/>
      <c r="P10" s="202"/>
      <c r="Q10" s="69"/>
      <c r="R10" s="202"/>
      <c r="S10" s="69" t="s">
        <v>34</v>
      </c>
      <c r="T10" s="70" t="s">
        <v>35</v>
      </c>
      <c r="U10" s="202"/>
      <c r="W10" s="61"/>
      <c r="X10" s="61"/>
      <c r="Y10" s="61"/>
      <c r="Z10" s="61"/>
      <c r="AA10" s="69"/>
      <c r="AB10" s="21"/>
      <c r="AC10" s="69" t="s">
        <v>34</v>
      </c>
      <c r="AD10" s="70" t="s">
        <v>35</v>
      </c>
      <c r="AE10" s="49"/>
      <c r="AF10" s="69" t="s">
        <v>34</v>
      </c>
      <c r="AG10" s="70" t="s">
        <v>35</v>
      </c>
      <c r="AH10" s="49"/>
      <c r="AI10" s="64" t="s">
        <v>34</v>
      </c>
      <c r="AJ10" s="70" t="s">
        <v>35</v>
      </c>
      <c r="AK10" s="49"/>
      <c r="AL10" s="69" t="s">
        <v>34</v>
      </c>
      <c r="AM10" s="70" t="s">
        <v>35</v>
      </c>
      <c r="AN10" s="70"/>
    </row>
    <row r="11" spans="1:40" ht="13" x14ac:dyDescent="0.3">
      <c r="B11" s="205" t="s">
        <v>74</v>
      </c>
      <c r="C11" s="205" t="s">
        <v>75</v>
      </c>
      <c r="E11" s="205" t="s">
        <v>76</v>
      </c>
      <c r="F11" s="202"/>
      <c r="G11" s="205" t="s">
        <v>77</v>
      </c>
      <c r="H11" s="202"/>
      <c r="I11" s="205" t="s">
        <v>78</v>
      </c>
      <c r="J11" s="202"/>
      <c r="K11" s="205" t="s">
        <v>79</v>
      </c>
      <c r="M11" s="205" t="s">
        <v>80</v>
      </c>
      <c r="N11" s="202"/>
      <c r="O11" s="205" t="s">
        <v>81</v>
      </c>
      <c r="P11" s="202"/>
      <c r="Q11" s="205" t="s">
        <v>82</v>
      </c>
      <c r="R11" s="202"/>
      <c r="S11" s="205" t="s">
        <v>83</v>
      </c>
      <c r="T11" s="205" t="s">
        <v>84</v>
      </c>
      <c r="U11" s="202"/>
      <c r="V11" s="205" t="s">
        <v>85</v>
      </c>
      <c r="W11" s="205" t="s">
        <v>86</v>
      </c>
      <c r="X11" s="205" t="s">
        <v>87</v>
      </c>
      <c r="Y11" s="205" t="s">
        <v>88</v>
      </c>
      <c r="Z11" s="205" t="s">
        <v>89</v>
      </c>
      <c r="AA11" s="205" t="s">
        <v>90</v>
      </c>
      <c r="AB11" s="21"/>
      <c r="AC11" s="205" t="s">
        <v>91</v>
      </c>
      <c r="AD11" s="205" t="s">
        <v>92</v>
      </c>
      <c r="AE11" s="49"/>
      <c r="AF11" s="205" t="s">
        <v>93</v>
      </c>
      <c r="AG11" s="205" t="s">
        <v>94</v>
      </c>
      <c r="AH11" s="49"/>
      <c r="AI11" s="205" t="s">
        <v>95</v>
      </c>
      <c r="AJ11" s="205" t="s">
        <v>96</v>
      </c>
      <c r="AK11" s="49"/>
      <c r="AL11" s="205" t="s">
        <v>97</v>
      </c>
      <c r="AM11" s="205" t="s">
        <v>98</v>
      </c>
      <c r="AN11" s="70"/>
    </row>
    <row r="12" spans="1:40" ht="30" customHeight="1" x14ac:dyDescent="0.25">
      <c r="E12" s="45"/>
      <c r="K12" s="37"/>
      <c r="O12" s="45"/>
      <c r="W12" s="61"/>
      <c r="X12" s="61"/>
      <c r="Y12" s="61"/>
      <c r="Z12" s="61"/>
      <c r="AB12" s="21"/>
      <c r="AC12" s="36"/>
      <c r="AD12" s="45"/>
      <c r="AE12" s="45"/>
      <c r="AF12" s="36"/>
      <c r="AG12" s="45"/>
      <c r="AH12" s="45"/>
      <c r="AJ12" s="45"/>
      <c r="AK12" s="45"/>
    </row>
    <row r="13" spans="1:40" ht="3" customHeight="1" x14ac:dyDescent="0.25">
      <c r="B13" s="22"/>
      <c r="C13" s="21"/>
      <c r="D13" s="21"/>
      <c r="E13" s="49"/>
      <c r="G13" s="21"/>
      <c r="H13" s="21"/>
      <c r="I13" s="21"/>
      <c r="J13" s="21"/>
      <c r="K13" s="50"/>
      <c r="L13" s="21"/>
      <c r="M13" s="21"/>
      <c r="N13" s="21"/>
      <c r="O13" s="49"/>
      <c r="P13" s="21"/>
      <c r="R13" s="21"/>
      <c r="T13" s="21"/>
      <c r="U13" s="21"/>
      <c r="W13" s="61"/>
      <c r="X13" s="36"/>
      <c r="Y13" s="61"/>
      <c r="Z13" s="61"/>
      <c r="AB13" s="21"/>
      <c r="AC13" s="36"/>
      <c r="AD13" s="45"/>
      <c r="AE13" s="45"/>
      <c r="AF13" s="36"/>
      <c r="AG13" s="45"/>
      <c r="AH13" s="45"/>
      <c r="AJ13" s="45"/>
      <c r="AK13" s="45"/>
    </row>
    <row r="14" spans="1:40" ht="12.75" customHeight="1" x14ac:dyDescent="0.25">
      <c r="B14" s="22"/>
      <c r="C14" s="21"/>
      <c r="D14" s="21"/>
      <c r="E14" s="49"/>
      <c r="G14" s="21"/>
      <c r="H14" s="21"/>
      <c r="I14" s="21"/>
      <c r="J14" s="21"/>
      <c r="K14" s="50"/>
      <c r="L14" s="21"/>
      <c r="M14" s="21"/>
      <c r="N14" s="21"/>
      <c r="O14" s="49"/>
      <c r="P14" s="21"/>
      <c r="R14" s="21"/>
      <c r="T14" s="21"/>
      <c r="U14" s="21"/>
      <c r="W14" s="61"/>
      <c r="X14" s="36"/>
      <c r="Y14" s="61"/>
      <c r="Z14" s="61"/>
      <c r="AB14" s="21"/>
      <c r="AC14" s="36"/>
      <c r="AD14" s="45"/>
      <c r="AE14" s="45"/>
      <c r="AF14" s="36"/>
      <c r="AG14" s="45"/>
      <c r="AH14" s="45"/>
      <c r="AJ14" s="45"/>
      <c r="AK14" s="45"/>
    </row>
    <row r="15" spans="1:40" x14ac:dyDescent="0.25">
      <c r="A15">
        <v>1</v>
      </c>
      <c r="B15" s="52">
        <v>45140</v>
      </c>
      <c r="C15" s="21"/>
      <c r="D15" s="21"/>
      <c r="E15" s="53">
        <f>SUM(E16:E19)</f>
        <v>9754.0299999999988</v>
      </c>
      <c r="G15" s="54">
        <f>SUM(G16:G19)</f>
        <v>227</v>
      </c>
      <c r="H15" s="39"/>
      <c r="I15" s="62"/>
      <c r="J15" s="39"/>
      <c r="K15" s="62"/>
      <c r="L15" s="59"/>
      <c r="M15" s="62"/>
      <c r="N15" s="59"/>
      <c r="O15" s="53">
        <f>SUM(O16:O19)</f>
        <v>985.01999999999907</v>
      </c>
      <c r="P15" s="39"/>
      <c r="Q15" s="39"/>
      <c r="R15" s="39"/>
      <c r="S15" s="54">
        <f>SUM(S16:S19)</f>
        <v>0</v>
      </c>
      <c r="T15" s="53">
        <f>SUM(T16:T19)</f>
        <v>0</v>
      </c>
      <c r="U15" s="39"/>
      <c r="X15" s="36"/>
      <c r="AC15" s="54">
        <f>SUM(AC16:AC19)</f>
        <v>0</v>
      </c>
      <c r="AD15" s="53">
        <f>SUM(AD16:AD19)</f>
        <v>0</v>
      </c>
      <c r="AE15" s="45"/>
      <c r="AF15" s="54">
        <f>SUM(AF16:AF19)</f>
        <v>0</v>
      </c>
      <c r="AG15" s="53">
        <f>SUM(AG16:AG19)</f>
        <v>0</v>
      </c>
      <c r="AH15" s="45"/>
      <c r="AI15" s="65">
        <f>SUM(AI16:AI19)</f>
        <v>0</v>
      </c>
      <c r="AJ15" s="53">
        <f>SUM(AJ16:AJ19)</f>
        <v>0</v>
      </c>
      <c r="AK15" s="45"/>
      <c r="AL15" s="65">
        <f>SUM(AL16:AL19)</f>
        <v>0</v>
      </c>
      <c r="AM15" s="53">
        <f>SUM(AM16:AM19)</f>
        <v>0</v>
      </c>
      <c r="AN15" s="63"/>
    </row>
    <row r="16" spans="1:40" x14ac:dyDescent="0.25">
      <c r="B16" s="28"/>
      <c r="C16" s="55">
        <v>14</v>
      </c>
      <c r="D16" s="21"/>
      <c r="E16" s="56">
        <v>3590.47</v>
      </c>
      <c r="G16" s="57">
        <v>71</v>
      </c>
      <c r="H16" s="39"/>
      <c r="I16" s="50">
        <f>IF(G16=0,0,E16/G16)</f>
        <v>50.57</v>
      </c>
      <c r="J16" s="39"/>
      <c r="K16" s="58">
        <v>38.630000000000003</v>
      </c>
      <c r="L16" s="59"/>
      <c r="M16" s="50">
        <f>IF(I16 = 0, 0, I16-K16)</f>
        <v>11.939999999999998</v>
      </c>
      <c r="N16" s="59"/>
      <c r="O16" s="49">
        <f>+M16*G16</f>
        <v>847.73999999999978</v>
      </c>
      <c r="P16" s="39"/>
      <c r="Q16" s="128">
        <v>177</v>
      </c>
      <c r="R16" s="39"/>
      <c r="S16" s="36">
        <f>IF(($G16-$Q16)&gt;0,($G16-$Q16),0)</f>
        <v>0</v>
      </c>
      <c r="T16" s="45">
        <f>+S16*M16</f>
        <v>0</v>
      </c>
      <c r="U16" s="39"/>
      <c r="V16" s="60"/>
      <c r="W16" s="60"/>
      <c r="X16" s="60"/>
      <c r="Y16" s="60"/>
      <c r="Z16" s="67">
        <f>SUM(V16:Y16)</f>
        <v>0</v>
      </c>
      <c r="AA16" s="61">
        <f>IF(MONTH(B15)&gt;9,+$G$512,IF(MONTH(B15)&lt;4,+$G$512,+$G$513))</f>
        <v>314</v>
      </c>
      <c r="AC16" s="36">
        <f>IF(Z16&gt;=AA16,IF(S16&lt;Z16,+S16,+Z16),0)</f>
        <v>0</v>
      </c>
      <c r="AD16" s="45">
        <f>IF(AC16&gt;0,+AC16*M16,0)</f>
        <v>0</v>
      </c>
      <c r="AE16" s="45"/>
      <c r="AF16" s="36">
        <f>IF(AC16=0,IF(S16&lt;W16,+S16,+W16),0)</f>
        <v>0</v>
      </c>
      <c r="AG16" s="45">
        <f>IF(AF16&gt;0,+AF16*M16,0)</f>
        <v>0</v>
      </c>
      <c r="AH16" s="45"/>
      <c r="AI16" s="37">
        <f>IF((S16-AC16-AF16)&gt;0,(+S16-AC16-AF16)*0.85,0)</f>
        <v>0</v>
      </c>
      <c r="AJ16" s="45">
        <f>IF(AI16&gt;0,IF(I16&lt;$I$508,+AI16*M16,+AI16*($I$508-K16)),0)</f>
        <v>0</v>
      </c>
      <c r="AK16" s="45"/>
      <c r="AL16" s="37">
        <f t="shared" ref="AL16:AM19" si="0">+S16-AC16-AF16-AI16</f>
        <v>0</v>
      </c>
      <c r="AM16" s="23">
        <f t="shared" si="0"/>
        <v>0</v>
      </c>
      <c r="AN16" s="23"/>
    </row>
    <row r="17" spans="1:40" x14ac:dyDescent="0.25">
      <c r="B17" s="28"/>
      <c r="C17" s="55">
        <v>17</v>
      </c>
      <c r="D17" s="21"/>
      <c r="E17" s="56">
        <v>3068.52</v>
      </c>
      <c r="G17" s="57">
        <v>78</v>
      </c>
      <c r="H17" s="39"/>
      <c r="I17" s="50">
        <f>IF(G17=0,0,E17/G17)</f>
        <v>39.339999999999996</v>
      </c>
      <c r="J17" s="39"/>
      <c r="K17" s="126">
        <f>IF(G17=0,0,+K16)</f>
        <v>38.630000000000003</v>
      </c>
      <c r="L17" s="59"/>
      <c r="M17" s="50">
        <f>IF(I17 = 0, 0, I17-K17)</f>
        <v>0.70999999999999375</v>
      </c>
      <c r="N17" s="59"/>
      <c r="O17" s="49">
        <f>+M17*G17</f>
        <v>55.379999999999512</v>
      </c>
      <c r="P17" s="39"/>
      <c r="Q17" s="128">
        <v>327</v>
      </c>
      <c r="R17" s="39"/>
      <c r="S17" s="36">
        <f>IF(($G17-$Q17)&gt;0,($G17-$Q17),0)</f>
        <v>0</v>
      </c>
      <c r="T17" s="45">
        <f>+S17*M17</f>
        <v>0</v>
      </c>
      <c r="U17" s="39"/>
      <c r="V17" s="60"/>
      <c r="W17" s="60"/>
      <c r="X17" s="60"/>
      <c r="Y17" s="60"/>
      <c r="Z17" s="67">
        <f>SUM(V17:Y17)</f>
        <v>0</v>
      </c>
      <c r="AA17" s="61">
        <f>+AA16</f>
        <v>314</v>
      </c>
      <c r="AC17" s="36">
        <f>IF(Z17&gt;=AA17,IF(S17&lt;Z17,+S17,+Z17),0)</f>
        <v>0</v>
      </c>
      <c r="AD17" s="45">
        <f>IF(AC17&gt;0,+AC17*M17,0)</f>
        <v>0</v>
      </c>
      <c r="AE17" s="45"/>
      <c r="AF17" s="36">
        <f>IF(AC17=0,IF(S17&lt;W17,+S17,+W17),0)</f>
        <v>0</v>
      </c>
      <c r="AG17" s="45">
        <f>IF(AF17&gt;0,+AF17*M17,0)</f>
        <v>0</v>
      </c>
      <c r="AH17" s="45"/>
      <c r="AI17" s="37">
        <f>IF((S17-AC17-AF17)&gt;0,(+S17-AC17-AF17)*0.85,0)</f>
        <v>0</v>
      </c>
      <c r="AJ17" s="45">
        <f>IF(AI17&gt;0,IF(I17&lt;$I$508,+AI17*M17,+AI17*($I$508-K17)),0)</f>
        <v>0</v>
      </c>
      <c r="AK17" s="45"/>
      <c r="AL17" s="37">
        <f t="shared" si="0"/>
        <v>0</v>
      </c>
      <c r="AM17" s="23">
        <f t="shared" si="0"/>
        <v>0</v>
      </c>
      <c r="AN17" s="23"/>
    </row>
    <row r="18" spans="1:40" x14ac:dyDescent="0.25">
      <c r="B18" s="28"/>
      <c r="C18" s="55">
        <v>18</v>
      </c>
      <c r="D18" s="21"/>
      <c r="E18" s="56">
        <v>3095.04</v>
      </c>
      <c r="G18" s="57">
        <v>78</v>
      </c>
      <c r="H18" s="39"/>
      <c r="I18" s="50">
        <f>IF(G18=0,0,E18/G18)</f>
        <v>39.68</v>
      </c>
      <c r="J18" s="39"/>
      <c r="K18" s="126">
        <f>IF(G18=0,0,+K17)</f>
        <v>38.630000000000003</v>
      </c>
      <c r="L18" s="59"/>
      <c r="M18" s="50">
        <f>IF(I18 = 0, 0, I18-K18)</f>
        <v>1.0499999999999972</v>
      </c>
      <c r="N18" s="59"/>
      <c r="O18" s="49">
        <f>+M18*G18</f>
        <v>81.899999999999778</v>
      </c>
      <c r="P18" s="39"/>
      <c r="Q18" s="128">
        <v>327</v>
      </c>
      <c r="R18" s="39"/>
      <c r="S18" s="36">
        <f>IF(($G18-$Q18)&gt;0,($G18-$Q18),0)</f>
        <v>0</v>
      </c>
      <c r="T18" s="45">
        <f>+S18*M18</f>
        <v>0</v>
      </c>
      <c r="U18" s="39"/>
      <c r="V18" s="60"/>
      <c r="W18" s="60"/>
      <c r="X18" s="60"/>
      <c r="Y18" s="60"/>
      <c r="Z18" s="67">
        <f>SUM(V18:Y18)</f>
        <v>0</v>
      </c>
      <c r="AA18" s="61">
        <f>+AA17</f>
        <v>314</v>
      </c>
      <c r="AC18" s="36">
        <f>IF(Z18&gt;=AA18,IF(S18&lt;Z18,+S18,+Z18),0)</f>
        <v>0</v>
      </c>
      <c r="AD18" s="45">
        <f>IF(AC18&gt;0,+AC18*M18,0)</f>
        <v>0</v>
      </c>
      <c r="AE18" s="45"/>
      <c r="AF18" s="36">
        <f>IF(AC18=0,IF(S18&lt;W18,+S18,+W18),0)</f>
        <v>0</v>
      </c>
      <c r="AG18" s="45">
        <f>IF(AF18&gt;0,+AF18*M18,0)</f>
        <v>0</v>
      </c>
      <c r="AH18" s="45"/>
      <c r="AI18" s="37">
        <f>IF((S18-AC18-AF18)&gt;0,(+S18-AC18-AF18)*0.85,0)</f>
        <v>0</v>
      </c>
      <c r="AJ18" s="45">
        <f>IF(AI18&gt;0,IF(I18&lt;$I$508,+AI18*M18,+AI18*($I$508-K18)),0)</f>
        <v>0</v>
      </c>
      <c r="AK18" s="45"/>
      <c r="AL18" s="37">
        <f t="shared" si="0"/>
        <v>0</v>
      </c>
      <c r="AM18" s="23">
        <f t="shared" si="0"/>
        <v>0</v>
      </c>
      <c r="AN18" s="23"/>
    </row>
    <row r="19" spans="1:40" x14ac:dyDescent="0.25">
      <c r="B19" s="28"/>
      <c r="C19" s="55"/>
      <c r="D19" s="21"/>
      <c r="E19" s="56"/>
      <c r="G19" s="57"/>
      <c r="H19" s="39"/>
      <c r="I19" s="50">
        <f>IF(G19=0,0,E19/G19)</f>
        <v>0</v>
      </c>
      <c r="J19" s="39"/>
      <c r="K19" s="126">
        <f>IF(G19=0,0,+K18)</f>
        <v>0</v>
      </c>
      <c r="L19" s="59"/>
      <c r="M19" s="50">
        <f>IF(I19 = 0, 0, I19-K19)</f>
        <v>0</v>
      </c>
      <c r="N19" s="59"/>
      <c r="O19" s="49">
        <f>+M19*G19</f>
        <v>0</v>
      </c>
      <c r="P19" s="39"/>
      <c r="Q19" s="128">
        <v>0</v>
      </c>
      <c r="R19" s="39"/>
      <c r="S19" s="36">
        <f>IF(($G19-$Q19)&gt;0,($G19-$Q19),0)</f>
        <v>0</v>
      </c>
      <c r="T19" s="45">
        <f>+S19*M19</f>
        <v>0</v>
      </c>
      <c r="U19" s="39"/>
      <c r="V19" s="60"/>
      <c r="W19" s="60"/>
      <c r="X19" s="60"/>
      <c r="Y19" s="60"/>
      <c r="Z19" s="67">
        <f>SUM(V19:Y19)</f>
        <v>0</v>
      </c>
      <c r="AA19" s="61">
        <f>+AA18</f>
        <v>314</v>
      </c>
      <c r="AC19" s="36">
        <f>IF(Z19&gt;=AA19,IF(S19&lt;Z19,+S19,+Z19),0)</f>
        <v>0</v>
      </c>
      <c r="AD19" s="45">
        <f>IF(AC19&gt;0,+AC19*M19,0)</f>
        <v>0</v>
      </c>
      <c r="AE19" s="45"/>
      <c r="AF19" s="36">
        <f>IF(AC19=0,IF(S19&lt;W19,+S19,+W19),0)</f>
        <v>0</v>
      </c>
      <c r="AG19" s="45">
        <f>IF(AF19&gt;0,+AF19*M19,0)</f>
        <v>0</v>
      </c>
      <c r="AH19" s="45"/>
      <c r="AI19" s="37">
        <f>IF((S19-AC19-AF19)&gt;0,(+S19-AC19-AF19)*0.85,0)</f>
        <v>0</v>
      </c>
      <c r="AJ19" s="45">
        <f>IF(AI19&gt;0,IF(I19&lt;$I$508,+AI19*M19,+AI19*($I$508-K19)),0)</f>
        <v>0</v>
      </c>
      <c r="AK19" s="45"/>
      <c r="AL19" s="37">
        <f t="shared" si="0"/>
        <v>0</v>
      </c>
      <c r="AM19" s="23">
        <f t="shared" si="0"/>
        <v>0</v>
      </c>
      <c r="AN19" s="23"/>
    </row>
    <row r="20" spans="1:40" x14ac:dyDescent="0.25">
      <c r="B20" s="28"/>
      <c r="C20" s="55"/>
      <c r="D20" s="21"/>
      <c r="E20" s="56"/>
      <c r="G20" s="57"/>
      <c r="H20" s="39"/>
      <c r="I20" s="50"/>
      <c r="J20" s="39"/>
      <c r="K20" s="126"/>
      <c r="L20" s="59"/>
      <c r="M20" s="50"/>
      <c r="N20" s="59"/>
      <c r="O20" s="49"/>
      <c r="P20" s="39"/>
      <c r="Q20" s="128"/>
      <c r="R20" s="39"/>
      <c r="S20" s="36"/>
      <c r="T20" s="45"/>
      <c r="U20" s="39"/>
      <c r="V20" s="60"/>
      <c r="W20" s="60"/>
      <c r="X20" s="60"/>
      <c r="Y20" s="60"/>
      <c r="Z20" s="67"/>
      <c r="AA20" s="61"/>
      <c r="AC20" s="36"/>
      <c r="AD20" s="45"/>
      <c r="AE20" s="45"/>
      <c r="AF20" s="36"/>
      <c r="AG20" s="45"/>
      <c r="AH20" s="45"/>
      <c r="AJ20" s="45"/>
      <c r="AK20" s="45"/>
      <c r="AM20" s="23"/>
      <c r="AN20" s="23"/>
    </row>
    <row r="21" spans="1:40" x14ac:dyDescent="0.25">
      <c r="B21" s="28"/>
      <c r="C21" s="55"/>
      <c r="D21" s="21"/>
      <c r="E21" s="56"/>
      <c r="G21" s="57"/>
      <c r="H21" s="39"/>
      <c r="I21" s="50"/>
      <c r="J21" s="39"/>
      <c r="K21" s="126"/>
      <c r="L21" s="59"/>
      <c r="M21" s="50"/>
      <c r="N21" s="59"/>
      <c r="O21" s="49"/>
      <c r="P21" s="39"/>
      <c r="Q21" s="128"/>
      <c r="R21" s="39"/>
      <c r="S21" s="36"/>
      <c r="T21" s="45"/>
      <c r="U21" s="39"/>
      <c r="V21" s="60"/>
      <c r="W21" s="60"/>
      <c r="X21" s="60"/>
      <c r="Y21" s="60"/>
      <c r="Z21" s="67"/>
      <c r="AA21" s="61"/>
      <c r="AC21" s="36"/>
      <c r="AD21" s="45"/>
      <c r="AE21" s="45"/>
      <c r="AF21" s="36"/>
      <c r="AG21" s="45"/>
      <c r="AH21" s="45"/>
      <c r="AJ21" s="45"/>
      <c r="AK21" s="45"/>
      <c r="AM21" s="23"/>
      <c r="AN21" s="23"/>
    </row>
    <row r="22" spans="1:40" x14ac:dyDescent="0.25">
      <c r="B22" s="28"/>
      <c r="C22" s="55"/>
      <c r="D22" s="21"/>
      <c r="E22" s="56"/>
      <c r="G22" s="57"/>
      <c r="H22" s="39"/>
      <c r="I22" s="50"/>
      <c r="J22" s="39"/>
      <c r="K22" s="126"/>
      <c r="L22" s="59"/>
      <c r="M22" s="50"/>
      <c r="N22" s="59"/>
      <c r="O22" s="49"/>
      <c r="P22" s="39"/>
      <c r="Q22" s="128"/>
      <c r="R22" s="39"/>
      <c r="S22" s="36"/>
      <c r="T22" s="45"/>
      <c r="U22" s="39"/>
      <c r="V22" s="60"/>
      <c r="W22" s="60"/>
      <c r="X22" s="60"/>
      <c r="Y22" s="60"/>
      <c r="Z22" s="67"/>
      <c r="AA22" s="61"/>
      <c r="AC22" s="36"/>
      <c r="AD22" s="45"/>
      <c r="AE22" s="45"/>
      <c r="AF22" s="36"/>
      <c r="AG22" s="45"/>
      <c r="AH22" s="45"/>
      <c r="AJ22" s="45"/>
      <c r="AK22" s="45"/>
      <c r="AM22" s="23"/>
      <c r="AN22" s="23"/>
    </row>
    <row r="23" spans="1:40" x14ac:dyDescent="0.25">
      <c r="A23">
        <f>A15+1</f>
        <v>2</v>
      </c>
      <c r="B23" s="52">
        <v>45141</v>
      </c>
      <c r="C23" s="21"/>
      <c r="D23" s="21"/>
      <c r="E23" s="53">
        <f>SUM(E24:E31)</f>
        <v>61621.72</v>
      </c>
      <c r="G23" s="54">
        <f>SUM(G24:G31)</f>
        <v>1117</v>
      </c>
      <c r="H23" s="39"/>
      <c r="I23" s="62"/>
      <c r="J23" s="39"/>
      <c r="K23" s="62"/>
      <c r="L23" s="59"/>
      <c r="M23" s="62"/>
      <c r="N23" s="59"/>
      <c r="O23" s="53">
        <f>SUM(O24:O31)</f>
        <v>19309.760000000002</v>
      </c>
      <c r="P23" s="39"/>
      <c r="Q23" s="39"/>
      <c r="R23" s="39"/>
      <c r="S23" s="54">
        <f>SUM(S24:S31)</f>
        <v>43</v>
      </c>
      <c r="T23" s="53">
        <f>SUM(T24:T31)</f>
        <v>194.35999999999984</v>
      </c>
      <c r="U23" s="39"/>
      <c r="X23" s="36"/>
      <c r="AC23" s="54">
        <f>SUM(AC24:AC31)</f>
        <v>43</v>
      </c>
      <c r="AD23" s="53">
        <f>SUM(AD24:AD31)</f>
        <v>194.35999999999984</v>
      </c>
      <c r="AE23" s="45"/>
      <c r="AF23" s="54">
        <f>SUM(AF24:AF31)</f>
        <v>0</v>
      </c>
      <c r="AG23" s="53">
        <f>SUM(AG24:AG31)</f>
        <v>0</v>
      </c>
      <c r="AH23" s="45"/>
      <c r="AI23" s="65">
        <f>SUM(AI24:AI31)</f>
        <v>0</v>
      </c>
      <c r="AJ23" s="53">
        <f>SUM(AJ24:AJ31)</f>
        <v>0</v>
      </c>
      <c r="AK23" s="45"/>
      <c r="AL23" s="65">
        <f>SUM(AL24:AL31)</f>
        <v>0</v>
      </c>
      <c r="AM23" s="53">
        <f>SUM(AM24:AM31)</f>
        <v>0</v>
      </c>
      <c r="AN23" s="63"/>
    </row>
    <row r="24" spans="1:40" x14ac:dyDescent="0.25">
      <c r="B24" s="28"/>
      <c r="C24" s="55">
        <v>11</v>
      </c>
      <c r="D24" s="21"/>
      <c r="E24" s="56">
        <v>15688</v>
      </c>
      <c r="G24" s="57">
        <v>370</v>
      </c>
      <c r="H24" s="39"/>
      <c r="I24" s="50">
        <f>IF(G24=0,0,E24/G24)</f>
        <v>42.4</v>
      </c>
      <c r="J24" s="39"/>
      <c r="K24" s="58">
        <v>37.880000000000003</v>
      </c>
      <c r="L24" s="59"/>
      <c r="M24" s="50">
        <f>IF(I24 = 0, 0, I24-K24)</f>
        <v>4.519999999999996</v>
      </c>
      <c r="N24" s="59"/>
      <c r="O24" s="49">
        <f>+M24*G24</f>
        <v>1672.3999999999985</v>
      </c>
      <c r="P24" s="39"/>
      <c r="Q24" s="128">
        <v>327</v>
      </c>
      <c r="R24" s="39"/>
      <c r="S24" s="36">
        <f>IF(($G24-$Q24)&gt;0,($G24-$Q24),0)</f>
        <v>43</v>
      </c>
      <c r="T24" s="45">
        <f>+S24*M24</f>
        <v>194.35999999999984</v>
      </c>
      <c r="U24" s="39"/>
      <c r="V24" s="60">
        <f>425</f>
        <v>425</v>
      </c>
      <c r="W24" s="60"/>
      <c r="X24" s="60">
        <f>15+13</f>
        <v>28</v>
      </c>
      <c r="Y24" s="60"/>
      <c r="Z24" s="67">
        <f>SUM(V24:Y24)</f>
        <v>453</v>
      </c>
      <c r="AA24" s="61">
        <f>IF(MONTH(B23)&gt;9,+$G$512,IF(MONTH(B23)&lt;4,+$G$512,+$G$513))</f>
        <v>314</v>
      </c>
      <c r="AC24" s="36">
        <f>IF(Z24&gt;=AA24,IF(S24&lt;Z24,+S24,+Z24),0)</f>
        <v>43</v>
      </c>
      <c r="AD24" s="45">
        <f>IF(AC24&gt;0,+AC24*M24,0)</f>
        <v>194.35999999999984</v>
      </c>
      <c r="AE24" s="45"/>
      <c r="AF24" s="36">
        <f>IF(AC24=0,IF(S24&lt;W24,+S24,+W24),0)</f>
        <v>0</v>
      </c>
      <c r="AG24" s="45">
        <f>IF(AF24&gt;0,+AF24*M24,0)</f>
        <v>0</v>
      </c>
      <c r="AH24" s="45"/>
      <c r="AI24" s="37">
        <f>IF((S24-AC24-AF24)&gt;0,(+S24-AC24-AF24)*0.85,0)</f>
        <v>0</v>
      </c>
      <c r="AJ24" s="45">
        <f t="shared" ref="AJ24:AJ31" si="1">IF(AI24&gt;0,IF(I24&lt;$I$508,+AI24*M24,+AI24*($I$508-K24)),0)</f>
        <v>0</v>
      </c>
      <c r="AK24" s="45"/>
      <c r="AL24" s="37">
        <f t="shared" ref="AL24:AM31" si="2">+S24-AC24-AF24-AI24</f>
        <v>0</v>
      </c>
      <c r="AM24" s="23">
        <f t="shared" si="2"/>
        <v>0</v>
      </c>
      <c r="AN24" s="23"/>
    </row>
    <row r="25" spans="1:40" x14ac:dyDescent="0.25">
      <c r="B25" s="28"/>
      <c r="C25" s="55">
        <v>12</v>
      </c>
      <c r="D25" s="21"/>
      <c r="E25" s="56">
        <v>8604.76</v>
      </c>
      <c r="G25" s="57">
        <v>188</v>
      </c>
      <c r="H25" s="39"/>
      <c r="I25" s="50">
        <f>IF(G25=0,0,E25/G25)</f>
        <v>45.77</v>
      </c>
      <c r="J25" s="39"/>
      <c r="K25" s="126">
        <f>IF(G25=0,0,+K24)</f>
        <v>37.880000000000003</v>
      </c>
      <c r="L25" s="59"/>
      <c r="M25" s="50">
        <f>IF(I25 = 0, 0, I25-K25)</f>
        <v>7.8900000000000006</v>
      </c>
      <c r="N25" s="59"/>
      <c r="O25" s="49">
        <f>+M25*G25</f>
        <v>1483.3200000000002</v>
      </c>
      <c r="P25" s="39"/>
      <c r="Q25" s="128">
        <v>327</v>
      </c>
      <c r="R25" s="39"/>
      <c r="S25" s="36">
        <f>IF(($G25-$Q25)&gt;0,($G25-$Q25),0)</f>
        <v>0</v>
      </c>
      <c r="T25" s="45">
        <f>+S25*M25</f>
        <v>0</v>
      </c>
      <c r="U25" s="39"/>
      <c r="V25" s="60"/>
      <c r="W25" s="60"/>
      <c r="X25" s="60"/>
      <c r="Y25" s="60"/>
      <c r="Z25" s="67">
        <f>SUM(V25:Y25)</f>
        <v>0</v>
      </c>
      <c r="AA25" s="61">
        <f>+AA24</f>
        <v>314</v>
      </c>
      <c r="AC25" s="36">
        <f>IF(Z25&gt;=AA25,IF(S25&lt;Z25,+S25,+Z25),0)</f>
        <v>0</v>
      </c>
      <c r="AD25" s="45">
        <f>IF(AC25&gt;0,+AC25*M25,0)</f>
        <v>0</v>
      </c>
      <c r="AE25" s="45"/>
      <c r="AF25" s="36">
        <f>IF(AC25=0,IF(S25&lt;W25,+S25,+W25),0)</f>
        <v>0</v>
      </c>
      <c r="AG25" s="45">
        <f>IF(AF25&gt;0,+AF25*M25,0)</f>
        <v>0</v>
      </c>
      <c r="AH25" s="45"/>
      <c r="AI25" s="37">
        <f>IF((S25-AC25-AF25)&gt;0,(+S25-AC25-AF25)*0.85,0)</f>
        <v>0</v>
      </c>
      <c r="AJ25" s="45">
        <f t="shared" si="1"/>
        <v>0</v>
      </c>
      <c r="AK25" s="45"/>
      <c r="AL25" s="37">
        <f t="shared" si="2"/>
        <v>0</v>
      </c>
      <c r="AM25" s="23">
        <f t="shared" si="2"/>
        <v>0</v>
      </c>
      <c r="AN25" s="23"/>
    </row>
    <row r="26" spans="1:40" x14ac:dyDescent="0.25">
      <c r="B26" s="28"/>
      <c r="C26" s="55">
        <v>15</v>
      </c>
      <c r="D26" s="21"/>
      <c r="E26" s="56">
        <v>2336.88</v>
      </c>
      <c r="G26" s="57">
        <v>52</v>
      </c>
      <c r="H26" s="39"/>
      <c r="I26" s="50">
        <f t="shared" ref="I26:I29" si="3">IF(G26=0,0,E26/G26)</f>
        <v>44.940000000000005</v>
      </c>
      <c r="J26" s="39"/>
      <c r="K26" s="126">
        <f t="shared" ref="K26:K29" si="4">IF(G26=0,0,+K25)</f>
        <v>37.880000000000003</v>
      </c>
      <c r="L26" s="59"/>
      <c r="M26" s="50">
        <f t="shared" ref="M26:M29" si="5">IF(I26 = 0, 0, I26-K26)</f>
        <v>7.0600000000000023</v>
      </c>
      <c r="N26" s="59"/>
      <c r="O26" s="49">
        <f t="shared" ref="O26:O29" si="6">+M26*G26</f>
        <v>367.12000000000012</v>
      </c>
      <c r="P26" s="39"/>
      <c r="Q26" s="128">
        <v>177</v>
      </c>
      <c r="R26" s="39"/>
      <c r="S26" s="36">
        <f t="shared" ref="S26:S29" si="7">IF(($G26-$Q26)&gt;0,($G26-$Q26),0)</f>
        <v>0</v>
      </c>
      <c r="T26" s="45">
        <f t="shared" ref="T26:T29" si="8">+S26*M26</f>
        <v>0</v>
      </c>
      <c r="U26" s="39"/>
      <c r="V26" s="60"/>
      <c r="W26" s="60"/>
      <c r="X26" s="60"/>
      <c r="Y26" s="60"/>
      <c r="Z26" s="67">
        <f t="shared" ref="Z26:Z29" si="9">SUM(V26:Y26)</f>
        <v>0</v>
      </c>
      <c r="AA26" s="61">
        <f t="shared" ref="AA26:AA29" si="10">+AA25</f>
        <v>314</v>
      </c>
      <c r="AC26" s="36">
        <f t="shared" ref="AC26:AC29" si="11">IF(Z26&gt;=AA26,IF(S26&lt;Z26,+S26,+Z26),0)</f>
        <v>0</v>
      </c>
      <c r="AD26" s="45">
        <f t="shared" ref="AD26:AD29" si="12">IF(AC26&gt;0,+AC26*M26,0)</f>
        <v>0</v>
      </c>
      <c r="AE26" s="45"/>
      <c r="AF26" s="36">
        <f t="shared" ref="AF26:AF29" si="13">IF(AC26=0,IF(S26&lt;W26,+S26,+W26),0)</f>
        <v>0</v>
      </c>
      <c r="AG26" s="45">
        <f t="shared" ref="AG26:AG29" si="14">IF(AF26&gt;0,+AF26*M26,0)</f>
        <v>0</v>
      </c>
      <c r="AH26" s="45"/>
      <c r="AI26" s="37">
        <f t="shared" ref="AI26:AI29" si="15">IF((S26-AC26-AF26)&gt;0,(+S26-AC26-AF26)*0.85,0)</f>
        <v>0</v>
      </c>
      <c r="AJ26" s="45">
        <f t="shared" si="1"/>
        <v>0</v>
      </c>
      <c r="AK26" s="45"/>
      <c r="AL26" s="37">
        <f t="shared" ref="AL26:AL29" si="16">+S26-AC26-AF26-AI26</f>
        <v>0</v>
      </c>
      <c r="AM26" s="23">
        <f t="shared" ref="AM26:AM29" si="17">+T26-AD26-AG26-AJ26</f>
        <v>0</v>
      </c>
      <c r="AN26" s="23"/>
    </row>
    <row r="27" spans="1:40" x14ac:dyDescent="0.25">
      <c r="B27" s="28"/>
      <c r="C27" s="55">
        <v>16</v>
      </c>
      <c r="D27" s="21"/>
      <c r="E27" s="56">
        <v>5192.3500000000004</v>
      </c>
      <c r="G27" s="57">
        <v>113</v>
      </c>
      <c r="H27" s="39"/>
      <c r="I27" s="50">
        <f t="shared" si="3"/>
        <v>45.95</v>
      </c>
      <c r="J27" s="39"/>
      <c r="K27" s="126">
        <f t="shared" si="4"/>
        <v>37.880000000000003</v>
      </c>
      <c r="L27" s="59"/>
      <c r="M27" s="50">
        <f t="shared" si="5"/>
        <v>8.07</v>
      </c>
      <c r="N27" s="59"/>
      <c r="O27" s="49">
        <f t="shared" si="6"/>
        <v>911.91000000000008</v>
      </c>
      <c r="P27" s="39"/>
      <c r="Q27" s="128">
        <v>177</v>
      </c>
      <c r="R27" s="39"/>
      <c r="S27" s="36">
        <f t="shared" si="7"/>
        <v>0</v>
      </c>
      <c r="T27" s="45">
        <f t="shared" si="8"/>
        <v>0</v>
      </c>
      <c r="U27" s="39"/>
      <c r="V27" s="60"/>
      <c r="W27" s="60"/>
      <c r="X27" s="60"/>
      <c r="Y27" s="60"/>
      <c r="Z27" s="67">
        <f t="shared" si="9"/>
        <v>0</v>
      </c>
      <c r="AA27" s="61">
        <f t="shared" si="10"/>
        <v>314</v>
      </c>
      <c r="AC27" s="36">
        <f t="shared" si="11"/>
        <v>0</v>
      </c>
      <c r="AD27" s="45">
        <f t="shared" si="12"/>
        <v>0</v>
      </c>
      <c r="AE27" s="45"/>
      <c r="AF27" s="36">
        <f t="shared" si="13"/>
        <v>0</v>
      </c>
      <c r="AG27" s="45">
        <f t="shared" si="14"/>
        <v>0</v>
      </c>
      <c r="AH27" s="45"/>
      <c r="AI27" s="37">
        <f t="shared" si="15"/>
        <v>0</v>
      </c>
      <c r="AJ27" s="45">
        <f t="shared" si="1"/>
        <v>0</v>
      </c>
      <c r="AK27" s="45"/>
      <c r="AL27" s="37">
        <f t="shared" si="16"/>
        <v>0</v>
      </c>
      <c r="AM27" s="23">
        <f t="shared" si="17"/>
        <v>0</v>
      </c>
      <c r="AN27" s="23"/>
    </row>
    <row r="28" spans="1:40" x14ac:dyDescent="0.25">
      <c r="B28" s="28"/>
      <c r="C28" s="55">
        <v>17</v>
      </c>
      <c r="D28" s="21"/>
      <c r="E28" s="56">
        <v>16152.75</v>
      </c>
      <c r="G28" s="57">
        <v>135</v>
      </c>
      <c r="H28" s="39"/>
      <c r="I28" s="50">
        <f t="shared" si="3"/>
        <v>119.65</v>
      </c>
      <c r="J28" s="39"/>
      <c r="K28" s="126">
        <f t="shared" si="4"/>
        <v>37.880000000000003</v>
      </c>
      <c r="L28" s="59"/>
      <c r="M28" s="50">
        <f t="shared" si="5"/>
        <v>81.77000000000001</v>
      </c>
      <c r="N28" s="59"/>
      <c r="O28" s="49">
        <f t="shared" si="6"/>
        <v>11038.95</v>
      </c>
      <c r="P28" s="39"/>
      <c r="Q28" s="128">
        <v>177</v>
      </c>
      <c r="R28" s="39"/>
      <c r="S28" s="36">
        <f t="shared" si="7"/>
        <v>0</v>
      </c>
      <c r="T28" s="45">
        <f t="shared" si="8"/>
        <v>0</v>
      </c>
      <c r="U28" s="39"/>
      <c r="V28" s="60"/>
      <c r="W28" s="60"/>
      <c r="X28" s="60"/>
      <c r="Y28" s="60"/>
      <c r="Z28" s="67">
        <f t="shared" si="9"/>
        <v>0</v>
      </c>
      <c r="AA28" s="61">
        <f t="shared" si="10"/>
        <v>314</v>
      </c>
      <c r="AC28" s="36">
        <f t="shared" si="11"/>
        <v>0</v>
      </c>
      <c r="AD28" s="45">
        <f t="shared" si="12"/>
        <v>0</v>
      </c>
      <c r="AE28" s="45"/>
      <c r="AF28" s="36">
        <f t="shared" si="13"/>
        <v>0</v>
      </c>
      <c r="AG28" s="45">
        <f t="shared" si="14"/>
        <v>0</v>
      </c>
      <c r="AH28" s="45"/>
      <c r="AI28" s="37">
        <f t="shared" si="15"/>
        <v>0</v>
      </c>
      <c r="AJ28" s="45">
        <f t="shared" si="1"/>
        <v>0</v>
      </c>
      <c r="AK28" s="45"/>
      <c r="AL28" s="37">
        <f t="shared" si="16"/>
        <v>0</v>
      </c>
      <c r="AM28" s="23">
        <f t="shared" si="17"/>
        <v>0</v>
      </c>
      <c r="AN28" s="23"/>
    </row>
    <row r="29" spans="1:40" x14ac:dyDescent="0.25">
      <c r="B29" s="28"/>
      <c r="C29" s="55">
        <v>18</v>
      </c>
      <c r="D29" s="21"/>
      <c r="E29" s="56">
        <v>7272.98</v>
      </c>
      <c r="G29" s="57">
        <v>143</v>
      </c>
      <c r="H29" s="39"/>
      <c r="I29" s="50">
        <f t="shared" si="3"/>
        <v>50.86</v>
      </c>
      <c r="J29" s="39"/>
      <c r="K29" s="126">
        <f t="shared" si="4"/>
        <v>37.880000000000003</v>
      </c>
      <c r="L29" s="59"/>
      <c r="M29" s="50">
        <f t="shared" si="5"/>
        <v>12.979999999999997</v>
      </c>
      <c r="N29" s="59"/>
      <c r="O29" s="49">
        <f t="shared" si="6"/>
        <v>1856.1399999999996</v>
      </c>
      <c r="P29" s="39"/>
      <c r="Q29" s="128">
        <v>177</v>
      </c>
      <c r="R29" s="39"/>
      <c r="S29" s="36">
        <f t="shared" si="7"/>
        <v>0</v>
      </c>
      <c r="T29" s="45">
        <f t="shared" si="8"/>
        <v>0</v>
      </c>
      <c r="U29" s="39"/>
      <c r="V29" s="60"/>
      <c r="W29" s="60"/>
      <c r="X29" s="60"/>
      <c r="Y29" s="60"/>
      <c r="Z29" s="67">
        <f t="shared" si="9"/>
        <v>0</v>
      </c>
      <c r="AA29" s="61">
        <f t="shared" si="10"/>
        <v>314</v>
      </c>
      <c r="AC29" s="36">
        <f t="shared" si="11"/>
        <v>0</v>
      </c>
      <c r="AD29" s="45">
        <f t="shared" si="12"/>
        <v>0</v>
      </c>
      <c r="AE29" s="45"/>
      <c r="AF29" s="36">
        <f t="shared" si="13"/>
        <v>0</v>
      </c>
      <c r="AG29" s="45">
        <f t="shared" si="14"/>
        <v>0</v>
      </c>
      <c r="AH29" s="45"/>
      <c r="AI29" s="37">
        <f t="shared" si="15"/>
        <v>0</v>
      </c>
      <c r="AJ29" s="45">
        <f t="shared" si="1"/>
        <v>0</v>
      </c>
      <c r="AK29" s="45"/>
      <c r="AL29" s="37">
        <f t="shared" si="16"/>
        <v>0</v>
      </c>
      <c r="AM29" s="23">
        <f t="shared" si="17"/>
        <v>0</v>
      </c>
      <c r="AN29" s="23"/>
    </row>
    <row r="30" spans="1:40" x14ac:dyDescent="0.25">
      <c r="B30" s="28"/>
      <c r="C30" s="55">
        <v>19</v>
      </c>
      <c r="D30" s="21"/>
      <c r="E30" s="56">
        <v>5158.3999999999996</v>
      </c>
      <c r="G30" s="57">
        <v>104</v>
      </c>
      <c r="H30" s="39"/>
      <c r="I30" s="50">
        <f>IF(G30=0,0,E30/G30)</f>
        <v>49.599999999999994</v>
      </c>
      <c r="J30" s="39"/>
      <c r="K30" s="126">
        <f>IF(G30=0,0,+K25)</f>
        <v>37.880000000000003</v>
      </c>
      <c r="L30" s="59"/>
      <c r="M30" s="50">
        <f>IF(I30 = 0, 0, I30-K30)</f>
        <v>11.719999999999992</v>
      </c>
      <c r="N30" s="59"/>
      <c r="O30" s="49">
        <f>+M30*G30</f>
        <v>1218.8799999999992</v>
      </c>
      <c r="P30" s="39"/>
      <c r="Q30" s="128">
        <v>177</v>
      </c>
      <c r="R30" s="39"/>
      <c r="S30" s="36">
        <f>IF(($G30-$Q30)&gt;0,($G30-$Q30),0)</f>
        <v>0</v>
      </c>
      <c r="T30" s="45">
        <f>+S30*M30</f>
        <v>0</v>
      </c>
      <c r="U30" s="39"/>
      <c r="V30" s="60"/>
      <c r="W30" s="60"/>
      <c r="X30" s="60"/>
      <c r="Y30" s="60"/>
      <c r="Z30" s="67">
        <f>SUM(V30:Y30)</f>
        <v>0</v>
      </c>
      <c r="AA30" s="61">
        <f>+AA25</f>
        <v>314</v>
      </c>
      <c r="AC30" s="36">
        <f>IF(Z30&gt;=AA30,IF(S30&lt;Z30,+S30,+Z30),0)</f>
        <v>0</v>
      </c>
      <c r="AD30" s="45">
        <f>IF(AC30&gt;0,+AC30*M30,0)</f>
        <v>0</v>
      </c>
      <c r="AE30" s="45"/>
      <c r="AF30" s="36">
        <f>IF(AC30=0,IF(S30&lt;W30,+S30,+W30),0)</f>
        <v>0</v>
      </c>
      <c r="AG30" s="45">
        <f>IF(AF30&gt;0,+AF30*M30,0)</f>
        <v>0</v>
      </c>
      <c r="AH30" s="45"/>
      <c r="AI30" s="37">
        <f>IF((S30-AC30-AF30)&gt;0,(+S30-AC30-AF30)*0.85,0)</f>
        <v>0</v>
      </c>
      <c r="AJ30" s="45">
        <f t="shared" si="1"/>
        <v>0</v>
      </c>
      <c r="AK30" s="45"/>
      <c r="AL30" s="37">
        <f t="shared" si="2"/>
        <v>0</v>
      </c>
      <c r="AM30" s="23">
        <f t="shared" si="2"/>
        <v>0</v>
      </c>
      <c r="AN30" s="23"/>
    </row>
    <row r="31" spans="1:40" x14ac:dyDescent="0.25">
      <c r="B31" s="28"/>
      <c r="C31" s="55">
        <v>20</v>
      </c>
      <c r="D31" s="21"/>
      <c r="E31" s="56">
        <v>1215.5999999999999</v>
      </c>
      <c r="G31" s="57">
        <v>12</v>
      </c>
      <c r="H31" s="39"/>
      <c r="I31" s="50">
        <f>IF(G31=0,0,E31/G31)</f>
        <v>101.3</v>
      </c>
      <c r="J31" s="39"/>
      <c r="K31" s="126">
        <f>IF(G31=0,0,+K30)</f>
        <v>37.880000000000003</v>
      </c>
      <c r="L31" s="59"/>
      <c r="M31" s="50">
        <f>IF(I31 = 0, 0, I31-K31)</f>
        <v>63.419999999999995</v>
      </c>
      <c r="N31" s="59"/>
      <c r="O31" s="49">
        <f>+M31*G31</f>
        <v>761.04</v>
      </c>
      <c r="P31" s="39"/>
      <c r="Q31" s="128">
        <v>177</v>
      </c>
      <c r="R31" s="39"/>
      <c r="S31" s="36">
        <f>IF(($G31-$Q31)&gt;0,($G31-$Q31),0)</f>
        <v>0</v>
      </c>
      <c r="T31" s="45">
        <f>+S31*M31</f>
        <v>0</v>
      </c>
      <c r="U31" s="39"/>
      <c r="V31" s="60"/>
      <c r="W31" s="60"/>
      <c r="X31" s="60"/>
      <c r="Y31" s="60"/>
      <c r="Z31" s="67">
        <f>SUM(V31:Y31)</f>
        <v>0</v>
      </c>
      <c r="AA31" s="61">
        <f>+AA30</f>
        <v>314</v>
      </c>
      <c r="AC31" s="36">
        <f>IF(Z31&gt;=AA31,IF(S31&lt;Z31,+S31,+Z31),0)</f>
        <v>0</v>
      </c>
      <c r="AD31" s="45">
        <f>IF(AC31&gt;0,+AC31*M31,0)</f>
        <v>0</v>
      </c>
      <c r="AE31" s="45"/>
      <c r="AF31" s="36">
        <f>IF(AC31=0,IF(S31&lt;W31,+S31,+W31),0)</f>
        <v>0</v>
      </c>
      <c r="AG31" s="45">
        <f>IF(AF31&gt;0,+AF31*M31,0)</f>
        <v>0</v>
      </c>
      <c r="AH31" s="45"/>
      <c r="AI31" s="37">
        <f>IF((S31-AC31-AF31)&gt;0,(+S31-AC31-AF31)*0.85,0)</f>
        <v>0</v>
      </c>
      <c r="AJ31" s="45">
        <f t="shared" si="1"/>
        <v>0</v>
      </c>
      <c r="AK31" s="45"/>
      <c r="AL31" s="37">
        <f t="shared" si="2"/>
        <v>0</v>
      </c>
      <c r="AM31" s="23">
        <f t="shared" si="2"/>
        <v>0</v>
      </c>
      <c r="AN31" s="23"/>
    </row>
    <row r="32" spans="1:40" x14ac:dyDescent="0.25">
      <c r="B32" s="28"/>
      <c r="C32" s="55"/>
      <c r="D32" s="21"/>
      <c r="E32" s="56"/>
      <c r="G32" s="57"/>
      <c r="H32" s="39"/>
      <c r="I32" s="50"/>
      <c r="J32" s="39"/>
      <c r="K32" s="126"/>
      <c r="L32" s="59"/>
      <c r="M32" s="50"/>
      <c r="N32" s="59"/>
      <c r="O32" s="49"/>
      <c r="P32" s="39"/>
      <c r="Q32" s="128"/>
      <c r="R32" s="39"/>
      <c r="S32" s="36"/>
      <c r="T32" s="45"/>
      <c r="U32" s="39"/>
      <c r="V32" s="60"/>
      <c r="W32" s="60"/>
      <c r="X32" s="60"/>
      <c r="Y32" s="60"/>
      <c r="Z32" s="67"/>
      <c r="AA32" s="61"/>
      <c r="AC32" s="36"/>
      <c r="AD32" s="45"/>
      <c r="AE32" s="45"/>
      <c r="AF32" s="36"/>
      <c r="AG32" s="45"/>
      <c r="AH32" s="45"/>
      <c r="AJ32" s="45"/>
      <c r="AK32" s="45"/>
      <c r="AM32" s="23"/>
      <c r="AN32" s="23"/>
    </row>
    <row r="33" spans="1:40" x14ac:dyDescent="0.25">
      <c r="B33" s="28"/>
      <c r="C33" s="55"/>
      <c r="D33" s="21"/>
      <c r="E33" s="56"/>
      <c r="G33" s="57"/>
      <c r="H33" s="39"/>
      <c r="I33" s="50"/>
      <c r="J33" s="39"/>
      <c r="K33" s="126"/>
      <c r="L33" s="59"/>
      <c r="M33" s="50"/>
      <c r="N33" s="59"/>
      <c r="O33" s="49"/>
      <c r="P33" s="39"/>
      <c r="Q33" s="128"/>
      <c r="R33" s="39"/>
      <c r="S33" s="36"/>
      <c r="T33" s="45"/>
      <c r="U33" s="39"/>
      <c r="V33" s="60"/>
      <c r="W33" s="60"/>
      <c r="X33" s="60"/>
      <c r="Y33" s="60"/>
      <c r="Z33" s="67"/>
      <c r="AA33" s="61"/>
      <c r="AC33" s="36"/>
      <c r="AD33" s="45"/>
      <c r="AE33" s="45"/>
      <c r="AF33" s="36"/>
      <c r="AG33" s="45"/>
      <c r="AH33" s="45"/>
      <c r="AJ33" s="45"/>
      <c r="AK33" s="45"/>
      <c r="AM33" s="23"/>
      <c r="AN33" s="23"/>
    </row>
    <row r="34" spans="1:40" x14ac:dyDescent="0.25">
      <c r="B34" s="28"/>
      <c r="C34" s="55"/>
      <c r="D34" s="21"/>
      <c r="E34" s="56"/>
      <c r="G34" s="57"/>
      <c r="H34" s="39"/>
      <c r="I34" s="50"/>
      <c r="J34" s="39"/>
      <c r="K34" s="126"/>
      <c r="L34" s="59"/>
      <c r="M34" s="50"/>
      <c r="N34" s="59"/>
      <c r="O34" s="49"/>
      <c r="P34" s="39"/>
      <c r="Q34" s="128"/>
      <c r="R34" s="39"/>
      <c r="S34" s="36"/>
      <c r="T34" s="45"/>
      <c r="U34" s="39"/>
      <c r="V34" s="60"/>
      <c r="W34" s="60"/>
      <c r="X34" s="60"/>
      <c r="Y34" s="60"/>
      <c r="Z34" s="67"/>
      <c r="AA34" s="61"/>
      <c r="AC34" s="36"/>
      <c r="AD34" s="45"/>
      <c r="AE34" s="45"/>
      <c r="AF34" s="36"/>
      <c r="AG34" s="45"/>
      <c r="AH34" s="45"/>
      <c r="AJ34" s="45"/>
      <c r="AK34" s="45"/>
      <c r="AM34" s="23"/>
      <c r="AN34" s="23"/>
    </row>
    <row r="35" spans="1:40" x14ac:dyDescent="0.25">
      <c r="A35">
        <f>A23+1</f>
        <v>3</v>
      </c>
      <c r="B35" s="52">
        <v>45142</v>
      </c>
      <c r="C35" s="21"/>
      <c r="D35" s="21"/>
      <c r="E35" s="53">
        <f>SUM(E36:E42)</f>
        <v>49116.119999999995</v>
      </c>
      <c r="G35" s="54">
        <f>SUM(G36:G42)</f>
        <v>1077</v>
      </c>
      <c r="H35" s="39"/>
      <c r="I35" s="62"/>
      <c r="J35" s="39"/>
      <c r="K35" s="62"/>
      <c r="L35" s="59"/>
      <c r="M35" s="62"/>
      <c r="N35" s="59"/>
      <c r="O35" s="53">
        <f>SUM(O36:O42)</f>
        <v>8190.1199999999963</v>
      </c>
      <c r="P35" s="39"/>
      <c r="Q35" s="39"/>
      <c r="R35" s="39"/>
      <c r="S35" s="54">
        <f>SUM(S36:S42)</f>
        <v>174</v>
      </c>
      <c r="T35" s="53">
        <f>SUM(T36:T42)</f>
        <v>60.899999999999011</v>
      </c>
      <c r="U35" s="39"/>
      <c r="X35" s="36"/>
      <c r="AC35" s="54">
        <f>SUM(AC36:AC42)</f>
        <v>174</v>
      </c>
      <c r="AD35" s="53">
        <f>SUM(AD36:AD42)</f>
        <v>60.899999999999011</v>
      </c>
      <c r="AE35" s="45"/>
      <c r="AF35" s="54">
        <f>SUM(AF36:AF42)</f>
        <v>0</v>
      </c>
      <c r="AG35" s="53">
        <f>SUM(AG36:AG42)</f>
        <v>0</v>
      </c>
      <c r="AH35" s="45"/>
      <c r="AI35" s="65">
        <f>SUM(AI36:AI42)</f>
        <v>0</v>
      </c>
      <c r="AJ35" s="53">
        <f>SUM(AJ36:AJ42)</f>
        <v>0</v>
      </c>
      <c r="AK35" s="45"/>
      <c r="AL35" s="65">
        <f>SUM(AL36:AL42)</f>
        <v>0</v>
      </c>
      <c r="AM35" s="53">
        <f>SUM(AM36:AM42)</f>
        <v>0</v>
      </c>
      <c r="AN35" s="63"/>
    </row>
    <row r="36" spans="1:40" x14ac:dyDescent="0.25">
      <c r="B36" s="28"/>
      <c r="C36" s="55">
        <v>11</v>
      </c>
      <c r="D36" s="21"/>
      <c r="E36" s="56">
        <v>19213.349999999999</v>
      </c>
      <c r="G36" s="57">
        <v>501</v>
      </c>
      <c r="H36" s="39"/>
      <c r="I36" s="50">
        <f>IF(G36=0,0,E36/G36)</f>
        <v>38.349999999999994</v>
      </c>
      <c r="J36" s="39"/>
      <c r="K36" s="58">
        <v>38</v>
      </c>
      <c r="L36" s="59"/>
      <c r="M36" s="50">
        <f>IF(I36 = 0, 0, I36-K36)</f>
        <v>0.34999999999999432</v>
      </c>
      <c r="N36" s="59"/>
      <c r="O36" s="49">
        <f>+M36*G36</f>
        <v>175.34999999999715</v>
      </c>
      <c r="P36" s="39"/>
      <c r="Q36" s="128">
        <v>327</v>
      </c>
      <c r="R36" s="39"/>
      <c r="S36" s="36">
        <f>IF(($G36-$Q36)&gt;0,($G36-$Q36),0)</f>
        <v>174</v>
      </c>
      <c r="T36" s="45">
        <f>+S36*M36</f>
        <v>60.899999999999011</v>
      </c>
      <c r="U36" s="39"/>
      <c r="V36" s="60">
        <f>425</f>
        <v>425</v>
      </c>
      <c r="W36" s="60"/>
      <c r="X36" s="60">
        <f>25+21</f>
        <v>46</v>
      </c>
      <c r="Y36" s="60"/>
      <c r="Z36" s="67">
        <f>SUM(V36:Y36)</f>
        <v>471</v>
      </c>
      <c r="AA36" s="61">
        <f>IF(MONTH(B35)&gt;9,+$G$512,IF(MONTH(B35)&lt;4,+$G$512,+$G$513))</f>
        <v>314</v>
      </c>
      <c r="AC36" s="36">
        <f>IF(Z36&gt;=AA36,IF(S36&lt;Z36,+S36,+Z36),0)</f>
        <v>174</v>
      </c>
      <c r="AD36" s="45">
        <f>IF(AC36&gt;0,+AC36*M36,0)</f>
        <v>60.899999999999011</v>
      </c>
      <c r="AE36" s="45"/>
      <c r="AF36" s="36">
        <f>IF(AC36=0,IF(S36&lt;W36,+S36,+W36),0)</f>
        <v>0</v>
      </c>
      <c r="AG36" s="45">
        <f>IF(AF36&gt;0,+AF36*M36,0)</f>
        <v>0</v>
      </c>
      <c r="AH36" s="45"/>
      <c r="AI36" s="37">
        <f>IF((S36-AC36-AF36)&gt;0,(+S36-AC36-AF36)*0.85,0)</f>
        <v>0</v>
      </c>
      <c r="AJ36" s="45">
        <f t="shared" ref="AJ36:AJ42" si="18">IF(AI36&gt;0,IF(I36&lt;$I$508,+AI36*M36,+AI36*($I$508-K36)),0)</f>
        <v>0</v>
      </c>
      <c r="AK36" s="45"/>
      <c r="AL36" s="37">
        <f t="shared" ref="AL36:AM42" si="19">+S36-AC36-AF36-AI36</f>
        <v>0</v>
      </c>
      <c r="AM36" s="23">
        <f t="shared" si="19"/>
        <v>0</v>
      </c>
      <c r="AN36" s="23"/>
    </row>
    <row r="37" spans="1:40" x14ac:dyDescent="0.25">
      <c r="B37" s="28"/>
      <c r="C37" s="55">
        <v>13</v>
      </c>
      <c r="D37" s="21"/>
      <c r="E37" s="56">
        <v>4677.66</v>
      </c>
      <c r="G37" s="57">
        <v>117</v>
      </c>
      <c r="H37" s="39"/>
      <c r="I37" s="50">
        <f>IF(G37=0,0,E37/G37)</f>
        <v>39.979999999999997</v>
      </c>
      <c r="J37" s="39"/>
      <c r="K37" s="126">
        <f>IF(G37=0,0,+K36)</f>
        <v>38</v>
      </c>
      <c r="L37" s="59"/>
      <c r="M37" s="50">
        <f>IF(I37 = 0, 0, I37-K37)</f>
        <v>1.9799999999999969</v>
      </c>
      <c r="N37" s="59"/>
      <c r="O37" s="49">
        <f>+M37*G37</f>
        <v>231.65999999999963</v>
      </c>
      <c r="P37" s="39"/>
      <c r="Q37" s="128">
        <v>177</v>
      </c>
      <c r="R37" s="39"/>
      <c r="S37" s="36">
        <f>IF(($G37-$Q37)&gt;0,($G37-$Q37),0)</f>
        <v>0</v>
      </c>
      <c r="T37" s="45">
        <f>+S37*M37</f>
        <v>0</v>
      </c>
      <c r="U37" s="39"/>
      <c r="V37" s="60"/>
      <c r="W37" s="60"/>
      <c r="X37" s="60"/>
      <c r="Y37" s="60"/>
      <c r="Z37" s="67">
        <f>SUM(V37:Y37)</f>
        <v>0</v>
      </c>
      <c r="AA37" s="61">
        <f>+AA36</f>
        <v>314</v>
      </c>
      <c r="AC37" s="36">
        <f>IF(Z37&gt;=AA37,IF(S37&lt;Z37,+S37,+Z37),0)</f>
        <v>0</v>
      </c>
      <c r="AD37" s="45">
        <f>IF(AC37&gt;0,+AC37*M37,0)</f>
        <v>0</v>
      </c>
      <c r="AE37" s="45"/>
      <c r="AF37" s="36">
        <f>IF(AC37=0,IF(S37&lt;W37,+S37,+W37),0)</f>
        <v>0</v>
      </c>
      <c r="AG37" s="45">
        <f>IF(AF37&gt;0,+AF37*M37,0)</f>
        <v>0</v>
      </c>
      <c r="AH37" s="45"/>
      <c r="AI37" s="37">
        <f>IF((S37-AC37-AF37)&gt;0,(+S37-AC37-AF37)*0.85,0)</f>
        <v>0</v>
      </c>
      <c r="AJ37" s="45">
        <f t="shared" si="18"/>
        <v>0</v>
      </c>
      <c r="AK37" s="45"/>
      <c r="AL37" s="37">
        <f t="shared" si="19"/>
        <v>0</v>
      </c>
      <c r="AM37" s="23">
        <f t="shared" si="19"/>
        <v>0</v>
      </c>
      <c r="AN37" s="23"/>
    </row>
    <row r="38" spans="1:40" x14ac:dyDescent="0.25">
      <c r="B38" s="28"/>
      <c r="C38" s="55">
        <v>14</v>
      </c>
      <c r="D38" s="21"/>
      <c r="E38" s="56">
        <v>3554.52</v>
      </c>
      <c r="G38" s="57">
        <v>76</v>
      </c>
      <c r="H38" s="39"/>
      <c r="I38" s="50">
        <f t="shared" ref="I38:I40" si="20">IF(G38=0,0,E38/G38)</f>
        <v>46.77</v>
      </c>
      <c r="J38" s="39"/>
      <c r="K38" s="126">
        <f t="shared" ref="K38:K40" si="21">IF(G38=0,0,+K37)</f>
        <v>38</v>
      </c>
      <c r="L38" s="59"/>
      <c r="M38" s="50">
        <f t="shared" ref="M38:M40" si="22">IF(I38 = 0, 0, I38-K38)</f>
        <v>8.7700000000000031</v>
      </c>
      <c r="N38" s="59"/>
      <c r="O38" s="49">
        <f t="shared" ref="O38:O40" si="23">+M38*G38</f>
        <v>666.52000000000021</v>
      </c>
      <c r="P38" s="39"/>
      <c r="Q38" s="128">
        <v>177</v>
      </c>
      <c r="R38" s="39"/>
      <c r="S38" s="36">
        <f t="shared" ref="S38:S40" si="24">IF(($G38-$Q38)&gt;0,($G38-$Q38),0)</f>
        <v>0</v>
      </c>
      <c r="T38" s="45">
        <f t="shared" ref="T38:T40" si="25">+S38*M38</f>
        <v>0</v>
      </c>
      <c r="U38" s="39"/>
      <c r="V38" s="60"/>
      <c r="W38" s="60"/>
      <c r="X38" s="60"/>
      <c r="Y38" s="60"/>
      <c r="Z38" s="67">
        <f t="shared" ref="Z38:Z40" si="26">SUM(V38:Y38)</f>
        <v>0</v>
      </c>
      <c r="AA38" s="61">
        <f t="shared" ref="AA38:AA40" si="27">+AA37</f>
        <v>314</v>
      </c>
      <c r="AC38" s="36">
        <f t="shared" ref="AC38:AC40" si="28">IF(Z38&gt;=AA38,IF(S38&lt;Z38,+S38,+Z38),0)</f>
        <v>0</v>
      </c>
      <c r="AD38" s="45">
        <f t="shared" ref="AD38:AD40" si="29">IF(AC38&gt;0,+AC38*M38,0)</f>
        <v>0</v>
      </c>
      <c r="AE38" s="45"/>
      <c r="AF38" s="36">
        <f t="shared" ref="AF38:AF40" si="30">IF(AC38=0,IF(S38&lt;W38,+S38,+W38),0)</f>
        <v>0</v>
      </c>
      <c r="AG38" s="45">
        <f t="shared" ref="AG38:AG40" si="31">IF(AF38&gt;0,+AF38*M38,0)</f>
        <v>0</v>
      </c>
      <c r="AH38" s="45"/>
      <c r="AI38" s="37">
        <f t="shared" ref="AI38:AI40" si="32">IF((S38-AC38-AF38)&gt;0,(+S38-AC38-AF38)*0.85,0)</f>
        <v>0</v>
      </c>
      <c r="AJ38" s="45">
        <f t="shared" si="18"/>
        <v>0</v>
      </c>
      <c r="AK38" s="45"/>
      <c r="AL38" s="37">
        <f t="shared" ref="AL38:AL40" si="33">+S38-AC38-AF38-AI38</f>
        <v>0</v>
      </c>
      <c r="AM38" s="23">
        <f t="shared" ref="AM38:AM40" si="34">+T38-AD38-AG38-AJ38</f>
        <v>0</v>
      </c>
      <c r="AN38" s="23"/>
    </row>
    <row r="39" spans="1:40" x14ac:dyDescent="0.25">
      <c r="B39" s="28"/>
      <c r="C39" s="55">
        <v>15</v>
      </c>
      <c r="D39" s="21"/>
      <c r="E39" s="56">
        <v>4947.68</v>
      </c>
      <c r="G39" s="57">
        <v>107</v>
      </c>
      <c r="H39" s="39"/>
      <c r="I39" s="50">
        <f t="shared" si="20"/>
        <v>46.24</v>
      </c>
      <c r="J39" s="39"/>
      <c r="K39" s="126">
        <f t="shared" si="21"/>
        <v>38</v>
      </c>
      <c r="L39" s="59"/>
      <c r="M39" s="50">
        <f t="shared" si="22"/>
        <v>8.240000000000002</v>
      </c>
      <c r="N39" s="59"/>
      <c r="O39" s="49">
        <f t="shared" si="23"/>
        <v>881.68000000000018</v>
      </c>
      <c r="P39" s="39"/>
      <c r="Q39" s="128">
        <v>177</v>
      </c>
      <c r="R39" s="39"/>
      <c r="S39" s="36">
        <f t="shared" si="24"/>
        <v>0</v>
      </c>
      <c r="T39" s="45">
        <f t="shared" si="25"/>
        <v>0</v>
      </c>
      <c r="U39" s="39"/>
      <c r="V39" s="60"/>
      <c r="W39" s="60"/>
      <c r="X39" s="60"/>
      <c r="Y39" s="60"/>
      <c r="Z39" s="67">
        <f t="shared" si="26"/>
        <v>0</v>
      </c>
      <c r="AA39" s="61">
        <f t="shared" si="27"/>
        <v>314</v>
      </c>
      <c r="AC39" s="36">
        <f t="shared" si="28"/>
        <v>0</v>
      </c>
      <c r="AD39" s="45">
        <f t="shared" si="29"/>
        <v>0</v>
      </c>
      <c r="AE39" s="45"/>
      <c r="AF39" s="36">
        <f t="shared" si="30"/>
        <v>0</v>
      </c>
      <c r="AG39" s="45">
        <f t="shared" si="31"/>
        <v>0</v>
      </c>
      <c r="AH39" s="45"/>
      <c r="AI39" s="37">
        <f t="shared" si="32"/>
        <v>0</v>
      </c>
      <c r="AJ39" s="45">
        <f t="shared" si="18"/>
        <v>0</v>
      </c>
      <c r="AK39" s="45"/>
      <c r="AL39" s="37">
        <f t="shared" si="33"/>
        <v>0</v>
      </c>
      <c r="AM39" s="23">
        <f t="shared" si="34"/>
        <v>0</v>
      </c>
      <c r="AN39" s="23"/>
    </row>
    <row r="40" spans="1:40" x14ac:dyDescent="0.25">
      <c r="B40" s="28"/>
      <c r="C40" s="55">
        <v>16</v>
      </c>
      <c r="D40" s="21"/>
      <c r="E40" s="56">
        <v>10917.53</v>
      </c>
      <c r="G40" s="57">
        <v>137</v>
      </c>
      <c r="H40" s="39"/>
      <c r="I40" s="50">
        <f t="shared" si="20"/>
        <v>79.69</v>
      </c>
      <c r="J40" s="39"/>
      <c r="K40" s="126">
        <f t="shared" si="21"/>
        <v>38</v>
      </c>
      <c r="L40" s="59"/>
      <c r="M40" s="50">
        <f t="shared" si="22"/>
        <v>41.69</v>
      </c>
      <c r="N40" s="59"/>
      <c r="O40" s="49">
        <f t="shared" si="23"/>
        <v>5711.53</v>
      </c>
      <c r="P40" s="39"/>
      <c r="Q40" s="128">
        <v>177</v>
      </c>
      <c r="R40" s="39"/>
      <c r="S40" s="36">
        <f t="shared" si="24"/>
        <v>0</v>
      </c>
      <c r="T40" s="45">
        <f t="shared" si="25"/>
        <v>0</v>
      </c>
      <c r="U40" s="39"/>
      <c r="V40" s="60"/>
      <c r="W40" s="60"/>
      <c r="X40" s="60"/>
      <c r="Y40" s="60"/>
      <c r="Z40" s="67">
        <f t="shared" si="26"/>
        <v>0</v>
      </c>
      <c r="AA40" s="61">
        <f t="shared" si="27"/>
        <v>314</v>
      </c>
      <c r="AC40" s="36">
        <f t="shared" si="28"/>
        <v>0</v>
      </c>
      <c r="AD40" s="45">
        <f t="shared" si="29"/>
        <v>0</v>
      </c>
      <c r="AE40" s="45"/>
      <c r="AF40" s="36">
        <f t="shared" si="30"/>
        <v>0</v>
      </c>
      <c r="AG40" s="45">
        <f t="shared" si="31"/>
        <v>0</v>
      </c>
      <c r="AH40" s="45"/>
      <c r="AI40" s="37">
        <f t="shared" si="32"/>
        <v>0</v>
      </c>
      <c r="AJ40" s="45">
        <f t="shared" si="18"/>
        <v>0</v>
      </c>
      <c r="AK40" s="45"/>
      <c r="AL40" s="37">
        <f t="shared" si="33"/>
        <v>0</v>
      </c>
      <c r="AM40" s="23">
        <f t="shared" si="34"/>
        <v>0</v>
      </c>
      <c r="AN40" s="23"/>
    </row>
    <row r="41" spans="1:40" x14ac:dyDescent="0.25">
      <c r="B41" s="28"/>
      <c r="C41" s="55">
        <v>17</v>
      </c>
      <c r="D41" s="21"/>
      <c r="E41" s="56">
        <v>3720.36</v>
      </c>
      <c r="G41" s="57">
        <v>86</v>
      </c>
      <c r="H41" s="39"/>
      <c r="I41" s="50">
        <f>IF(G41=0,0,E41/G41)</f>
        <v>43.26</v>
      </c>
      <c r="J41" s="39"/>
      <c r="K41" s="126">
        <f>IF(G41=0,0,+K37)</f>
        <v>38</v>
      </c>
      <c r="L41" s="59"/>
      <c r="M41" s="50">
        <f>IF(I41 = 0, 0, I41-K41)</f>
        <v>5.259999999999998</v>
      </c>
      <c r="N41" s="59"/>
      <c r="O41" s="49">
        <f>+M41*G41</f>
        <v>452.35999999999984</v>
      </c>
      <c r="P41" s="39"/>
      <c r="Q41" s="128">
        <v>177</v>
      </c>
      <c r="R41" s="39"/>
      <c r="S41" s="36">
        <f>IF(($G41-$Q41)&gt;0,($G41-$Q41),0)</f>
        <v>0</v>
      </c>
      <c r="T41" s="45">
        <f>+S41*M41</f>
        <v>0</v>
      </c>
      <c r="U41" s="39"/>
      <c r="V41" s="60"/>
      <c r="W41" s="60"/>
      <c r="X41" s="60"/>
      <c r="Y41" s="60"/>
      <c r="Z41" s="67">
        <f>SUM(V41:Y41)</f>
        <v>0</v>
      </c>
      <c r="AA41" s="61">
        <f>+AA37</f>
        <v>314</v>
      </c>
      <c r="AC41" s="36">
        <f>IF(Z41&gt;=AA41,IF(S41&lt;Z41,+S41,+Z41),0)</f>
        <v>0</v>
      </c>
      <c r="AD41" s="45">
        <f>IF(AC41&gt;0,+AC41*M41,0)</f>
        <v>0</v>
      </c>
      <c r="AE41" s="45"/>
      <c r="AF41" s="36">
        <f>IF(AC41=0,IF(S41&lt;W41,+S41,+W41),0)</f>
        <v>0</v>
      </c>
      <c r="AG41" s="45">
        <f>IF(AF41&gt;0,+AF41*M41,0)</f>
        <v>0</v>
      </c>
      <c r="AH41" s="45"/>
      <c r="AI41" s="37">
        <f>IF((S41-AC41-AF41)&gt;0,(+S41-AC41-AF41)*0.85,0)</f>
        <v>0</v>
      </c>
      <c r="AJ41" s="45">
        <f t="shared" si="18"/>
        <v>0</v>
      </c>
      <c r="AK41" s="45"/>
      <c r="AL41" s="37">
        <f t="shared" si="19"/>
        <v>0</v>
      </c>
      <c r="AM41" s="23">
        <f t="shared" si="19"/>
        <v>0</v>
      </c>
      <c r="AN41" s="23"/>
    </row>
    <row r="42" spans="1:40" x14ac:dyDescent="0.25">
      <c r="B42" s="28"/>
      <c r="C42" s="55">
        <v>18</v>
      </c>
      <c r="D42" s="21"/>
      <c r="E42" s="56">
        <v>2085.02</v>
      </c>
      <c r="G42" s="57">
        <v>53</v>
      </c>
      <c r="H42" s="39"/>
      <c r="I42" s="50">
        <f>IF(G42=0,0,E42/G42)</f>
        <v>39.339999999999996</v>
      </c>
      <c r="J42" s="39"/>
      <c r="K42" s="126">
        <f>IF(G42=0,0,+K41)</f>
        <v>38</v>
      </c>
      <c r="L42" s="59"/>
      <c r="M42" s="50">
        <f>IF(I42 = 0, 0, I42-K42)</f>
        <v>1.3399999999999963</v>
      </c>
      <c r="N42" s="59"/>
      <c r="O42" s="49">
        <f>+M42*G42</f>
        <v>71.019999999999811</v>
      </c>
      <c r="P42" s="39"/>
      <c r="Q42" s="128">
        <v>177</v>
      </c>
      <c r="R42" s="39"/>
      <c r="S42" s="36">
        <f>IF(($G42-$Q42)&gt;0,($G42-$Q42),0)</f>
        <v>0</v>
      </c>
      <c r="T42" s="45">
        <f>+S42*M42</f>
        <v>0</v>
      </c>
      <c r="U42" s="39"/>
      <c r="V42" s="60"/>
      <c r="W42" s="60"/>
      <c r="X42" s="60"/>
      <c r="Y42" s="60"/>
      <c r="Z42" s="67">
        <f>SUM(V42:Y42)</f>
        <v>0</v>
      </c>
      <c r="AA42" s="61">
        <f>+AA41</f>
        <v>314</v>
      </c>
      <c r="AC42" s="36">
        <f>IF(Z42&gt;=AA42,IF(S42&lt;Z42,+S42,+Z42),0)</f>
        <v>0</v>
      </c>
      <c r="AD42" s="45">
        <f>IF(AC42&gt;0,+AC42*M42,0)</f>
        <v>0</v>
      </c>
      <c r="AE42" s="45"/>
      <c r="AF42" s="36">
        <f>IF(AC42=0,IF(S42&lt;W42,+S42,+W42),0)</f>
        <v>0</v>
      </c>
      <c r="AG42" s="45">
        <f>IF(AF42&gt;0,+AF42*M42,0)</f>
        <v>0</v>
      </c>
      <c r="AH42" s="45"/>
      <c r="AI42" s="37">
        <f>IF((S42-AC42-AF42)&gt;0,(+S42-AC42-AF42)*0.85,0)</f>
        <v>0</v>
      </c>
      <c r="AJ42" s="45">
        <f t="shared" si="18"/>
        <v>0</v>
      </c>
      <c r="AK42" s="45"/>
      <c r="AL42" s="37">
        <f t="shared" si="19"/>
        <v>0</v>
      </c>
      <c r="AM42" s="23">
        <f t="shared" si="19"/>
        <v>0</v>
      </c>
      <c r="AN42" s="23"/>
    </row>
    <row r="43" spans="1:40" x14ac:dyDescent="0.25">
      <c r="B43" s="28"/>
      <c r="C43" s="55"/>
      <c r="D43" s="21"/>
      <c r="E43" s="56"/>
      <c r="G43" s="57"/>
      <c r="H43" s="39"/>
      <c r="I43" s="50"/>
      <c r="J43" s="39"/>
      <c r="K43" s="126"/>
      <c r="L43" s="59"/>
      <c r="M43" s="50"/>
      <c r="N43" s="59"/>
      <c r="O43" s="49"/>
      <c r="P43" s="39"/>
      <c r="Q43" s="128"/>
      <c r="R43" s="39"/>
      <c r="S43" s="36"/>
      <c r="T43" s="45"/>
      <c r="U43" s="39"/>
      <c r="V43" s="60"/>
      <c r="W43" s="60"/>
      <c r="X43" s="60"/>
      <c r="Y43" s="60"/>
      <c r="Z43" s="67"/>
      <c r="AA43" s="61"/>
      <c r="AC43" s="36"/>
      <c r="AD43" s="45"/>
      <c r="AE43" s="45"/>
      <c r="AF43" s="36"/>
      <c r="AG43" s="45"/>
      <c r="AH43" s="45"/>
      <c r="AJ43" s="45"/>
      <c r="AK43" s="45"/>
      <c r="AM43" s="23"/>
      <c r="AN43" s="23"/>
    </row>
    <row r="44" spans="1:40" x14ac:dyDescent="0.25">
      <c r="B44" s="28"/>
      <c r="C44" s="55"/>
      <c r="D44" s="21"/>
      <c r="E44" s="56"/>
      <c r="G44" s="57"/>
      <c r="H44" s="39"/>
      <c r="I44" s="50"/>
      <c r="J44" s="39"/>
      <c r="K44" s="126"/>
      <c r="L44" s="59"/>
      <c r="M44" s="50"/>
      <c r="N44" s="59"/>
      <c r="O44" s="49"/>
      <c r="P44" s="39"/>
      <c r="Q44" s="128"/>
      <c r="R44" s="39"/>
      <c r="S44" s="36"/>
      <c r="T44" s="45"/>
      <c r="U44" s="39"/>
      <c r="V44" s="60"/>
      <c r="W44" s="60"/>
      <c r="X44" s="60"/>
      <c r="Y44" s="60"/>
      <c r="Z44" s="67"/>
      <c r="AA44" s="61"/>
      <c r="AC44" s="36"/>
      <c r="AD44" s="45"/>
      <c r="AE44" s="45"/>
      <c r="AF44" s="36"/>
      <c r="AG44" s="45"/>
      <c r="AH44" s="45"/>
      <c r="AJ44" s="45"/>
      <c r="AK44" s="45"/>
      <c r="AM44" s="23"/>
      <c r="AN44" s="23"/>
    </row>
    <row r="45" spans="1:40" x14ac:dyDescent="0.25">
      <c r="B45" s="28"/>
      <c r="C45" s="55"/>
      <c r="D45" s="21"/>
      <c r="E45" s="49"/>
      <c r="G45" s="57"/>
      <c r="H45" s="39"/>
      <c r="I45" s="50"/>
      <c r="J45" s="39"/>
      <c r="K45" s="50"/>
      <c r="L45" s="59"/>
      <c r="M45" s="50"/>
      <c r="N45" s="59"/>
      <c r="O45" s="49"/>
      <c r="P45" s="39"/>
      <c r="Q45" s="51"/>
      <c r="R45" s="39"/>
      <c r="S45" s="36"/>
      <c r="U45" s="39"/>
      <c r="X45" s="36"/>
      <c r="AE45" s="40"/>
      <c r="AG45" s="41"/>
      <c r="AK45" s="43"/>
      <c r="AM45" s="43"/>
      <c r="AN45" s="43"/>
    </row>
    <row r="46" spans="1:40" x14ac:dyDescent="0.25">
      <c r="A46">
        <f>A35+1</f>
        <v>4</v>
      </c>
      <c r="B46" s="52">
        <v>45144</v>
      </c>
      <c r="C46" s="21"/>
      <c r="D46" s="21"/>
      <c r="E46" s="53">
        <f>SUM(E47:E50)</f>
        <v>5813.44</v>
      </c>
      <c r="G46" s="54">
        <f>SUM(G47:G50)</f>
        <v>148</v>
      </c>
      <c r="H46" s="39"/>
      <c r="I46" s="62"/>
      <c r="J46" s="39"/>
      <c r="K46" s="62"/>
      <c r="L46" s="59"/>
      <c r="M46" s="62"/>
      <c r="N46" s="59"/>
      <c r="O46" s="53">
        <f>SUM(O47:O50)</f>
        <v>22.199999999998738</v>
      </c>
      <c r="P46" s="39"/>
      <c r="Q46" s="39"/>
      <c r="R46" s="39"/>
      <c r="S46" s="54">
        <f>SUM(S47:S50)</f>
        <v>0</v>
      </c>
      <c r="T46" s="53">
        <f>SUM(T47:T50)</f>
        <v>0</v>
      </c>
      <c r="U46" s="39"/>
      <c r="X46" s="36"/>
      <c r="AC46" s="54">
        <f>SUM(AC47:AC50)</f>
        <v>0</v>
      </c>
      <c r="AD46" s="53">
        <f>SUM(AD47:AD50)</f>
        <v>0</v>
      </c>
      <c r="AE46" s="45"/>
      <c r="AF46" s="54">
        <f>SUM(AF47:AF50)</f>
        <v>0</v>
      </c>
      <c r="AG46" s="53">
        <f>SUM(AG47:AG50)</f>
        <v>0</v>
      </c>
      <c r="AH46" s="45"/>
      <c r="AI46" s="65">
        <f>SUM(AI47:AI50)</f>
        <v>0</v>
      </c>
      <c r="AJ46" s="53">
        <f>SUM(AJ47:AJ50)</f>
        <v>0</v>
      </c>
      <c r="AK46" s="45"/>
      <c r="AL46" s="65">
        <f>SUM(AL47:AL50)</f>
        <v>0</v>
      </c>
      <c r="AM46" s="53">
        <f>SUM(AM47:AM50)</f>
        <v>0</v>
      </c>
      <c r="AN46" s="63"/>
    </row>
    <row r="47" spans="1:40" x14ac:dyDescent="0.25">
      <c r="B47" s="28"/>
      <c r="C47" s="55">
        <v>17</v>
      </c>
      <c r="D47" s="21"/>
      <c r="E47" s="56">
        <v>5813.44</v>
      </c>
      <c r="G47" s="57">
        <v>148</v>
      </c>
      <c r="H47" s="39"/>
      <c r="I47" s="50">
        <f>IF(G47=0,0,E47/G47)</f>
        <v>39.279999999999994</v>
      </c>
      <c r="J47" s="39"/>
      <c r="K47" s="58">
        <v>39.130000000000003</v>
      </c>
      <c r="L47" s="59"/>
      <c r="M47" s="50">
        <f>IF(I47 = 0, 0, I47-K47)</f>
        <v>0.14999999999999147</v>
      </c>
      <c r="N47" s="59"/>
      <c r="O47" s="49">
        <f>+M47*G47</f>
        <v>22.199999999998738</v>
      </c>
      <c r="P47" s="39"/>
      <c r="Q47" s="128">
        <v>327</v>
      </c>
      <c r="R47" s="39"/>
      <c r="S47" s="36">
        <f>IF(($G47-$Q47)&gt;0,($G47-$Q47),0)</f>
        <v>0</v>
      </c>
      <c r="T47" s="45">
        <f>+S47*M47</f>
        <v>0</v>
      </c>
      <c r="U47" s="39"/>
      <c r="V47" s="60"/>
      <c r="W47" s="60"/>
      <c r="X47" s="60"/>
      <c r="Y47" s="60"/>
      <c r="Z47" s="67">
        <f>SUM(V47:Y47)</f>
        <v>0</v>
      </c>
      <c r="AA47" s="61">
        <f>IF(MONTH(B46)&gt;9,+$G$512,IF(MONTH(B46)&lt;4,+$G$512,+$G$513))</f>
        <v>314</v>
      </c>
      <c r="AC47" s="36">
        <f>IF(Z47&gt;=AA47,IF(S47&lt;Z47,+S47,+Z47),0)</f>
        <v>0</v>
      </c>
      <c r="AD47" s="45">
        <f>IF(AC47&gt;0,+AC47*M47,0)</f>
        <v>0</v>
      </c>
      <c r="AE47" s="45"/>
      <c r="AF47" s="36">
        <f>IF(AC47=0,IF(S47&lt;W47,+S47,+W47),0)</f>
        <v>0</v>
      </c>
      <c r="AG47" s="45">
        <f>IF(AF47&gt;0,+AF47*M47,0)</f>
        <v>0</v>
      </c>
      <c r="AH47" s="45"/>
      <c r="AI47" s="37">
        <f>IF((S47-AC47-AF47)&gt;0,(+S47-AC47-AF47)*0.85,0)</f>
        <v>0</v>
      </c>
      <c r="AJ47" s="45">
        <f>IF(AI47&gt;0,IF(I47&lt;$I$508,+AI47*M47,+AI47*($I$508-K47)),0)</f>
        <v>0</v>
      </c>
      <c r="AK47" s="45"/>
      <c r="AL47" s="37">
        <f t="shared" ref="AL47:AM50" si="35">+S47-AC47-AF47-AI47</f>
        <v>0</v>
      </c>
      <c r="AM47" s="23">
        <f t="shared" si="35"/>
        <v>0</v>
      </c>
      <c r="AN47" s="23"/>
    </row>
    <row r="48" spans="1:40" x14ac:dyDescent="0.25">
      <c r="B48" s="28"/>
      <c r="C48" s="55"/>
      <c r="D48" s="21"/>
      <c r="E48" s="56"/>
      <c r="G48" s="57"/>
      <c r="H48" s="39"/>
      <c r="I48" s="50">
        <f>IF(G48=0,0,E48/G48)</f>
        <v>0</v>
      </c>
      <c r="J48" s="39"/>
      <c r="K48" s="126">
        <f>IF(G48=0,0,+K47)</f>
        <v>0</v>
      </c>
      <c r="L48" s="59"/>
      <c r="M48" s="50">
        <f>IF(I48 = 0, 0, I48-K48)</f>
        <v>0</v>
      </c>
      <c r="N48" s="59"/>
      <c r="O48" s="49">
        <f>+M48*G48</f>
        <v>0</v>
      </c>
      <c r="P48" s="39"/>
      <c r="Q48" s="128">
        <v>0</v>
      </c>
      <c r="R48" s="39"/>
      <c r="S48" s="36">
        <f>IF(($G48-$Q48)&gt;0,($G48-$Q48),0)</f>
        <v>0</v>
      </c>
      <c r="T48" s="45">
        <f>+S48*M48</f>
        <v>0</v>
      </c>
      <c r="U48" s="39"/>
      <c r="V48" s="60"/>
      <c r="W48" s="60"/>
      <c r="X48" s="60"/>
      <c r="Y48" s="60"/>
      <c r="Z48" s="67">
        <f>SUM(V48:Y48)</f>
        <v>0</v>
      </c>
      <c r="AA48" s="61">
        <f>+AA47</f>
        <v>314</v>
      </c>
      <c r="AC48" s="36">
        <f>IF(Z48&gt;=AA48,IF(S48&lt;Z48,+S48,+Z48),0)</f>
        <v>0</v>
      </c>
      <c r="AD48" s="45">
        <f>IF(AC48&gt;0,+AC48*M48,0)</f>
        <v>0</v>
      </c>
      <c r="AE48" s="45"/>
      <c r="AF48" s="36">
        <f>IF(AC48=0,IF(S48&lt;W48,+S48,+W48),0)</f>
        <v>0</v>
      </c>
      <c r="AG48" s="45">
        <f>IF(AF48&gt;0,+AF48*M48,0)</f>
        <v>0</v>
      </c>
      <c r="AH48" s="45"/>
      <c r="AI48" s="37">
        <f>IF((S48-AC48-AF48)&gt;0,(+S48-AC48-AF48)*0.85,0)</f>
        <v>0</v>
      </c>
      <c r="AJ48" s="45">
        <f>IF(AI48&gt;0,IF(I48&lt;$I$508,+AI48*M48,+AI48*($I$508-K48)),0)</f>
        <v>0</v>
      </c>
      <c r="AK48" s="45"/>
      <c r="AL48" s="37">
        <f t="shared" si="35"/>
        <v>0</v>
      </c>
      <c r="AM48" s="23">
        <f t="shared" si="35"/>
        <v>0</v>
      </c>
      <c r="AN48" s="23"/>
    </row>
    <row r="49" spans="1:40" x14ac:dyDescent="0.25">
      <c r="B49" s="28"/>
      <c r="C49" s="55"/>
      <c r="D49" s="21"/>
      <c r="E49" s="56"/>
      <c r="G49" s="57"/>
      <c r="H49" s="39"/>
      <c r="I49" s="50">
        <f>IF(G49=0,0,E49/G49)</f>
        <v>0</v>
      </c>
      <c r="J49" s="39"/>
      <c r="K49" s="126">
        <f>IF(G49=0,0,+K48)</f>
        <v>0</v>
      </c>
      <c r="L49" s="59"/>
      <c r="M49" s="50">
        <f>IF(I49 = 0, 0, I49-K49)</f>
        <v>0</v>
      </c>
      <c r="N49" s="59"/>
      <c r="O49" s="49">
        <f>+M49*G49</f>
        <v>0</v>
      </c>
      <c r="P49" s="39"/>
      <c r="Q49" s="128">
        <v>0</v>
      </c>
      <c r="R49" s="39"/>
      <c r="S49" s="36">
        <f>IF(($G49-$Q49)&gt;0,($G49-$Q49),0)</f>
        <v>0</v>
      </c>
      <c r="T49" s="45">
        <f>+S49*M49</f>
        <v>0</v>
      </c>
      <c r="U49" s="39"/>
      <c r="V49" s="60"/>
      <c r="W49" s="60"/>
      <c r="X49" s="60"/>
      <c r="Y49" s="60"/>
      <c r="Z49" s="67">
        <f>SUM(V49:Y49)</f>
        <v>0</v>
      </c>
      <c r="AA49" s="61">
        <f>+AA48</f>
        <v>314</v>
      </c>
      <c r="AC49" s="36">
        <f>IF(Z49&gt;=AA49,IF(S49&lt;Z49,+S49,+Z49),0)</f>
        <v>0</v>
      </c>
      <c r="AD49" s="45">
        <f>IF(AC49&gt;0,+AC49*M49,0)</f>
        <v>0</v>
      </c>
      <c r="AE49" s="45"/>
      <c r="AF49" s="36">
        <f>IF(AC49=0,IF(S49&lt;W49,+S49,+W49),0)</f>
        <v>0</v>
      </c>
      <c r="AG49" s="45">
        <f>IF(AF49&gt;0,+AF49*M49,0)</f>
        <v>0</v>
      </c>
      <c r="AH49" s="45"/>
      <c r="AI49" s="37">
        <f>IF((S49-AC49-AF49)&gt;0,(+S49-AC49-AF49)*0.85,0)</f>
        <v>0</v>
      </c>
      <c r="AJ49" s="45">
        <f>IF(AI49&gt;0,IF(I49&lt;$I$508,+AI49*M49,+AI49*($I$508-K49)),0)</f>
        <v>0</v>
      </c>
      <c r="AK49" s="45"/>
      <c r="AL49" s="37">
        <f t="shared" si="35"/>
        <v>0</v>
      </c>
      <c r="AM49" s="23">
        <f t="shared" si="35"/>
        <v>0</v>
      </c>
      <c r="AN49" s="23"/>
    </row>
    <row r="50" spans="1:40" x14ac:dyDescent="0.25">
      <c r="B50" s="28"/>
      <c r="C50" s="55"/>
      <c r="D50" s="21"/>
      <c r="E50" s="56"/>
      <c r="G50" s="57"/>
      <c r="H50" s="39"/>
      <c r="I50" s="50">
        <f>IF(G50=0,0,E50/G50)</f>
        <v>0</v>
      </c>
      <c r="J50" s="39"/>
      <c r="K50" s="126">
        <f>IF(G50=0,0,+K49)</f>
        <v>0</v>
      </c>
      <c r="L50" s="59"/>
      <c r="M50" s="50">
        <f>IF(I50 = 0, 0, I50-K50)</f>
        <v>0</v>
      </c>
      <c r="N50" s="59"/>
      <c r="O50" s="49">
        <f>+M50*G50</f>
        <v>0</v>
      </c>
      <c r="P50" s="39"/>
      <c r="Q50" s="128">
        <v>0</v>
      </c>
      <c r="R50" s="39"/>
      <c r="S50" s="36">
        <f>IF(($G50-$Q50)&gt;0,($G50-$Q50),0)</f>
        <v>0</v>
      </c>
      <c r="T50" s="45">
        <f>+S50*M50</f>
        <v>0</v>
      </c>
      <c r="U50" s="39"/>
      <c r="V50" s="60"/>
      <c r="W50" s="60"/>
      <c r="X50" s="60"/>
      <c r="Y50" s="60"/>
      <c r="Z50" s="67">
        <f>SUM(V50:Y50)</f>
        <v>0</v>
      </c>
      <c r="AA50" s="61">
        <f>+AA49</f>
        <v>314</v>
      </c>
      <c r="AC50" s="36">
        <f>IF(Z50&gt;=AA50,IF(S50&lt;Z50,+S50,+Z50),0)</f>
        <v>0</v>
      </c>
      <c r="AD50" s="45">
        <f>IF(AC50&gt;0,+AC50*M50,0)</f>
        <v>0</v>
      </c>
      <c r="AE50" s="45"/>
      <c r="AF50" s="36">
        <f>IF(AC50=0,IF(S50&lt;W50,+S50,+W50),0)</f>
        <v>0</v>
      </c>
      <c r="AG50" s="45">
        <f>IF(AF50&gt;0,+AF50*M50,0)</f>
        <v>0</v>
      </c>
      <c r="AH50" s="45"/>
      <c r="AI50" s="37">
        <f>IF((S50-AC50-AF50)&gt;0,(+S50-AC50-AF50)*0.85,0)</f>
        <v>0</v>
      </c>
      <c r="AJ50" s="45">
        <f>IF(AI50&gt;0,IF(I50&lt;$I$508,+AI50*M50,+AI50*($I$508-K50)),0)</f>
        <v>0</v>
      </c>
      <c r="AK50" s="45"/>
      <c r="AL50" s="37">
        <f t="shared" si="35"/>
        <v>0</v>
      </c>
      <c r="AM50" s="23">
        <f t="shared" si="35"/>
        <v>0</v>
      </c>
      <c r="AN50" s="23"/>
    </row>
    <row r="51" spans="1:40" x14ac:dyDescent="0.25">
      <c r="B51" s="28"/>
      <c r="C51" s="55"/>
      <c r="D51" s="21"/>
      <c r="E51" s="56"/>
      <c r="G51" s="57"/>
      <c r="H51" s="39"/>
      <c r="I51" s="50"/>
      <c r="J51" s="39"/>
      <c r="K51" s="126"/>
      <c r="L51" s="59"/>
      <c r="M51" s="50"/>
      <c r="N51" s="59"/>
      <c r="O51" s="49"/>
      <c r="P51" s="39"/>
      <c r="Q51" s="128"/>
      <c r="R51" s="39"/>
      <c r="S51" s="36"/>
      <c r="T51" s="45"/>
      <c r="U51" s="39"/>
      <c r="V51" s="60"/>
      <c r="W51" s="60"/>
      <c r="X51" s="60"/>
      <c r="Y51" s="60"/>
      <c r="Z51" s="67"/>
      <c r="AA51" s="61"/>
      <c r="AC51" s="36"/>
      <c r="AD51" s="45"/>
      <c r="AE51" s="45"/>
      <c r="AF51" s="36"/>
      <c r="AG51" s="45"/>
      <c r="AH51" s="45"/>
      <c r="AJ51" s="45"/>
      <c r="AK51" s="45"/>
      <c r="AM51" s="23"/>
      <c r="AN51" s="23"/>
    </row>
    <row r="52" spans="1:40" x14ac:dyDescent="0.25">
      <c r="B52" s="28"/>
      <c r="C52" s="55"/>
      <c r="D52" s="21"/>
      <c r="E52" s="56"/>
      <c r="G52" s="57"/>
      <c r="H52" s="39"/>
      <c r="I52" s="50"/>
      <c r="J52" s="39"/>
      <c r="K52" s="126"/>
      <c r="L52" s="59"/>
      <c r="M52" s="50"/>
      <c r="N52" s="59"/>
      <c r="O52" s="49"/>
      <c r="P52" s="39"/>
      <c r="Q52" s="128"/>
      <c r="R52" s="39"/>
      <c r="S52" s="36"/>
      <c r="T52" s="45"/>
      <c r="U52" s="39"/>
      <c r="V52" s="60"/>
      <c r="W52" s="60"/>
      <c r="X52" s="60"/>
      <c r="Y52" s="60"/>
      <c r="Z52" s="67"/>
      <c r="AA52" s="61"/>
      <c r="AC52" s="36"/>
      <c r="AD52" s="45"/>
      <c r="AE52" s="45"/>
      <c r="AF52" s="36"/>
      <c r="AG52" s="45"/>
      <c r="AH52" s="45"/>
      <c r="AJ52" s="45"/>
      <c r="AK52" s="45"/>
      <c r="AM52" s="23"/>
      <c r="AN52" s="23"/>
    </row>
    <row r="53" spans="1:40" x14ac:dyDescent="0.25">
      <c r="B53" s="28"/>
      <c r="C53" s="55"/>
      <c r="D53" s="21"/>
      <c r="E53" s="56"/>
      <c r="G53" s="57"/>
      <c r="H53" s="39"/>
      <c r="I53" s="50"/>
      <c r="J53" s="39"/>
      <c r="K53" s="126"/>
      <c r="L53" s="59"/>
      <c r="M53" s="50"/>
      <c r="N53" s="59"/>
      <c r="O53" s="49"/>
      <c r="P53" s="39"/>
      <c r="Q53" s="128"/>
      <c r="R53" s="39"/>
      <c r="S53" s="36"/>
      <c r="T53" s="45"/>
      <c r="U53" s="39"/>
      <c r="V53" s="60"/>
      <c r="W53" s="60"/>
      <c r="X53" s="60"/>
      <c r="Y53" s="60"/>
      <c r="Z53" s="67"/>
      <c r="AA53" s="61"/>
      <c r="AC53" s="36"/>
      <c r="AD53" s="45"/>
      <c r="AE53" s="45"/>
      <c r="AF53" s="36"/>
      <c r="AG53" s="45"/>
      <c r="AH53" s="45"/>
      <c r="AJ53" s="45"/>
      <c r="AK53" s="45"/>
      <c r="AM53" s="23"/>
      <c r="AN53" s="23"/>
    </row>
    <row r="54" spans="1:40" x14ac:dyDescent="0.25">
      <c r="A54">
        <f>A46+1</f>
        <v>5</v>
      </c>
      <c r="B54" s="52">
        <v>45145</v>
      </c>
      <c r="C54" s="21"/>
      <c r="D54" s="21"/>
      <c r="E54" s="53">
        <f>SUM(E55:E58)</f>
        <v>23896.799999999999</v>
      </c>
      <c r="G54" s="54">
        <f>SUM(G55:G58)</f>
        <v>559</v>
      </c>
      <c r="H54" s="39"/>
      <c r="I54" s="62"/>
      <c r="J54" s="39"/>
      <c r="K54" s="62"/>
      <c r="L54" s="59"/>
      <c r="M54" s="62"/>
      <c r="N54" s="59"/>
      <c r="O54" s="53">
        <f>SUM(O55:O58)</f>
        <v>2023.1299999999976</v>
      </c>
      <c r="P54" s="39"/>
      <c r="Q54" s="39"/>
      <c r="R54" s="39"/>
      <c r="S54" s="54">
        <f>SUM(S55:S58)</f>
        <v>64</v>
      </c>
      <c r="T54" s="53">
        <f>SUM(T55:T58)</f>
        <v>401.27999999999975</v>
      </c>
      <c r="U54" s="39"/>
      <c r="X54" s="36"/>
      <c r="AC54" s="54">
        <f>SUM(AC55:AC58)</f>
        <v>64</v>
      </c>
      <c r="AD54" s="53">
        <f>SUM(AD55:AD58)</f>
        <v>401.27999999999975</v>
      </c>
      <c r="AE54" s="45"/>
      <c r="AF54" s="54">
        <f>SUM(AF55:AF58)</f>
        <v>0</v>
      </c>
      <c r="AG54" s="53">
        <f>SUM(AG55:AG58)</f>
        <v>0</v>
      </c>
      <c r="AH54" s="45"/>
      <c r="AI54" s="65">
        <f>SUM(AI55:AI58)</f>
        <v>0</v>
      </c>
      <c r="AJ54" s="53">
        <f>SUM(AJ55:AJ58)</f>
        <v>0</v>
      </c>
      <c r="AK54" s="45"/>
      <c r="AL54" s="65">
        <f>SUM(AL55:AL58)</f>
        <v>0</v>
      </c>
      <c r="AM54" s="53">
        <f>SUM(AM55:AM58)</f>
        <v>0</v>
      </c>
      <c r="AN54" s="63"/>
    </row>
    <row r="55" spans="1:40" x14ac:dyDescent="0.25">
      <c r="B55" s="28"/>
      <c r="C55" s="55">
        <v>16</v>
      </c>
      <c r="D55" s="21"/>
      <c r="E55" s="56">
        <v>4072.64</v>
      </c>
      <c r="G55" s="57">
        <v>104</v>
      </c>
      <c r="H55" s="39"/>
      <c r="I55" s="50">
        <f>IF(G55=0,0,E55/G55)</f>
        <v>39.159999999999997</v>
      </c>
      <c r="J55" s="39"/>
      <c r="K55" s="58">
        <v>39.130000000000003</v>
      </c>
      <c r="L55" s="59"/>
      <c r="M55" s="50">
        <f>IF(I55 = 0, 0, I55-K55)</f>
        <v>2.9999999999994031E-2</v>
      </c>
      <c r="N55" s="59"/>
      <c r="O55" s="49">
        <f>+M55*G55</f>
        <v>3.1199999999993793</v>
      </c>
      <c r="P55" s="39"/>
      <c r="Q55" s="128">
        <v>177</v>
      </c>
      <c r="R55" s="39"/>
      <c r="S55" s="36">
        <f>IF(($G55-$Q55)&gt;0,($G55-$Q55),0)</f>
        <v>0</v>
      </c>
      <c r="T55" s="45">
        <f>+S55*M55</f>
        <v>0</v>
      </c>
      <c r="U55" s="39"/>
      <c r="V55" s="60"/>
      <c r="W55" s="60"/>
      <c r="X55" s="60"/>
      <c r="Y55" s="60"/>
      <c r="Z55" s="67">
        <f>SUM(V55:Y55)</f>
        <v>0</v>
      </c>
      <c r="AA55" s="61">
        <f>IF(MONTH(B54)&gt;9,+$G$512,IF(MONTH(B54)&lt;4,+$G$512,+$G$513))</f>
        <v>314</v>
      </c>
      <c r="AC55" s="36">
        <f>IF(Z55&gt;=AA55,IF(S55&lt;Z55,+S55,+Z55),0)</f>
        <v>0</v>
      </c>
      <c r="AD55" s="45">
        <f>IF(AC55&gt;0,+AC55*M55,0)</f>
        <v>0</v>
      </c>
      <c r="AE55" s="45"/>
      <c r="AF55" s="36">
        <f>IF(AC55=0,IF(S55&lt;W55,+S55,+W55),0)</f>
        <v>0</v>
      </c>
      <c r="AG55" s="45">
        <f>IF(AF55&gt;0,+AF55*M55,0)</f>
        <v>0</v>
      </c>
      <c r="AH55" s="45"/>
      <c r="AI55" s="37">
        <f>IF((S55-AC55-AF55)&gt;0,(+S55-AC55-AF55)*0.85,0)</f>
        <v>0</v>
      </c>
      <c r="AJ55" s="45">
        <f>IF(AI55&gt;0,IF(I55&lt;$I$508,+AI55*M55,+AI55*($I$508-K55)),0)</f>
        <v>0</v>
      </c>
      <c r="AK55" s="45"/>
      <c r="AL55" s="37">
        <f t="shared" ref="AL55:AM58" si="36">+S55-AC55-AF55-AI55</f>
        <v>0</v>
      </c>
      <c r="AM55" s="23">
        <f t="shared" si="36"/>
        <v>0</v>
      </c>
      <c r="AN55" s="23"/>
    </row>
    <row r="56" spans="1:40" x14ac:dyDescent="0.25">
      <c r="B56" s="28"/>
      <c r="C56" s="55">
        <v>17</v>
      </c>
      <c r="D56" s="21"/>
      <c r="E56" s="56">
        <v>2140.3200000000002</v>
      </c>
      <c r="G56" s="57">
        <v>52</v>
      </c>
      <c r="H56" s="39"/>
      <c r="I56" s="50">
        <f>IF(G56=0,0,E56/G56)</f>
        <v>41.160000000000004</v>
      </c>
      <c r="J56" s="39"/>
      <c r="K56" s="126">
        <f>IF(G56=0,0,+K55)</f>
        <v>39.130000000000003</v>
      </c>
      <c r="L56" s="59"/>
      <c r="M56" s="50">
        <f>IF(I56 = 0, 0, I56-K56)</f>
        <v>2.0300000000000011</v>
      </c>
      <c r="N56" s="59"/>
      <c r="O56" s="49">
        <f>+M56*G56</f>
        <v>105.56000000000006</v>
      </c>
      <c r="P56" s="39"/>
      <c r="Q56" s="128">
        <v>177</v>
      </c>
      <c r="R56" s="39"/>
      <c r="S56" s="36">
        <f>IF(($G56-$Q56)&gt;0,($G56-$Q56),0)</f>
        <v>0</v>
      </c>
      <c r="T56" s="45">
        <f>+S56*M56</f>
        <v>0</v>
      </c>
      <c r="U56" s="39"/>
      <c r="V56" s="60"/>
      <c r="W56" s="60"/>
      <c r="X56" s="60"/>
      <c r="Y56" s="60"/>
      <c r="Z56" s="67">
        <f>SUM(V56:Y56)</f>
        <v>0</v>
      </c>
      <c r="AA56" s="61">
        <f>+AA55</f>
        <v>314</v>
      </c>
      <c r="AC56" s="36">
        <f>IF(Z56&gt;=AA56,IF(S56&lt;Z56,+S56,+Z56),0)</f>
        <v>0</v>
      </c>
      <c r="AD56" s="45">
        <f>IF(AC56&gt;0,+AC56*M56,0)</f>
        <v>0</v>
      </c>
      <c r="AE56" s="45"/>
      <c r="AF56" s="36">
        <f>IF(AC56=0,IF(S56&lt;W56,+S56,+W56),0)</f>
        <v>0</v>
      </c>
      <c r="AG56" s="45">
        <f>IF(AF56&gt;0,+AF56*M56,0)</f>
        <v>0</v>
      </c>
      <c r="AH56" s="45"/>
      <c r="AI56" s="37">
        <f>IF((S56-AC56-AF56)&gt;0,(+S56-AC56-AF56)*0.85,0)</f>
        <v>0</v>
      </c>
      <c r="AJ56" s="45">
        <f>IF(AI56&gt;0,IF(I56&lt;$I$508,+AI56*M56,+AI56*($I$508-K56)),0)</f>
        <v>0</v>
      </c>
      <c r="AK56" s="45"/>
      <c r="AL56" s="37">
        <f t="shared" si="36"/>
        <v>0</v>
      </c>
      <c r="AM56" s="23">
        <f t="shared" si="36"/>
        <v>0</v>
      </c>
      <c r="AN56" s="23"/>
    </row>
    <row r="57" spans="1:40" x14ac:dyDescent="0.25">
      <c r="B57" s="28"/>
      <c r="C57" s="55">
        <v>19</v>
      </c>
      <c r="D57" s="21"/>
      <c r="E57" s="56">
        <v>6742.44</v>
      </c>
      <c r="G57" s="57">
        <v>162</v>
      </c>
      <c r="H57" s="39"/>
      <c r="I57" s="50">
        <f>IF(G57=0,0,E57/G57)</f>
        <v>41.62</v>
      </c>
      <c r="J57" s="39"/>
      <c r="K57" s="126">
        <f>IF(G57=0,0,+K56)</f>
        <v>39.130000000000003</v>
      </c>
      <c r="L57" s="59"/>
      <c r="M57" s="50">
        <f>IF(I57 = 0, 0, I57-K57)</f>
        <v>2.4899999999999949</v>
      </c>
      <c r="N57" s="59"/>
      <c r="O57" s="49">
        <f>+M57*G57</f>
        <v>403.3799999999992</v>
      </c>
      <c r="P57" s="39"/>
      <c r="Q57" s="128">
        <v>177</v>
      </c>
      <c r="R57" s="39"/>
      <c r="S57" s="36">
        <f>IF(($G57-$Q57)&gt;0,($G57-$Q57),0)</f>
        <v>0</v>
      </c>
      <c r="T57" s="45">
        <f>+S57*M57</f>
        <v>0</v>
      </c>
      <c r="U57" s="39"/>
      <c r="V57" s="60"/>
      <c r="W57" s="60"/>
      <c r="X57" s="60"/>
      <c r="Y57" s="60"/>
      <c r="Z57" s="67">
        <f>SUM(V57:Y57)</f>
        <v>0</v>
      </c>
      <c r="AA57" s="61">
        <f>+AA56</f>
        <v>314</v>
      </c>
      <c r="AC57" s="36">
        <f>IF(Z57&gt;=AA57,IF(S57&lt;Z57,+S57,+Z57),0)</f>
        <v>0</v>
      </c>
      <c r="AD57" s="45">
        <f>IF(AC57&gt;0,+AC57*M57,0)</f>
        <v>0</v>
      </c>
      <c r="AE57" s="45"/>
      <c r="AF57" s="36">
        <f>IF(AC57=0,IF(S57&lt;W57,+S57,+W57),0)</f>
        <v>0</v>
      </c>
      <c r="AG57" s="45">
        <f>IF(AF57&gt;0,+AF57*M57,0)</f>
        <v>0</v>
      </c>
      <c r="AH57" s="45"/>
      <c r="AI57" s="37">
        <f>IF((S57-AC57-AF57)&gt;0,(+S57-AC57-AF57)*0.85,0)</f>
        <v>0</v>
      </c>
      <c r="AJ57" s="45">
        <f>IF(AI57&gt;0,IF(I57&lt;$I$508,+AI57*M57,+AI57*($I$508-K57)),0)</f>
        <v>0</v>
      </c>
      <c r="AK57" s="45"/>
      <c r="AL57" s="37">
        <f t="shared" si="36"/>
        <v>0</v>
      </c>
      <c r="AM57" s="23">
        <f t="shared" si="36"/>
        <v>0</v>
      </c>
      <c r="AN57" s="23"/>
    </row>
    <row r="58" spans="1:40" x14ac:dyDescent="0.25">
      <c r="B58" s="28"/>
      <c r="C58" s="55">
        <v>20</v>
      </c>
      <c r="D58" s="21"/>
      <c r="E58" s="56">
        <v>10941.4</v>
      </c>
      <c r="G58" s="57">
        <v>241</v>
      </c>
      <c r="H58" s="39"/>
      <c r="I58" s="50">
        <f>IF(G58=0,0,E58/G58)</f>
        <v>45.4</v>
      </c>
      <c r="J58" s="39"/>
      <c r="K58" s="126">
        <f>IF(G58=0,0,+K57)</f>
        <v>39.130000000000003</v>
      </c>
      <c r="L58" s="59"/>
      <c r="M58" s="50">
        <f>IF(I58 = 0, 0, I58-K58)</f>
        <v>6.269999999999996</v>
      </c>
      <c r="N58" s="59"/>
      <c r="O58" s="49">
        <f>+M58*G58</f>
        <v>1511.069999999999</v>
      </c>
      <c r="P58" s="39"/>
      <c r="Q58" s="128">
        <v>177</v>
      </c>
      <c r="R58" s="39"/>
      <c r="S58" s="36">
        <f>IF(($G58-$Q58)&gt;0,($G58-$Q58),0)</f>
        <v>64</v>
      </c>
      <c r="T58" s="45">
        <f>+S58*M58</f>
        <v>401.27999999999975</v>
      </c>
      <c r="U58" s="39"/>
      <c r="V58" s="60">
        <f>538+425</f>
        <v>963</v>
      </c>
      <c r="W58" s="60"/>
      <c r="X58" s="60">
        <f>20+15</f>
        <v>35</v>
      </c>
      <c r="Y58" s="60"/>
      <c r="Z58" s="67">
        <f>SUM(V58:Y58)</f>
        <v>998</v>
      </c>
      <c r="AA58" s="61">
        <f>+AA57</f>
        <v>314</v>
      </c>
      <c r="AC58" s="36">
        <f>IF(Z58&gt;=AA58,IF(S58&lt;Z58,+S58,+Z58),0)</f>
        <v>64</v>
      </c>
      <c r="AD58" s="45">
        <f>IF(AC58&gt;0,+AC58*M58,0)</f>
        <v>401.27999999999975</v>
      </c>
      <c r="AE58" s="45"/>
      <c r="AF58" s="36">
        <f>IF(AC58=0,IF(S58&lt;W58,+S58,+W58),0)</f>
        <v>0</v>
      </c>
      <c r="AG58" s="45">
        <f>IF(AF58&gt;0,+AF58*M58,0)</f>
        <v>0</v>
      </c>
      <c r="AH58" s="45"/>
      <c r="AI58" s="37">
        <f>IF((S58-AC58-AF58)&gt;0,(+S58-AC58-AF58)*0.85,0)</f>
        <v>0</v>
      </c>
      <c r="AJ58" s="45">
        <f>IF(AI58&gt;0,IF(I58&lt;$I$508,+AI58*M58,+AI58*($I$508-K58)),0)</f>
        <v>0</v>
      </c>
      <c r="AK58" s="45"/>
      <c r="AL58" s="37">
        <f t="shared" si="36"/>
        <v>0</v>
      </c>
      <c r="AM58" s="23">
        <f t="shared" si="36"/>
        <v>0</v>
      </c>
      <c r="AN58" s="23"/>
    </row>
    <row r="59" spans="1:40" x14ac:dyDescent="0.25">
      <c r="B59" s="28"/>
      <c r="C59" s="55"/>
      <c r="D59" s="21"/>
      <c r="E59" s="56"/>
      <c r="G59" s="57"/>
      <c r="H59" s="39"/>
      <c r="I59" s="50"/>
      <c r="J59" s="39"/>
      <c r="K59" s="126"/>
      <c r="L59" s="59"/>
      <c r="M59" s="50"/>
      <c r="N59" s="59"/>
      <c r="O59" s="49"/>
      <c r="P59" s="39"/>
      <c r="Q59" s="128"/>
      <c r="R59" s="39"/>
      <c r="S59" s="36"/>
      <c r="T59" s="45"/>
      <c r="U59" s="39"/>
      <c r="V59" s="60"/>
      <c r="W59" s="60"/>
      <c r="X59" s="60"/>
      <c r="Y59" s="60"/>
      <c r="Z59" s="67"/>
      <c r="AA59" s="61"/>
      <c r="AC59" s="36"/>
      <c r="AD59" s="45"/>
      <c r="AE59" s="45"/>
      <c r="AF59" s="36"/>
      <c r="AG59" s="45"/>
      <c r="AH59" s="45"/>
      <c r="AJ59" s="45"/>
      <c r="AK59" s="45"/>
      <c r="AM59" s="23"/>
      <c r="AN59" s="23"/>
    </row>
    <row r="60" spans="1:40" x14ac:dyDescent="0.25">
      <c r="B60" s="28"/>
      <c r="C60" s="55"/>
      <c r="D60" s="21"/>
      <c r="E60" s="56"/>
      <c r="G60" s="57"/>
      <c r="H60" s="39"/>
      <c r="I60" s="50"/>
      <c r="J60" s="39"/>
      <c r="K60" s="126"/>
      <c r="L60" s="59"/>
      <c r="M60" s="50"/>
      <c r="N60" s="59"/>
      <c r="O60" s="49"/>
      <c r="P60" s="39"/>
      <c r="Q60" s="128"/>
      <c r="R60" s="39"/>
      <c r="S60" s="36"/>
      <c r="T60" s="45"/>
      <c r="U60" s="39"/>
      <c r="V60" s="60"/>
      <c r="W60" s="60"/>
      <c r="X60" s="60"/>
      <c r="Y60" s="60"/>
      <c r="Z60" s="67"/>
      <c r="AA60" s="61"/>
      <c r="AC60" s="36"/>
      <c r="AD60" s="45"/>
      <c r="AE60" s="45"/>
      <c r="AF60" s="36"/>
      <c r="AG60" s="45"/>
      <c r="AH60" s="45"/>
      <c r="AJ60" s="45"/>
      <c r="AK60" s="45"/>
      <c r="AM60" s="23"/>
      <c r="AN60" s="23"/>
    </row>
    <row r="61" spans="1:40" x14ac:dyDescent="0.25">
      <c r="B61" s="28"/>
      <c r="C61" s="55"/>
      <c r="D61" s="21"/>
      <c r="E61" s="56"/>
      <c r="G61" s="57"/>
      <c r="H61" s="39"/>
      <c r="I61" s="50"/>
      <c r="J61" s="39"/>
      <c r="K61" s="126"/>
      <c r="L61" s="59"/>
      <c r="M61" s="50"/>
      <c r="N61" s="59"/>
      <c r="O61" s="49"/>
      <c r="P61" s="39"/>
      <c r="Q61" s="128"/>
      <c r="R61" s="39"/>
      <c r="S61" s="36"/>
      <c r="T61" s="45"/>
      <c r="U61" s="39"/>
      <c r="V61" s="60"/>
      <c r="W61" s="60"/>
      <c r="X61" s="60"/>
      <c r="Y61" s="60"/>
      <c r="Z61" s="67"/>
      <c r="AA61" s="61"/>
      <c r="AC61" s="36"/>
      <c r="AD61" s="45"/>
      <c r="AE61" s="45"/>
      <c r="AF61" s="36"/>
      <c r="AG61" s="45"/>
      <c r="AH61" s="45"/>
      <c r="AJ61" s="45"/>
      <c r="AK61" s="45"/>
      <c r="AM61" s="23"/>
      <c r="AN61" s="23"/>
    </row>
    <row r="62" spans="1:40" x14ac:dyDescent="0.25">
      <c r="A62">
        <f>+A54+1</f>
        <v>6</v>
      </c>
      <c r="B62" s="52">
        <v>45146</v>
      </c>
      <c r="C62" s="21"/>
      <c r="D62" s="21"/>
      <c r="E62" s="53">
        <f>SUM(E63:E67)</f>
        <v>65506.75</v>
      </c>
      <c r="G62" s="54">
        <f>SUM(G63:G67)</f>
        <v>1400</v>
      </c>
      <c r="H62" s="39"/>
      <c r="I62" s="62"/>
      <c r="J62" s="39"/>
      <c r="K62" s="62"/>
      <c r="L62" s="59"/>
      <c r="M62" s="62"/>
      <c r="N62" s="59"/>
      <c r="O62" s="53">
        <f>SUM(O63:O67)</f>
        <v>8624.7499999999945</v>
      </c>
      <c r="P62" s="39"/>
      <c r="Q62" s="39"/>
      <c r="R62" s="39"/>
      <c r="S62" s="54">
        <f>SUM(S63:S67)</f>
        <v>522</v>
      </c>
      <c r="T62" s="53">
        <f>SUM(T63:T67)</f>
        <v>3484.8599999999988</v>
      </c>
      <c r="U62" s="39"/>
      <c r="X62" s="36"/>
      <c r="AC62" s="54">
        <f>SUM(AC63:AC67)</f>
        <v>522</v>
      </c>
      <c r="AD62" s="53">
        <f>SUM(AD63:AD67)</f>
        <v>3484.8599999999988</v>
      </c>
      <c r="AE62" s="45"/>
      <c r="AF62" s="54">
        <f>SUM(AF63:AF67)</f>
        <v>0</v>
      </c>
      <c r="AG62" s="53">
        <f>SUM(AG63:AG67)</f>
        <v>0</v>
      </c>
      <c r="AH62" s="45"/>
      <c r="AI62" s="65">
        <f>SUM(AI63:AI67)</f>
        <v>0</v>
      </c>
      <c r="AJ62" s="53">
        <f>SUM(AJ63:AJ67)</f>
        <v>0</v>
      </c>
      <c r="AK62" s="45"/>
      <c r="AL62" s="65">
        <f>SUM(AL63:AL67)</f>
        <v>0</v>
      </c>
      <c r="AM62" s="53">
        <f>SUM(AM63:AM67)</f>
        <v>0</v>
      </c>
      <c r="AN62" s="63"/>
    </row>
    <row r="63" spans="1:40" x14ac:dyDescent="0.25">
      <c r="B63" s="28"/>
      <c r="C63" s="55">
        <v>15</v>
      </c>
      <c r="D63" s="21"/>
      <c r="E63" s="56">
        <v>16304.64</v>
      </c>
      <c r="G63" s="57">
        <v>384</v>
      </c>
      <c r="H63" s="39"/>
      <c r="I63" s="50">
        <f>IF(G63=0,0,E63/G63)</f>
        <v>42.46</v>
      </c>
      <c r="J63" s="39"/>
      <c r="K63" s="58">
        <v>40.630000000000003</v>
      </c>
      <c r="L63" s="59"/>
      <c r="M63" s="50">
        <f>IF(I63 = 0, 0, I63-K63)</f>
        <v>1.8299999999999983</v>
      </c>
      <c r="N63" s="59"/>
      <c r="O63" s="49">
        <f>+M63*G63</f>
        <v>702.71999999999935</v>
      </c>
      <c r="P63" s="39"/>
      <c r="Q63" s="128">
        <v>177</v>
      </c>
      <c r="R63" s="39"/>
      <c r="S63" s="36">
        <f>IF(($G63-$Q63)&gt;0,($G63-$Q63),0)</f>
        <v>207</v>
      </c>
      <c r="T63" s="45">
        <f>+S63*M63</f>
        <v>378.80999999999966</v>
      </c>
      <c r="U63" s="39"/>
      <c r="V63" s="60">
        <f>538+425</f>
        <v>963</v>
      </c>
      <c r="W63" s="60"/>
      <c r="X63" s="60">
        <f>19+14</f>
        <v>33</v>
      </c>
      <c r="Y63" s="60"/>
      <c r="Z63" s="67">
        <f>SUM(V63:Y63)</f>
        <v>996</v>
      </c>
      <c r="AA63" s="61">
        <f>IF(MONTH(B62)&gt;9,+$G$512,IF(MONTH(B62)&lt;4,+$G$512,+$G$513))</f>
        <v>314</v>
      </c>
      <c r="AC63" s="36">
        <f>IF(Z63&gt;=AA63,IF(S63&lt;Z63,+S63,+Z63),0)</f>
        <v>207</v>
      </c>
      <c r="AD63" s="45">
        <f>IF(AC63&gt;0,+AC63*M63,0)</f>
        <v>378.80999999999966</v>
      </c>
      <c r="AE63" s="45"/>
      <c r="AF63" s="36">
        <f>IF(AC63=0,IF(S63&lt;W63,+S63,+W63),0)</f>
        <v>0</v>
      </c>
      <c r="AG63" s="45">
        <f>IF(AF63&gt;0,+AF63*M63,0)</f>
        <v>0</v>
      </c>
      <c r="AH63" s="45"/>
      <c r="AI63" s="37">
        <f>IF((S63-AC63-AF63)&gt;0,(+S63-AC63-AF63)*0.85,0)</f>
        <v>0</v>
      </c>
      <c r="AJ63" s="45">
        <f>IF(AI63&gt;0,IF(I63&lt;$I$508,+AI63*M63,+AI63*($I$508-K63)),0)</f>
        <v>0</v>
      </c>
      <c r="AK63" s="45"/>
      <c r="AL63" s="37">
        <f t="shared" ref="AL63:AL67" si="37">+S63-AC63-AF63-AI63</f>
        <v>0</v>
      </c>
      <c r="AM63" s="23">
        <f t="shared" ref="AM63:AM67" si="38">+T63-AD63-AG63-AJ63</f>
        <v>0</v>
      </c>
      <c r="AN63" s="23"/>
    </row>
    <row r="64" spans="1:40" x14ac:dyDescent="0.25">
      <c r="B64" s="28"/>
      <c r="C64" s="55">
        <v>16</v>
      </c>
      <c r="D64" s="21"/>
      <c r="E64" s="56">
        <v>17264</v>
      </c>
      <c r="G64" s="57">
        <v>325</v>
      </c>
      <c r="H64" s="39"/>
      <c r="I64" s="50">
        <f>IF(G64=0,0,E64/G64)</f>
        <v>53.12</v>
      </c>
      <c r="J64" s="39"/>
      <c r="K64" s="126">
        <f>IF(G64=0,0,+K63)</f>
        <v>40.630000000000003</v>
      </c>
      <c r="L64" s="59"/>
      <c r="M64" s="50">
        <f>IF(I64 = 0, 0, I64-K64)</f>
        <v>12.489999999999995</v>
      </c>
      <c r="N64" s="59"/>
      <c r="O64" s="49">
        <f>+M64*G64</f>
        <v>4059.2499999999982</v>
      </c>
      <c r="P64" s="39"/>
      <c r="Q64" s="128">
        <v>177</v>
      </c>
      <c r="R64" s="39"/>
      <c r="S64" s="36">
        <f>IF(($G64-$Q64)&gt;0,($G64-$Q64),0)</f>
        <v>148</v>
      </c>
      <c r="T64" s="45">
        <f>+S64*M64</f>
        <v>1848.5199999999993</v>
      </c>
      <c r="U64" s="39"/>
      <c r="V64" s="60">
        <f t="shared" ref="V64:V66" si="39">538+425</f>
        <v>963</v>
      </c>
      <c r="W64" s="60"/>
      <c r="X64" s="60">
        <f t="shared" ref="X64:X66" si="40">19+14</f>
        <v>33</v>
      </c>
      <c r="Y64" s="60"/>
      <c r="Z64" s="67">
        <f>SUM(V64:Y64)</f>
        <v>996</v>
      </c>
      <c r="AA64" s="61">
        <f>+AA63</f>
        <v>314</v>
      </c>
      <c r="AC64" s="36">
        <f>IF(Z64&gt;=AA64,IF(S64&lt;Z64,+S64,+Z64),0)</f>
        <v>148</v>
      </c>
      <c r="AD64" s="45">
        <f>IF(AC64&gt;0,+AC64*M64,0)</f>
        <v>1848.5199999999993</v>
      </c>
      <c r="AE64" s="45"/>
      <c r="AF64" s="36">
        <f>IF(AC64=0,IF(S64&lt;W64,+S64,+W64),0)</f>
        <v>0</v>
      </c>
      <c r="AG64" s="45">
        <f>IF(AF64&gt;0,+AF64*M64,0)</f>
        <v>0</v>
      </c>
      <c r="AH64" s="45"/>
      <c r="AI64" s="37">
        <f>IF((S64-AC64-AF64)&gt;0,(+S64-AC64-AF64)*0.85,0)</f>
        <v>0</v>
      </c>
      <c r="AJ64" s="45">
        <f>IF(AI64&gt;0,IF(I64&lt;$I$508,+AI64*M64,+AI64*($I$508-K64)),0)</f>
        <v>0</v>
      </c>
      <c r="AK64" s="45"/>
      <c r="AL64" s="37">
        <f t="shared" si="37"/>
        <v>0</v>
      </c>
      <c r="AM64" s="23">
        <f t="shared" si="38"/>
        <v>0</v>
      </c>
      <c r="AN64" s="23"/>
    </row>
    <row r="65" spans="1:40" x14ac:dyDescent="0.25">
      <c r="B65" s="28"/>
      <c r="C65" s="55">
        <v>17</v>
      </c>
      <c r="D65" s="21"/>
      <c r="E65" s="56">
        <v>14550</v>
      </c>
      <c r="G65" s="57">
        <v>300</v>
      </c>
      <c r="H65" s="39"/>
      <c r="I65" s="50">
        <f>IF(G65=0,0,E65/G65)</f>
        <v>48.5</v>
      </c>
      <c r="J65" s="39"/>
      <c r="K65" s="126">
        <f>IF(G65=0,0,+K64)</f>
        <v>40.630000000000003</v>
      </c>
      <c r="L65" s="59"/>
      <c r="M65" s="50">
        <f>IF(I65 = 0, 0, I65-K65)</f>
        <v>7.8699999999999974</v>
      </c>
      <c r="N65" s="59"/>
      <c r="O65" s="49">
        <f>+M65*G65</f>
        <v>2360.9999999999991</v>
      </c>
      <c r="P65" s="39"/>
      <c r="Q65" s="128">
        <v>177</v>
      </c>
      <c r="R65" s="39"/>
      <c r="S65" s="36">
        <f>IF(($G65-$Q65)&gt;0,($G65-$Q65),0)</f>
        <v>123</v>
      </c>
      <c r="T65" s="45">
        <f>+S65*M65</f>
        <v>968.00999999999965</v>
      </c>
      <c r="U65" s="39"/>
      <c r="V65" s="60">
        <f t="shared" si="39"/>
        <v>963</v>
      </c>
      <c r="W65" s="60"/>
      <c r="X65" s="60">
        <f t="shared" si="40"/>
        <v>33</v>
      </c>
      <c r="Y65" s="60"/>
      <c r="Z65" s="67">
        <f>SUM(V65:Y65)</f>
        <v>996</v>
      </c>
      <c r="AA65" s="61">
        <f>+AA64</f>
        <v>314</v>
      </c>
      <c r="AC65" s="36">
        <f>IF(Z65&gt;=AA65,IF(S65&lt;Z65,+S65,+Z65),0)</f>
        <v>123</v>
      </c>
      <c r="AD65" s="45">
        <f>IF(AC65&gt;0,+AC65*M65,0)</f>
        <v>968.00999999999965</v>
      </c>
      <c r="AE65" s="45"/>
      <c r="AF65" s="36">
        <f>IF(AC65=0,IF(S65&lt;W65,+S65,+W65),0)</f>
        <v>0</v>
      </c>
      <c r="AG65" s="45">
        <f>IF(AF65&gt;0,+AF65*M65,0)</f>
        <v>0</v>
      </c>
      <c r="AH65" s="45"/>
      <c r="AI65" s="37">
        <f>IF((S65-AC65-AF65)&gt;0,(+S65-AC65-AF65)*0.85,0)</f>
        <v>0</v>
      </c>
      <c r="AJ65" s="45">
        <f>IF(AI65&gt;0,IF(I65&lt;$I$508,+AI65*M65,+AI65*($I$508-K65)),0)</f>
        <v>0</v>
      </c>
      <c r="AK65" s="45"/>
      <c r="AL65" s="37">
        <f t="shared" ref="AL65" si="41">+S65-AC65-AF65-AI65</f>
        <v>0</v>
      </c>
      <c r="AM65" s="23">
        <f t="shared" ref="AM65" si="42">+T65-AD65-AG65-AJ65</f>
        <v>0</v>
      </c>
      <c r="AN65" s="23"/>
    </row>
    <row r="66" spans="1:40" x14ac:dyDescent="0.25">
      <c r="B66" s="28"/>
      <c r="C66" s="55">
        <v>18</v>
      </c>
      <c r="D66" s="21"/>
      <c r="E66" s="56">
        <v>10433.41</v>
      </c>
      <c r="G66" s="57">
        <v>221</v>
      </c>
      <c r="H66" s="39"/>
      <c r="I66" s="50">
        <f>IF(G66=0,0,E66/G66)</f>
        <v>47.21</v>
      </c>
      <c r="J66" s="39"/>
      <c r="K66" s="126">
        <f>IF(G66=0,0,+K64)</f>
        <v>40.630000000000003</v>
      </c>
      <c r="L66" s="59"/>
      <c r="M66" s="50">
        <f>IF(I66 = 0, 0, I66-K66)</f>
        <v>6.5799999999999983</v>
      </c>
      <c r="N66" s="59"/>
      <c r="O66" s="49">
        <f>+M66*G66</f>
        <v>1454.1799999999996</v>
      </c>
      <c r="P66" s="39"/>
      <c r="Q66" s="128">
        <v>177</v>
      </c>
      <c r="R66" s="39"/>
      <c r="S66" s="36">
        <f>IF(($G66-$Q66)&gt;0,($G66-$Q66),0)</f>
        <v>44</v>
      </c>
      <c r="T66" s="45">
        <f>+S66*M66</f>
        <v>289.51999999999992</v>
      </c>
      <c r="U66" s="39"/>
      <c r="V66" s="60">
        <f t="shared" si="39"/>
        <v>963</v>
      </c>
      <c r="W66" s="60"/>
      <c r="X66" s="60">
        <f t="shared" si="40"/>
        <v>33</v>
      </c>
      <c r="Y66" s="60"/>
      <c r="Z66" s="67">
        <f>SUM(V66:Y66)</f>
        <v>996</v>
      </c>
      <c r="AA66" s="61">
        <f>+AA65</f>
        <v>314</v>
      </c>
      <c r="AC66" s="36">
        <f>IF(Z66&gt;=AA66,IF(S66&lt;Z66,+S66,+Z66),0)</f>
        <v>44</v>
      </c>
      <c r="AD66" s="45">
        <f>IF(AC66&gt;0,+AC66*M66,0)</f>
        <v>289.51999999999992</v>
      </c>
      <c r="AE66" s="45"/>
      <c r="AF66" s="36">
        <f>IF(AC66=0,IF(S66&lt;W66,+S66,+W66),0)</f>
        <v>0</v>
      </c>
      <c r="AG66" s="45">
        <f>IF(AF66&gt;0,+AF66*M66,0)</f>
        <v>0</v>
      </c>
      <c r="AH66" s="45"/>
      <c r="AI66" s="37">
        <f>IF((S66-AC66-AF66)&gt;0,(+S66-AC66-AF66)*0.85,0)</f>
        <v>0</v>
      </c>
      <c r="AJ66" s="45">
        <f>IF(AI66&gt;0,IF(I66&lt;$I$508,+AI66*M66,+AI66*($I$508-K66)),0)</f>
        <v>0</v>
      </c>
      <c r="AK66" s="45"/>
      <c r="AL66" s="37">
        <f t="shared" si="37"/>
        <v>0</v>
      </c>
      <c r="AM66" s="23">
        <f t="shared" si="38"/>
        <v>0</v>
      </c>
      <c r="AN66" s="23"/>
    </row>
    <row r="67" spans="1:40" x14ac:dyDescent="0.25">
      <c r="B67" s="28"/>
      <c r="C67" s="55">
        <v>19</v>
      </c>
      <c r="D67" s="21"/>
      <c r="E67" s="56">
        <v>6954.7</v>
      </c>
      <c r="G67" s="57">
        <v>170</v>
      </c>
      <c r="H67" s="39"/>
      <c r="I67" s="50">
        <f>IF(G67=0,0,E67/G67)</f>
        <v>40.909999999999997</v>
      </c>
      <c r="J67" s="39"/>
      <c r="K67" s="126">
        <f>IF(G67=0,0,+K66)</f>
        <v>40.630000000000003</v>
      </c>
      <c r="L67" s="59"/>
      <c r="M67" s="50">
        <f>IF(I67 = 0, 0, I67-K67)</f>
        <v>0.27999999999999403</v>
      </c>
      <c r="N67" s="59"/>
      <c r="O67" s="49">
        <f>+M67*G67</f>
        <v>47.599999999998985</v>
      </c>
      <c r="P67" s="39"/>
      <c r="Q67" s="128">
        <v>177</v>
      </c>
      <c r="R67" s="39"/>
      <c r="S67" s="36">
        <f>IF(($G67-$Q67)&gt;0,($G67-$Q67),0)</f>
        <v>0</v>
      </c>
      <c r="T67" s="45">
        <f>+S67*M67</f>
        <v>0</v>
      </c>
      <c r="U67" s="39"/>
      <c r="V67" s="60"/>
      <c r="W67" s="60"/>
      <c r="X67" s="60"/>
      <c r="Y67" s="60"/>
      <c r="Z67" s="67">
        <f>SUM(V67:Y67)</f>
        <v>0</v>
      </c>
      <c r="AA67" s="61">
        <f>+AA66</f>
        <v>314</v>
      </c>
      <c r="AC67" s="36">
        <f>IF(Z67&gt;=AA67,IF(S67&lt;Z67,+S67,+Z67),0)</f>
        <v>0</v>
      </c>
      <c r="AD67" s="45">
        <f>IF(AC67&gt;0,+AC67*M67,0)</f>
        <v>0</v>
      </c>
      <c r="AE67" s="45"/>
      <c r="AF67" s="36">
        <f>IF(AC67=0,IF(S67&lt;W67,+S67,+W67),0)</f>
        <v>0</v>
      </c>
      <c r="AG67" s="45">
        <f>IF(AF67&gt;0,+AF67*M67,0)</f>
        <v>0</v>
      </c>
      <c r="AH67" s="45"/>
      <c r="AI67" s="37">
        <f>IF((S67-AC67-AF67)&gt;0,(+S67-AC67-AF67)*0.85,0)</f>
        <v>0</v>
      </c>
      <c r="AJ67" s="45">
        <f>IF(AI67&gt;0,IF(I67&lt;$I$508,+AI67*M67,+AI67*($I$508-K67)),0)</f>
        <v>0</v>
      </c>
      <c r="AK67" s="45"/>
      <c r="AL67" s="37">
        <f t="shared" si="37"/>
        <v>0</v>
      </c>
      <c r="AM67" s="23">
        <f t="shared" si="38"/>
        <v>0</v>
      </c>
      <c r="AN67" s="23"/>
    </row>
    <row r="68" spans="1:40" x14ac:dyDescent="0.25">
      <c r="B68" s="28"/>
      <c r="C68" s="55"/>
      <c r="D68" s="21"/>
      <c r="E68" s="56"/>
      <c r="G68" s="57"/>
      <c r="H68" s="39"/>
      <c r="I68" s="50"/>
      <c r="J68" s="39"/>
      <c r="K68" s="126"/>
      <c r="L68" s="59"/>
      <c r="M68" s="50"/>
      <c r="N68" s="59"/>
      <c r="O68" s="49"/>
      <c r="P68" s="39"/>
      <c r="Q68" s="128"/>
      <c r="R68" s="39"/>
      <c r="S68" s="36"/>
      <c r="T68" s="45"/>
      <c r="U68" s="39"/>
      <c r="V68" s="60"/>
      <c r="W68" s="60"/>
      <c r="X68" s="60"/>
      <c r="Y68" s="60"/>
      <c r="Z68" s="67"/>
      <c r="AA68" s="61"/>
      <c r="AC68" s="36"/>
      <c r="AD68" s="45"/>
      <c r="AE68" s="45"/>
      <c r="AF68" s="36"/>
      <c r="AG68" s="45"/>
      <c r="AH68" s="45"/>
      <c r="AJ68" s="45"/>
      <c r="AK68" s="45"/>
      <c r="AM68" s="23"/>
      <c r="AN68" s="23"/>
    </row>
    <row r="69" spans="1:40" x14ac:dyDescent="0.25">
      <c r="B69" s="28"/>
      <c r="C69" s="55"/>
      <c r="D69" s="21"/>
      <c r="E69" s="56"/>
      <c r="G69" s="57"/>
      <c r="H69" s="39"/>
      <c r="I69" s="50"/>
      <c r="J69" s="39"/>
      <c r="K69" s="126"/>
      <c r="L69" s="59"/>
      <c r="M69" s="50"/>
      <c r="N69" s="59"/>
      <c r="O69" s="49"/>
      <c r="P69" s="39"/>
      <c r="Q69" s="128"/>
      <c r="R69" s="39"/>
      <c r="S69" s="36"/>
      <c r="T69" s="45"/>
      <c r="U69" s="39"/>
      <c r="V69" s="60"/>
      <c r="W69" s="60"/>
      <c r="X69" s="60"/>
      <c r="Y69" s="60"/>
      <c r="Z69" s="67"/>
      <c r="AA69" s="61"/>
      <c r="AC69" s="36"/>
      <c r="AD69" s="45"/>
      <c r="AE69" s="45"/>
      <c r="AF69" s="36"/>
      <c r="AG69" s="45"/>
      <c r="AH69" s="45"/>
      <c r="AJ69" s="45"/>
      <c r="AK69" s="45"/>
      <c r="AM69" s="23"/>
      <c r="AN69" s="23"/>
    </row>
    <row r="70" spans="1:40" x14ac:dyDescent="0.25">
      <c r="B70" s="28"/>
      <c r="C70" s="55"/>
      <c r="D70" s="21"/>
      <c r="E70" s="56"/>
      <c r="G70" s="57"/>
      <c r="H70" s="39"/>
      <c r="I70" s="50"/>
      <c r="J70" s="39"/>
      <c r="K70" s="126"/>
      <c r="L70" s="59"/>
      <c r="M70" s="50"/>
      <c r="N70" s="59"/>
      <c r="O70" s="49"/>
      <c r="P70" s="39"/>
      <c r="Q70" s="128"/>
      <c r="R70" s="39"/>
      <c r="S70" s="36"/>
      <c r="T70" s="45"/>
      <c r="U70" s="39"/>
      <c r="V70" s="60"/>
      <c r="W70" s="60"/>
      <c r="X70" s="60"/>
      <c r="Y70" s="60"/>
      <c r="Z70" s="67"/>
      <c r="AA70" s="61"/>
      <c r="AC70" s="36"/>
      <c r="AD70" s="45"/>
      <c r="AE70" s="45"/>
      <c r="AF70" s="36"/>
      <c r="AG70" s="45"/>
      <c r="AH70" s="45"/>
      <c r="AJ70" s="45"/>
      <c r="AK70" s="45"/>
      <c r="AM70" s="23"/>
      <c r="AN70" s="23"/>
    </row>
    <row r="71" spans="1:40" x14ac:dyDescent="0.25">
      <c r="A71">
        <f>A62+1</f>
        <v>7</v>
      </c>
      <c r="B71" s="52">
        <v>45147</v>
      </c>
      <c r="C71" s="21"/>
      <c r="D71" s="21"/>
      <c r="E71" s="53">
        <f>SUM(E72:E77)</f>
        <v>82103.780000000013</v>
      </c>
      <c r="G71" s="54">
        <f>SUM(G72:G77)</f>
        <v>1783</v>
      </c>
      <c r="H71" s="39"/>
      <c r="I71" s="62"/>
      <c r="J71" s="39"/>
      <c r="K71" s="62"/>
      <c r="L71" s="59"/>
      <c r="M71" s="62"/>
      <c r="N71" s="59"/>
      <c r="O71" s="53">
        <f>SUM(O72:O77)</f>
        <v>6985.9899999999952</v>
      </c>
      <c r="P71" s="39"/>
      <c r="Q71" s="39"/>
      <c r="R71" s="39"/>
      <c r="S71" s="54">
        <f>SUM(S72:S77)</f>
        <v>595</v>
      </c>
      <c r="T71" s="53">
        <f>SUM(T72:T77)</f>
        <v>2185.6599999999985</v>
      </c>
      <c r="U71" s="39"/>
      <c r="X71" s="36"/>
      <c r="AC71" s="54">
        <f>SUM(AC72:AC77)</f>
        <v>595</v>
      </c>
      <c r="AD71" s="53">
        <f>SUM(AD72:AD77)</f>
        <v>2185.6599999999985</v>
      </c>
      <c r="AE71" s="45"/>
      <c r="AF71" s="54">
        <f>SUM(AF72:AF77)</f>
        <v>0</v>
      </c>
      <c r="AG71" s="53">
        <f>SUM(AG72:AG77)</f>
        <v>0</v>
      </c>
      <c r="AH71" s="45"/>
      <c r="AI71" s="65">
        <f>SUM(AI72:AI77)</f>
        <v>0</v>
      </c>
      <c r="AJ71" s="53">
        <f>SUM(AJ72:AJ77)</f>
        <v>0</v>
      </c>
      <c r="AK71" s="45"/>
      <c r="AL71" s="65">
        <f>SUM(AL72:AL77)</f>
        <v>0</v>
      </c>
      <c r="AM71" s="53">
        <f>SUM(AM72:AM77)</f>
        <v>0</v>
      </c>
      <c r="AN71" s="63"/>
    </row>
    <row r="72" spans="1:40" x14ac:dyDescent="0.25">
      <c r="B72" s="28"/>
      <c r="C72" s="55">
        <v>11</v>
      </c>
      <c r="D72" s="21"/>
      <c r="E72" s="56">
        <v>21167.16</v>
      </c>
      <c r="G72" s="57">
        <v>452</v>
      </c>
      <c r="H72" s="39"/>
      <c r="I72" s="50">
        <f>IF(G72=0,0,E72/G72)</f>
        <v>46.83</v>
      </c>
      <c r="J72" s="39"/>
      <c r="K72" s="58">
        <v>42.13</v>
      </c>
      <c r="L72" s="59"/>
      <c r="M72" s="50">
        <f>IF(I72 = 0, 0, I72-K72)</f>
        <v>4.6999999999999957</v>
      </c>
      <c r="N72" s="59"/>
      <c r="O72" s="49">
        <f>+M72*G72</f>
        <v>2124.3999999999983</v>
      </c>
      <c r="P72" s="39"/>
      <c r="Q72" s="128">
        <v>327</v>
      </c>
      <c r="R72" s="39"/>
      <c r="S72" s="36">
        <f>IF(($G72-$Q72)&gt;0,($G72-$Q72),0)</f>
        <v>125</v>
      </c>
      <c r="T72" s="45">
        <f>+S72*M72</f>
        <v>587.49999999999943</v>
      </c>
      <c r="U72" s="39"/>
      <c r="V72" s="60">
        <f>538+425</f>
        <v>963</v>
      </c>
      <c r="W72" s="60"/>
      <c r="X72" s="60">
        <f>20+15</f>
        <v>35</v>
      </c>
      <c r="Y72" s="60"/>
      <c r="Z72" s="67">
        <f>SUM(V72:Y72)</f>
        <v>998</v>
      </c>
      <c r="AA72" s="61">
        <f>IF(MONTH(B71)&gt;9,+$G$512,IF(MONTH(B71)&lt;4,+$G$512,+$G$513))</f>
        <v>314</v>
      </c>
      <c r="AC72" s="36">
        <f>IF(Z72&gt;=AA72,IF(S72&lt;Z72,+S72,+Z72),0)</f>
        <v>125</v>
      </c>
      <c r="AD72" s="45">
        <f>IF(AC72&gt;0,+AC72*M72,0)</f>
        <v>587.49999999999943</v>
      </c>
      <c r="AE72" s="45"/>
      <c r="AF72" s="36">
        <f>IF(AC72=0,IF(S72&lt;W72,+S72,+W72),0)</f>
        <v>0</v>
      </c>
      <c r="AG72" s="45">
        <f>IF(AF72&gt;0,+AF72*M72,0)</f>
        <v>0</v>
      </c>
      <c r="AH72" s="45"/>
      <c r="AI72" s="37">
        <f>IF((S72-AC72-AF72)&gt;0,(+S72-AC72-AF72)*0.85,0)</f>
        <v>0</v>
      </c>
      <c r="AJ72" s="45">
        <f t="shared" ref="AJ72:AJ77" si="43">IF(AI72&gt;0,IF(I72&lt;$I$508,+AI72*M72,+AI72*($I$508-K72)),0)</f>
        <v>0</v>
      </c>
      <c r="AK72" s="45"/>
      <c r="AL72" s="37">
        <f t="shared" ref="AL72:AL77" si="44">+S72-AC72-AF72-AI72</f>
        <v>0</v>
      </c>
      <c r="AM72" s="23">
        <f t="shared" ref="AM72:AM77" si="45">+T72-AD72-AG72-AJ72</f>
        <v>0</v>
      </c>
      <c r="AN72" s="23"/>
    </row>
    <row r="73" spans="1:40" x14ac:dyDescent="0.25">
      <c r="B73" s="28"/>
      <c r="C73" s="55">
        <v>14</v>
      </c>
      <c r="D73" s="21"/>
      <c r="E73" s="56">
        <v>14236.56</v>
      </c>
      <c r="G73" s="57">
        <v>324</v>
      </c>
      <c r="H73" s="39"/>
      <c r="I73" s="50">
        <f>IF(G73=0,0,E73/G73)</f>
        <v>43.94</v>
      </c>
      <c r="J73" s="39"/>
      <c r="K73" s="126">
        <f>IF(G73=0,0,+K72)</f>
        <v>42.13</v>
      </c>
      <c r="L73" s="59"/>
      <c r="M73" s="50">
        <f>IF(I73 = 0, 0, I73-K73)</f>
        <v>1.8099999999999952</v>
      </c>
      <c r="N73" s="59"/>
      <c r="O73" s="49">
        <f>+M73*G73</f>
        <v>586.43999999999846</v>
      </c>
      <c r="P73" s="39"/>
      <c r="Q73" s="128">
        <v>177</v>
      </c>
      <c r="R73" s="39"/>
      <c r="S73" s="36">
        <f>IF(($G73-$Q73)&gt;0,($G73-$Q73),0)</f>
        <v>147</v>
      </c>
      <c r="T73" s="45">
        <f>+S73*M73</f>
        <v>266.06999999999931</v>
      </c>
      <c r="U73" s="39"/>
      <c r="V73" s="60">
        <f t="shared" ref="V73:V76" si="46">538+425</f>
        <v>963</v>
      </c>
      <c r="W73" s="60"/>
      <c r="X73" s="60">
        <f t="shared" ref="X73:X76" si="47">20+15</f>
        <v>35</v>
      </c>
      <c r="Y73" s="60"/>
      <c r="Z73" s="67">
        <f>SUM(V73:Y73)</f>
        <v>998</v>
      </c>
      <c r="AA73" s="61">
        <f>+AA72</f>
        <v>314</v>
      </c>
      <c r="AC73" s="36">
        <f>IF(Z73&gt;=AA73,IF(S73&lt;Z73,+S73,+Z73),0)</f>
        <v>147</v>
      </c>
      <c r="AD73" s="45">
        <f>IF(AC73&gt;0,+AC73*M73,0)</f>
        <v>266.06999999999931</v>
      </c>
      <c r="AE73" s="45"/>
      <c r="AF73" s="36">
        <f>IF(AC73=0,IF(S73&lt;W73,+S73,+W73),0)</f>
        <v>0</v>
      </c>
      <c r="AG73" s="45">
        <f>IF(AF73&gt;0,+AF73*M73,0)</f>
        <v>0</v>
      </c>
      <c r="AH73" s="45"/>
      <c r="AI73" s="37">
        <f>IF((S73-AC73-AF73)&gt;0,(+S73-AC73-AF73)*0.85,0)</f>
        <v>0</v>
      </c>
      <c r="AJ73" s="45">
        <f t="shared" si="43"/>
        <v>0</v>
      </c>
      <c r="AK73" s="45"/>
      <c r="AL73" s="37">
        <f t="shared" si="44"/>
        <v>0</v>
      </c>
      <c r="AM73" s="23">
        <f t="shared" si="45"/>
        <v>0</v>
      </c>
      <c r="AN73" s="23"/>
    </row>
    <row r="74" spans="1:40" x14ac:dyDescent="0.25">
      <c r="B74" s="28"/>
      <c r="C74" s="55">
        <v>15</v>
      </c>
      <c r="D74" s="21"/>
      <c r="E74" s="56">
        <v>14897.12</v>
      </c>
      <c r="G74" s="57">
        <v>329</v>
      </c>
      <c r="H74" s="39"/>
      <c r="I74" s="50">
        <f t="shared" ref="I74:I75" si="48">IF(G74=0,0,E74/G74)</f>
        <v>45.28</v>
      </c>
      <c r="J74" s="39"/>
      <c r="K74" s="126">
        <f t="shared" ref="K74:K75" si="49">IF(G74=0,0,+K73)</f>
        <v>42.13</v>
      </c>
      <c r="L74" s="59"/>
      <c r="M74" s="50">
        <f t="shared" ref="M74:M75" si="50">IF(I74 = 0, 0, I74-K74)</f>
        <v>3.1499999999999986</v>
      </c>
      <c r="N74" s="59"/>
      <c r="O74" s="49">
        <f t="shared" ref="O74:O75" si="51">+M74*G74</f>
        <v>1036.3499999999995</v>
      </c>
      <c r="P74" s="39"/>
      <c r="Q74" s="128">
        <v>177</v>
      </c>
      <c r="R74" s="39"/>
      <c r="S74" s="36">
        <f t="shared" ref="S74:S75" si="52">IF(($G74-$Q74)&gt;0,($G74-$Q74),0)</f>
        <v>152</v>
      </c>
      <c r="T74" s="45">
        <f t="shared" ref="T74:T75" si="53">+S74*M74</f>
        <v>478.79999999999978</v>
      </c>
      <c r="U74" s="39"/>
      <c r="V74" s="60">
        <f t="shared" si="46"/>
        <v>963</v>
      </c>
      <c r="W74" s="60"/>
      <c r="X74" s="60">
        <f t="shared" si="47"/>
        <v>35</v>
      </c>
      <c r="Y74" s="60"/>
      <c r="Z74" s="67">
        <f t="shared" ref="Z74:Z75" si="54">SUM(V74:Y74)</f>
        <v>998</v>
      </c>
      <c r="AA74" s="61">
        <f t="shared" ref="AA74:AA75" si="55">+AA73</f>
        <v>314</v>
      </c>
      <c r="AC74" s="36">
        <f t="shared" ref="AC74:AC75" si="56">IF(Z74&gt;=AA74,IF(S74&lt;Z74,+S74,+Z74),0)</f>
        <v>152</v>
      </c>
      <c r="AD74" s="45">
        <f t="shared" ref="AD74:AD75" si="57">IF(AC74&gt;0,+AC74*M74,0)</f>
        <v>478.79999999999978</v>
      </c>
      <c r="AE74" s="45"/>
      <c r="AF74" s="36">
        <f t="shared" ref="AF74:AF75" si="58">IF(AC74=0,IF(S74&lt;W74,+S74,+W74),0)</f>
        <v>0</v>
      </c>
      <c r="AG74" s="45">
        <f t="shared" ref="AG74:AG75" si="59">IF(AF74&gt;0,+AF74*M74,0)</f>
        <v>0</v>
      </c>
      <c r="AH74" s="45"/>
      <c r="AI74" s="37">
        <f t="shared" ref="AI74:AI75" si="60">IF((S74-AC74-AF74)&gt;0,(+S74-AC74-AF74)*0.85,0)</f>
        <v>0</v>
      </c>
      <c r="AJ74" s="45">
        <f t="shared" si="43"/>
        <v>0</v>
      </c>
      <c r="AK74" s="45"/>
      <c r="AL74" s="37">
        <f t="shared" ref="AL74:AL75" si="61">+S74-AC74-AF74-AI74</f>
        <v>0</v>
      </c>
      <c r="AM74" s="23">
        <f t="shared" ref="AM74:AM75" si="62">+T74-AD74-AG74-AJ74</f>
        <v>0</v>
      </c>
      <c r="AN74" s="23"/>
    </row>
    <row r="75" spans="1:40" x14ac:dyDescent="0.25">
      <c r="B75" s="28"/>
      <c r="C75" s="55">
        <v>16</v>
      </c>
      <c r="D75" s="21"/>
      <c r="E75" s="56">
        <v>13496.58</v>
      </c>
      <c r="G75" s="57">
        <v>291</v>
      </c>
      <c r="H75" s="39"/>
      <c r="I75" s="50">
        <f t="shared" si="48"/>
        <v>46.38</v>
      </c>
      <c r="J75" s="39"/>
      <c r="K75" s="126">
        <f t="shared" si="49"/>
        <v>42.13</v>
      </c>
      <c r="L75" s="59"/>
      <c r="M75" s="50">
        <f t="shared" si="50"/>
        <v>4.25</v>
      </c>
      <c r="N75" s="59"/>
      <c r="O75" s="49">
        <f t="shared" si="51"/>
        <v>1236.75</v>
      </c>
      <c r="P75" s="39"/>
      <c r="Q75" s="128">
        <v>177</v>
      </c>
      <c r="R75" s="39"/>
      <c r="S75" s="36">
        <f t="shared" si="52"/>
        <v>114</v>
      </c>
      <c r="T75" s="45">
        <f t="shared" si="53"/>
        <v>484.5</v>
      </c>
      <c r="U75" s="39"/>
      <c r="V75" s="60">
        <f t="shared" si="46"/>
        <v>963</v>
      </c>
      <c r="W75" s="60"/>
      <c r="X75" s="60">
        <f t="shared" si="47"/>
        <v>35</v>
      </c>
      <c r="Y75" s="60"/>
      <c r="Z75" s="67">
        <f t="shared" si="54"/>
        <v>998</v>
      </c>
      <c r="AA75" s="61">
        <f t="shared" si="55"/>
        <v>314</v>
      </c>
      <c r="AC75" s="36">
        <f t="shared" si="56"/>
        <v>114</v>
      </c>
      <c r="AD75" s="45">
        <f t="shared" si="57"/>
        <v>484.5</v>
      </c>
      <c r="AE75" s="45"/>
      <c r="AF75" s="36">
        <f t="shared" si="58"/>
        <v>0</v>
      </c>
      <c r="AG75" s="45">
        <f t="shared" si="59"/>
        <v>0</v>
      </c>
      <c r="AH75" s="45"/>
      <c r="AI75" s="37">
        <f t="shared" si="60"/>
        <v>0</v>
      </c>
      <c r="AJ75" s="45">
        <f t="shared" si="43"/>
        <v>0</v>
      </c>
      <c r="AK75" s="45"/>
      <c r="AL75" s="37">
        <f t="shared" si="61"/>
        <v>0</v>
      </c>
      <c r="AM75" s="23">
        <f t="shared" si="62"/>
        <v>0</v>
      </c>
      <c r="AN75" s="23"/>
    </row>
    <row r="76" spans="1:40" x14ac:dyDescent="0.25">
      <c r="B76" s="28"/>
      <c r="C76" s="55">
        <v>17</v>
      </c>
      <c r="D76" s="21"/>
      <c r="E76" s="56">
        <v>11372.4</v>
      </c>
      <c r="G76" s="57">
        <v>234</v>
      </c>
      <c r="H76" s="39"/>
      <c r="I76" s="50">
        <f>IF(G76=0,0,E76/G76)</f>
        <v>48.6</v>
      </c>
      <c r="J76" s="39"/>
      <c r="K76" s="126">
        <f>IF(G76=0,0,+K73)</f>
        <v>42.13</v>
      </c>
      <c r="L76" s="59"/>
      <c r="M76" s="50">
        <f>IF(I76 = 0, 0, I76-K76)</f>
        <v>6.4699999999999989</v>
      </c>
      <c r="N76" s="59"/>
      <c r="O76" s="49">
        <f>+M76*G76</f>
        <v>1513.9799999999998</v>
      </c>
      <c r="P76" s="39"/>
      <c r="Q76" s="128">
        <v>177</v>
      </c>
      <c r="R76" s="39"/>
      <c r="S76" s="36">
        <f>IF(($G76-$Q76)&gt;0,($G76-$Q76),0)</f>
        <v>57</v>
      </c>
      <c r="T76" s="45">
        <f>+S76*M76</f>
        <v>368.78999999999996</v>
      </c>
      <c r="U76" s="39"/>
      <c r="V76" s="60">
        <f t="shared" si="46"/>
        <v>963</v>
      </c>
      <c r="W76" s="60"/>
      <c r="X76" s="60">
        <f t="shared" si="47"/>
        <v>35</v>
      </c>
      <c r="Y76" s="60"/>
      <c r="Z76" s="67">
        <f>SUM(V76:Y76)</f>
        <v>998</v>
      </c>
      <c r="AA76" s="61">
        <f>+AA73</f>
        <v>314</v>
      </c>
      <c r="AC76" s="36">
        <f>IF(Z76&gt;=AA76,IF(S76&lt;Z76,+S76,+Z76),0)</f>
        <v>57</v>
      </c>
      <c r="AD76" s="45">
        <f>IF(AC76&gt;0,+AC76*M76,0)</f>
        <v>368.78999999999996</v>
      </c>
      <c r="AE76" s="45"/>
      <c r="AF76" s="36">
        <f>IF(AC76=0,IF(S76&lt;W76,+S76,+W76),0)</f>
        <v>0</v>
      </c>
      <c r="AG76" s="45">
        <f>IF(AF76&gt;0,+AF76*M76,0)</f>
        <v>0</v>
      </c>
      <c r="AH76" s="45"/>
      <c r="AI76" s="37">
        <f>IF((S76-AC76-AF76)&gt;0,(+S76-AC76-AF76)*0.85,0)</f>
        <v>0</v>
      </c>
      <c r="AJ76" s="45">
        <f t="shared" si="43"/>
        <v>0</v>
      </c>
      <c r="AK76" s="45"/>
      <c r="AL76" s="37">
        <f t="shared" si="44"/>
        <v>0</v>
      </c>
      <c r="AM76" s="23">
        <f t="shared" si="45"/>
        <v>0</v>
      </c>
      <c r="AN76" s="23"/>
    </row>
    <row r="77" spans="1:40" x14ac:dyDescent="0.25">
      <c r="B77" s="28"/>
      <c r="C77" s="55">
        <v>18</v>
      </c>
      <c r="D77" s="21"/>
      <c r="E77" s="56">
        <v>6933.96</v>
      </c>
      <c r="G77" s="57">
        <v>153</v>
      </c>
      <c r="H77" s="39"/>
      <c r="I77" s="50">
        <f>IF(G77=0,0,E77/G77)</f>
        <v>45.32</v>
      </c>
      <c r="J77" s="39"/>
      <c r="K77" s="126">
        <f>IF(G77=0,0,+K76)</f>
        <v>42.13</v>
      </c>
      <c r="L77" s="59"/>
      <c r="M77" s="50">
        <f>IF(I77 = 0, 0, I77-K77)</f>
        <v>3.1899999999999977</v>
      </c>
      <c r="N77" s="59"/>
      <c r="O77" s="49">
        <f>+M77*G77</f>
        <v>488.06999999999965</v>
      </c>
      <c r="P77" s="39"/>
      <c r="Q77" s="128">
        <v>177</v>
      </c>
      <c r="R77" s="39"/>
      <c r="S77" s="36">
        <f>IF(($G77-$Q77)&gt;0,($G77-$Q77),0)</f>
        <v>0</v>
      </c>
      <c r="T77" s="45">
        <f>+S77*M77</f>
        <v>0</v>
      </c>
      <c r="U77" s="39"/>
      <c r="V77" s="60"/>
      <c r="W77" s="60"/>
      <c r="X77" s="60"/>
      <c r="Y77" s="60"/>
      <c r="Z77" s="67">
        <f>SUM(V77:Y77)</f>
        <v>0</v>
      </c>
      <c r="AA77" s="61">
        <f>+AA76</f>
        <v>314</v>
      </c>
      <c r="AC77" s="36">
        <f>IF(Z77&gt;=AA77,IF(S77&lt;Z77,+S77,+Z77),0)</f>
        <v>0</v>
      </c>
      <c r="AD77" s="45">
        <f>IF(AC77&gt;0,+AC77*M77,0)</f>
        <v>0</v>
      </c>
      <c r="AE77" s="45"/>
      <c r="AF77" s="36">
        <f>IF(AC77=0,IF(S77&lt;W77,+S77,+W77),0)</f>
        <v>0</v>
      </c>
      <c r="AG77" s="45">
        <f>IF(AF77&gt;0,+AF77*M77,0)</f>
        <v>0</v>
      </c>
      <c r="AH77" s="45"/>
      <c r="AI77" s="37">
        <f>IF((S77-AC77-AF77)&gt;0,(+S77-AC77-AF77)*0.85,0)</f>
        <v>0</v>
      </c>
      <c r="AJ77" s="45">
        <f t="shared" si="43"/>
        <v>0</v>
      </c>
      <c r="AK77" s="45"/>
      <c r="AL77" s="37">
        <f t="shared" si="44"/>
        <v>0</v>
      </c>
      <c r="AM77" s="23">
        <f t="shared" si="45"/>
        <v>0</v>
      </c>
      <c r="AN77" s="23"/>
    </row>
    <row r="78" spans="1:40" x14ac:dyDescent="0.25">
      <c r="B78" s="28"/>
      <c r="C78" s="55"/>
      <c r="D78" s="21"/>
      <c r="E78" s="56"/>
      <c r="G78" s="57"/>
      <c r="H78" s="39"/>
      <c r="I78" s="50"/>
      <c r="J78" s="39"/>
      <c r="K78" s="126"/>
      <c r="L78" s="59"/>
      <c r="M78" s="50"/>
      <c r="N78" s="59"/>
      <c r="O78" s="49"/>
      <c r="P78" s="39"/>
      <c r="Q78" s="128"/>
      <c r="R78" s="39"/>
      <c r="S78" s="36"/>
      <c r="T78" s="45"/>
      <c r="U78" s="39"/>
      <c r="V78" s="60"/>
      <c r="W78" s="60"/>
      <c r="X78" s="60"/>
      <c r="Y78" s="60"/>
      <c r="Z78" s="67"/>
      <c r="AA78" s="61"/>
      <c r="AC78" s="36"/>
      <c r="AD78" s="45"/>
      <c r="AE78" s="45"/>
      <c r="AF78" s="36"/>
      <c r="AG78" s="45"/>
      <c r="AH78" s="45"/>
      <c r="AJ78" s="45"/>
      <c r="AK78" s="45"/>
      <c r="AM78" s="23"/>
      <c r="AN78" s="23"/>
    </row>
    <row r="79" spans="1:40" x14ac:dyDescent="0.25">
      <c r="B79" s="28"/>
      <c r="C79" s="55"/>
      <c r="D79" s="21"/>
      <c r="E79" s="56"/>
      <c r="G79" s="57"/>
      <c r="H79" s="39"/>
      <c r="I79" s="50"/>
      <c r="J79" s="39"/>
      <c r="K79" s="126"/>
      <c r="L79" s="59"/>
      <c r="M79" s="50"/>
      <c r="N79" s="59"/>
      <c r="O79" s="49"/>
      <c r="P79" s="39"/>
      <c r="Q79" s="128"/>
      <c r="R79" s="39"/>
      <c r="S79" s="36"/>
      <c r="T79" s="45"/>
      <c r="U79" s="39"/>
      <c r="V79" s="60"/>
      <c r="W79" s="60"/>
      <c r="X79" s="60"/>
      <c r="Y79" s="60"/>
      <c r="Z79" s="67"/>
      <c r="AA79" s="61"/>
      <c r="AC79" s="36"/>
      <c r="AD79" s="45"/>
      <c r="AE79" s="45"/>
      <c r="AF79" s="36"/>
      <c r="AG79" s="45"/>
      <c r="AH79" s="45"/>
      <c r="AJ79" s="45"/>
      <c r="AK79" s="45"/>
      <c r="AM79" s="23"/>
      <c r="AN79" s="23"/>
    </row>
    <row r="80" spans="1:40" x14ac:dyDescent="0.25">
      <c r="B80" s="28"/>
      <c r="C80" s="55"/>
      <c r="D80" s="21"/>
      <c r="E80" s="56"/>
      <c r="G80" s="57"/>
      <c r="H80" s="39"/>
      <c r="I80" s="50"/>
      <c r="J80" s="39"/>
      <c r="K80" s="126"/>
      <c r="L80" s="59"/>
      <c r="M80" s="50"/>
      <c r="N80" s="59"/>
      <c r="O80" s="49"/>
      <c r="P80" s="39"/>
      <c r="Q80" s="128"/>
      <c r="R80" s="39"/>
      <c r="S80" s="36"/>
      <c r="T80" s="45"/>
      <c r="U80" s="39"/>
      <c r="V80" s="60"/>
      <c r="W80" s="60"/>
      <c r="X80" s="60"/>
      <c r="Y80" s="60"/>
      <c r="Z80" s="67"/>
      <c r="AA80" s="61"/>
      <c r="AC80" s="36"/>
      <c r="AD80" s="45"/>
      <c r="AE80" s="45"/>
      <c r="AF80" s="36"/>
      <c r="AG80" s="45"/>
      <c r="AH80" s="45"/>
      <c r="AJ80" s="45"/>
      <c r="AK80" s="45"/>
      <c r="AM80" s="23"/>
      <c r="AN80" s="23"/>
    </row>
    <row r="81" spans="1:40" x14ac:dyDescent="0.25">
      <c r="A81">
        <f>A71+1</f>
        <v>8</v>
      </c>
      <c r="B81" s="52">
        <v>45148</v>
      </c>
      <c r="C81" s="21"/>
      <c r="D81" s="21"/>
      <c r="E81" s="53">
        <f>SUM(E82:E85)</f>
        <v>86467</v>
      </c>
      <c r="G81" s="54">
        <f>SUM(G82:G85)</f>
        <v>1837</v>
      </c>
      <c r="H81" s="39"/>
      <c r="I81" s="62"/>
      <c r="J81" s="39"/>
      <c r="K81" s="62"/>
      <c r="L81" s="59"/>
      <c r="M81" s="62"/>
      <c r="N81" s="59"/>
      <c r="O81" s="53">
        <f>SUM(O82:O85)</f>
        <v>5638.9999999999982</v>
      </c>
      <c r="P81" s="39"/>
      <c r="Q81" s="39"/>
      <c r="R81" s="39"/>
      <c r="S81" s="54">
        <f>SUM(S82:S85)</f>
        <v>529</v>
      </c>
      <c r="T81" s="53">
        <f>SUM(T82:T85)</f>
        <v>1626.7099999999996</v>
      </c>
      <c r="U81" s="39"/>
      <c r="X81" s="36"/>
      <c r="AC81" s="54">
        <f>SUM(AC82:AC85)</f>
        <v>529</v>
      </c>
      <c r="AD81" s="53">
        <f>SUM(AD82:AD85)</f>
        <v>1626.7099999999996</v>
      </c>
      <c r="AE81" s="45"/>
      <c r="AF81" s="54">
        <f>SUM(AF82:AF85)</f>
        <v>0</v>
      </c>
      <c r="AG81" s="53">
        <f>SUM(AG82:AG85)</f>
        <v>0</v>
      </c>
      <c r="AH81" s="45"/>
      <c r="AI81" s="65">
        <f>SUM(AI82:AI85)</f>
        <v>0</v>
      </c>
      <c r="AJ81" s="53">
        <f>SUM(AJ82:AJ85)</f>
        <v>0</v>
      </c>
      <c r="AK81" s="45"/>
      <c r="AL81" s="65">
        <f>SUM(AL82:AL85)</f>
        <v>0</v>
      </c>
      <c r="AM81" s="53">
        <f>SUM(AM82:AM85)</f>
        <v>0</v>
      </c>
      <c r="AN81" s="63"/>
    </row>
    <row r="82" spans="1:40" x14ac:dyDescent="0.25">
      <c r="B82" s="28"/>
      <c r="C82" s="55">
        <v>15</v>
      </c>
      <c r="D82" s="21"/>
      <c r="E82" s="56">
        <v>18785.62</v>
      </c>
      <c r="G82" s="57">
        <v>406</v>
      </c>
      <c r="H82" s="39"/>
      <c r="I82" s="50">
        <f>IF(G82=0,0,E82/G82)</f>
        <v>46.269999999999996</v>
      </c>
      <c r="J82" s="39"/>
      <c r="K82" s="58">
        <v>44</v>
      </c>
      <c r="L82" s="59"/>
      <c r="M82" s="50">
        <f>IF(I82 = 0, 0, I82-K82)</f>
        <v>2.269999999999996</v>
      </c>
      <c r="N82" s="59"/>
      <c r="O82" s="49">
        <f>+M82*G82</f>
        <v>921.61999999999841</v>
      </c>
      <c r="P82" s="39"/>
      <c r="Q82" s="128">
        <v>327</v>
      </c>
      <c r="R82" s="39"/>
      <c r="S82" s="36">
        <f>IF(($G82-$Q82)&gt;0,($G82-$Q82),0)</f>
        <v>79</v>
      </c>
      <c r="T82" s="45">
        <f>+S82*M82</f>
        <v>179.3299999999997</v>
      </c>
      <c r="U82" s="39"/>
      <c r="V82" s="60">
        <f>538+425</f>
        <v>963</v>
      </c>
      <c r="W82" s="60"/>
      <c r="X82" s="60">
        <f>15+8</f>
        <v>23</v>
      </c>
      <c r="Y82" s="60"/>
      <c r="Z82" s="67">
        <f>SUM(V82:Y82)</f>
        <v>986</v>
      </c>
      <c r="AA82" s="61">
        <f>IF(MONTH(B81)&gt;9,+$G$512,IF(MONTH(B81)&lt;4,+$G$512,+$G$513))</f>
        <v>314</v>
      </c>
      <c r="AC82" s="36">
        <f>IF(Z82&gt;=AA82,IF(S82&lt;Z82,+S82,+Z82),0)</f>
        <v>79</v>
      </c>
      <c r="AD82" s="45">
        <f>IF(AC82&gt;0,+AC82*M82,0)</f>
        <v>179.3299999999997</v>
      </c>
      <c r="AE82" s="45"/>
      <c r="AF82" s="36">
        <f>IF(AC82=0,IF(S82&lt;W82,+S82,+W82),0)</f>
        <v>0</v>
      </c>
      <c r="AG82" s="45">
        <f>IF(AF82&gt;0,+AF82*M82,0)</f>
        <v>0</v>
      </c>
      <c r="AH82" s="45"/>
      <c r="AI82" s="37">
        <f>IF((S82-AC82-AF82)&gt;0,(+S82-AC82-AF82)*0.85,0)</f>
        <v>0</v>
      </c>
      <c r="AJ82" s="45">
        <f>IF(AI82&gt;0,IF(I82&lt;$I$508,+AI82*M82,+AI82*($I$508-K82)),0)</f>
        <v>0</v>
      </c>
      <c r="AK82" s="45"/>
      <c r="AL82" s="37">
        <f t="shared" ref="AL82:AL85" si="63">+S82-AC82-AF82-AI82</f>
        <v>0</v>
      </c>
      <c r="AM82" s="23">
        <f t="shared" ref="AM82:AM85" si="64">+T82-AD82-AG82-AJ82</f>
        <v>0</v>
      </c>
      <c r="AN82" s="23"/>
    </row>
    <row r="83" spans="1:40" x14ac:dyDescent="0.25">
      <c r="B83" s="28"/>
      <c r="C83" s="55">
        <v>16</v>
      </c>
      <c r="D83" s="21"/>
      <c r="E83" s="56">
        <v>22651.200000000001</v>
      </c>
      <c r="G83" s="57">
        <v>495</v>
      </c>
      <c r="H83" s="39"/>
      <c r="I83" s="50">
        <f>IF(G83=0,0,E83/G83)</f>
        <v>45.76</v>
      </c>
      <c r="J83" s="39"/>
      <c r="K83" s="126">
        <f>IF(G83=0,0,+K82)</f>
        <v>44</v>
      </c>
      <c r="L83" s="59"/>
      <c r="M83" s="50">
        <f>IF(I83 = 0, 0, I83-K83)</f>
        <v>1.759999999999998</v>
      </c>
      <c r="N83" s="59"/>
      <c r="O83" s="49">
        <f>+M83*G83</f>
        <v>871.19999999999902</v>
      </c>
      <c r="P83" s="39"/>
      <c r="Q83" s="128">
        <v>327</v>
      </c>
      <c r="R83" s="39"/>
      <c r="S83" s="36">
        <f>IF(($G83-$Q83)&gt;0,($G83-$Q83),0)</f>
        <v>168</v>
      </c>
      <c r="T83" s="45">
        <f>+S83*M83</f>
        <v>295.67999999999967</v>
      </c>
      <c r="U83" s="39"/>
      <c r="V83" s="60">
        <f t="shared" ref="V83:V85" si="65">538+425</f>
        <v>963</v>
      </c>
      <c r="W83" s="60"/>
      <c r="X83" s="60">
        <f t="shared" ref="X83:X85" si="66">15+8</f>
        <v>23</v>
      </c>
      <c r="Y83" s="60"/>
      <c r="Z83" s="67">
        <f>SUM(V83:Y83)</f>
        <v>986</v>
      </c>
      <c r="AA83" s="61">
        <f>+AA82</f>
        <v>314</v>
      </c>
      <c r="AC83" s="36">
        <f>IF(Z83&gt;=AA83,IF(S83&lt;Z83,+S83,+Z83),0)</f>
        <v>168</v>
      </c>
      <c r="AD83" s="45">
        <f>IF(AC83&gt;0,+AC83*M83,0)</f>
        <v>295.67999999999967</v>
      </c>
      <c r="AE83" s="45"/>
      <c r="AF83" s="36">
        <f>IF(AC83=0,IF(S83&lt;W83,+S83,+W83),0)</f>
        <v>0</v>
      </c>
      <c r="AG83" s="45">
        <f>IF(AF83&gt;0,+AF83*M83,0)</f>
        <v>0</v>
      </c>
      <c r="AH83" s="45"/>
      <c r="AI83" s="37">
        <f>IF((S83-AC83-AF83)&gt;0,(+S83-AC83-AF83)*0.85,0)</f>
        <v>0</v>
      </c>
      <c r="AJ83" s="45">
        <f>IF(AI83&gt;0,IF(I83&lt;$I$508,+AI83*M83,+AI83*($I$508-K83)),0)</f>
        <v>0</v>
      </c>
      <c r="AK83" s="45"/>
      <c r="AL83" s="37">
        <f t="shared" si="63"/>
        <v>0</v>
      </c>
      <c r="AM83" s="23">
        <f t="shared" si="64"/>
        <v>0</v>
      </c>
      <c r="AN83" s="23"/>
    </row>
    <row r="84" spans="1:40" x14ac:dyDescent="0.25">
      <c r="B84" s="28"/>
      <c r="C84" s="55">
        <v>17</v>
      </c>
      <c r="D84" s="21"/>
      <c r="E84" s="56">
        <v>23161.65</v>
      </c>
      <c r="G84" s="57">
        <v>465</v>
      </c>
      <c r="H84" s="39"/>
      <c r="I84" s="50">
        <f>IF(G84=0,0,E84/G84)</f>
        <v>49.81</v>
      </c>
      <c r="J84" s="39"/>
      <c r="K84" s="126">
        <f>IF(G84=0,0,+K83)</f>
        <v>44</v>
      </c>
      <c r="L84" s="59"/>
      <c r="M84" s="50">
        <f>IF(I84 = 0, 0, I84-K84)</f>
        <v>5.8100000000000023</v>
      </c>
      <c r="N84" s="59"/>
      <c r="O84" s="49">
        <f>+M84*G84</f>
        <v>2701.650000000001</v>
      </c>
      <c r="P84" s="39"/>
      <c r="Q84" s="128">
        <v>327</v>
      </c>
      <c r="R84" s="39"/>
      <c r="S84" s="36">
        <f>IF(($G84-$Q84)&gt;0,($G84-$Q84),0)</f>
        <v>138</v>
      </c>
      <c r="T84" s="45">
        <f>+S84*M84</f>
        <v>801.78000000000031</v>
      </c>
      <c r="U84" s="39"/>
      <c r="V84" s="60">
        <f t="shared" si="65"/>
        <v>963</v>
      </c>
      <c r="W84" s="60"/>
      <c r="X84" s="60">
        <f t="shared" si="66"/>
        <v>23</v>
      </c>
      <c r="Y84" s="60"/>
      <c r="Z84" s="67">
        <f>SUM(V84:Y84)</f>
        <v>986</v>
      </c>
      <c r="AA84" s="61">
        <f>+AA83</f>
        <v>314</v>
      </c>
      <c r="AC84" s="36">
        <f>IF(Z84&gt;=AA84,IF(S84&lt;Z84,+S84,+Z84),0)</f>
        <v>138</v>
      </c>
      <c r="AD84" s="45">
        <f>IF(AC84&gt;0,+AC84*M84,0)</f>
        <v>801.78000000000031</v>
      </c>
      <c r="AE84" s="45"/>
      <c r="AF84" s="36">
        <f>IF(AC84=0,IF(S84&lt;W84,+S84,+W84),0)</f>
        <v>0</v>
      </c>
      <c r="AG84" s="45">
        <f>IF(AF84&gt;0,+AF84*M84,0)</f>
        <v>0</v>
      </c>
      <c r="AH84" s="45"/>
      <c r="AI84" s="37">
        <f>IF((S84-AC84-AF84)&gt;0,(+S84-AC84-AF84)*0.85,0)</f>
        <v>0</v>
      </c>
      <c r="AJ84" s="45">
        <f>IF(AI84&gt;0,IF(I84&lt;$I$508,+AI84*M84,+AI84*($I$508-K84)),0)</f>
        <v>0</v>
      </c>
      <c r="AK84" s="45"/>
      <c r="AL84" s="37">
        <f t="shared" si="63"/>
        <v>0</v>
      </c>
      <c r="AM84" s="23">
        <f t="shared" si="64"/>
        <v>0</v>
      </c>
      <c r="AN84" s="23"/>
    </row>
    <row r="85" spans="1:40" x14ac:dyDescent="0.25">
      <c r="B85" s="28"/>
      <c r="C85" s="55">
        <v>18</v>
      </c>
      <c r="D85" s="21"/>
      <c r="E85" s="56">
        <v>21868.53</v>
      </c>
      <c r="G85" s="57">
        <v>471</v>
      </c>
      <c r="H85" s="39"/>
      <c r="I85" s="50">
        <f>IF(G85=0,0,E85/G85)</f>
        <v>46.43</v>
      </c>
      <c r="J85" s="39"/>
      <c r="K85" s="126">
        <f>IF(G85=0,0,+K84)</f>
        <v>44</v>
      </c>
      <c r="L85" s="59"/>
      <c r="M85" s="50">
        <f>IF(I85 = 0, 0, I85-K85)</f>
        <v>2.4299999999999997</v>
      </c>
      <c r="N85" s="59"/>
      <c r="O85" s="49">
        <f>+M85*G85</f>
        <v>1144.53</v>
      </c>
      <c r="P85" s="39"/>
      <c r="Q85" s="128">
        <v>327</v>
      </c>
      <c r="R85" s="39"/>
      <c r="S85" s="36">
        <f>IF(($G85-$Q85)&gt;0,($G85-$Q85),0)</f>
        <v>144</v>
      </c>
      <c r="T85" s="45">
        <f>+S85*M85</f>
        <v>349.91999999999996</v>
      </c>
      <c r="U85" s="39"/>
      <c r="V85" s="60">
        <f t="shared" si="65"/>
        <v>963</v>
      </c>
      <c r="W85" s="60"/>
      <c r="X85" s="60">
        <f t="shared" si="66"/>
        <v>23</v>
      </c>
      <c r="Y85" s="60"/>
      <c r="Z85" s="67">
        <f>SUM(V85:Y85)</f>
        <v>986</v>
      </c>
      <c r="AA85" s="61">
        <f>+AA84</f>
        <v>314</v>
      </c>
      <c r="AC85" s="36">
        <f>IF(Z85&gt;=AA85,IF(S85&lt;Z85,+S85,+Z85),0)</f>
        <v>144</v>
      </c>
      <c r="AD85" s="45">
        <f>IF(AC85&gt;0,+AC85*M85,0)</f>
        <v>349.91999999999996</v>
      </c>
      <c r="AE85" s="45"/>
      <c r="AF85" s="36">
        <f>IF(AC85=0,IF(S85&lt;W85,+S85,+W85),0)</f>
        <v>0</v>
      </c>
      <c r="AG85" s="45">
        <f>IF(AF85&gt;0,+AF85*M85,0)</f>
        <v>0</v>
      </c>
      <c r="AH85" s="45"/>
      <c r="AI85" s="37">
        <f>IF((S85-AC85-AF85)&gt;0,(+S85-AC85-AF85)*0.85,0)</f>
        <v>0</v>
      </c>
      <c r="AJ85" s="45">
        <f>IF(AI85&gt;0,IF(I85&lt;$I$508,+AI85*M85,+AI85*($I$508-K85)),0)</f>
        <v>0</v>
      </c>
      <c r="AK85" s="45"/>
      <c r="AL85" s="37">
        <f t="shared" si="63"/>
        <v>0</v>
      </c>
      <c r="AM85" s="23">
        <f t="shared" si="64"/>
        <v>0</v>
      </c>
      <c r="AN85" s="23"/>
    </row>
    <row r="86" spans="1:40" x14ac:dyDescent="0.25">
      <c r="B86" s="28"/>
      <c r="C86" s="55"/>
      <c r="D86" s="21"/>
      <c r="E86" s="56"/>
      <c r="G86" s="57"/>
      <c r="H86" s="39"/>
      <c r="I86" s="50"/>
      <c r="J86" s="39"/>
      <c r="K86" s="126"/>
      <c r="L86" s="59"/>
      <c r="M86" s="50"/>
      <c r="N86" s="59"/>
      <c r="O86" s="49"/>
      <c r="P86" s="39"/>
      <c r="Q86" s="128"/>
      <c r="R86" s="39"/>
      <c r="S86" s="36"/>
      <c r="T86" s="45"/>
      <c r="U86" s="39"/>
      <c r="V86" s="60"/>
      <c r="W86" s="60"/>
      <c r="X86" s="60"/>
      <c r="Y86" s="60"/>
      <c r="Z86" s="67"/>
      <c r="AA86" s="61"/>
      <c r="AC86" s="36"/>
      <c r="AD86" s="45"/>
      <c r="AE86" s="45"/>
      <c r="AF86" s="36"/>
      <c r="AG86" s="45"/>
      <c r="AH86" s="45"/>
      <c r="AJ86" s="45"/>
      <c r="AK86" s="45"/>
      <c r="AM86" s="23"/>
      <c r="AN86" s="23"/>
    </row>
    <row r="87" spans="1:40" x14ac:dyDescent="0.25">
      <c r="B87" s="28"/>
      <c r="C87" s="55"/>
      <c r="D87" s="21"/>
      <c r="E87" s="56"/>
      <c r="G87" s="57"/>
      <c r="H87" s="39"/>
      <c r="I87" s="50"/>
      <c r="J87" s="39"/>
      <c r="K87" s="126"/>
      <c r="L87" s="59"/>
      <c r="M87" s="50"/>
      <c r="N87" s="59"/>
      <c r="O87" s="49"/>
      <c r="P87" s="39"/>
      <c r="Q87" s="128"/>
      <c r="R87" s="39"/>
      <c r="S87" s="36"/>
      <c r="T87" s="45"/>
      <c r="U87" s="39"/>
      <c r="V87" s="60"/>
      <c r="W87" s="60"/>
      <c r="X87" s="60"/>
      <c r="Y87" s="60"/>
      <c r="Z87" s="67"/>
      <c r="AA87" s="61"/>
      <c r="AC87" s="36"/>
      <c r="AD87" s="45"/>
      <c r="AE87" s="45"/>
      <c r="AF87" s="36"/>
      <c r="AG87" s="45"/>
      <c r="AH87" s="45"/>
      <c r="AJ87" s="45"/>
      <c r="AK87" s="45"/>
      <c r="AM87" s="23"/>
      <c r="AN87" s="23"/>
    </row>
    <row r="88" spans="1:40" x14ac:dyDescent="0.25">
      <c r="B88" s="28"/>
      <c r="C88" s="55"/>
      <c r="D88" s="21"/>
      <c r="E88" s="56"/>
      <c r="G88" s="57"/>
      <c r="H88" s="39"/>
      <c r="I88" s="50"/>
      <c r="J88" s="39"/>
      <c r="K88" s="126"/>
      <c r="L88" s="59"/>
      <c r="M88" s="50"/>
      <c r="N88" s="59"/>
      <c r="O88" s="49"/>
      <c r="P88" s="39"/>
      <c r="Q88" s="128"/>
      <c r="R88" s="39"/>
      <c r="S88" s="36"/>
      <c r="T88" s="45"/>
      <c r="U88" s="39"/>
      <c r="V88" s="60"/>
      <c r="W88" s="60"/>
      <c r="X88" s="60"/>
      <c r="Y88" s="60"/>
      <c r="Z88" s="67"/>
      <c r="AA88" s="61"/>
      <c r="AC88" s="36"/>
      <c r="AD88" s="45"/>
      <c r="AE88" s="45"/>
      <c r="AF88" s="36"/>
      <c r="AG88" s="45"/>
      <c r="AH88" s="45"/>
      <c r="AJ88" s="45"/>
      <c r="AK88" s="45"/>
      <c r="AM88" s="23"/>
      <c r="AN88" s="23"/>
    </row>
    <row r="89" spans="1:40" x14ac:dyDescent="0.25">
      <c r="A89">
        <f>A81+1</f>
        <v>9</v>
      </c>
      <c r="B89" s="52">
        <v>45149</v>
      </c>
      <c r="C89" s="21"/>
      <c r="D89" s="21"/>
      <c r="E89" s="53">
        <f>SUM(E90:E93)</f>
        <v>4350.0200000000004</v>
      </c>
      <c r="G89" s="54">
        <f>SUM(G90:G93)</f>
        <v>93</v>
      </c>
      <c r="H89" s="39"/>
      <c r="I89" s="62"/>
      <c r="J89" s="39"/>
      <c r="K89" s="62"/>
      <c r="L89" s="59"/>
      <c r="M89" s="62"/>
      <c r="N89" s="59"/>
      <c r="O89" s="53">
        <f>SUM(O90:O93)</f>
        <v>362.17999999999972</v>
      </c>
      <c r="P89" s="39"/>
      <c r="Q89" s="39"/>
      <c r="R89" s="39"/>
      <c r="S89" s="54">
        <f>SUM(S90:S93)</f>
        <v>0</v>
      </c>
      <c r="T89" s="53">
        <f>SUM(T90:T93)</f>
        <v>0</v>
      </c>
      <c r="U89" s="39"/>
      <c r="X89" s="36"/>
      <c r="AC89" s="54">
        <f>SUM(AC90:AC93)</f>
        <v>0</v>
      </c>
      <c r="AD89" s="53">
        <f>SUM(AD90:AD93)</f>
        <v>0</v>
      </c>
      <c r="AE89" s="45"/>
      <c r="AF89" s="54">
        <f>SUM(AF90:AF93)</f>
        <v>0</v>
      </c>
      <c r="AG89" s="53">
        <f>SUM(AG90:AG93)</f>
        <v>0</v>
      </c>
      <c r="AH89" s="45"/>
      <c r="AI89" s="65">
        <f>SUM(AI90:AI93)</f>
        <v>0</v>
      </c>
      <c r="AJ89" s="53">
        <f>SUM(AJ90:AJ93)</f>
        <v>0</v>
      </c>
      <c r="AK89" s="45"/>
      <c r="AL89" s="65">
        <f>SUM(AL90:AL93)</f>
        <v>0</v>
      </c>
      <c r="AM89" s="53">
        <f>SUM(AM90:AM93)</f>
        <v>0</v>
      </c>
      <c r="AN89" s="63"/>
    </row>
    <row r="90" spans="1:40" x14ac:dyDescent="0.25">
      <c r="B90" s="28"/>
      <c r="C90" s="55">
        <v>13</v>
      </c>
      <c r="D90" s="21"/>
      <c r="E90" s="56">
        <v>2278.5</v>
      </c>
      <c r="G90" s="57">
        <v>49</v>
      </c>
      <c r="H90" s="39"/>
      <c r="I90" s="50">
        <f>IF(G90=0,0,E90/G90)</f>
        <v>46.5</v>
      </c>
      <c r="J90" s="39"/>
      <c r="K90" s="58">
        <v>42.88</v>
      </c>
      <c r="L90" s="59"/>
      <c r="M90" s="50">
        <f>IF(I90 = 0, 0, I90-K90)</f>
        <v>3.6199999999999974</v>
      </c>
      <c r="N90" s="59"/>
      <c r="O90" s="49">
        <f>+M90*G90</f>
        <v>177.37999999999988</v>
      </c>
      <c r="P90" s="39"/>
      <c r="Q90" s="128">
        <v>177</v>
      </c>
      <c r="R90" s="39"/>
      <c r="S90" s="36">
        <f>IF(($G90-$Q90)&gt;0,($G90-$Q90),0)</f>
        <v>0</v>
      </c>
      <c r="T90" s="45">
        <f>+S90*M90</f>
        <v>0</v>
      </c>
      <c r="U90" s="39"/>
      <c r="V90" s="60"/>
      <c r="W90" s="60"/>
      <c r="X90" s="60"/>
      <c r="Y90" s="60"/>
      <c r="Z90" s="67">
        <f>SUM(V90:Y90)</f>
        <v>0</v>
      </c>
      <c r="AA90" s="61">
        <f>IF(MONTH(B89)&gt;9,+$G$512,IF(MONTH(B89)&lt;4,+$G$512,+$G$513))</f>
        <v>314</v>
      </c>
      <c r="AC90" s="36">
        <f>IF(Z90&gt;=AA90,IF(S90&lt;Z90,+S90,+Z90),0)</f>
        <v>0</v>
      </c>
      <c r="AD90" s="45">
        <f>IF(AC90&gt;0,+AC90*M90,0)</f>
        <v>0</v>
      </c>
      <c r="AE90" s="45"/>
      <c r="AF90" s="36">
        <f>IF(AC90=0,IF(S90&lt;W90,+S90,+W90),0)</f>
        <v>0</v>
      </c>
      <c r="AG90" s="45">
        <f>IF(AF90&gt;0,+AF90*M90,0)</f>
        <v>0</v>
      </c>
      <c r="AH90" s="45"/>
      <c r="AI90" s="37">
        <f>IF((S90-AC90-AF90)&gt;0,(+S90-AC90-AF90)*0.85,0)</f>
        <v>0</v>
      </c>
      <c r="AJ90" s="45">
        <f>IF(AI90&gt;0,IF(I90&lt;$I$508,+AI90*M90,+AI90*($I$508-K90)),0)</f>
        <v>0</v>
      </c>
      <c r="AK90" s="45"/>
      <c r="AL90" s="37">
        <f t="shared" ref="AL90:AL93" si="67">+S90-AC90-AF90-AI90</f>
        <v>0</v>
      </c>
      <c r="AM90" s="23">
        <f t="shared" ref="AM90:AM93" si="68">+T90-AD90-AG90-AJ90</f>
        <v>0</v>
      </c>
      <c r="AN90" s="23"/>
    </row>
    <row r="91" spans="1:40" x14ac:dyDescent="0.25">
      <c r="B91" s="28"/>
      <c r="C91" s="55">
        <v>14</v>
      </c>
      <c r="D91" s="21"/>
      <c r="E91" s="56">
        <v>2071.52</v>
      </c>
      <c r="G91" s="57">
        <v>44</v>
      </c>
      <c r="H91" s="39"/>
      <c r="I91" s="50">
        <f>IF(G91=0,0,E91/G91)</f>
        <v>47.08</v>
      </c>
      <c r="J91" s="39"/>
      <c r="K91" s="126">
        <f>IF(G91=0,0,+K90)</f>
        <v>42.88</v>
      </c>
      <c r="L91" s="59"/>
      <c r="M91" s="50">
        <f>IF(I91 = 0, 0, I91-K91)</f>
        <v>4.1999999999999957</v>
      </c>
      <c r="N91" s="59"/>
      <c r="O91" s="49">
        <f>+M91*G91</f>
        <v>184.79999999999981</v>
      </c>
      <c r="P91" s="39"/>
      <c r="Q91" s="128">
        <v>177</v>
      </c>
      <c r="R91" s="39"/>
      <c r="S91" s="36">
        <f>IF(($G91-$Q91)&gt;0,($G91-$Q91),0)</f>
        <v>0</v>
      </c>
      <c r="T91" s="45">
        <f>+S91*M91</f>
        <v>0</v>
      </c>
      <c r="U91" s="39"/>
      <c r="V91" s="60"/>
      <c r="W91" s="60"/>
      <c r="X91" s="60"/>
      <c r="Y91" s="60"/>
      <c r="Z91" s="67">
        <f>SUM(V91:Y91)</f>
        <v>0</v>
      </c>
      <c r="AA91" s="61">
        <f>+AA90</f>
        <v>314</v>
      </c>
      <c r="AC91" s="36">
        <f>IF(Z91&gt;=AA91,IF(S91&lt;Z91,+S91,+Z91),0)</f>
        <v>0</v>
      </c>
      <c r="AD91" s="45">
        <f>IF(AC91&gt;0,+AC91*M91,0)</f>
        <v>0</v>
      </c>
      <c r="AE91" s="45"/>
      <c r="AF91" s="36">
        <f>IF(AC91=0,IF(S91&lt;W91,+S91,+W91),0)</f>
        <v>0</v>
      </c>
      <c r="AG91" s="45">
        <f>IF(AF91&gt;0,+AF91*M91,0)</f>
        <v>0</v>
      </c>
      <c r="AH91" s="45"/>
      <c r="AI91" s="37">
        <f>IF((S91-AC91-AF91)&gt;0,(+S91-AC91-AF91)*0.85,0)</f>
        <v>0</v>
      </c>
      <c r="AJ91" s="45">
        <f>IF(AI91&gt;0,IF(I91&lt;$I$508,+AI91*M91,+AI91*($I$508-K91)),0)</f>
        <v>0</v>
      </c>
      <c r="AK91" s="45"/>
      <c r="AL91" s="37">
        <f t="shared" si="67"/>
        <v>0</v>
      </c>
      <c r="AM91" s="23">
        <f t="shared" si="68"/>
        <v>0</v>
      </c>
      <c r="AN91" s="23"/>
    </row>
    <row r="92" spans="1:40" x14ac:dyDescent="0.25">
      <c r="B92" s="28"/>
      <c r="C92" s="55"/>
      <c r="D92" s="21"/>
      <c r="E92" s="56"/>
      <c r="G92" s="57"/>
      <c r="H92" s="39"/>
      <c r="I92" s="50">
        <f>IF(G92=0,0,E92/G92)</f>
        <v>0</v>
      </c>
      <c r="J92" s="39"/>
      <c r="K92" s="126">
        <f>IF(G92=0,0,+K91)</f>
        <v>0</v>
      </c>
      <c r="L92" s="59"/>
      <c r="M92" s="50">
        <f>IF(I92 = 0, 0, I92-K92)</f>
        <v>0</v>
      </c>
      <c r="N92" s="59"/>
      <c r="O92" s="49">
        <f>+M92*G92</f>
        <v>0</v>
      </c>
      <c r="P92" s="39"/>
      <c r="Q92" s="128">
        <v>0</v>
      </c>
      <c r="R92" s="39"/>
      <c r="S92" s="36">
        <f>IF(($G92-$Q92)&gt;0,($G92-$Q92),0)</f>
        <v>0</v>
      </c>
      <c r="T92" s="45">
        <f>+S92*M92</f>
        <v>0</v>
      </c>
      <c r="U92" s="39"/>
      <c r="V92" s="60"/>
      <c r="W92" s="60"/>
      <c r="X92" s="60"/>
      <c r="Y92" s="60"/>
      <c r="Z92" s="67">
        <f>SUM(V92:Y92)</f>
        <v>0</v>
      </c>
      <c r="AA92" s="61">
        <f>+AA91</f>
        <v>314</v>
      </c>
      <c r="AC92" s="36">
        <f>IF(Z92&gt;=AA92,IF(S92&lt;Z92,+S92,+Z92),0)</f>
        <v>0</v>
      </c>
      <c r="AD92" s="45">
        <f>IF(AC92&gt;0,+AC92*M92,0)</f>
        <v>0</v>
      </c>
      <c r="AE92" s="45"/>
      <c r="AF92" s="36">
        <f>IF(AC92=0,IF(S92&lt;W92,+S92,+W92),0)</f>
        <v>0</v>
      </c>
      <c r="AG92" s="45">
        <f>IF(AF92&gt;0,+AF92*M92,0)</f>
        <v>0</v>
      </c>
      <c r="AH92" s="45"/>
      <c r="AI92" s="37">
        <f>IF((S92-AC92-AF92)&gt;0,(+S92-AC92-AF92)*0.85,0)</f>
        <v>0</v>
      </c>
      <c r="AJ92" s="45">
        <f>IF(AI92&gt;0,IF(I92&lt;$I$508,+AI92*M92,+AI92*($I$508-K92)),0)</f>
        <v>0</v>
      </c>
      <c r="AK92" s="45"/>
      <c r="AL92" s="37">
        <f t="shared" si="67"/>
        <v>0</v>
      </c>
      <c r="AM92" s="23">
        <f t="shared" si="68"/>
        <v>0</v>
      </c>
      <c r="AN92" s="23"/>
    </row>
    <row r="93" spans="1:40" x14ac:dyDescent="0.25">
      <c r="B93" s="28"/>
      <c r="C93" s="55"/>
      <c r="D93" s="21"/>
      <c r="E93" s="56"/>
      <c r="G93" s="57"/>
      <c r="H93" s="39"/>
      <c r="I93" s="50">
        <f>IF(G93=0,0,E93/G93)</f>
        <v>0</v>
      </c>
      <c r="J93" s="39"/>
      <c r="K93" s="126">
        <f>IF(G93=0,0,+K92)</f>
        <v>0</v>
      </c>
      <c r="L93" s="59"/>
      <c r="M93" s="50">
        <f>IF(I93 = 0, 0, I93-K93)</f>
        <v>0</v>
      </c>
      <c r="N93" s="59"/>
      <c r="O93" s="49">
        <f>+M93*G93</f>
        <v>0</v>
      </c>
      <c r="P93" s="39"/>
      <c r="Q93" s="128">
        <v>0</v>
      </c>
      <c r="R93" s="39"/>
      <c r="S93" s="36">
        <f>IF(($G93-$Q93)&gt;0,($G93-$Q93),0)</f>
        <v>0</v>
      </c>
      <c r="T93" s="45">
        <f>+S93*M93</f>
        <v>0</v>
      </c>
      <c r="U93" s="39"/>
      <c r="V93" s="60"/>
      <c r="W93" s="60"/>
      <c r="X93" s="60"/>
      <c r="Y93" s="60"/>
      <c r="Z93" s="67">
        <f>SUM(V93:Y93)</f>
        <v>0</v>
      </c>
      <c r="AA93" s="61">
        <f>+AA92</f>
        <v>314</v>
      </c>
      <c r="AC93" s="36">
        <f>IF(Z93&gt;=AA93,IF(S93&lt;Z93,+S93,+Z93),0)</f>
        <v>0</v>
      </c>
      <c r="AD93" s="45">
        <f>IF(AC93&gt;0,+AC93*M93,0)</f>
        <v>0</v>
      </c>
      <c r="AE93" s="45"/>
      <c r="AF93" s="36">
        <f>IF(AC93=0,IF(S93&lt;W93,+S93,+W93),0)</f>
        <v>0</v>
      </c>
      <c r="AG93" s="45">
        <f>IF(AF93&gt;0,+AF93*M93,0)</f>
        <v>0</v>
      </c>
      <c r="AH93" s="45"/>
      <c r="AI93" s="37">
        <f>IF((S93-AC93-AF93)&gt;0,(+S93-AC93-AF93)*0.85,0)</f>
        <v>0</v>
      </c>
      <c r="AJ93" s="45">
        <f>IF(AI93&gt;0,IF(I93&lt;$I$508,+AI93*M93,+AI93*($I$508-K93)),0)</f>
        <v>0</v>
      </c>
      <c r="AK93" s="45"/>
      <c r="AL93" s="37">
        <f t="shared" si="67"/>
        <v>0</v>
      </c>
      <c r="AM93" s="23">
        <f t="shared" si="68"/>
        <v>0</v>
      </c>
      <c r="AN93" s="23"/>
    </row>
    <row r="94" spans="1:40" x14ac:dyDescent="0.25">
      <c r="B94" s="28"/>
      <c r="C94" s="55"/>
      <c r="D94" s="21"/>
      <c r="E94" s="56"/>
      <c r="G94" s="57"/>
      <c r="H94" s="39"/>
      <c r="I94" s="50"/>
      <c r="J94" s="39"/>
      <c r="K94" s="126"/>
      <c r="L94" s="59"/>
      <c r="M94" s="50"/>
      <c r="N94" s="59"/>
      <c r="O94" s="49"/>
      <c r="P94" s="39"/>
      <c r="Q94" s="128"/>
      <c r="R94" s="39"/>
      <c r="S94" s="36"/>
      <c r="T94" s="45"/>
      <c r="U94" s="39"/>
      <c r="V94" s="60"/>
      <c r="W94" s="60"/>
      <c r="X94" s="60"/>
      <c r="Y94" s="60"/>
      <c r="Z94" s="67"/>
      <c r="AA94" s="61"/>
      <c r="AC94" s="36"/>
      <c r="AD94" s="45"/>
      <c r="AE94" s="45"/>
      <c r="AF94" s="36"/>
      <c r="AG94" s="45"/>
      <c r="AH94" s="45"/>
      <c r="AJ94" s="45"/>
      <c r="AK94" s="45"/>
      <c r="AM94" s="23"/>
      <c r="AN94" s="23"/>
    </row>
    <row r="95" spans="1:40" x14ac:dyDescent="0.25">
      <c r="B95" s="28"/>
      <c r="C95" s="55"/>
      <c r="D95" s="21"/>
      <c r="E95" s="56"/>
      <c r="G95" s="57"/>
      <c r="H95" s="39"/>
      <c r="I95" s="50"/>
      <c r="J95" s="39"/>
      <c r="K95" s="126"/>
      <c r="L95" s="59"/>
      <c r="M95" s="50"/>
      <c r="N95" s="59"/>
      <c r="O95" s="49"/>
      <c r="P95" s="39"/>
      <c r="Q95" s="128"/>
      <c r="R95" s="39"/>
      <c r="S95" s="36"/>
      <c r="T95" s="45"/>
      <c r="U95" s="39"/>
      <c r="V95" s="60"/>
      <c r="W95" s="60"/>
      <c r="X95" s="60"/>
      <c r="Y95" s="60"/>
      <c r="Z95" s="67"/>
      <c r="AA95" s="61"/>
      <c r="AC95" s="36"/>
      <c r="AD95" s="45"/>
      <c r="AE95" s="45"/>
      <c r="AF95" s="36"/>
      <c r="AG95" s="45"/>
      <c r="AH95" s="45"/>
      <c r="AJ95" s="45"/>
      <c r="AK95" s="45"/>
      <c r="AM95" s="23"/>
      <c r="AN95" s="23"/>
    </row>
    <row r="96" spans="1:40" x14ac:dyDescent="0.25">
      <c r="B96" s="28"/>
      <c r="C96" s="55"/>
      <c r="D96" s="21"/>
      <c r="E96" s="56"/>
      <c r="G96" s="57"/>
      <c r="H96" s="39"/>
      <c r="I96" s="50"/>
      <c r="J96" s="39"/>
      <c r="K96" s="126"/>
      <c r="L96" s="59"/>
      <c r="M96" s="50"/>
      <c r="N96" s="59"/>
      <c r="O96" s="49"/>
      <c r="P96" s="39"/>
      <c r="Q96" s="128"/>
      <c r="R96" s="39"/>
      <c r="S96" s="36"/>
      <c r="T96" s="45"/>
      <c r="U96" s="39"/>
      <c r="V96" s="60"/>
      <c r="W96" s="60"/>
      <c r="X96" s="60"/>
      <c r="Y96" s="60"/>
      <c r="Z96" s="67"/>
      <c r="AA96" s="61"/>
      <c r="AC96" s="36"/>
      <c r="AD96" s="45"/>
      <c r="AE96" s="45"/>
      <c r="AF96" s="36"/>
      <c r="AG96" s="45"/>
      <c r="AH96" s="45"/>
      <c r="AJ96" s="45"/>
      <c r="AK96" s="45"/>
      <c r="AM96" s="23"/>
      <c r="AN96" s="23"/>
    </row>
    <row r="97" spans="1:40" x14ac:dyDescent="0.25">
      <c r="A97">
        <f>A89+1</f>
        <v>10</v>
      </c>
      <c r="B97" s="52">
        <v>45150</v>
      </c>
      <c r="C97" s="21"/>
      <c r="D97" s="21"/>
      <c r="E97" s="53">
        <f>SUM(E98:E102)</f>
        <v>218135.09000000003</v>
      </c>
      <c r="G97" s="54">
        <f>SUM(G98:G102)</f>
        <v>1510</v>
      </c>
      <c r="H97" s="39"/>
      <c r="I97" s="62"/>
      <c r="J97" s="39"/>
      <c r="K97" s="62"/>
      <c r="L97" s="59"/>
      <c r="M97" s="62"/>
      <c r="N97" s="59"/>
      <c r="O97" s="53">
        <f>SUM(O98:O102)</f>
        <v>157538.79000000007</v>
      </c>
      <c r="P97" s="39"/>
      <c r="Q97" s="39"/>
      <c r="R97" s="39"/>
      <c r="S97" s="54">
        <f>SUM(S98:S102)</f>
        <v>692</v>
      </c>
      <c r="T97" s="53">
        <f>SUM(T98:T102)</f>
        <v>86684.66</v>
      </c>
      <c r="U97" s="39"/>
      <c r="X97" s="36"/>
      <c r="AC97" s="54">
        <f>SUM(AC98:AC102)</f>
        <v>692</v>
      </c>
      <c r="AD97" s="53">
        <f>SUM(AD98:AD102)</f>
        <v>86684.66</v>
      </c>
      <c r="AE97" s="45"/>
      <c r="AF97" s="54">
        <f>SUM(AF98:AF102)</f>
        <v>0</v>
      </c>
      <c r="AG97" s="53">
        <f>SUM(AG98:AG102)</f>
        <v>0</v>
      </c>
      <c r="AH97" s="45"/>
      <c r="AI97" s="65">
        <f>SUM(AI98:AI102)</f>
        <v>0</v>
      </c>
      <c r="AJ97" s="53">
        <f>SUM(AJ98:AJ102)</f>
        <v>0</v>
      </c>
      <c r="AK97" s="45"/>
      <c r="AL97" s="65">
        <f>SUM(AL98:AL102)</f>
        <v>0</v>
      </c>
      <c r="AM97" s="53">
        <f>SUM(AM98:AM102)</f>
        <v>0</v>
      </c>
      <c r="AN97" s="63"/>
    </row>
    <row r="98" spans="1:40" x14ac:dyDescent="0.25">
      <c r="B98" s="28"/>
      <c r="C98" s="55">
        <v>16</v>
      </c>
      <c r="D98" s="21"/>
      <c r="E98" s="56">
        <v>5284.4</v>
      </c>
      <c r="G98" s="57">
        <v>110</v>
      </c>
      <c r="H98" s="39"/>
      <c r="I98" s="50">
        <f>IF(G98=0,0,E98/G98)</f>
        <v>48.04</v>
      </c>
      <c r="J98" s="39"/>
      <c r="K98" s="58">
        <v>40.130000000000003</v>
      </c>
      <c r="L98" s="59"/>
      <c r="M98" s="50">
        <f>IF(I98 = 0, 0, I98-K98)</f>
        <v>7.9099999999999966</v>
      </c>
      <c r="N98" s="59"/>
      <c r="O98" s="49">
        <f>+M98*G98</f>
        <v>870.09999999999968</v>
      </c>
      <c r="P98" s="39"/>
      <c r="Q98" s="128">
        <v>177</v>
      </c>
      <c r="R98" s="39"/>
      <c r="S98" s="36">
        <f>IF(($G98-$Q98)&gt;0,($G98-$Q98),0)</f>
        <v>0</v>
      </c>
      <c r="T98" s="45">
        <f>+S98*M98</f>
        <v>0</v>
      </c>
      <c r="U98" s="39"/>
      <c r="V98" s="60"/>
      <c r="W98" s="60"/>
      <c r="X98" s="60"/>
      <c r="Y98" s="60"/>
      <c r="Z98" s="67">
        <f>SUM(V98:Y98)</f>
        <v>0</v>
      </c>
      <c r="AA98" s="61">
        <f>IF(MONTH(B97)&gt;9,+$G$512,IF(MONTH(B97)&lt;4,+$G$512,+$G$513))</f>
        <v>314</v>
      </c>
      <c r="AC98" s="36">
        <f>IF(Z98&gt;=AA98,IF(S98&lt;Z98,+S98,+Z98),0)</f>
        <v>0</v>
      </c>
      <c r="AD98" s="45">
        <f>IF(AC98&gt;0,+AC98*M98,0)</f>
        <v>0</v>
      </c>
      <c r="AE98" s="45"/>
      <c r="AF98" s="36">
        <f>IF(AC98=0,IF(S98&lt;W98,+S98,+W98),0)</f>
        <v>0</v>
      </c>
      <c r="AG98" s="45">
        <f>IF(AF98&gt;0,+AF98*M98,0)</f>
        <v>0</v>
      </c>
      <c r="AH98" s="45"/>
      <c r="AI98" s="37">
        <f>IF((S98-AC98-AF98)&gt;0,(+S98-AC98-AF98)*0.85,0)</f>
        <v>0</v>
      </c>
      <c r="AJ98" s="45">
        <f>IF(AI98&gt;0,IF(I98&lt;$I$508,+AI98*M98,+AI98*($I$508-K98)),0)</f>
        <v>0</v>
      </c>
      <c r="AK98" s="45"/>
      <c r="AL98" s="37">
        <f t="shared" ref="AL98:AL102" si="69">+S98-AC98-AF98-AI98</f>
        <v>0</v>
      </c>
      <c r="AM98" s="23">
        <f t="shared" ref="AM98:AM102" si="70">+T98-AD98-AG98-AJ98</f>
        <v>0</v>
      </c>
      <c r="AN98" s="23"/>
    </row>
    <row r="99" spans="1:40" x14ac:dyDescent="0.25">
      <c r="B99" s="28"/>
      <c r="C99" s="55">
        <v>17</v>
      </c>
      <c r="D99" s="21"/>
      <c r="E99" s="56">
        <v>162620.92000000001</v>
      </c>
      <c r="G99" s="57">
        <v>407</v>
      </c>
      <c r="H99" s="39"/>
      <c r="I99" s="50">
        <f>IF(G99=0,0,E99/G99)</f>
        <v>399.56000000000006</v>
      </c>
      <c r="J99" s="39"/>
      <c r="K99" s="126">
        <f>IF(G99=0,0,+K98)</f>
        <v>40.130000000000003</v>
      </c>
      <c r="L99" s="59"/>
      <c r="M99" s="50">
        <f>IF(I99 = 0, 0, I99-K99)</f>
        <v>359.43000000000006</v>
      </c>
      <c r="N99" s="59"/>
      <c r="O99" s="49">
        <f>+M99*G99</f>
        <v>146288.01000000004</v>
      </c>
      <c r="P99" s="39"/>
      <c r="Q99" s="128">
        <v>177</v>
      </c>
      <c r="R99" s="39"/>
      <c r="S99" s="36">
        <f>IF(($G99-$Q99)&gt;0,($G99-$Q99),0)</f>
        <v>230</v>
      </c>
      <c r="T99" s="45">
        <f>+S99*M99</f>
        <v>82668.900000000009</v>
      </c>
      <c r="U99" s="39"/>
      <c r="V99" s="60">
        <f>538+425</f>
        <v>963</v>
      </c>
      <c r="W99" s="60"/>
      <c r="X99" s="60">
        <f>13+10+9+8</f>
        <v>40</v>
      </c>
      <c r="Y99" s="60"/>
      <c r="Z99" s="67">
        <f>SUM(V99:Y99)</f>
        <v>1003</v>
      </c>
      <c r="AA99" s="61">
        <f>+AA98</f>
        <v>314</v>
      </c>
      <c r="AC99" s="36">
        <f>IF(Z99&gt;=AA99,IF(S99&lt;Z99,+S99,+Z99),0)</f>
        <v>230</v>
      </c>
      <c r="AD99" s="45">
        <f>IF(AC99&gt;0,+AC99*M99,0)</f>
        <v>82668.900000000009</v>
      </c>
      <c r="AE99" s="45"/>
      <c r="AF99" s="36">
        <f>IF(AC99=0,IF(S99&lt;W99,+S99,+W99),0)</f>
        <v>0</v>
      </c>
      <c r="AG99" s="45">
        <f>IF(AF99&gt;0,+AF99*M99,0)</f>
        <v>0</v>
      </c>
      <c r="AH99" s="45"/>
      <c r="AI99" s="37">
        <f>IF((S99-AC99-AF99)&gt;0,(+S99-AC99-AF99)*0.85,0)</f>
        <v>0</v>
      </c>
      <c r="AJ99" s="45">
        <f>IF(AI99&gt;0,IF(I99&lt;$I$508,+AI99*M99,+AI99*($I$508-K99)),0)</f>
        <v>0</v>
      </c>
      <c r="AK99" s="45"/>
      <c r="AL99" s="37">
        <f t="shared" si="69"/>
        <v>0</v>
      </c>
      <c r="AM99" s="23">
        <f t="shared" si="70"/>
        <v>0</v>
      </c>
      <c r="AN99" s="23"/>
    </row>
    <row r="100" spans="1:40" x14ac:dyDescent="0.25">
      <c r="B100" s="28"/>
      <c r="C100" s="55">
        <v>18</v>
      </c>
      <c r="D100" s="21"/>
      <c r="E100" s="56">
        <v>15966.2</v>
      </c>
      <c r="G100" s="57">
        <v>388</v>
      </c>
      <c r="H100" s="39"/>
      <c r="I100" s="50">
        <f>IF(G100=0,0,E100/G100)</f>
        <v>41.15</v>
      </c>
      <c r="J100" s="39"/>
      <c r="K100" s="126">
        <f>IF(G100=0,0,+K98)</f>
        <v>40.130000000000003</v>
      </c>
      <c r="L100" s="59"/>
      <c r="M100" s="50">
        <f>IF(I100 = 0, 0, I100-K100)</f>
        <v>1.019999999999996</v>
      </c>
      <c r="N100" s="59"/>
      <c r="O100" s="49">
        <f>+M100*G100</f>
        <v>395.75999999999846</v>
      </c>
      <c r="P100" s="39"/>
      <c r="Q100" s="128">
        <v>177</v>
      </c>
      <c r="R100" s="39"/>
      <c r="S100" s="36">
        <f>IF(($G100-$Q100)&gt;0,($G100-$Q100),0)</f>
        <v>211</v>
      </c>
      <c r="T100" s="45">
        <f>+S100*M100</f>
        <v>215.21999999999917</v>
      </c>
      <c r="U100" s="39"/>
      <c r="V100" s="60">
        <f t="shared" ref="V100:V102" si="71">538+425</f>
        <v>963</v>
      </c>
      <c r="W100" s="60"/>
      <c r="X100" s="60">
        <f t="shared" ref="X100:X102" si="72">13+10+9+8</f>
        <v>40</v>
      </c>
      <c r="Y100" s="60"/>
      <c r="Z100" s="67">
        <f>SUM(V100:Y100)</f>
        <v>1003</v>
      </c>
      <c r="AA100" s="61">
        <f>+AA98</f>
        <v>314</v>
      </c>
      <c r="AC100" s="36">
        <f>IF(Z100&gt;=AA100,IF(S100&lt;Z100,+S100,+Z100),0)</f>
        <v>211</v>
      </c>
      <c r="AD100" s="45">
        <f>IF(AC100&gt;0,+AC100*M100,0)</f>
        <v>215.21999999999917</v>
      </c>
      <c r="AE100" s="45"/>
      <c r="AF100" s="36">
        <f>IF(AC100=0,IF(S100&lt;W100,+S100,+W100),0)</f>
        <v>0</v>
      </c>
      <c r="AG100" s="45">
        <f>IF(AF100&gt;0,+AF100*M100,0)</f>
        <v>0</v>
      </c>
      <c r="AH100" s="45"/>
      <c r="AI100" s="37">
        <f>IF((S100-AC100-AF100)&gt;0,(+S100-AC100-AF100)*0.85,0)</f>
        <v>0</v>
      </c>
      <c r="AJ100" s="45">
        <f>IF(AI100&gt;0,IF(I100&lt;$I$508,+AI100*M100,+AI100*($I$508-K100)),0)</f>
        <v>0</v>
      </c>
      <c r="AK100" s="45"/>
      <c r="AL100" s="37">
        <f t="shared" ref="AL100" si="73">+S100-AC100-AF100-AI100</f>
        <v>0</v>
      </c>
      <c r="AM100" s="23">
        <f t="shared" ref="AM100" si="74">+T100-AD100-AG100-AJ100</f>
        <v>0</v>
      </c>
      <c r="AN100" s="23"/>
    </row>
    <row r="101" spans="1:40" x14ac:dyDescent="0.25">
      <c r="B101" s="28"/>
      <c r="C101" s="55">
        <v>19</v>
      </c>
      <c r="D101" s="21"/>
      <c r="E101" s="56">
        <v>19155.509999999998</v>
      </c>
      <c r="G101" s="57">
        <v>363</v>
      </c>
      <c r="H101" s="39"/>
      <c r="I101" s="50">
        <f>IF(G101=0,0,E101/G101)</f>
        <v>52.769999999999996</v>
      </c>
      <c r="J101" s="39"/>
      <c r="K101" s="126">
        <f>IF(G101=0,0,+K99)</f>
        <v>40.130000000000003</v>
      </c>
      <c r="L101" s="59"/>
      <c r="M101" s="50">
        <f>IF(I101 = 0, 0, I101-K101)</f>
        <v>12.639999999999993</v>
      </c>
      <c r="N101" s="59"/>
      <c r="O101" s="49">
        <f>+M101*G101</f>
        <v>4588.3199999999979</v>
      </c>
      <c r="P101" s="39"/>
      <c r="Q101" s="128">
        <v>177</v>
      </c>
      <c r="R101" s="39"/>
      <c r="S101" s="36">
        <f>IF(($G101-$Q101)&gt;0,($G101-$Q101),0)</f>
        <v>186</v>
      </c>
      <c r="T101" s="45">
        <f>+S101*M101</f>
        <v>2351.0399999999986</v>
      </c>
      <c r="U101" s="39"/>
      <c r="V101" s="60">
        <f t="shared" si="71"/>
        <v>963</v>
      </c>
      <c r="W101" s="60"/>
      <c r="X101" s="60">
        <f t="shared" si="72"/>
        <v>40</v>
      </c>
      <c r="Y101" s="60"/>
      <c r="Z101" s="67">
        <f>SUM(V101:Y101)</f>
        <v>1003</v>
      </c>
      <c r="AA101" s="61">
        <f>+AA99</f>
        <v>314</v>
      </c>
      <c r="AC101" s="36">
        <f>IF(Z101&gt;=AA101,IF(S101&lt;Z101,+S101,+Z101),0)</f>
        <v>186</v>
      </c>
      <c r="AD101" s="45">
        <f>IF(AC101&gt;0,+AC101*M101,0)</f>
        <v>2351.0399999999986</v>
      </c>
      <c r="AE101" s="45"/>
      <c r="AF101" s="36">
        <f>IF(AC101=0,IF(S101&lt;W101,+S101,+W101),0)</f>
        <v>0</v>
      </c>
      <c r="AG101" s="45">
        <f>IF(AF101&gt;0,+AF101*M101,0)</f>
        <v>0</v>
      </c>
      <c r="AH101" s="45"/>
      <c r="AI101" s="37">
        <f>IF((S101-AC101-AF101)&gt;0,(+S101-AC101-AF101)*0.85,0)</f>
        <v>0</v>
      </c>
      <c r="AJ101" s="45">
        <f>IF(AI101&gt;0,IF(I101&lt;$I$508,+AI101*M101,+AI101*($I$508-K101)),0)</f>
        <v>0</v>
      </c>
      <c r="AK101" s="45"/>
      <c r="AL101" s="37">
        <f t="shared" si="69"/>
        <v>0</v>
      </c>
      <c r="AM101" s="23">
        <f t="shared" si="70"/>
        <v>0</v>
      </c>
      <c r="AN101" s="23"/>
    </row>
    <row r="102" spans="1:40" x14ac:dyDescent="0.25">
      <c r="B102" s="28"/>
      <c r="C102" s="55">
        <v>21</v>
      </c>
      <c r="D102" s="21"/>
      <c r="E102" s="56">
        <v>15108.06</v>
      </c>
      <c r="G102" s="57">
        <v>242</v>
      </c>
      <c r="H102" s="39"/>
      <c r="I102" s="50">
        <f>IF(G102=0,0,E102/G102)</f>
        <v>62.43</v>
      </c>
      <c r="J102" s="39"/>
      <c r="K102" s="126">
        <f>IF(G102=0,0,+K101)</f>
        <v>40.130000000000003</v>
      </c>
      <c r="L102" s="59"/>
      <c r="M102" s="50">
        <f>IF(I102 = 0, 0, I102-K102)</f>
        <v>22.299999999999997</v>
      </c>
      <c r="N102" s="59"/>
      <c r="O102" s="49">
        <f>+M102*G102</f>
        <v>5396.5999999999995</v>
      </c>
      <c r="P102" s="39"/>
      <c r="Q102" s="128">
        <v>177</v>
      </c>
      <c r="R102" s="39"/>
      <c r="S102" s="36">
        <f>IF(($G102-$Q102)&gt;0,($G102-$Q102),0)</f>
        <v>65</v>
      </c>
      <c r="T102" s="45">
        <f>+S102*M102</f>
        <v>1449.4999999999998</v>
      </c>
      <c r="U102" s="39"/>
      <c r="V102" s="60">
        <f t="shared" si="71"/>
        <v>963</v>
      </c>
      <c r="W102" s="60"/>
      <c r="X102" s="60">
        <f t="shared" si="72"/>
        <v>40</v>
      </c>
      <c r="Y102" s="60"/>
      <c r="Z102" s="67">
        <f>SUM(V102:Y102)</f>
        <v>1003</v>
      </c>
      <c r="AA102" s="61">
        <f>+AA101</f>
        <v>314</v>
      </c>
      <c r="AC102" s="36">
        <f>IF(Z102&gt;=AA102,IF(S102&lt;Z102,+S102,+Z102),0)</f>
        <v>65</v>
      </c>
      <c r="AD102" s="45">
        <f>IF(AC102&gt;0,+AC102*M102,0)</f>
        <v>1449.4999999999998</v>
      </c>
      <c r="AE102" s="45"/>
      <c r="AF102" s="36">
        <f>IF(AC102=0,IF(S102&lt;W102,+S102,+W102),0)</f>
        <v>0</v>
      </c>
      <c r="AG102" s="45">
        <f>IF(AF102&gt;0,+AF102*M102,0)</f>
        <v>0</v>
      </c>
      <c r="AH102" s="45"/>
      <c r="AI102" s="37">
        <f>IF((S102-AC102-AF102)&gt;0,(+S102-AC102-AF102)*0.85,0)</f>
        <v>0</v>
      </c>
      <c r="AJ102" s="45">
        <f>IF(AI102&gt;0,IF(I102&lt;$I$508,+AI102*M102,+AI102*($I$508-K102)),0)</f>
        <v>0</v>
      </c>
      <c r="AK102" s="45"/>
      <c r="AL102" s="37">
        <f t="shared" si="69"/>
        <v>0</v>
      </c>
      <c r="AM102" s="23">
        <f t="shared" si="70"/>
        <v>0</v>
      </c>
      <c r="AN102" s="23"/>
    </row>
    <row r="103" spans="1:40" x14ac:dyDescent="0.25">
      <c r="B103" s="28"/>
      <c r="C103" s="55"/>
      <c r="D103" s="21"/>
      <c r="E103" s="56"/>
      <c r="G103" s="57"/>
      <c r="H103" s="39"/>
      <c r="I103" s="50"/>
      <c r="J103" s="39"/>
      <c r="K103" s="126"/>
      <c r="L103" s="59"/>
      <c r="M103" s="50"/>
      <c r="N103" s="59"/>
      <c r="O103" s="49"/>
      <c r="P103" s="39"/>
      <c r="Q103" s="128"/>
      <c r="R103" s="39"/>
      <c r="S103" s="36"/>
      <c r="T103" s="45"/>
      <c r="U103" s="39"/>
      <c r="V103" s="60"/>
      <c r="W103" s="60"/>
      <c r="X103" s="60"/>
      <c r="Y103" s="60"/>
      <c r="Z103" s="67"/>
      <c r="AA103" s="61"/>
      <c r="AC103" s="36"/>
      <c r="AD103" s="45"/>
      <c r="AE103" s="45"/>
      <c r="AF103" s="36"/>
      <c r="AG103" s="45"/>
      <c r="AH103" s="45"/>
      <c r="AJ103" s="45"/>
      <c r="AK103" s="45"/>
      <c r="AM103" s="23"/>
      <c r="AN103" s="23"/>
    </row>
    <row r="104" spans="1:40" x14ac:dyDescent="0.25">
      <c r="B104" s="28"/>
      <c r="C104" s="55"/>
      <c r="D104" s="21"/>
      <c r="E104" s="56"/>
      <c r="G104" s="57"/>
      <c r="H104" s="39"/>
      <c r="I104" s="50"/>
      <c r="J104" s="39"/>
      <c r="K104" s="126"/>
      <c r="L104" s="59"/>
      <c r="M104" s="50"/>
      <c r="N104" s="59"/>
      <c r="O104" s="49"/>
      <c r="P104" s="39"/>
      <c r="Q104" s="128"/>
      <c r="R104" s="39"/>
      <c r="S104" s="36"/>
      <c r="T104" s="45"/>
      <c r="U104" s="39"/>
      <c r="V104" s="60"/>
      <c r="W104" s="60"/>
      <c r="X104" s="60"/>
      <c r="Y104" s="60"/>
      <c r="Z104" s="67"/>
      <c r="AA104" s="61"/>
      <c r="AC104" s="36"/>
      <c r="AD104" s="45"/>
      <c r="AE104" s="45"/>
      <c r="AF104" s="36"/>
      <c r="AG104" s="45"/>
      <c r="AH104" s="45"/>
      <c r="AJ104" s="45"/>
      <c r="AK104" s="45"/>
      <c r="AM104" s="23"/>
      <c r="AN104" s="23"/>
    </row>
    <row r="105" spans="1:40" x14ac:dyDescent="0.25">
      <c r="B105" s="28"/>
      <c r="C105" s="55"/>
      <c r="D105" s="21"/>
      <c r="E105" s="56"/>
      <c r="G105" s="57"/>
      <c r="H105" s="39"/>
      <c r="I105" s="50"/>
      <c r="J105" s="39"/>
      <c r="K105" s="126"/>
      <c r="L105" s="59"/>
      <c r="M105" s="50"/>
      <c r="N105" s="59"/>
      <c r="O105" s="49"/>
      <c r="P105" s="39"/>
      <c r="Q105" s="128"/>
      <c r="R105" s="39"/>
      <c r="S105" s="36"/>
      <c r="T105" s="45"/>
      <c r="U105" s="39"/>
      <c r="V105" s="60"/>
      <c r="W105" s="60"/>
      <c r="X105" s="60"/>
      <c r="Y105" s="60"/>
      <c r="Z105" s="67"/>
      <c r="AA105" s="61"/>
      <c r="AC105" s="36"/>
      <c r="AD105" s="45"/>
      <c r="AE105" s="45"/>
      <c r="AF105" s="36"/>
      <c r="AG105" s="45"/>
      <c r="AH105" s="45"/>
      <c r="AJ105" s="45"/>
      <c r="AK105" s="45"/>
      <c r="AM105" s="23"/>
      <c r="AN105" s="23"/>
    </row>
    <row r="106" spans="1:40" x14ac:dyDescent="0.25">
      <c r="A106">
        <f>A97+1</f>
        <v>11</v>
      </c>
      <c r="B106" s="52">
        <v>45151</v>
      </c>
      <c r="C106" s="21"/>
      <c r="D106" s="21"/>
      <c r="E106" s="53">
        <f>SUM(E107:E113)</f>
        <v>177047.77</v>
      </c>
      <c r="G106" s="54">
        <f>SUM(G107:G113)</f>
        <v>3717</v>
      </c>
      <c r="H106" s="39"/>
      <c r="I106" s="62"/>
      <c r="J106" s="39"/>
      <c r="K106" s="62"/>
      <c r="L106" s="59"/>
      <c r="M106" s="62"/>
      <c r="N106" s="59"/>
      <c r="O106" s="53">
        <f>SUM(O107:O113)</f>
        <v>27884.559999999998</v>
      </c>
      <c r="P106" s="39"/>
      <c r="Q106" s="39"/>
      <c r="R106" s="39"/>
      <c r="S106" s="54">
        <f>SUM(S107:S113)</f>
        <v>1736</v>
      </c>
      <c r="T106" s="53">
        <f>SUM(T107:T113)</f>
        <v>14495.36</v>
      </c>
      <c r="U106" s="39"/>
      <c r="X106" s="36"/>
      <c r="AC106" s="54">
        <f>SUM(AC107:AC113)</f>
        <v>1736</v>
      </c>
      <c r="AD106" s="53">
        <f>SUM(AD107:AD113)</f>
        <v>14495.36</v>
      </c>
      <c r="AE106" s="45"/>
      <c r="AF106" s="54">
        <f>SUM(AF107:AF113)</f>
        <v>0</v>
      </c>
      <c r="AG106" s="53">
        <f>SUM(AG107:AG113)</f>
        <v>0</v>
      </c>
      <c r="AH106" s="45"/>
      <c r="AI106" s="65">
        <f>SUM(AI107:AI113)</f>
        <v>0</v>
      </c>
      <c r="AJ106" s="53">
        <f>SUM(AJ107:AJ113)</f>
        <v>0</v>
      </c>
      <c r="AK106" s="45"/>
      <c r="AL106" s="65">
        <f>SUM(AL107:AL113)</f>
        <v>0</v>
      </c>
      <c r="AM106" s="53">
        <f>SUM(AM107:AM113)</f>
        <v>0</v>
      </c>
      <c r="AN106" s="63"/>
    </row>
    <row r="107" spans="1:40" x14ac:dyDescent="0.25">
      <c r="B107" s="28"/>
      <c r="C107" s="55">
        <v>1</v>
      </c>
      <c r="D107" s="21"/>
      <c r="E107" s="56">
        <v>14592.66</v>
      </c>
      <c r="G107" s="57">
        <v>321</v>
      </c>
      <c r="H107" s="39"/>
      <c r="I107" s="50">
        <f t="shared" ref="I107:I113" si="75">IF(G107=0,0,E107/G107)</f>
        <v>45.46</v>
      </c>
      <c r="J107" s="39"/>
      <c r="K107" s="58">
        <v>40.130000000000003</v>
      </c>
      <c r="L107" s="59"/>
      <c r="M107" s="50">
        <f>IF(I107 = 0, 0, I107-K107)</f>
        <v>5.3299999999999983</v>
      </c>
      <c r="N107" s="59"/>
      <c r="O107" s="49">
        <f>+M107*G107</f>
        <v>1710.9299999999994</v>
      </c>
      <c r="P107" s="39"/>
      <c r="Q107" s="128">
        <v>476</v>
      </c>
      <c r="R107" s="39"/>
      <c r="S107" s="36">
        <f>IF(($G107-$Q107)&gt;0,($G107-$Q107),0)</f>
        <v>0</v>
      </c>
      <c r="T107" s="45">
        <f>+S107*M107</f>
        <v>0</v>
      </c>
      <c r="U107" s="39"/>
      <c r="V107" s="60"/>
      <c r="W107" s="60"/>
      <c r="X107" s="60"/>
      <c r="Y107" s="60"/>
      <c r="Z107" s="67">
        <f>SUM(V107:Y107)</f>
        <v>0</v>
      </c>
      <c r="AA107" s="61">
        <f>IF(MONTH(B106)&gt;9,+$G$512,IF(MONTH(B106)&lt;4,+$G$512,+$G$513))</f>
        <v>314</v>
      </c>
      <c r="AC107" s="36">
        <f>IF(Z107&gt;=AA107,IF(S107&lt;Z107,+S107,+Z107),0)</f>
        <v>0</v>
      </c>
      <c r="AD107" s="45">
        <f>IF(AC107&gt;0,+AC107*M107,0)</f>
        <v>0</v>
      </c>
      <c r="AE107" s="45"/>
      <c r="AF107" s="36">
        <f>IF(AC107=0,IF(S107&lt;W107,+S107,+W107),0)</f>
        <v>0</v>
      </c>
      <c r="AG107" s="45">
        <f>IF(AF107&gt;0,+AF107*M107,0)</f>
        <v>0</v>
      </c>
      <c r="AH107" s="45"/>
      <c r="AI107" s="37">
        <f>IF((S107-AC107-AF107)&gt;0,(+S107-AC107-AF107)*0.85,0)</f>
        <v>0</v>
      </c>
      <c r="AJ107" s="45">
        <f t="shared" ref="AJ107:AJ113" si="76">IF(AI107&gt;0,IF(I107&lt;$I$508,+AI107*M107,+AI107*($I$508-K107)),0)</f>
        <v>0</v>
      </c>
      <c r="AK107" s="45"/>
      <c r="AL107" s="37">
        <f t="shared" ref="AL107:AL108" si="77">+S107-AC107-AF107-AI107</f>
        <v>0</v>
      </c>
      <c r="AM107" s="23">
        <f t="shared" ref="AM107:AM108" si="78">+T107-AD107-AG107-AJ107</f>
        <v>0</v>
      </c>
      <c r="AN107" s="23"/>
    </row>
    <row r="108" spans="1:40" x14ac:dyDescent="0.25">
      <c r="B108" s="28"/>
      <c r="C108" s="55">
        <v>10</v>
      </c>
      <c r="D108" s="21"/>
      <c r="E108" s="56">
        <v>28826.16</v>
      </c>
      <c r="G108" s="57">
        <v>671</v>
      </c>
      <c r="H108" s="39"/>
      <c r="I108" s="50">
        <f t="shared" si="75"/>
        <v>42.96</v>
      </c>
      <c r="J108" s="39"/>
      <c r="K108" s="126">
        <f>IF(G108=0,0,+K107)</f>
        <v>40.130000000000003</v>
      </c>
      <c r="L108" s="59"/>
      <c r="M108" s="50">
        <f>IF(I108 = 0, 0, I108-K108)</f>
        <v>2.8299999999999983</v>
      </c>
      <c r="N108" s="59"/>
      <c r="O108" s="49">
        <f>+M108*G108</f>
        <v>1898.9299999999989</v>
      </c>
      <c r="P108" s="39"/>
      <c r="Q108" s="128">
        <v>476</v>
      </c>
      <c r="R108" s="39"/>
      <c r="S108" s="36">
        <f>IF(($G108-$Q108)&gt;0,($G108-$Q108),0)</f>
        <v>195</v>
      </c>
      <c r="T108" s="45">
        <f>+S108*M108</f>
        <v>551.84999999999968</v>
      </c>
      <c r="U108" s="39"/>
      <c r="V108" s="60">
        <f>538+425</f>
        <v>963</v>
      </c>
      <c r="W108" s="60"/>
      <c r="X108" s="60"/>
      <c r="Y108" s="60"/>
      <c r="Z108" s="67">
        <f>SUM(V108:Y108)</f>
        <v>963</v>
      </c>
      <c r="AA108" s="61">
        <f>+AA107</f>
        <v>314</v>
      </c>
      <c r="AC108" s="36">
        <f>IF(Z108&gt;=AA108,IF(S108&lt;Z108,+S108,+Z108),0)</f>
        <v>195</v>
      </c>
      <c r="AD108" s="45">
        <f>IF(AC108&gt;0,+AC108*M108,0)</f>
        <v>551.84999999999968</v>
      </c>
      <c r="AE108" s="45"/>
      <c r="AF108" s="36">
        <f>IF(AC108=0,IF(S108&lt;W108,+S108,+W108),0)</f>
        <v>0</v>
      </c>
      <c r="AG108" s="45">
        <f>IF(AF108&gt;0,+AF108*M108,0)</f>
        <v>0</v>
      </c>
      <c r="AH108" s="45"/>
      <c r="AI108" s="37">
        <f>IF((S108-AC108-AF108)&gt;0,(+S108-AC108-AF108)*0.85,0)</f>
        <v>0</v>
      </c>
      <c r="AJ108" s="45">
        <f t="shared" si="76"/>
        <v>0</v>
      </c>
      <c r="AK108" s="45"/>
      <c r="AL108" s="37">
        <f t="shared" si="77"/>
        <v>0</v>
      </c>
      <c r="AM108" s="23">
        <f t="shared" si="78"/>
        <v>0</v>
      </c>
      <c r="AN108" s="23"/>
    </row>
    <row r="109" spans="1:40" x14ac:dyDescent="0.25">
      <c r="B109" s="28"/>
      <c r="C109" s="55">
        <v>11</v>
      </c>
      <c r="D109" s="21"/>
      <c r="E109" s="56">
        <v>35246.68</v>
      </c>
      <c r="G109" s="57">
        <v>734</v>
      </c>
      <c r="H109" s="39"/>
      <c r="I109" s="50">
        <f t="shared" si="75"/>
        <v>48.02</v>
      </c>
      <c r="J109" s="39"/>
      <c r="K109" s="126">
        <f t="shared" ref="K109:K113" si="79">IF(G109=0,0,+K108)</f>
        <v>40.130000000000003</v>
      </c>
      <c r="L109" s="59"/>
      <c r="M109" s="50">
        <f t="shared" ref="M109:M113" si="80">IF(I109 = 0, 0, I109-K109)</f>
        <v>7.8900000000000006</v>
      </c>
      <c r="N109" s="59"/>
      <c r="O109" s="49">
        <f t="shared" ref="O109:O113" si="81">+M109*G109</f>
        <v>5791.26</v>
      </c>
      <c r="P109" s="39"/>
      <c r="Q109" s="128">
        <v>476</v>
      </c>
      <c r="R109" s="39"/>
      <c r="S109" s="36">
        <f t="shared" ref="S109:S113" si="82">IF(($G109-$Q109)&gt;0,($G109-$Q109),0)</f>
        <v>258</v>
      </c>
      <c r="T109" s="45">
        <f t="shared" ref="T109:T113" si="83">+S109*M109</f>
        <v>2035.6200000000001</v>
      </c>
      <c r="U109" s="39"/>
      <c r="V109" s="60">
        <f t="shared" ref="V109:V113" si="84">538+425</f>
        <v>963</v>
      </c>
      <c r="W109" s="60"/>
      <c r="X109" s="60"/>
      <c r="Y109" s="60"/>
      <c r="Z109" s="67">
        <f t="shared" ref="Z109:Z113" si="85">SUM(V109:Y109)</f>
        <v>963</v>
      </c>
      <c r="AA109" s="61">
        <f t="shared" ref="AA109:AA113" si="86">+AA108</f>
        <v>314</v>
      </c>
      <c r="AC109" s="36">
        <f t="shared" ref="AC109:AC113" si="87">IF(Z109&gt;=AA109,IF(S109&lt;Z109,+S109,+Z109),0)</f>
        <v>258</v>
      </c>
      <c r="AD109" s="45">
        <f t="shared" ref="AD109:AD113" si="88">IF(AC109&gt;0,+AC109*M109,0)</f>
        <v>2035.6200000000001</v>
      </c>
      <c r="AE109" s="45"/>
      <c r="AF109" s="36">
        <f t="shared" ref="AF109:AF113" si="89">IF(AC109=0,IF(S109&lt;W109,+S109,+W109),0)</f>
        <v>0</v>
      </c>
      <c r="AG109" s="45">
        <f t="shared" ref="AG109:AG113" si="90">IF(AF109&gt;0,+AF109*M109,0)</f>
        <v>0</v>
      </c>
      <c r="AH109" s="45"/>
      <c r="AI109" s="37">
        <f t="shared" ref="AI109:AI113" si="91">IF((S109-AC109-AF109)&gt;0,(+S109-AC109-AF109)*0.85,0)</f>
        <v>0</v>
      </c>
      <c r="AJ109" s="45">
        <f t="shared" si="76"/>
        <v>0</v>
      </c>
      <c r="AK109" s="45"/>
      <c r="AL109" s="37">
        <f t="shared" ref="AL109:AL113" si="92">+S109-AC109-AF109-AI109</f>
        <v>0</v>
      </c>
      <c r="AM109" s="23">
        <f t="shared" ref="AM109:AM113" si="93">+T109-AD109-AG109-AJ109</f>
        <v>0</v>
      </c>
      <c r="AN109" s="23"/>
    </row>
    <row r="110" spans="1:40" x14ac:dyDescent="0.25">
      <c r="B110" s="28"/>
      <c r="C110" s="55">
        <v>15</v>
      </c>
      <c r="D110" s="21"/>
      <c r="E110" s="56">
        <v>23129.7</v>
      </c>
      <c r="G110" s="57">
        <v>489</v>
      </c>
      <c r="H110" s="39"/>
      <c r="I110" s="50">
        <f t="shared" si="75"/>
        <v>47.300000000000004</v>
      </c>
      <c r="J110" s="39"/>
      <c r="K110" s="126">
        <f t="shared" si="79"/>
        <v>40.130000000000003</v>
      </c>
      <c r="L110" s="59"/>
      <c r="M110" s="50">
        <f t="shared" si="80"/>
        <v>7.1700000000000017</v>
      </c>
      <c r="N110" s="59"/>
      <c r="O110" s="49">
        <f t="shared" si="81"/>
        <v>3506.130000000001</v>
      </c>
      <c r="P110" s="39"/>
      <c r="Q110" s="128">
        <v>177</v>
      </c>
      <c r="R110" s="39"/>
      <c r="S110" s="36">
        <f t="shared" si="82"/>
        <v>312</v>
      </c>
      <c r="T110" s="45">
        <f t="shared" si="83"/>
        <v>2237.0400000000004</v>
      </c>
      <c r="U110" s="39"/>
      <c r="V110" s="60">
        <f t="shared" si="84"/>
        <v>963</v>
      </c>
      <c r="W110" s="60"/>
      <c r="X110" s="60"/>
      <c r="Y110" s="60"/>
      <c r="Z110" s="67">
        <f t="shared" si="85"/>
        <v>963</v>
      </c>
      <c r="AA110" s="61">
        <f t="shared" si="86"/>
        <v>314</v>
      </c>
      <c r="AC110" s="36">
        <f t="shared" si="87"/>
        <v>312</v>
      </c>
      <c r="AD110" s="45">
        <f t="shared" si="88"/>
        <v>2237.0400000000004</v>
      </c>
      <c r="AE110" s="45"/>
      <c r="AF110" s="36">
        <f t="shared" si="89"/>
        <v>0</v>
      </c>
      <c r="AG110" s="45">
        <f t="shared" si="90"/>
        <v>0</v>
      </c>
      <c r="AH110" s="45"/>
      <c r="AI110" s="37">
        <f t="shared" si="91"/>
        <v>0</v>
      </c>
      <c r="AJ110" s="45">
        <f t="shared" si="76"/>
        <v>0</v>
      </c>
      <c r="AK110" s="45"/>
      <c r="AL110" s="37">
        <f t="shared" si="92"/>
        <v>0</v>
      </c>
      <c r="AM110" s="23">
        <f t="shared" si="93"/>
        <v>0</v>
      </c>
      <c r="AN110" s="23"/>
    </row>
    <row r="111" spans="1:40" x14ac:dyDescent="0.25">
      <c r="B111" s="28"/>
      <c r="C111" s="55">
        <v>16</v>
      </c>
      <c r="D111" s="21"/>
      <c r="E111" s="56">
        <v>22100.82</v>
      </c>
      <c r="G111" s="57">
        <v>521</v>
      </c>
      <c r="H111" s="39"/>
      <c r="I111" s="50">
        <f t="shared" si="75"/>
        <v>42.42</v>
      </c>
      <c r="J111" s="39"/>
      <c r="K111" s="126">
        <f t="shared" si="79"/>
        <v>40.130000000000003</v>
      </c>
      <c r="L111" s="59"/>
      <c r="M111" s="50">
        <f t="shared" si="80"/>
        <v>2.2899999999999991</v>
      </c>
      <c r="N111" s="59"/>
      <c r="O111" s="49">
        <f t="shared" si="81"/>
        <v>1193.0899999999995</v>
      </c>
      <c r="P111" s="39"/>
      <c r="Q111" s="128">
        <v>177</v>
      </c>
      <c r="R111" s="39"/>
      <c r="S111" s="36">
        <f t="shared" si="82"/>
        <v>344</v>
      </c>
      <c r="T111" s="45">
        <f t="shared" si="83"/>
        <v>787.75999999999976</v>
      </c>
      <c r="U111" s="39"/>
      <c r="V111" s="60">
        <f t="shared" si="84"/>
        <v>963</v>
      </c>
      <c r="W111" s="60"/>
      <c r="X111" s="60"/>
      <c r="Y111" s="60"/>
      <c r="Z111" s="67">
        <f t="shared" si="85"/>
        <v>963</v>
      </c>
      <c r="AA111" s="61">
        <f t="shared" si="86"/>
        <v>314</v>
      </c>
      <c r="AC111" s="36">
        <f t="shared" si="87"/>
        <v>344</v>
      </c>
      <c r="AD111" s="45">
        <f t="shared" si="88"/>
        <v>787.75999999999976</v>
      </c>
      <c r="AE111" s="45"/>
      <c r="AF111" s="36">
        <f t="shared" si="89"/>
        <v>0</v>
      </c>
      <c r="AG111" s="45">
        <f t="shared" si="90"/>
        <v>0</v>
      </c>
      <c r="AH111" s="45"/>
      <c r="AI111" s="37">
        <f t="shared" si="91"/>
        <v>0</v>
      </c>
      <c r="AJ111" s="45">
        <f t="shared" si="76"/>
        <v>0</v>
      </c>
      <c r="AK111" s="45"/>
      <c r="AL111" s="37">
        <f t="shared" si="92"/>
        <v>0</v>
      </c>
      <c r="AM111" s="23">
        <f t="shared" si="93"/>
        <v>0</v>
      </c>
      <c r="AN111" s="23"/>
    </row>
    <row r="112" spans="1:40" x14ac:dyDescent="0.25">
      <c r="B112" s="28"/>
      <c r="C112" s="55">
        <v>17</v>
      </c>
      <c r="D112" s="21"/>
      <c r="E112" s="56">
        <v>30613</v>
      </c>
      <c r="G112" s="57">
        <v>506</v>
      </c>
      <c r="H112" s="39"/>
      <c r="I112" s="50">
        <f t="shared" si="75"/>
        <v>60.5</v>
      </c>
      <c r="J112" s="39"/>
      <c r="K112" s="126">
        <f t="shared" si="79"/>
        <v>40.130000000000003</v>
      </c>
      <c r="L112" s="59"/>
      <c r="M112" s="50">
        <f t="shared" si="80"/>
        <v>20.369999999999997</v>
      </c>
      <c r="N112" s="59"/>
      <c r="O112" s="49">
        <f t="shared" si="81"/>
        <v>10307.219999999999</v>
      </c>
      <c r="P112" s="39"/>
      <c r="Q112" s="128">
        <v>177</v>
      </c>
      <c r="R112" s="39"/>
      <c r="S112" s="36">
        <f t="shared" si="82"/>
        <v>329</v>
      </c>
      <c r="T112" s="45">
        <f t="shared" si="83"/>
        <v>6701.73</v>
      </c>
      <c r="U112" s="39"/>
      <c r="V112" s="60">
        <f t="shared" si="84"/>
        <v>963</v>
      </c>
      <c r="W112" s="60"/>
      <c r="X112" s="60"/>
      <c r="Y112" s="60"/>
      <c r="Z112" s="67">
        <f t="shared" si="85"/>
        <v>963</v>
      </c>
      <c r="AA112" s="61">
        <f t="shared" si="86"/>
        <v>314</v>
      </c>
      <c r="AC112" s="36">
        <f t="shared" si="87"/>
        <v>329</v>
      </c>
      <c r="AD112" s="45">
        <f t="shared" si="88"/>
        <v>6701.73</v>
      </c>
      <c r="AE112" s="45"/>
      <c r="AF112" s="36">
        <f t="shared" si="89"/>
        <v>0</v>
      </c>
      <c r="AG112" s="45">
        <f t="shared" si="90"/>
        <v>0</v>
      </c>
      <c r="AH112" s="45"/>
      <c r="AI112" s="37">
        <f t="shared" si="91"/>
        <v>0</v>
      </c>
      <c r="AJ112" s="45">
        <f t="shared" si="76"/>
        <v>0</v>
      </c>
      <c r="AK112" s="45"/>
      <c r="AL112" s="37">
        <f t="shared" si="92"/>
        <v>0</v>
      </c>
      <c r="AM112" s="23">
        <f t="shared" si="93"/>
        <v>0</v>
      </c>
      <c r="AN112" s="23"/>
    </row>
    <row r="113" spans="1:40" x14ac:dyDescent="0.25">
      <c r="B113" s="28"/>
      <c r="C113" s="55">
        <v>18</v>
      </c>
      <c r="D113" s="21"/>
      <c r="E113" s="56">
        <v>22538.75</v>
      </c>
      <c r="G113" s="57">
        <v>475</v>
      </c>
      <c r="H113" s="39"/>
      <c r="I113" s="50">
        <f t="shared" si="75"/>
        <v>47.45</v>
      </c>
      <c r="J113" s="39"/>
      <c r="K113" s="126">
        <f t="shared" si="79"/>
        <v>40.130000000000003</v>
      </c>
      <c r="L113" s="59"/>
      <c r="M113" s="50">
        <f t="shared" si="80"/>
        <v>7.32</v>
      </c>
      <c r="N113" s="59"/>
      <c r="O113" s="49">
        <f t="shared" si="81"/>
        <v>3477</v>
      </c>
      <c r="P113" s="39"/>
      <c r="Q113" s="128">
        <v>177</v>
      </c>
      <c r="R113" s="39"/>
      <c r="S113" s="36">
        <f t="shared" si="82"/>
        <v>298</v>
      </c>
      <c r="T113" s="45">
        <f t="shared" si="83"/>
        <v>2181.36</v>
      </c>
      <c r="U113" s="39"/>
      <c r="V113" s="60">
        <f t="shared" si="84"/>
        <v>963</v>
      </c>
      <c r="W113" s="60"/>
      <c r="X113" s="60"/>
      <c r="Y113" s="60"/>
      <c r="Z113" s="67">
        <f t="shared" si="85"/>
        <v>963</v>
      </c>
      <c r="AA113" s="61">
        <f t="shared" si="86"/>
        <v>314</v>
      </c>
      <c r="AC113" s="36">
        <f t="shared" si="87"/>
        <v>298</v>
      </c>
      <c r="AD113" s="45">
        <f t="shared" si="88"/>
        <v>2181.36</v>
      </c>
      <c r="AE113" s="45"/>
      <c r="AF113" s="36">
        <f t="shared" si="89"/>
        <v>0</v>
      </c>
      <c r="AG113" s="45">
        <f t="shared" si="90"/>
        <v>0</v>
      </c>
      <c r="AH113" s="45"/>
      <c r="AI113" s="37">
        <f t="shared" si="91"/>
        <v>0</v>
      </c>
      <c r="AJ113" s="45">
        <f t="shared" si="76"/>
        <v>0</v>
      </c>
      <c r="AK113" s="45"/>
      <c r="AL113" s="37">
        <f t="shared" si="92"/>
        <v>0</v>
      </c>
      <c r="AM113" s="23">
        <f t="shared" si="93"/>
        <v>0</v>
      </c>
      <c r="AN113" s="23"/>
    </row>
    <row r="114" spans="1:40" x14ac:dyDescent="0.25">
      <c r="B114" s="28"/>
      <c r="C114" s="55"/>
      <c r="D114" s="21"/>
      <c r="E114" s="56"/>
      <c r="G114" s="57"/>
      <c r="H114" s="39"/>
      <c r="I114" s="50"/>
      <c r="J114" s="39"/>
      <c r="K114" s="126"/>
      <c r="L114" s="59"/>
      <c r="M114" s="50"/>
      <c r="N114" s="59"/>
      <c r="O114" s="49"/>
      <c r="P114" s="39"/>
      <c r="Q114" s="128"/>
      <c r="R114" s="39"/>
      <c r="S114" s="36"/>
      <c r="T114" s="45"/>
      <c r="U114" s="39"/>
      <c r="V114" s="60"/>
      <c r="W114" s="60"/>
      <c r="X114" s="60"/>
      <c r="Y114" s="60"/>
      <c r="Z114" s="67"/>
      <c r="AA114" s="61"/>
      <c r="AC114" s="36"/>
      <c r="AD114" s="45"/>
      <c r="AE114" s="45"/>
      <c r="AF114" s="36"/>
      <c r="AG114" s="45"/>
      <c r="AH114" s="45"/>
      <c r="AJ114" s="45"/>
      <c r="AK114" s="45"/>
      <c r="AM114" s="23"/>
      <c r="AN114" s="23"/>
    </row>
    <row r="115" spans="1:40" x14ac:dyDescent="0.25">
      <c r="B115" s="28"/>
      <c r="C115" s="55"/>
      <c r="D115" s="21"/>
      <c r="E115" s="56"/>
      <c r="G115" s="57"/>
      <c r="H115" s="39"/>
      <c r="I115" s="50"/>
      <c r="J115" s="39"/>
      <c r="K115" s="126"/>
      <c r="L115" s="59"/>
      <c r="M115" s="50"/>
      <c r="N115" s="59"/>
      <c r="O115" s="49"/>
      <c r="P115" s="39"/>
      <c r="Q115" s="128"/>
      <c r="R115" s="39"/>
      <c r="S115" s="36"/>
      <c r="T115" s="45"/>
      <c r="U115" s="39"/>
      <c r="V115" s="60"/>
      <c r="W115" s="60"/>
      <c r="X115" s="60"/>
      <c r="Y115" s="60"/>
      <c r="Z115" s="67"/>
      <c r="AA115" s="61"/>
      <c r="AC115" s="36"/>
      <c r="AD115" s="45"/>
      <c r="AE115" s="45"/>
      <c r="AF115" s="36"/>
      <c r="AG115" s="45"/>
      <c r="AH115" s="45"/>
      <c r="AJ115" s="45"/>
      <c r="AK115" s="45"/>
      <c r="AM115" s="23"/>
      <c r="AN115" s="23"/>
    </row>
    <row r="116" spans="1:40" x14ac:dyDescent="0.25">
      <c r="B116" s="28"/>
      <c r="C116" s="55"/>
      <c r="D116" s="21"/>
      <c r="E116" s="56"/>
      <c r="G116" s="57"/>
      <c r="H116" s="39"/>
      <c r="I116" s="50"/>
      <c r="J116" s="39"/>
      <c r="K116" s="126"/>
      <c r="L116" s="59"/>
      <c r="M116" s="50"/>
      <c r="N116" s="59"/>
      <c r="O116" s="49"/>
      <c r="P116" s="39"/>
      <c r="Q116" s="128"/>
      <c r="R116" s="39"/>
      <c r="S116" s="36"/>
      <c r="T116" s="45"/>
      <c r="U116" s="39"/>
      <c r="V116" s="60"/>
      <c r="W116" s="60"/>
      <c r="X116" s="60"/>
      <c r="Y116" s="60"/>
      <c r="Z116" s="67"/>
      <c r="AA116" s="61"/>
      <c r="AC116" s="36"/>
      <c r="AD116" s="45"/>
      <c r="AE116" s="45"/>
      <c r="AF116" s="36"/>
      <c r="AG116" s="45"/>
      <c r="AH116" s="45"/>
      <c r="AJ116" s="45"/>
      <c r="AK116" s="45"/>
      <c r="AM116" s="23"/>
      <c r="AN116" s="23"/>
    </row>
    <row r="117" spans="1:40" x14ac:dyDescent="0.25">
      <c r="A117">
        <f>A106+1</f>
        <v>12</v>
      </c>
      <c r="B117" s="52">
        <v>45152</v>
      </c>
      <c r="C117" s="21"/>
      <c r="D117" s="21"/>
      <c r="E117" s="53">
        <f>SUM(E118:E121)</f>
        <v>17803.38</v>
      </c>
      <c r="G117" s="54">
        <f>SUM(G118:G121)</f>
        <v>399</v>
      </c>
      <c r="H117" s="39"/>
      <c r="I117" s="62"/>
      <c r="J117" s="39"/>
      <c r="K117" s="62"/>
      <c r="L117" s="59"/>
      <c r="M117" s="62"/>
      <c r="N117" s="59"/>
      <c r="O117" s="53">
        <f>SUM(O118:O121)</f>
        <v>1791.5100000000009</v>
      </c>
      <c r="P117" s="39"/>
      <c r="Q117" s="39"/>
      <c r="R117" s="39"/>
      <c r="S117" s="54">
        <f>SUM(S118:S121)</f>
        <v>0</v>
      </c>
      <c r="T117" s="53">
        <f>SUM(T118:T121)</f>
        <v>0</v>
      </c>
      <c r="U117" s="39"/>
      <c r="X117" s="36"/>
      <c r="AC117" s="54">
        <f>SUM(AC118:AC121)</f>
        <v>0</v>
      </c>
      <c r="AD117" s="53">
        <f>SUM(AD118:AD121)</f>
        <v>0</v>
      </c>
      <c r="AE117" s="45"/>
      <c r="AF117" s="54">
        <f>SUM(AF118:AF121)</f>
        <v>0</v>
      </c>
      <c r="AG117" s="53">
        <f>SUM(AG118:AG121)</f>
        <v>0</v>
      </c>
      <c r="AH117" s="45"/>
      <c r="AI117" s="65">
        <f>SUM(AI118:AI121)</f>
        <v>0</v>
      </c>
      <c r="AJ117" s="53">
        <f>SUM(AJ118:AJ121)</f>
        <v>0</v>
      </c>
      <c r="AK117" s="45"/>
      <c r="AL117" s="65">
        <f>SUM(AL118:AL121)</f>
        <v>0</v>
      </c>
      <c r="AM117" s="53">
        <f>SUM(AM118:AM121)</f>
        <v>0</v>
      </c>
      <c r="AN117" s="63"/>
    </row>
    <row r="118" spans="1:40" x14ac:dyDescent="0.25">
      <c r="B118" s="28"/>
      <c r="C118" s="55">
        <v>10</v>
      </c>
      <c r="D118" s="21"/>
      <c r="E118" s="56">
        <v>17803.38</v>
      </c>
      <c r="G118" s="57">
        <v>399</v>
      </c>
      <c r="H118" s="39"/>
      <c r="I118" s="50">
        <f>IF(G118=0,0,E118/G118)</f>
        <v>44.620000000000005</v>
      </c>
      <c r="J118" s="39"/>
      <c r="K118" s="58">
        <v>40.130000000000003</v>
      </c>
      <c r="L118" s="59"/>
      <c r="M118" s="50">
        <f>IF(I118 = 0, 0, I118-K118)</f>
        <v>4.490000000000002</v>
      </c>
      <c r="N118" s="59"/>
      <c r="O118" s="49">
        <f>+M118*G118</f>
        <v>1791.5100000000009</v>
      </c>
      <c r="P118" s="39"/>
      <c r="Q118" s="128">
        <v>476</v>
      </c>
      <c r="R118" s="39"/>
      <c r="S118" s="36">
        <f>IF(($G118-$Q118)&gt;0,($G118-$Q118),0)</f>
        <v>0</v>
      </c>
      <c r="T118" s="45">
        <f>+S118*M118</f>
        <v>0</v>
      </c>
      <c r="U118" s="39"/>
      <c r="V118" s="60"/>
      <c r="W118" s="60"/>
      <c r="X118" s="60"/>
      <c r="Y118" s="60"/>
      <c r="Z118" s="67">
        <f>SUM(V118:Y118)</f>
        <v>0</v>
      </c>
      <c r="AA118" s="61">
        <f>IF(MONTH(B117)&gt;9,+$G$512,IF(MONTH(B117)&lt;4,+$G$512,+$G$513))</f>
        <v>314</v>
      </c>
      <c r="AC118" s="36">
        <f>IF(Z118&gt;=AA118,IF(S118&lt;Z118,+S118,+Z118),0)</f>
        <v>0</v>
      </c>
      <c r="AD118" s="45">
        <f>IF(AC118&gt;0,+AC118*M118,0)</f>
        <v>0</v>
      </c>
      <c r="AE118" s="45"/>
      <c r="AF118" s="36">
        <f>IF(AC118=0,IF(S118&lt;W118,+S118,+W118),0)</f>
        <v>0</v>
      </c>
      <c r="AG118" s="45">
        <f>IF(AF118&gt;0,+AF118*M118,0)</f>
        <v>0</v>
      </c>
      <c r="AH118" s="45"/>
      <c r="AI118" s="37">
        <f>IF((S118-AC118-AF118)&gt;0,(+S118-AC118-AF118)*0.85,0)</f>
        <v>0</v>
      </c>
      <c r="AJ118" s="45">
        <f>IF(AI118&gt;0,IF(I118&lt;$I$508,+AI118*M118,+AI118*($I$508-K118)),0)</f>
        <v>0</v>
      </c>
      <c r="AK118" s="45"/>
      <c r="AL118" s="37">
        <f t="shared" ref="AL118:AL121" si="94">+S118-AC118-AF118-AI118</f>
        <v>0</v>
      </c>
      <c r="AM118" s="23">
        <f t="shared" ref="AM118:AM121" si="95">+T118-AD118-AG118-AJ118</f>
        <v>0</v>
      </c>
      <c r="AN118" s="23"/>
    </row>
    <row r="119" spans="1:40" x14ac:dyDescent="0.25">
      <c r="B119" s="28"/>
      <c r="C119" s="55"/>
      <c r="D119" s="21"/>
      <c r="E119" s="56"/>
      <c r="G119" s="57"/>
      <c r="H119" s="39"/>
      <c r="I119" s="50">
        <f>IF(G119=0,0,E119/G119)</f>
        <v>0</v>
      </c>
      <c r="J119" s="39"/>
      <c r="K119" s="126">
        <f>IF(G119=0,0,+K118)</f>
        <v>0</v>
      </c>
      <c r="L119" s="59"/>
      <c r="M119" s="50">
        <f>IF(I119 = 0, 0, I119-K119)</f>
        <v>0</v>
      </c>
      <c r="N119" s="59"/>
      <c r="O119" s="49">
        <f>+M119*G119</f>
        <v>0</v>
      </c>
      <c r="P119" s="39"/>
      <c r="Q119" s="128">
        <v>0</v>
      </c>
      <c r="R119" s="39"/>
      <c r="S119" s="36">
        <f>IF(($G119-$Q119)&gt;0,($G119-$Q119),0)</f>
        <v>0</v>
      </c>
      <c r="T119" s="45">
        <f>+S119*M119</f>
        <v>0</v>
      </c>
      <c r="U119" s="39"/>
      <c r="V119" s="60"/>
      <c r="W119" s="60"/>
      <c r="X119" s="60"/>
      <c r="Y119" s="60"/>
      <c r="Z119" s="67">
        <f>SUM(V119:Y119)</f>
        <v>0</v>
      </c>
      <c r="AA119" s="61">
        <f>+AA118</f>
        <v>314</v>
      </c>
      <c r="AC119" s="36">
        <f>IF(Z119&gt;=AA119,IF(S119&lt;Z119,+S119,+Z119),0)</f>
        <v>0</v>
      </c>
      <c r="AD119" s="45">
        <f>IF(AC119&gt;0,+AC119*M119,0)</f>
        <v>0</v>
      </c>
      <c r="AE119" s="45"/>
      <c r="AF119" s="36">
        <f>IF(AC119=0,IF(S119&lt;W119,+S119,+W119),0)</f>
        <v>0</v>
      </c>
      <c r="AG119" s="45">
        <f>IF(AF119&gt;0,+AF119*M119,0)</f>
        <v>0</v>
      </c>
      <c r="AH119" s="45"/>
      <c r="AI119" s="37">
        <f>IF((S119-AC119-AF119)&gt;0,(+S119-AC119-AF119)*0.85,0)</f>
        <v>0</v>
      </c>
      <c r="AJ119" s="45">
        <f>IF(AI119&gt;0,IF(I119&lt;$I$508,+AI119*M119,+AI119*($I$508-K119)),0)</f>
        <v>0</v>
      </c>
      <c r="AK119" s="45"/>
      <c r="AL119" s="37">
        <f t="shared" si="94"/>
        <v>0</v>
      </c>
      <c r="AM119" s="23">
        <f t="shared" si="95"/>
        <v>0</v>
      </c>
      <c r="AN119" s="23"/>
    </row>
    <row r="120" spans="1:40" x14ac:dyDescent="0.25">
      <c r="B120" s="28"/>
      <c r="C120" s="55"/>
      <c r="D120" s="21"/>
      <c r="E120" s="56"/>
      <c r="G120" s="57"/>
      <c r="H120" s="39"/>
      <c r="I120" s="50">
        <f>IF(G120=0,0,E120/G120)</f>
        <v>0</v>
      </c>
      <c r="J120" s="39"/>
      <c r="K120" s="126">
        <f>IF(G120=0,0,+K119)</f>
        <v>0</v>
      </c>
      <c r="L120" s="59"/>
      <c r="M120" s="50">
        <f>IF(I120 = 0, 0, I120-K120)</f>
        <v>0</v>
      </c>
      <c r="N120" s="59"/>
      <c r="O120" s="49">
        <f>+M120*G120</f>
        <v>0</v>
      </c>
      <c r="P120" s="39"/>
      <c r="Q120" s="128">
        <v>0</v>
      </c>
      <c r="R120" s="39"/>
      <c r="S120" s="36">
        <f>IF(($G120-$Q120)&gt;0,($G120-$Q120),0)</f>
        <v>0</v>
      </c>
      <c r="T120" s="45">
        <f>+S120*M120</f>
        <v>0</v>
      </c>
      <c r="U120" s="39"/>
      <c r="V120" s="60"/>
      <c r="W120" s="60"/>
      <c r="X120" s="60"/>
      <c r="Y120" s="60"/>
      <c r="Z120" s="67">
        <f>SUM(V120:Y120)</f>
        <v>0</v>
      </c>
      <c r="AA120" s="61">
        <f>+AA119</f>
        <v>314</v>
      </c>
      <c r="AC120" s="36">
        <f>IF(Z120&gt;=AA120,IF(S120&lt;Z120,+S120,+Z120),0)</f>
        <v>0</v>
      </c>
      <c r="AD120" s="45">
        <f>IF(AC120&gt;0,+AC120*M120,0)</f>
        <v>0</v>
      </c>
      <c r="AE120" s="45"/>
      <c r="AF120" s="36">
        <f>IF(AC120=0,IF(S120&lt;W120,+S120,+W120),0)</f>
        <v>0</v>
      </c>
      <c r="AG120" s="45">
        <f>IF(AF120&gt;0,+AF120*M120,0)</f>
        <v>0</v>
      </c>
      <c r="AH120" s="45"/>
      <c r="AI120" s="37">
        <f>IF((S120-AC120-AF120)&gt;0,(+S120-AC120-AF120)*0.85,0)</f>
        <v>0</v>
      </c>
      <c r="AJ120" s="45">
        <f>IF(AI120&gt;0,IF(I120&lt;$I$508,+AI120*M120,+AI120*($I$508-K120)),0)</f>
        <v>0</v>
      </c>
      <c r="AK120" s="45"/>
      <c r="AL120" s="37">
        <f t="shared" si="94"/>
        <v>0</v>
      </c>
      <c r="AM120" s="23">
        <f t="shared" si="95"/>
        <v>0</v>
      </c>
      <c r="AN120" s="23"/>
    </row>
    <row r="121" spans="1:40" x14ac:dyDescent="0.25">
      <c r="B121" s="28"/>
      <c r="C121" s="55"/>
      <c r="D121" s="21"/>
      <c r="E121" s="56"/>
      <c r="G121" s="57"/>
      <c r="H121" s="39"/>
      <c r="I121" s="50">
        <f>IF(G121=0,0,E121/G121)</f>
        <v>0</v>
      </c>
      <c r="J121" s="39"/>
      <c r="K121" s="126">
        <f>IF(G121=0,0,+K120)</f>
        <v>0</v>
      </c>
      <c r="L121" s="59"/>
      <c r="M121" s="50">
        <f>IF(I121 = 0, 0, I121-K121)</f>
        <v>0</v>
      </c>
      <c r="N121" s="59"/>
      <c r="O121" s="49">
        <f>+M121*G121</f>
        <v>0</v>
      </c>
      <c r="P121" s="39"/>
      <c r="Q121" s="128">
        <v>0</v>
      </c>
      <c r="R121" s="39"/>
      <c r="S121" s="36">
        <f>IF(($G121-$Q121)&gt;0,($G121-$Q121),0)</f>
        <v>0</v>
      </c>
      <c r="T121" s="45">
        <f>+S121*M121</f>
        <v>0</v>
      </c>
      <c r="U121" s="39"/>
      <c r="V121" s="60"/>
      <c r="W121" s="60"/>
      <c r="X121" s="60"/>
      <c r="Y121" s="60"/>
      <c r="Z121" s="67">
        <f>SUM(V121:Y121)</f>
        <v>0</v>
      </c>
      <c r="AA121" s="61">
        <f>+AA120</f>
        <v>314</v>
      </c>
      <c r="AC121" s="36">
        <f>IF(Z121&gt;=AA121,IF(S121&lt;Z121,+S121,+Z121),0)</f>
        <v>0</v>
      </c>
      <c r="AD121" s="45">
        <f>IF(AC121&gt;0,+AC121*M121,0)</f>
        <v>0</v>
      </c>
      <c r="AE121" s="45"/>
      <c r="AF121" s="36">
        <f>IF(AC121=0,IF(S121&lt;W121,+S121,+W121),0)</f>
        <v>0</v>
      </c>
      <c r="AG121" s="45">
        <f>IF(AF121&gt;0,+AF121*M121,0)</f>
        <v>0</v>
      </c>
      <c r="AH121" s="45"/>
      <c r="AI121" s="37">
        <f>IF((S121-AC121-AF121)&gt;0,(+S121-AC121-AF121)*0.85,0)</f>
        <v>0</v>
      </c>
      <c r="AJ121" s="45">
        <f>IF(AI121&gt;0,IF(I121&lt;$I$508,+AI121*M121,+AI121*($I$508-K121)),0)</f>
        <v>0</v>
      </c>
      <c r="AK121" s="45"/>
      <c r="AL121" s="37">
        <f t="shared" si="94"/>
        <v>0</v>
      </c>
      <c r="AM121" s="23">
        <f t="shared" si="95"/>
        <v>0</v>
      </c>
      <c r="AN121" s="23"/>
    </row>
    <row r="122" spans="1:40" x14ac:dyDescent="0.25">
      <c r="B122" s="28"/>
      <c r="C122" s="55"/>
      <c r="D122" s="21"/>
      <c r="E122" s="56"/>
      <c r="G122" s="57"/>
      <c r="H122" s="39"/>
      <c r="I122" s="50"/>
      <c r="J122" s="39"/>
      <c r="K122" s="126"/>
      <c r="L122" s="59"/>
      <c r="M122" s="50"/>
      <c r="N122" s="59"/>
      <c r="O122" s="49"/>
      <c r="P122" s="39"/>
      <c r="Q122" s="128"/>
      <c r="R122" s="39"/>
      <c r="S122" s="36"/>
      <c r="T122" s="45"/>
      <c r="U122" s="39"/>
      <c r="V122" s="60"/>
      <c r="W122" s="60"/>
      <c r="X122" s="60"/>
      <c r="Y122" s="60"/>
      <c r="Z122" s="67"/>
      <c r="AA122" s="61"/>
      <c r="AC122" s="36"/>
      <c r="AD122" s="45"/>
      <c r="AE122" s="45"/>
      <c r="AF122" s="36"/>
      <c r="AG122" s="45"/>
      <c r="AH122" s="45"/>
      <c r="AJ122" s="45"/>
      <c r="AK122" s="45"/>
      <c r="AM122" s="23"/>
      <c r="AN122" s="23"/>
    </row>
    <row r="123" spans="1:40" x14ac:dyDescent="0.25">
      <c r="B123" s="28"/>
      <c r="C123" s="55"/>
      <c r="D123" s="21"/>
      <c r="E123" s="56"/>
      <c r="G123" s="57"/>
      <c r="H123" s="39"/>
      <c r="I123" s="50"/>
      <c r="J123" s="39"/>
      <c r="K123" s="126"/>
      <c r="L123" s="59"/>
      <c r="M123" s="50"/>
      <c r="N123" s="59"/>
      <c r="O123" s="49"/>
      <c r="P123" s="39"/>
      <c r="Q123" s="128"/>
      <c r="R123" s="39"/>
      <c r="S123" s="36"/>
      <c r="T123" s="45"/>
      <c r="U123" s="39"/>
      <c r="V123" s="60"/>
      <c r="W123" s="60"/>
      <c r="X123" s="60"/>
      <c r="Y123" s="60"/>
      <c r="Z123" s="67"/>
      <c r="AA123" s="61"/>
      <c r="AC123" s="36"/>
      <c r="AD123" s="45"/>
      <c r="AE123" s="45"/>
      <c r="AF123" s="36"/>
      <c r="AG123" s="45"/>
      <c r="AH123" s="45"/>
      <c r="AJ123" s="45"/>
      <c r="AK123" s="45"/>
      <c r="AM123" s="23"/>
      <c r="AN123" s="23"/>
    </row>
    <row r="124" spans="1:40" x14ac:dyDescent="0.25">
      <c r="B124" s="28"/>
      <c r="C124" s="55"/>
      <c r="D124" s="21"/>
      <c r="E124" s="56"/>
      <c r="G124" s="57"/>
      <c r="H124" s="39"/>
      <c r="I124" s="50"/>
      <c r="J124" s="39"/>
      <c r="K124" s="126"/>
      <c r="L124" s="59"/>
      <c r="M124" s="50"/>
      <c r="N124" s="59"/>
      <c r="O124" s="49"/>
      <c r="P124" s="39"/>
      <c r="Q124" s="128"/>
      <c r="R124" s="39"/>
      <c r="S124" s="36"/>
      <c r="T124" s="45"/>
      <c r="U124" s="39"/>
      <c r="V124" s="60"/>
      <c r="W124" s="60"/>
      <c r="X124" s="60"/>
      <c r="Y124" s="60"/>
      <c r="Z124" s="67"/>
      <c r="AA124" s="61"/>
      <c r="AC124" s="36"/>
      <c r="AD124" s="45"/>
      <c r="AE124" s="45"/>
      <c r="AF124" s="36"/>
      <c r="AG124" s="45"/>
      <c r="AH124" s="45"/>
      <c r="AJ124" s="45"/>
      <c r="AK124" s="45"/>
      <c r="AM124" s="23"/>
      <c r="AN124" s="23"/>
    </row>
    <row r="125" spans="1:40" x14ac:dyDescent="0.25">
      <c r="A125">
        <f>A117+1</f>
        <v>13</v>
      </c>
      <c r="B125" s="52">
        <v>45153</v>
      </c>
      <c r="C125" s="21"/>
      <c r="D125" s="21"/>
      <c r="E125" s="53">
        <f>SUM(E126:E129)</f>
        <v>20674.36</v>
      </c>
      <c r="G125" s="54">
        <f>SUM(G126:G129)</f>
        <v>490</v>
      </c>
      <c r="H125" s="39"/>
      <c r="I125" s="62"/>
      <c r="J125" s="39"/>
      <c r="K125" s="62"/>
      <c r="L125" s="59"/>
      <c r="M125" s="62"/>
      <c r="N125" s="59"/>
      <c r="O125" s="53">
        <f>SUM(O126:O129)</f>
        <v>216.86000000000038</v>
      </c>
      <c r="P125" s="39"/>
      <c r="Q125" s="39"/>
      <c r="R125" s="39"/>
      <c r="S125" s="54">
        <f>SUM(S126:S129)</f>
        <v>0</v>
      </c>
      <c r="T125" s="53">
        <f>SUM(T126:T129)</f>
        <v>0</v>
      </c>
      <c r="U125" s="39"/>
      <c r="X125" s="36"/>
      <c r="AC125" s="54">
        <f>SUM(AC126:AC129)</f>
        <v>0</v>
      </c>
      <c r="AD125" s="53">
        <f>SUM(AD126:AD129)</f>
        <v>0</v>
      </c>
      <c r="AE125" s="45"/>
      <c r="AF125" s="54">
        <f>SUM(AF126:AF129)</f>
        <v>0</v>
      </c>
      <c r="AG125" s="53">
        <f>SUM(AG126:AG129)</f>
        <v>0</v>
      </c>
      <c r="AH125" s="45"/>
      <c r="AI125" s="65">
        <f>SUM(AI126:AI129)</f>
        <v>0</v>
      </c>
      <c r="AJ125" s="53">
        <f>SUM(AJ126:AJ129)</f>
        <v>0</v>
      </c>
      <c r="AK125" s="45"/>
      <c r="AL125" s="65">
        <f>SUM(AL126:AL129)</f>
        <v>0</v>
      </c>
      <c r="AM125" s="53">
        <f>SUM(AM126:AM129)</f>
        <v>0</v>
      </c>
      <c r="AN125" s="63"/>
    </row>
    <row r="126" spans="1:40" x14ac:dyDescent="0.25">
      <c r="B126" s="28"/>
      <c r="C126" s="55">
        <v>17</v>
      </c>
      <c r="D126" s="21"/>
      <c r="E126" s="56">
        <v>12092.08</v>
      </c>
      <c r="G126" s="57">
        <v>286</v>
      </c>
      <c r="H126" s="39"/>
      <c r="I126" s="50">
        <f>IF(G126=0,0,E126/G126)</f>
        <v>42.28</v>
      </c>
      <c r="J126" s="39"/>
      <c r="K126" s="58">
        <v>41.75</v>
      </c>
      <c r="L126" s="59"/>
      <c r="M126" s="50">
        <f>IF(I126 = 0, 0, I126-K126)</f>
        <v>0.53000000000000114</v>
      </c>
      <c r="N126" s="59"/>
      <c r="O126" s="49">
        <f>+M126*G126</f>
        <v>151.58000000000033</v>
      </c>
      <c r="P126" s="39"/>
      <c r="Q126" s="128">
        <v>476</v>
      </c>
      <c r="R126" s="39"/>
      <c r="S126" s="36">
        <f>IF(($G126-$Q126)&gt;0,($G126-$Q126),0)</f>
        <v>0</v>
      </c>
      <c r="T126" s="45">
        <f>+S126*M126</f>
        <v>0</v>
      </c>
      <c r="U126" s="39"/>
      <c r="V126" s="60"/>
      <c r="W126" s="60"/>
      <c r="X126" s="60"/>
      <c r="Y126" s="60"/>
      <c r="Z126" s="67">
        <f>SUM(V126:Y126)</f>
        <v>0</v>
      </c>
      <c r="AA126" s="61">
        <f>IF(MONTH(B125)&gt;9,+$G$512,IF(MONTH(B125)&lt;4,+$G$512,+$G$513))</f>
        <v>314</v>
      </c>
      <c r="AC126" s="36">
        <f>IF(Z126&gt;=AA126,IF(S126&lt;Z126,+S126,+Z126),0)</f>
        <v>0</v>
      </c>
      <c r="AD126" s="45">
        <f>IF(AC126&gt;0,+AC126*M126,0)</f>
        <v>0</v>
      </c>
      <c r="AE126" s="45"/>
      <c r="AF126" s="36">
        <f>IF(AC126=0,IF(S126&lt;W126,+S126,+W126),0)</f>
        <v>0</v>
      </c>
      <c r="AG126" s="45">
        <f>IF(AF126&gt;0,+AF126*M126,0)</f>
        <v>0</v>
      </c>
      <c r="AH126" s="45"/>
      <c r="AI126" s="37">
        <f>IF((S126-AC126-AF126)&gt;0,(+S126-AC126-AF126)*0.85,0)</f>
        <v>0</v>
      </c>
      <c r="AJ126" s="45">
        <f>IF(AI126&gt;0,IF(I126&lt;$I$508,+AI126*M126,+AI126*($I$508-K126)),0)</f>
        <v>0</v>
      </c>
      <c r="AK126" s="45"/>
      <c r="AL126" s="37">
        <f t="shared" ref="AL126:AL129" si="96">+S126-AC126-AF126-AI126</f>
        <v>0</v>
      </c>
      <c r="AM126" s="23">
        <f t="shared" ref="AM126:AM129" si="97">+T126-AD126-AG126-AJ126</f>
        <v>0</v>
      </c>
      <c r="AN126" s="23"/>
    </row>
    <row r="127" spans="1:40" x14ac:dyDescent="0.25">
      <c r="B127" s="28"/>
      <c r="C127" s="55">
        <v>19</v>
      </c>
      <c r="D127" s="21"/>
      <c r="E127" s="56">
        <v>8582.2800000000007</v>
      </c>
      <c r="G127" s="57">
        <v>204</v>
      </c>
      <c r="H127" s="39"/>
      <c r="I127" s="50">
        <f>IF(G127=0,0,E127/G127)</f>
        <v>42.07</v>
      </c>
      <c r="J127" s="39"/>
      <c r="K127" s="126">
        <f>IF(G127=0,0,+K126)</f>
        <v>41.75</v>
      </c>
      <c r="L127" s="59"/>
      <c r="M127" s="50">
        <f>IF(I127 = 0, 0, I127-K127)</f>
        <v>0.32000000000000028</v>
      </c>
      <c r="N127" s="59"/>
      <c r="O127" s="49">
        <f>+M127*G127</f>
        <v>65.280000000000058</v>
      </c>
      <c r="P127" s="39"/>
      <c r="Q127" s="128">
        <v>476</v>
      </c>
      <c r="R127" s="39"/>
      <c r="S127" s="36">
        <f>IF(($G127-$Q127)&gt;0,($G127-$Q127),0)</f>
        <v>0</v>
      </c>
      <c r="T127" s="45">
        <f>+S127*M127</f>
        <v>0</v>
      </c>
      <c r="U127" s="39"/>
      <c r="V127" s="60"/>
      <c r="W127" s="60"/>
      <c r="X127" s="60"/>
      <c r="Y127" s="60"/>
      <c r="Z127" s="67">
        <f>SUM(V127:Y127)</f>
        <v>0</v>
      </c>
      <c r="AA127" s="61">
        <f>+AA126</f>
        <v>314</v>
      </c>
      <c r="AC127" s="36">
        <f>IF(Z127&gt;=AA127,IF(S127&lt;Z127,+S127,+Z127),0)</f>
        <v>0</v>
      </c>
      <c r="AD127" s="45">
        <f>IF(AC127&gt;0,+AC127*M127,0)</f>
        <v>0</v>
      </c>
      <c r="AE127" s="45"/>
      <c r="AF127" s="36">
        <f>IF(AC127=0,IF(S127&lt;W127,+S127,+W127),0)</f>
        <v>0</v>
      </c>
      <c r="AG127" s="45">
        <f>IF(AF127&gt;0,+AF127*M127,0)</f>
        <v>0</v>
      </c>
      <c r="AH127" s="45"/>
      <c r="AI127" s="37">
        <f>IF((S127-AC127-AF127)&gt;0,(+S127-AC127-AF127)*0.85,0)</f>
        <v>0</v>
      </c>
      <c r="AJ127" s="45">
        <f>IF(AI127&gt;0,IF(I127&lt;$I$508,+AI127*M127,+AI127*($I$508-K127)),0)</f>
        <v>0</v>
      </c>
      <c r="AK127" s="45"/>
      <c r="AL127" s="37">
        <f t="shared" si="96"/>
        <v>0</v>
      </c>
      <c r="AM127" s="23">
        <f t="shared" si="97"/>
        <v>0</v>
      </c>
      <c r="AN127" s="23"/>
    </row>
    <row r="128" spans="1:40" x14ac:dyDescent="0.25">
      <c r="B128" s="28"/>
      <c r="C128" s="55"/>
      <c r="D128" s="21"/>
      <c r="E128" s="56"/>
      <c r="G128" s="57"/>
      <c r="H128" s="39"/>
      <c r="I128" s="50">
        <f>IF(G128=0,0,E128/G128)</f>
        <v>0</v>
      </c>
      <c r="J128" s="39"/>
      <c r="K128" s="126">
        <f>IF(G128=0,0,+K127)</f>
        <v>0</v>
      </c>
      <c r="L128" s="59"/>
      <c r="M128" s="50">
        <f>IF(I128 = 0, 0, I128-K128)</f>
        <v>0</v>
      </c>
      <c r="N128" s="59"/>
      <c r="O128" s="49">
        <f>+M128*G128</f>
        <v>0</v>
      </c>
      <c r="P128" s="39"/>
      <c r="Q128" s="128">
        <v>0</v>
      </c>
      <c r="R128" s="39"/>
      <c r="S128" s="36">
        <f>IF(($G128-$Q128)&gt;0,($G128-$Q128),0)</f>
        <v>0</v>
      </c>
      <c r="T128" s="45">
        <f>+S128*M128</f>
        <v>0</v>
      </c>
      <c r="U128" s="39"/>
      <c r="V128" s="60"/>
      <c r="W128" s="60"/>
      <c r="X128" s="60"/>
      <c r="Y128" s="60"/>
      <c r="Z128" s="67">
        <f>SUM(V128:Y128)</f>
        <v>0</v>
      </c>
      <c r="AA128" s="61">
        <f>+AA127</f>
        <v>314</v>
      </c>
      <c r="AC128" s="36">
        <f>IF(Z128&gt;=AA128,IF(S128&lt;Z128,+S128,+Z128),0)</f>
        <v>0</v>
      </c>
      <c r="AD128" s="45">
        <f>IF(AC128&gt;0,+AC128*M128,0)</f>
        <v>0</v>
      </c>
      <c r="AE128" s="45"/>
      <c r="AF128" s="36">
        <f>IF(AC128=0,IF(S128&lt;W128,+S128,+W128),0)</f>
        <v>0</v>
      </c>
      <c r="AG128" s="45">
        <f>IF(AF128&gt;0,+AF128*M128,0)</f>
        <v>0</v>
      </c>
      <c r="AH128" s="45"/>
      <c r="AI128" s="37">
        <f>IF((S128-AC128-AF128)&gt;0,(+S128-AC128-AF128)*0.85,0)</f>
        <v>0</v>
      </c>
      <c r="AJ128" s="45">
        <f>IF(AI128&gt;0,IF(I128&lt;$I$508,+AI128*M128,+AI128*($I$508-K128)),0)</f>
        <v>0</v>
      </c>
      <c r="AK128" s="45"/>
      <c r="AL128" s="37">
        <f t="shared" si="96"/>
        <v>0</v>
      </c>
      <c r="AM128" s="23">
        <f t="shared" si="97"/>
        <v>0</v>
      </c>
      <c r="AN128" s="23"/>
    </row>
    <row r="129" spans="1:40" x14ac:dyDescent="0.25">
      <c r="B129" s="28"/>
      <c r="C129" s="55"/>
      <c r="D129" s="21"/>
      <c r="E129" s="56"/>
      <c r="G129" s="57"/>
      <c r="H129" s="39"/>
      <c r="I129" s="50">
        <f>IF(G129=0,0,E129/G129)</f>
        <v>0</v>
      </c>
      <c r="J129" s="39"/>
      <c r="K129" s="126">
        <f>IF(G129=0,0,+K128)</f>
        <v>0</v>
      </c>
      <c r="L129" s="59"/>
      <c r="M129" s="50">
        <f>IF(I129 = 0, 0, I129-K129)</f>
        <v>0</v>
      </c>
      <c r="N129" s="59"/>
      <c r="O129" s="49">
        <f>+M129*G129</f>
        <v>0</v>
      </c>
      <c r="P129" s="39"/>
      <c r="Q129" s="128">
        <v>0</v>
      </c>
      <c r="R129" s="39"/>
      <c r="S129" s="36">
        <f>IF(($G129-$Q129)&gt;0,($G129-$Q129),0)</f>
        <v>0</v>
      </c>
      <c r="T129" s="45">
        <f>+S129*M129</f>
        <v>0</v>
      </c>
      <c r="U129" s="39"/>
      <c r="V129" s="60"/>
      <c r="W129" s="60"/>
      <c r="X129" s="60"/>
      <c r="Y129" s="60"/>
      <c r="Z129" s="67">
        <f>SUM(V129:Y129)</f>
        <v>0</v>
      </c>
      <c r="AA129" s="61">
        <f>+AA128</f>
        <v>314</v>
      </c>
      <c r="AC129" s="36">
        <f>IF(Z129&gt;=AA129,IF(S129&lt;Z129,+S129,+Z129),0)</f>
        <v>0</v>
      </c>
      <c r="AD129" s="45">
        <f>IF(AC129&gt;0,+AC129*M129,0)</f>
        <v>0</v>
      </c>
      <c r="AE129" s="45"/>
      <c r="AF129" s="36">
        <f>IF(AC129=0,IF(S129&lt;W129,+S129,+W129),0)</f>
        <v>0</v>
      </c>
      <c r="AG129" s="45">
        <f>IF(AF129&gt;0,+AF129*M129,0)</f>
        <v>0</v>
      </c>
      <c r="AH129" s="45"/>
      <c r="AI129" s="37">
        <f>IF((S129-AC129-AF129)&gt;0,(+S129-AC129-AF129)*0.85,0)</f>
        <v>0</v>
      </c>
      <c r="AJ129" s="45">
        <f>IF(AI129&gt;0,IF(I129&lt;$I$508,+AI129*M129,+AI129*($I$508-K129)),0)</f>
        <v>0</v>
      </c>
      <c r="AK129" s="45"/>
      <c r="AL129" s="37">
        <f t="shared" si="96"/>
        <v>0</v>
      </c>
      <c r="AM129" s="23">
        <f t="shared" si="97"/>
        <v>0</v>
      </c>
      <c r="AN129" s="23"/>
    </row>
    <row r="130" spans="1:40" x14ac:dyDescent="0.25">
      <c r="B130" s="28"/>
      <c r="C130" s="55"/>
      <c r="D130" s="21"/>
      <c r="E130" s="56"/>
      <c r="G130" s="57"/>
      <c r="H130" s="39"/>
      <c r="I130" s="50"/>
      <c r="J130" s="39"/>
      <c r="K130" s="126"/>
      <c r="L130" s="59"/>
      <c r="M130" s="50"/>
      <c r="N130" s="59"/>
      <c r="O130" s="49"/>
      <c r="P130" s="39"/>
      <c r="Q130" s="128"/>
      <c r="R130" s="39"/>
      <c r="S130" s="36"/>
      <c r="T130" s="45"/>
      <c r="U130" s="39"/>
      <c r="V130" s="60"/>
      <c r="W130" s="60"/>
      <c r="X130" s="60"/>
      <c r="Y130" s="60"/>
      <c r="Z130" s="67"/>
      <c r="AA130" s="61"/>
      <c r="AC130" s="36"/>
      <c r="AD130" s="45"/>
      <c r="AE130" s="45"/>
      <c r="AF130" s="36"/>
      <c r="AG130" s="45"/>
      <c r="AH130" s="45"/>
      <c r="AJ130" s="45"/>
      <c r="AK130" s="45"/>
      <c r="AM130" s="23"/>
      <c r="AN130" s="23"/>
    </row>
    <row r="131" spans="1:40" x14ac:dyDescent="0.25">
      <c r="B131" s="28"/>
      <c r="C131" s="55"/>
      <c r="D131" s="21"/>
      <c r="E131" s="56"/>
      <c r="G131" s="57"/>
      <c r="H131" s="39"/>
      <c r="I131" s="50"/>
      <c r="J131" s="39"/>
      <c r="K131" s="126"/>
      <c r="L131" s="59"/>
      <c r="M131" s="50"/>
      <c r="N131" s="59"/>
      <c r="O131" s="49"/>
      <c r="P131" s="39"/>
      <c r="Q131" s="128"/>
      <c r="R131" s="39"/>
      <c r="S131" s="36"/>
      <c r="T131" s="45"/>
      <c r="U131" s="39"/>
      <c r="V131" s="60"/>
      <c r="W131" s="60"/>
      <c r="X131" s="60"/>
      <c r="Y131" s="60"/>
      <c r="Z131" s="67"/>
      <c r="AA131" s="61"/>
      <c r="AC131" s="36"/>
      <c r="AD131" s="45"/>
      <c r="AE131" s="45"/>
      <c r="AF131" s="36"/>
      <c r="AG131" s="45"/>
      <c r="AH131" s="45"/>
      <c r="AJ131" s="45"/>
      <c r="AK131" s="45"/>
      <c r="AM131" s="23"/>
      <c r="AN131" s="23"/>
    </row>
    <row r="132" spans="1:40" x14ac:dyDescent="0.25">
      <c r="B132" s="28"/>
      <c r="C132" s="55"/>
      <c r="D132" s="21"/>
      <c r="E132" s="56"/>
      <c r="G132" s="57"/>
      <c r="H132" s="39"/>
      <c r="I132" s="50"/>
      <c r="J132" s="39"/>
      <c r="K132" s="126"/>
      <c r="L132" s="59"/>
      <c r="M132" s="50"/>
      <c r="N132" s="59"/>
      <c r="O132" s="49"/>
      <c r="P132" s="39"/>
      <c r="Q132" s="128"/>
      <c r="R132" s="39"/>
      <c r="S132" s="36"/>
      <c r="T132" s="45"/>
      <c r="U132" s="39"/>
      <c r="V132" s="60"/>
      <c r="W132" s="60"/>
      <c r="X132" s="60"/>
      <c r="Y132" s="60"/>
      <c r="Z132" s="67"/>
      <c r="AA132" s="61"/>
      <c r="AC132" s="36"/>
      <c r="AD132" s="45"/>
      <c r="AE132" s="45"/>
      <c r="AF132" s="36"/>
      <c r="AG132" s="45"/>
      <c r="AH132" s="45"/>
      <c r="AJ132" s="45"/>
      <c r="AK132" s="45"/>
      <c r="AM132" s="23"/>
      <c r="AN132" s="23"/>
    </row>
    <row r="133" spans="1:40" x14ac:dyDescent="0.25">
      <c r="A133">
        <f>A125+1</f>
        <v>14</v>
      </c>
      <c r="B133" s="52">
        <v>45154</v>
      </c>
      <c r="C133" s="21"/>
      <c r="D133" s="21"/>
      <c r="E133" s="53">
        <f>SUM(E134:E137)</f>
        <v>16094.24</v>
      </c>
      <c r="G133" s="54">
        <f>SUM(G134:G137)</f>
        <v>388</v>
      </c>
      <c r="H133" s="39"/>
      <c r="I133" s="62"/>
      <c r="J133" s="39"/>
      <c r="K133" s="62"/>
      <c r="L133" s="59"/>
      <c r="M133" s="62"/>
      <c r="N133" s="59"/>
      <c r="O133" s="53">
        <f>SUM(O134:O137)</f>
        <v>329.79999999999779</v>
      </c>
      <c r="P133" s="39"/>
      <c r="Q133" s="39"/>
      <c r="R133" s="39"/>
      <c r="S133" s="54">
        <f>SUM(S134:S137)</f>
        <v>61</v>
      </c>
      <c r="T133" s="53">
        <f>SUM(T134:T137)</f>
        <v>51.849999999999653</v>
      </c>
      <c r="U133" s="39"/>
      <c r="X133" s="36"/>
      <c r="AC133" s="54">
        <f>SUM(AC134:AC137)</f>
        <v>61</v>
      </c>
      <c r="AD133" s="53">
        <f>SUM(AD134:AD137)</f>
        <v>51.849999999999653</v>
      </c>
      <c r="AE133" s="45"/>
      <c r="AF133" s="54">
        <f>SUM(AF134:AF137)</f>
        <v>0</v>
      </c>
      <c r="AG133" s="53">
        <f>SUM(AG134:AG137)</f>
        <v>0</v>
      </c>
      <c r="AH133" s="45"/>
      <c r="AI133" s="65">
        <f>SUM(AI134:AI137)</f>
        <v>0</v>
      </c>
      <c r="AJ133" s="53">
        <f>SUM(AJ134:AJ137)</f>
        <v>0</v>
      </c>
      <c r="AK133" s="45"/>
      <c r="AL133" s="65">
        <f>SUM(AL134:AL137)</f>
        <v>0</v>
      </c>
      <c r="AM133" s="53">
        <f>SUM(AM134:AM137)</f>
        <v>0</v>
      </c>
      <c r="AN133" s="63"/>
    </row>
    <row r="134" spans="1:40" x14ac:dyDescent="0.25">
      <c r="B134" s="28"/>
      <c r="C134" s="55">
        <v>17</v>
      </c>
      <c r="D134" s="21"/>
      <c r="E134" s="56">
        <v>16094.24</v>
      </c>
      <c r="G134" s="57">
        <v>388</v>
      </c>
      <c r="H134" s="39"/>
      <c r="I134" s="50">
        <f>IF(G134=0,0,E134/G134)</f>
        <v>41.48</v>
      </c>
      <c r="J134" s="39"/>
      <c r="K134" s="58">
        <v>40.630000000000003</v>
      </c>
      <c r="L134" s="59"/>
      <c r="M134" s="50">
        <f>IF(I134 = 0, 0, I134-K134)</f>
        <v>0.84999999999999432</v>
      </c>
      <c r="N134" s="59"/>
      <c r="O134" s="49">
        <f>+M134*G134</f>
        <v>329.79999999999779</v>
      </c>
      <c r="P134" s="39"/>
      <c r="Q134" s="128">
        <v>327</v>
      </c>
      <c r="R134" s="39"/>
      <c r="S134" s="36">
        <f>IF(($G134-$Q134)&gt;0,($G134-$Q134),0)</f>
        <v>61</v>
      </c>
      <c r="T134" s="45">
        <f>+S134*M134</f>
        <v>51.849999999999653</v>
      </c>
      <c r="U134" s="39"/>
      <c r="V134" s="60">
        <f>425</f>
        <v>425</v>
      </c>
      <c r="W134" s="60"/>
      <c r="X134" s="60"/>
      <c r="Y134" s="60"/>
      <c r="Z134" s="67">
        <f>SUM(V134:Y134)</f>
        <v>425</v>
      </c>
      <c r="AA134" s="61">
        <f>IF(MONTH(B133)&gt;9,+$G$512,IF(MONTH(B133)&lt;4,+$G$512,+$G$513))</f>
        <v>314</v>
      </c>
      <c r="AC134" s="36">
        <f>IF(Z134&gt;=AA134,IF(S134&lt;Z134,+S134,+Z134),0)</f>
        <v>61</v>
      </c>
      <c r="AD134" s="45">
        <f>IF(AC134&gt;0,+AC134*M134,0)</f>
        <v>51.849999999999653</v>
      </c>
      <c r="AE134" s="45"/>
      <c r="AF134" s="36">
        <f>IF(AC134=0,IF(S134&lt;W134,+S134,+W134),0)</f>
        <v>0</v>
      </c>
      <c r="AG134" s="45">
        <f>IF(AF134&gt;0,+AF134*M134,0)</f>
        <v>0</v>
      </c>
      <c r="AH134" s="45"/>
      <c r="AI134" s="37">
        <f>IF((S134-AC134-AF134)&gt;0,(+S134-AC134-AF134)*0.85,0)</f>
        <v>0</v>
      </c>
      <c r="AJ134" s="45">
        <f>IF(AI134&gt;0,IF(I134&lt;$I$508,+AI134*M134,+AI134*($I$508-K134)),0)</f>
        <v>0</v>
      </c>
      <c r="AK134" s="45"/>
      <c r="AL134" s="37">
        <f t="shared" ref="AL134:AL137" si="98">+S134-AC134-AF134-AI134</f>
        <v>0</v>
      </c>
      <c r="AM134" s="23">
        <f t="shared" ref="AM134:AM137" si="99">+T134-AD134-AG134-AJ134</f>
        <v>0</v>
      </c>
      <c r="AN134" s="23"/>
    </row>
    <row r="135" spans="1:40" x14ac:dyDescent="0.25">
      <c r="B135" s="28"/>
      <c r="C135" s="55"/>
      <c r="D135" s="21"/>
      <c r="E135" s="56"/>
      <c r="G135" s="57"/>
      <c r="H135" s="39"/>
      <c r="I135" s="50">
        <f>IF(G135=0,0,E135/G135)</f>
        <v>0</v>
      </c>
      <c r="J135" s="39"/>
      <c r="K135" s="126">
        <f>IF(G135=0,0,+K134)</f>
        <v>0</v>
      </c>
      <c r="L135" s="59"/>
      <c r="M135" s="50">
        <f>IF(I135 = 0, 0, I135-K135)</f>
        <v>0</v>
      </c>
      <c r="N135" s="59"/>
      <c r="O135" s="49">
        <f>+M135*G135</f>
        <v>0</v>
      </c>
      <c r="P135" s="39"/>
      <c r="Q135" s="128">
        <v>0</v>
      </c>
      <c r="R135" s="39"/>
      <c r="S135" s="36">
        <f>IF(($G135-$Q135)&gt;0,($G135-$Q135),0)</f>
        <v>0</v>
      </c>
      <c r="T135" s="45">
        <f>+S135*M135</f>
        <v>0</v>
      </c>
      <c r="U135" s="39"/>
      <c r="V135" s="60"/>
      <c r="W135" s="60"/>
      <c r="X135" s="60"/>
      <c r="Y135" s="60"/>
      <c r="Z135" s="67">
        <f>SUM(V135:Y135)</f>
        <v>0</v>
      </c>
      <c r="AA135" s="61">
        <f>+AA134</f>
        <v>314</v>
      </c>
      <c r="AC135" s="36">
        <f>IF(Z135&gt;=AA135,IF(S135&lt;Z135,+S135,+Z135),0)</f>
        <v>0</v>
      </c>
      <c r="AD135" s="45">
        <f>IF(AC135&gt;0,+AC135*M135,0)</f>
        <v>0</v>
      </c>
      <c r="AE135" s="45"/>
      <c r="AF135" s="36">
        <f>IF(AC135=0,IF(S135&lt;W135,+S135,+W135),0)</f>
        <v>0</v>
      </c>
      <c r="AG135" s="45">
        <f>IF(AF135&gt;0,+AF135*M135,0)</f>
        <v>0</v>
      </c>
      <c r="AH135" s="45"/>
      <c r="AI135" s="37">
        <f>IF((S135-AC135-AF135)&gt;0,(+S135-AC135-AF135)*0.85,0)</f>
        <v>0</v>
      </c>
      <c r="AJ135" s="45">
        <f>IF(AI135&gt;0,IF(I135&lt;$I$508,+AI135*M135,+AI135*($I$508-K135)),0)</f>
        <v>0</v>
      </c>
      <c r="AK135" s="45"/>
      <c r="AL135" s="37">
        <f t="shared" si="98"/>
        <v>0</v>
      </c>
      <c r="AM135" s="23">
        <f t="shared" si="99"/>
        <v>0</v>
      </c>
      <c r="AN135" s="23"/>
    </row>
    <row r="136" spans="1:40" x14ac:dyDescent="0.25">
      <c r="B136" s="28"/>
      <c r="C136" s="55"/>
      <c r="D136" s="21"/>
      <c r="E136" s="56"/>
      <c r="G136" s="57"/>
      <c r="H136" s="39"/>
      <c r="I136" s="50">
        <f>IF(G136=0,0,E136/G136)</f>
        <v>0</v>
      </c>
      <c r="J136" s="39"/>
      <c r="K136" s="126">
        <f>IF(G136=0,0,+K135)</f>
        <v>0</v>
      </c>
      <c r="L136" s="59"/>
      <c r="M136" s="50">
        <f>IF(I136 = 0, 0, I136-K136)</f>
        <v>0</v>
      </c>
      <c r="N136" s="59"/>
      <c r="O136" s="49">
        <f>+M136*G136</f>
        <v>0</v>
      </c>
      <c r="P136" s="39"/>
      <c r="Q136" s="128">
        <v>0</v>
      </c>
      <c r="R136" s="39"/>
      <c r="S136" s="36">
        <f>IF(($G136-$Q136)&gt;0,($G136-$Q136),0)</f>
        <v>0</v>
      </c>
      <c r="T136" s="45">
        <f>+S136*M136</f>
        <v>0</v>
      </c>
      <c r="U136" s="39"/>
      <c r="V136" s="60"/>
      <c r="W136" s="60"/>
      <c r="X136" s="60"/>
      <c r="Y136" s="60"/>
      <c r="Z136" s="67">
        <f>SUM(V136:Y136)</f>
        <v>0</v>
      </c>
      <c r="AA136" s="61">
        <f>+AA135</f>
        <v>314</v>
      </c>
      <c r="AC136" s="36">
        <f>IF(Z136&gt;=AA136,IF(S136&lt;Z136,+S136,+Z136),0)</f>
        <v>0</v>
      </c>
      <c r="AD136" s="45">
        <f>IF(AC136&gt;0,+AC136*M136,0)</f>
        <v>0</v>
      </c>
      <c r="AE136" s="45"/>
      <c r="AF136" s="36">
        <f>IF(AC136=0,IF(S136&lt;W136,+S136,+W136),0)</f>
        <v>0</v>
      </c>
      <c r="AG136" s="45">
        <f>IF(AF136&gt;0,+AF136*M136,0)</f>
        <v>0</v>
      </c>
      <c r="AH136" s="45"/>
      <c r="AI136" s="37">
        <f>IF((S136-AC136-AF136)&gt;0,(+S136-AC136-AF136)*0.85,0)</f>
        <v>0</v>
      </c>
      <c r="AJ136" s="45">
        <f>IF(AI136&gt;0,IF(I136&lt;$I$508,+AI136*M136,+AI136*($I$508-K136)),0)</f>
        <v>0</v>
      </c>
      <c r="AK136" s="45"/>
      <c r="AL136" s="37">
        <f t="shared" si="98"/>
        <v>0</v>
      </c>
      <c r="AM136" s="23">
        <f t="shared" si="99"/>
        <v>0</v>
      </c>
      <c r="AN136" s="23"/>
    </row>
    <row r="137" spans="1:40" x14ac:dyDescent="0.25">
      <c r="B137" s="28"/>
      <c r="C137" s="55"/>
      <c r="D137" s="21"/>
      <c r="E137" s="56"/>
      <c r="G137" s="57"/>
      <c r="H137" s="39"/>
      <c r="I137" s="50">
        <f>IF(G137=0,0,E137/G137)</f>
        <v>0</v>
      </c>
      <c r="J137" s="39"/>
      <c r="K137" s="126">
        <f>IF(G137=0,0,+K136)</f>
        <v>0</v>
      </c>
      <c r="L137" s="59"/>
      <c r="M137" s="50">
        <f>IF(I137 = 0, 0, I137-K137)</f>
        <v>0</v>
      </c>
      <c r="N137" s="59"/>
      <c r="O137" s="49">
        <f>+M137*G137</f>
        <v>0</v>
      </c>
      <c r="P137" s="39"/>
      <c r="Q137" s="128">
        <v>0</v>
      </c>
      <c r="R137" s="39"/>
      <c r="S137" s="36">
        <f>IF(($G137-$Q137)&gt;0,($G137-$Q137),0)</f>
        <v>0</v>
      </c>
      <c r="T137" s="45">
        <f>+S137*M137</f>
        <v>0</v>
      </c>
      <c r="U137" s="39"/>
      <c r="V137" s="60"/>
      <c r="W137" s="60"/>
      <c r="X137" s="60"/>
      <c r="Y137" s="60"/>
      <c r="Z137" s="67">
        <f>SUM(V137:Y137)</f>
        <v>0</v>
      </c>
      <c r="AA137" s="61">
        <f>+AA136</f>
        <v>314</v>
      </c>
      <c r="AC137" s="36">
        <f>IF(Z137&gt;=AA137,IF(S137&lt;Z137,+S137,+Z137),0)</f>
        <v>0</v>
      </c>
      <c r="AD137" s="45">
        <f>IF(AC137&gt;0,+AC137*M137,0)</f>
        <v>0</v>
      </c>
      <c r="AE137" s="45"/>
      <c r="AF137" s="36">
        <f>IF(AC137=0,IF(S137&lt;W137,+S137,+W137),0)</f>
        <v>0</v>
      </c>
      <c r="AG137" s="45">
        <f>IF(AF137&gt;0,+AF137*M137,0)</f>
        <v>0</v>
      </c>
      <c r="AH137" s="45"/>
      <c r="AI137" s="37">
        <f>IF((S137-AC137-AF137)&gt;0,(+S137-AC137-AF137)*0.85,0)</f>
        <v>0</v>
      </c>
      <c r="AJ137" s="45">
        <f>IF(AI137&gt;0,IF(I137&lt;$I$508,+AI137*M137,+AI137*($I$508-K137)),0)</f>
        <v>0</v>
      </c>
      <c r="AK137" s="45"/>
      <c r="AL137" s="37">
        <f t="shared" si="98"/>
        <v>0</v>
      </c>
      <c r="AM137" s="23">
        <f t="shared" si="99"/>
        <v>0</v>
      </c>
      <c r="AN137" s="23"/>
    </row>
    <row r="138" spans="1:40" x14ac:dyDescent="0.25">
      <c r="B138" s="28"/>
      <c r="C138" s="55"/>
      <c r="D138" s="21"/>
      <c r="E138" s="56"/>
      <c r="G138" s="57"/>
      <c r="H138" s="39"/>
      <c r="I138" s="50"/>
      <c r="J138" s="39"/>
      <c r="K138" s="126"/>
      <c r="L138" s="59"/>
      <c r="M138" s="50"/>
      <c r="N138" s="59"/>
      <c r="O138" s="49"/>
      <c r="P138" s="39"/>
      <c r="Q138" s="128"/>
      <c r="R138" s="39"/>
      <c r="S138" s="36"/>
      <c r="T138" s="45"/>
      <c r="U138" s="39"/>
      <c r="V138" s="60"/>
      <c r="W138" s="60"/>
      <c r="X138" s="60"/>
      <c r="Y138" s="60"/>
      <c r="Z138" s="67"/>
      <c r="AA138" s="61"/>
      <c r="AC138" s="36"/>
      <c r="AD138" s="45"/>
      <c r="AE138" s="45"/>
      <c r="AF138" s="36"/>
      <c r="AG138" s="45"/>
      <c r="AH138" s="45"/>
      <c r="AJ138" s="45"/>
      <c r="AK138" s="45"/>
      <c r="AM138" s="23"/>
      <c r="AN138" s="23"/>
    </row>
    <row r="139" spans="1:40" x14ac:dyDescent="0.25">
      <c r="B139" s="28"/>
      <c r="C139" s="55"/>
      <c r="D139" s="21"/>
      <c r="E139" s="56"/>
      <c r="G139" s="57"/>
      <c r="H139" s="39"/>
      <c r="I139" s="50"/>
      <c r="J139" s="39"/>
      <c r="K139" s="126"/>
      <c r="L139" s="59"/>
      <c r="M139" s="50"/>
      <c r="N139" s="59"/>
      <c r="O139" s="49"/>
      <c r="P139" s="39"/>
      <c r="Q139" s="128"/>
      <c r="R139" s="39"/>
      <c r="S139" s="36"/>
      <c r="T139" s="45"/>
      <c r="U139" s="39"/>
      <c r="V139" s="60"/>
      <c r="W139" s="60"/>
      <c r="X139" s="60"/>
      <c r="Y139" s="60"/>
      <c r="Z139" s="67"/>
      <c r="AA139" s="61"/>
      <c r="AC139" s="36"/>
      <c r="AD139" s="45"/>
      <c r="AE139" s="45"/>
      <c r="AF139" s="36"/>
      <c r="AG139" s="45"/>
      <c r="AH139" s="45"/>
      <c r="AJ139" s="45"/>
      <c r="AK139" s="45"/>
      <c r="AM139" s="23"/>
      <c r="AN139" s="23"/>
    </row>
    <row r="140" spans="1:40" x14ac:dyDescent="0.25">
      <c r="B140" s="28"/>
      <c r="C140" s="55"/>
      <c r="D140" s="21"/>
      <c r="E140" s="56"/>
      <c r="G140" s="57"/>
      <c r="H140" s="39"/>
      <c r="I140" s="50"/>
      <c r="J140" s="39"/>
      <c r="K140" s="126"/>
      <c r="L140" s="59"/>
      <c r="M140" s="50"/>
      <c r="N140" s="59"/>
      <c r="O140" s="49"/>
      <c r="P140" s="39"/>
      <c r="Q140" s="128"/>
      <c r="R140" s="39"/>
      <c r="S140" s="36"/>
      <c r="T140" s="45"/>
      <c r="U140" s="39"/>
      <c r="V140" s="60"/>
      <c r="W140" s="60"/>
      <c r="X140" s="60"/>
      <c r="Y140" s="60"/>
      <c r="Z140" s="67"/>
      <c r="AA140" s="61"/>
      <c r="AC140" s="36"/>
      <c r="AD140" s="45"/>
      <c r="AE140" s="45"/>
      <c r="AF140" s="36"/>
      <c r="AG140" s="45"/>
      <c r="AH140" s="45"/>
      <c r="AJ140" s="45"/>
      <c r="AK140" s="45"/>
      <c r="AM140" s="23"/>
      <c r="AN140" s="23"/>
    </row>
    <row r="141" spans="1:40" x14ac:dyDescent="0.25">
      <c r="A141">
        <f>A133+1</f>
        <v>15</v>
      </c>
      <c r="B141" s="52">
        <v>45157</v>
      </c>
      <c r="C141" s="21"/>
      <c r="D141" s="21"/>
      <c r="E141" s="53">
        <f>SUM(E142:E145)</f>
        <v>57525.39</v>
      </c>
      <c r="G141" s="54">
        <f>SUM(G142:G145)</f>
        <v>1412</v>
      </c>
      <c r="H141" s="39"/>
      <c r="I141" s="62"/>
      <c r="J141" s="39"/>
      <c r="K141" s="62"/>
      <c r="L141" s="59"/>
      <c r="M141" s="62"/>
      <c r="N141" s="59"/>
      <c r="O141" s="53">
        <f>SUM(O142:O145)</f>
        <v>3869.3900000000008</v>
      </c>
      <c r="P141" s="39"/>
      <c r="Q141" s="39"/>
      <c r="R141" s="39"/>
      <c r="S141" s="54">
        <f>SUM(S142:S145)</f>
        <v>134</v>
      </c>
      <c r="T141" s="53">
        <f>SUM(T142:T145)</f>
        <v>78.970000000000141</v>
      </c>
      <c r="U141" s="39"/>
      <c r="X141" s="36"/>
      <c r="AC141" s="54">
        <f>SUM(AC142:AC145)</f>
        <v>134</v>
      </c>
      <c r="AD141" s="53">
        <f>SUM(AD142:AD145)</f>
        <v>78.970000000000141</v>
      </c>
      <c r="AE141" s="45"/>
      <c r="AF141" s="54">
        <f>SUM(AF142:AF145)</f>
        <v>0</v>
      </c>
      <c r="AG141" s="53">
        <f>SUM(AG142:AG145)</f>
        <v>0</v>
      </c>
      <c r="AH141" s="45"/>
      <c r="AI141" s="65">
        <f>SUM(AI142:AI145)</f>
        <v>0</v>
      </c>
      <c r="AJ141" s="53">
        <f>SUM(AJ142:AJ145)</f>
        <v>0</v>
      </c>
      <c r="AK141" s="45"/>
      <c r="AL141" s="65">
        <f>SUM(AL142:AL145)</f>
        <v>0</v>
      </c>
      <c r="AM141" s="53">
        <f>SUM(AM142:AM145)</f>
        <v>0</v>
      </c>
      <c r="AN141" s="63"/>
    </row>
    <row r="142" spans="1:40" x14ac:dyDescent="0.25">
      <c r="B142" s="28"/>
      <c r="C142" s="55">
        <v>16</v>
      </c>
      <c r="D142" s="21"/>
      <c r="E142" s="56">
        <v>23387.71</v>
      </c>
      <c r="G142" s="57">
        <v>607</v>
      </c>
      <c r="H142" s="39"/>
      <c r="I142" s="50">
        <f>IF(G142=0,0,E142/G142)</f>
        <v>38.53</v>
      </c>
      <c r="J142" s="39"/>
      <c r="K142" s="58">
        <v>38</v>
      </c>
      <c r="L142" s="59"/>
      <c r="M142" s="50">
        <f>IF(I142 = 0, 0, I142-K142)</f>
        <v>0.53000000000000114</v>
      </c>
      <c r="N142" s="59"/>
      <c r="O142" s="49">
        <f>+M142*G142</f>
        <v>321.71000000000072</v>
      </c>
      <c r="P142" s="39"/>
      <c r="Q142" s="128">
        <v>476</v>
      </c>
      <c r="R142" s="39"/>
      <c r="S142" s="36">
        <f>IF(($G142-$Q142)&gt;0,($G142-$Q142),0)</f>
        <v>131</v>
      </c>
      <c r="T142" s="45">
        <f>+S142*M142</f>
        <v>69.430000000000149</v>
      </c>
      <c r="U142" s="39"/>
      <c r="V142" s="60">
        <f>543+425</f>
        <v>968</v>
      </c>
      <c r="W142" s="60"/>
      <c r="X142" s="60"/>
      <c r="Y142" s="60"/>
      <c r="Z142" s="67">
        <f>SUM(V142:Y142)</f>
        <v>968</v>
      </c>
      <c r="AA142" s="61">
        <f>IF(MONTH(B141)&gt;9,+$G$512,IF(MONTH(B141)&lt;4,+$G$512,+$G$513))</f>
        <v>314</v>
      </c>
      <c r="AC142" s="36">
        <f>IF(Z142&gt;=AA142,IF(S142&lt;Z142,+S142,+Z142),0)</f>
        <v>131</v>
      </c>
      <c r="AD142" s="45">
        <f>IF(AC142&gt;0,+AC142*M142,0)</f>
        <v>69.430000000000149</v>
      </c>
      <c r="AE142" s="45"/>
      <c r="AF142" s="36">
        <f>IF(AC142=0,IF(S142&lt;W142,+S142,+W142),0)</f>
        <v>0</v>
      </c>
      <c r="AG142" s="45">
        <f>IF(AF142&gt;0,+AF142*M142,0)</f>
        <v>0</v>
      </c>
      <c r="AH142" s="45"/>
      <c r="AI142" s="37">
        <f>IF((S142-AC142-AF142)&gt;0,(+S142-AC142-AF142)*0.85,0)</f>
        <v>0</v>
      </c>
      <c r="AJ142" s="45">
        <f>IF(AI142&gt;0,IF(I142&lt;$I$508,+AI142*M142,+AI142*($I$508-K142)),0)</f>
        <v>0</v>
      </c>
      <c r="AK142" s="45"/>
      <c r="AL142" s="37">
        <f t="shared" ref="AL142:AL145" si="100">+S142-AC142-AF142-AI142</f>
        <v>0</v>
      </c>
      <c r="AM142" s="23">
        <f t="shared" ref="AM142:AM145" si="101">+T142-AD142-AG142-AJ142</f>
        <v>0</v>
      </c>
      <c r="AN142" s="23"/>
    </row>
    <row r="143" spans="1:40" x14ac:dyDescent="0.25">
      <c r="B143" s="28"/>
      <c r="C143" s="55">
        <v>17</v>
      </c>
      <c r="D143" s="21"/>
      <c r="E143" s="56">
        <v>19725.22</v>
      </c>
      <c r="G143" s="57">
        <v>479</v>
      </c>
      <c r="H143" s="39"/>
      <c r="I143" s="50">
        <f>IF(G143=0,0,E143/G143)</f>
        <v>41.18</v>
      </c>
      <c r="J143" s="39"/>
      <c r="K143" s="126">
        <f>IF(G143=0,0,+K142)</f>
        <v>38</v>
      </c>
      <c r="L143" s="59"/>
      <c r="M143" s="50">
        <f>IF(I143 = 0, 0, I143-K143)</f>
        <v>3.1799999999999997</v>
      </c>
      <c r="N143" s="59"/>
      <c r="O143" s="49">
        <f>+M143*G143</f>
        <v>1523.2199999999998</v>
      </c>
      <c r="P143" s="39"/>
      <c r="Q143" s="128">
        <v>476</v>
      </c>
      <c r="R143" s="39"/>
      <c r="S143" s="36">
        <f>IF(($G143-$Q143)&gt;0,($G143-$Q143),0)</f>
        <v>3</v>
      </c>
      <c r="T143" s="45">
        <f>+S143*M143</f>
        <v>9.5399999999999991</v>
      </c>
      <c r="U143" s="39"/>
      <c r="V143" s="60">
        <f>543+425</f>
        <v>968</v>
      </c>
      <c r="W143" s="60"/>
      <c r="X143" s="60"/>
      <c r="Y143" s="60"/>
      <c r="Z143" s="67">
        <f>SUM(V143:Y143)</f>
        <v>968</v>
      </c>
      <c r="AA143" s="61">
        <f>+AA142</f>
        <v>314</v>
      </c>
      <c r="AC143" s="36">
        <f>IF(Z143&gt;=AA143,IF(S143&lt;Z143,+S143,+Z143),0)</f>
        <v>3</v>
      </c>
      <c r="AD143" s="45">
        <f>IF(AC143&gt;0,+AC143*M143,0)</f>
        <v>9.5399999999999991</v>
      </c>
      <c r="AE143" s="45"/>
      <c r="AF143" s="36">
        <f>IF(AC143=0,IF(S143&lt;W143,+S143,+W143),0)</f>
        <v>0</v>
      </c>
      <c r="AG143" s="45">
        <f>IF(AF143&gt;0,+AF143*M143,0)</f>
        <v>0</v>
      </c>
      <c r="AH143" s="45"/>
      <c r="AI143" s="37">
        <f>IF((S143-AC143-AF143)&gt;0,(+S143-AC143-AF143)*0.85,0)</f>
        <v>0</v>
      </c>
      <c r="AJ143" s="45">
        <f>IF(AI143&gt;0,IF(I143&lt;$I$508,+AI143*M143,+AI143*($I$508-K143)),0)</f>
        <v>0</v>
      </c>
      <c r="AK143" s="45"/>
      <c r="AL143" s="37">
        <f t="shared" si="100"/>
        <v>0</v>
      </c>
      <c r="AM143" s="23">
        <f t="shared" si="101"/>
        <v>0</v>
      </c>
      <c r="AN143" s="23"/>
    </row>
    <row r="144" spans="1:40" x14ac:dyDescent="0.25">
      <c r="B144" s="28"/>
      <c r="C144" s="55">
        <v>18</v>
      </c>
      <c r="D144" s="21"/>
      <c r="E144" s="56">
        <v>14412.46</v>
      </c>
      <c r="G144" s="57">
        <v>326</v>
      </c>
      <c r="H144" s="39"/>
      <c r="I144" s="50">
        <f>IF(G144=0,0,E144/G144)</f>
        <v>44.21</v>
      </c>
      <c r="J144" s="39"/>
      <c r="K144" s="126">
        <f>IF(G144=0,0,+K143)</f>
        <v>38</v>
      </c>
      <c r="L144" s="59"/>
      <c r="M144" s="50">
        <f>IF(I144 = 0, 0, I144-K144)</f>
        <v>6.2100000000000009</v>
      </c>
      <c r="N144" s="59"/>
      <c r="O144" s="49">
        <f>+M144*G144</f>
        <v>2024.4600000000003</v>
      </c>
      <c r="P144" s="39"/>
      <c r="Q144" s="128">
        <v>476</v>
      </c>
      <c r="R144" s="39"/>
      <c r="S144" s="36">
        <f>IF(($G144-$Q144)&gt;0,($G144-$Q144),0)</f>
        <v>0</v>
      </c>
      <c r="T144" s="45">
        <f>+S144*M144</f>
        <v>0</v>
      </c>
      <c r="U144" s="39"/>
      <c r="V144" s="60"/>
      <c r="W144" s="60"/>
      <c r="X144" s="60"/>
      <c r="Y144" s="60"/>
      <c r="Z144" s="67">
        <f>SUM(V144:Y144)</f>
        <v>0</v>
      </c>
      <c r="AA144" s="61">
        <f>+AA143</f>
        <v>314</v>
      </c>
      <c r="AC144" s="36">
        <f>IF(Z144&gt;=AA144,IF(S144&lt;Z144,+S144,+Z144),0)</f>
        <v>0</v>
      </c>
      <c r="AD144" s="45">
        <f>IF(AC144&gt;0,+AC144*M144,0)</f>
        <v>0</v>
      </c>
      <c r="AE144" s="45"/>
      <c r="AF144" s="36">
        <f>IF(AC144=0,IF(S144&lt;W144,+S144,+W144),0)</f>
        <v>0</v>
      </c>
      <c r="AG144" s="45">
        <f>IF(AF144&gt;0,+AF144*M144,0)</f>
        <v>0</v>
      </c>
      <c r="AH144" s="45"/>
      <c r="AI144" s="37">
        <f>IF((S144-AC144-AF144)&gt;0,(+S144-AC144-AF144)*0.85,0)</f>
        <v>0</v>
      </c>
      <c r="AJ144" s="45">
        <f>IF(AI144&gt;0,IF(I144&lt;$I$508,+AI144*M144,+AI144*($I$508-K144)),0)</f>
        <v>0</v>
      </c>
      <c r="AK144" s="45"/>
      <c r="AL144" s="37">
        <f t="shared" si="100"/>
        <v>0</v>
      </c>
      <c r="AM144" s="23">
        <f t="shared" si="101"/>
        <v>0</v>
      </c>
      <c r="AN144" s="23"/>
    </row>
    <row r="145" spans="1:40" x14ac:dyDescent="0.25">
      <c r="B145" s="28"/>
      <c r="C145" s="55"/>
      <c r="D145" s="21"/>
      <c r="E145" s="56"/>
      <c r="G145" s="57"/>
      <c r="H145" s="39"/>
      <c r="I145" s="50">
        <f>IF(G145=0,0,E145/G145)</f>
        <v>0</v>
      </c>
      <c r="J145" s="39"/>
      <c r="K145" s="126">
        <f>IF(G145=0,0,+K144)</f>
        <v>0</v>
      </c>
      <c r="L145" s="59"/>
      <c r="M145" s="50">
        <f>IF(I145 = 0, 0, I145-K145)</f>
        <v>0</v>
      </c>
      <c r="N145" s="59"/>
      <c r="O145" s="49">
        <f>+M145*G145</f>
        <v>0</v>
      </c>
      <c r="P145" s="39"/>
      <c r="Q145" s="128">
        <v>0</v>
      </c>
      <c r="R145" s="39"/>
      <c r="S145" s="36">
        <f>IF(($G145-$Q145)&gt;0,($G145-$Q145),0)</f>
        <v>0</v>
      </c>
      <c r="T145" s="45">
        <f>+S145*M145</f>
        <v>0</v>
      </c>
      <c r="U145" s="39"/>
      <c r="V145" s="60"/>
      <c r="W145" s="60"/>
      <c r="X145" s="60"/>
      <c r="Y145" s="60"/>
      <c r="Z145" s="67">
        <f>SUM(V145:Y145)</f>
        <v>0</v>
      </c>
      <c r="AA145" s="61">
        <f>+AA144</f>
        <v>314</v>
      </c>
      <c r="AC145" s="36">
        <f>IF(Z145&gt;=AA145,IF(S145&lt;Z145,+S145,+Z145),0)</f>
        <v>0</v>
      </c>
      <c r="AD145" s="45">
        <f>IF(AC145&gt;0,+AC145*M145,0)</f>
        <v>0</v>
      </c>
      <c r="AE145" s="45"/>
      <c r="AF145" s="36">
        <f>IF(AC145=0,IF(S145&lt;W145,+S145,+W145),0)</f>
        <v>0</v>
      </c>
      <c r="AG145" s="45">
        <f>IF(AF145&gt;0,+AF145*M145,0)</f>
        <v>0</v>
      </c>
      <c r="AH145" s="45"/>
      <c r="AI145" s="37">
        <f>IF((S145-AC145-AF145)&gt;0,(+S145-AC145-AF145)*0.85,0)</f>
        <v>0</v>
      </c>
      <c r="AJ145" s="45">
        <f>IF(AI145&gt;0,IF(I145&lt;$I$508,+AI145*M145,+AI145*($I$508-K145)),0)</f>
        <v>0</v>
      </c>
      <c r="AK145" s="45"/>
      <c r="AL145" s="37">
        <f t="shared" si="100"/>
        <v>0</v>
      </c>
      <c r="AM145" s="23">
        <f t="shared" si="101"/>
        <v>0</v>
      </c>
      <c r="AN145" s="23"/>
    </row>
    <row r="146" spans="1:40" x14ac:dyDescent="0.25">
      <c r="B146" s="28"/>
      <c r="C146" s="55"/>
      <c r="D146" s="21"/>
      <c r="E146" s="56"/>
      <c r="G146" s="57"/>
      <c r="H146" s="39"/>
      <c r="I146" s="50"/>
      <c r="J146" s="39"/>
      <c r="K146" s="126"/>
      <c r="L146" s="59"/>
      <c r="M146" s="50"/>
      <c r="N146" s="59"/>
      <c r="O146" s="49"/>
      <c r="P146" s="39"/>
      <c r="Q146" s="128"/>
      <c r="R146" s="39"/>
      <c r="S146" s="36"/>
      <c r="T146" s="45"/>
      <c r="U146" s="39"/>
      <c r="V146" s="60"/>
      <c r="W146" s="60"/>
      <c r="X146" s="60"/>
      <c r="Y146" s="60"/>
      <c r="Z146" s="67"/>
      <c r="AA146" s="61"/>
      <c r="AC146" s="36"/>
      <c r="AD146" s="45"/>
      <c r="AE146" s="45"/>
      <c r="AF146" s="36"/>
      <c r="AG146" s="45"/>
      <c r="AH146" s="45"/>
      <c r="AJ146" s="45"/>
      <c r="AK146" s="45"/>
      <c r="AM146" s="23"/>
      <c r="AN146" s="23"/>
    </row>
    <row r="147" spans="1:40" x14ac:dyDescent="0.25">
      <c r="B147" s="28"/>
      <c r="C147" s="55"/>
      <c r="D147" s="21"/>
      <c r="E147" s="56"/>
      <c r="G147" s="57"/>
      <c r="H147" s="39"/>
      <c r="I147" s="50"/>
      <c r="J147" s="39"/>
      <c r="K147" s="126"/>
      <c r="L147" s="59"/>
      <c r="M147" s="50"/>
      <c r="N147" s="59"/>
      <c r="O147" s="49"/>
      <c r="P147" s="39"/>
      <c r="Q147" s="128"/>
      <c r="R147" s="39"/>
      <c r="S147" s="36"/>
      <c r="T147" s="45"/>
      <c r="U147" s="39"/>
      <c r="V147" s="60"/>
      <c r="W147" s="60"/>
      <c r="X147" s="60"/>
      <c r="Y147" s="60"/>
      <c r="Z147" s="67"/>
      <c r="AA147" s="61"/>
      <c r="AC147" s="36"/>
      <c r="AD147" s="45"/>
      <c r="AE147" s="45"/>
      <c r="AF147" s="36"/>
      <c r="AG147" s="45"/>
      <c r="AH147" s="45"/>
      <c r="AJ147" s="45"/>
      <c r="AK147" s="45"/>
      <c r="AM147" s="23"/>
      <c r="AN147" s="23"/>
    </row>
    <row r="148" spans="1:40" x14ac:dyDescent="0.25">
      <c r="B148" s="28"/>
      <c r="C148" s="55"/>
      <c r="D148" s="21"/>
      <c r="E148" s="56"/>
      <c r="G148" s="57"/>
      <c r="H148" s="39"/>
      <c r="I148" s="50"/>
      <c r="J148" s="39"/>
      <c r="K148" s="126"/>
      <c r="L148" s="59"/>
      <c r="M148" s="50"/>
      <c r="N148" s="59"/>
      <c r="O148" s="49"/>
      <c r="P148" s="39"/>
      <c r="Q148" s="128"/>
      <c r="R148" s="39"/>
      <c r="S148" s="36"/>
      <c r="T148" s="45"/>
      <c r="U148" s="39"/>
      <c r="V148" s="60"/>
      <c r="W148" s="60"/>
      <c r="X148" s="60"/>
      <c r="Y148" s="60"/>
      <c r="Z148" s="67"/>
      <c r="AA148" s="61"/>
      <c r="AC148" s="36"/>
      <c r="AD148" s="45"/>
      <c r="AE148" s="45"/>
      <c r="AF148" s="36"/>
      <c r="AG148" s="45"/>
      <c r="AH148" s="45"/>
      <c r="AJ148" s="45"/>
      <c r="AK148" s="45"/>
      <c r="AM148" s="23"/>
      <c r="AN148" s="23"/>
    </row>
    <row r="149" spans="1:40" x14ac:dyDescent="0.25">
      <c r="A149">
        <f>A141+1</f>
        <v>16</v>
      </c>
      <c r="B149" s="52">
        <v>45158</v>
      </c>
      <c r="C149" s="21"/>
      <c r="D149" s="21"/>
      <c r="E149" s="53">
        <f>SUM(E150:E155)</f>
        <v>45891.540000000008</v>
      </c>
      <c r="G149" s="54">
        <f>SUM(G150:G155)</f>
        <v>861</v>
      </c>
      <c r="H149" s="39"/>
      <c r="I149" s="62"/>
      <c r="J149" s="39"/>
      <c r="K149" s="62"/>
      <c r="L149" s="59"/>
      <c r="M149" s="62"/>
      <c r="N149" s="59"/>
      <c r="O149" s="53">
        <f>SUM(O150:O155)</f>
        <v>13173.54</v>
      </c>
      <c r="P149" s="39"/>
      <c r="Q149" s="39"/>
      <c r="R149" s="39"/>
      <c r="S149" s="54">
        <f>SUM(S150:S155)</f>
        <v>399</v>
      </c>
      <c r="T149" s="53">
        <f>SUM(T150:T155)</f>
        <v>8889.51</v>
      </c>
      <c r="U149" s="39"/>
      <c r="X149" s="36"/>
      <c r="AC149" s="54">
        <f>SUM(AC150:AC155)</f>
        <v>399</v>
      </c>
      <c r="AD149" s="53">
        <f>SUM(AD150:AD155)</f>
        <v>8889.51</v>
      </c>
      <c r="AE149" s="45"/>
      <c r="AF149" s="54">
        <f>SUM(AF150:AF155)</f>
        <v>0</v>
      </c>
      <c r="AG149" s="53">
        <f>SUM(AG150:AG155)</f>
        <v>0</v>
      </c>
      <c r="AH149" s="45"/>
      <c r="AI149" s="65">
        <f>SUM(AI150:AI155)</f>
        <v>0</v>
      </c>
      <c r="AJ149" s="53">
        <f>SUM(AJ150:AJ155)</f>
        <v>0</v>
      </c>
      <c r="AK149" s="45"/>
      <c r="AL149" s="65">
        <f>SUM(AL150:AL155)</f>
        <v>0</v>
      </c>
      <c r="AM149" s="53">
        <f>SUM(AM150:AM155)</f>
        <v>0</v>
      </c>
      <c r="AN149" s="63"/>
    </row>
    <row r="150" spans="1:40" x14ac:dyDescent="0.25">
      <c r="B150" s="28"/>
      <c r="C150" s="55">
        <v>13</v>
      </c>
      <c r="D150" s="21"/>
      <c r="E150" s="56">
        <v>9167.4</v>
      </c>
      <c r="G150" s="57">
        <v>220</v>
      </c>
      <c r="H150" s="39"/>
      <c r="I150" s="50">
        <f t="shared" ref="I150:I155" si="102">IF(G150=0,0,E150/G150)</f>
        <v>41.67</v>
      </c>
      <c r="J150" s="39"/>
      <c r="K150" s="58">
        <v>38</v>
      </c>
      <c r="L150" s="59"/>
      <c r="M150" s="50">
        <f t="shared" ref="M150:M155" si="103">IF(I150 = 0, 0, I150-K150)</f>
        <v>3.6700000000000017</v>
      </c>
      <c r="N150" s="59"/>
      <c r="O150" s="49">
        <f t="shared" ref="O150:O155" si="104">+M150*G150</f>
        <v>807.40000000000032</v>
      </c>
      <c r="P150" s="39"/>
      <c r="Q150" s="128">
        <v>177</v>
      </c>
      <c r="R150" s="39"/>
      <c r="S150" s="36">
        <f t="shared" ref="S150:S155" si="105">IF(($G150-$Q150)&gt;0,($G150-$Q150),0)</f>
        <v>43</v>
      </c>
      <c r="T150" s="45">
        <f t="shared" ref="T150:T155" si="106">+S150*M150</f>
        <v>157.81000000000006</v>
      </c>
      <c r="U150" s="39"/>
      <c r="V150" s="60">
        <f>425</f>
        <v>425</v>
      </c>
      <c r="W150" s="60"/>
      <c r="X150" s="60">
        <f>9+8</f>
        <v>17</v>
      </c>
      <c r="Y150" s="60"/>
      <c r="Z150" s="67">
        <f t="shared" ref="Z150:Z155" si="107">SUM(V150:Y150)</f>
        <v>442</v>
      </c>
      <c r="AA150" s="61">
        <f>IF(MONTH(B149)&gt;9,+$G$512,IF(MONTH(B149)&lt;4,+$G$512,+$G$513))</f>
        <v>314</v>
      </c>
      <c r="AC150" s="36">
        <f t="shared" ref="AC150:AC155" si="108">IF(Z150&gt;=AA150,IF(S150&lt;Z150,+S150,+Z150),0)</f>
        <v>43</v>
      </c>
      <c r="AD150" s="45">
        <f t="shared" ref="AD150:AD155" si="109">IF(AC150&gt;0,+AC150*M150,0)</f>
        <v>157.81000000000006</v>
      </c>
      <c r="AE150" s="45"/>
      <c r="AF150" s="36">
        <f t="shared" ref="AF150:AF155" si="110">IF(AC150=0,IF(S150&lt;W150,+S150,+W150),0)</f>
        <v>0</v>
      </c>
      <c r="AG150" s="45">
        <f t="shared" ref="AG150:AG155" si="111">IF(AF150&gt;0,+AF150*M150,0)</f>
        <v>0</v>
      </c>
      <c r="AH150" s="45"/>
      <c r="AI150" s="37">
        <f t="shared" ref="AI150:AI155" si="112">IF((S150-AC150-AF150)&gt;0,(+S150-AC150-AF150)*0.85,0)</f>
        <v>0</v>
      </c>
      <c r="AJ150" s="45">
        <f t="shared" ref="AJ150:AJ155" si="113">IF(AI150&gt;0,IF(I150&lt;$I$508,+AI150*M150,+AI150*($I$508-K150)),0)</f>
        <v>0</v>
      </c>
      <c r="AK150" s="45"/>
      <c r="AL150" s="37">
        <f t="shared" ref="AL150:AL155" si="114">+S150-AC150-AF150-AI150</f>
        <v>0</v>
      </c>
      <c r="AM150" s="23">
        <f t="shared" ref="AM150:AM155" si="115">+T150-AD150-AG150-AJ150</f>
        <v>0</v>
      </c>
      <c r="AN150" s="23"/>
    </row>
    <row r="151" spans="1:40" x14ac:dyDescent="0.25">
      <c r="B151" s="28"/>
      <c r="C151" s="55">
        <v>14</v>
      </c>
      <c r="D151" s="21"/>
      <c r="E151" s="56">
        <v>6357.66</v>
      </c>
      <c r="G151" s="57">
        <v>138</v>
      </c>
      <c r="H151" s="39"/>
      <c r="I151" s="50">
        <f t="shared" si="102"/>
        <v>46.07</v>
      </c>
      <c r="J151" s="39"/>
      <c r="K151" s="126">
        <f>IF(G151=0,0,+K150)</f>
        <v>38</v>
      </c>
      <c r="L151" s="59"/>
      <c r="M151" s="50">
        <f t="shared" si="103"/>
        <v>8.07</v>
      </c>
      <c r="N151" s="59"/>
      <c r="O151" s="49">
        <f t="shared" si="104"/>
        <v>1113.6600000000001</v>
      </c>
      <c r="P151" s="39"/>
      <c r="Q151" s="128">
        <v>177</v>
      </c>
      <c r="R151" s="39"/>
      <c r="S151" s="36">
        <f t="shared" si="105"/>
        <v>0</v>
      </c>
      <c r="T151" s="45">
        <f t="shared" si="106"/>
        <v>0</v>
      </c>
      <c r="U151" s="39"/>
      <c r="V151" s="60"/>
      <c r="W151" s="60"/>
      <c r="X151" s="60"/>
      <c r="Y151" s="60"/>
      <c r="Z151" s="67">
        <f t="shared" si="107"/>
        <v>0</v>
      </c>
      <c r="AA151" s="61">
        <f>+AA150</f>
        <v>314</v>
      </c>
      <c r="AC151" s="36">
        <f t="shared" si="108"/>
        <v>0</v>
      </c>
      <c r="AD151" s="45">
        <f t="shared" si="109"/>
        <v>0</v>
      </c>
      <c r="AE151" s="45"/>
      <c r="AF151" s="36">
        <f t="shared" si="110"/>
        <v>0</v>
      </c>
      <c r="AG151" s="45">
        <f t="shared" si="111"/>
        <v>0</v>
      </c>
      <c r="AH151" s="45"/>
      <c r="AI151" s="37">
        <f t="shared" si="112"/>
        <v>0</v>
      </c>
      <c r="AJ151" s="45">
        <f t="shared" si="113"/>
        <v>0</v>
      </c>
      <c r="AK151" s="45"/>
      <c r="AL151" s="37">
        <f t="shared" si="114"/>
        <v>0</v>
      </c>
      <c r="AM151" s="23">
        <f t="shared" si="115"/>
        <v>0</v>
      </c>
      <c r="AN151" s="23"/>
    </row>
    <row r="152" spans="1:40" x14ac:dyDescent="0.25">
      <c r="B152" s="28"/>
      <c r="C152" s="55">
        <v>15</v>
      </c>
      <c r="D152" s="21"/>
      <c r="E152" s="56">
        <v>4720.0200000000004</v>
      </c>
      <c r="G152" s="57">
        <v>97</v>
      </c>
      <c r="H152" s="39"/>
      <c r="I152" s="50">
        <f t="shared" si="102"/>
        <v>48.660000000000004</v>
      </c>
      <c r="J152" s="39"/>
      <c r="K152" s="126">
        <f>IF(G152=0,0,+K150)</f>
        <v>38</v>
      </c>
      <c r="L152" s="59"/>
      <c r="M152" s="50">
        <f t="shared" si="103"/>
        <v>10.660000000000004</v>
      </c>
      <c r="N152" s="59"/>
      <c r="O152" s="49">
        <f t="shared" si="104"/>
        <v>1034.0200000000004</v>
      </c>
      <c r="P152" s="39"/>
      <c r="Q152" s="128">
        <v>32</v>
      </c>
      <c r="R152" s="39"/>
      <c r="S152" s="36">
        <f t="shared" si="105"/>
        <v>65</v>
      </c>
      <c r="T152" s="45">
        <f t="shared" si="106"/>
        <v>692.9000000000002</v>
      </c>
      <c r="U152" s="39"/>
      <c r="V152" s="60">
        <f>425</f>
        <v>425</v>
      </c>
      <c r="W152" s="60"/>
      <c r="X152" s="60">
        <f>9+8</f>
        <v>17</v>
      </c>
      <c r="Y152" s="60"/>
      <c r="Z152" s="67">
        <f t="shared" si="107"/>
        <v>442</v>
      </c>
      <c r="AA152" s="61">
        <f>+AA150</f>
        <v>314</v>
      </c>
      <c r="AC152" s="36">
        <f t="shared" si="108"/>
        <v>65</v>
      </c>
      <c r="AD152" s="45">
        <f t="shared" si="109"/>
        <v>692.9000000000002</v>
      </c>
      <c r="AE152" s="45"/>
      <c r="AF152" s="36">
        <f t="shared" si="110"/>
        <v>0</v>
      </c>
      <c r="AG152" s="45">
        <f t="shared" si="111"/>
        <v>0</v>
      </c>
      <c r="AH152" s="45"/>
      <c r="AI152" s="37">
        <f t="shared" si="112"/>
        <v>0</v>
      </c>
      <c r="AJ152" s="45">
        <f t="shared" si="113"/>
        <v>0</v>
      </c>
      <c r="AK152" s="45"/>
      <c r="AL152" s="37">
        <f t="shared" ref="AL152:AL153" si="116">+S152-AC152-AF152-AI152</f>
        <v>0</v>
      </c>
      <c r="AM152" s="23">
        <f t="shared" ref="AM152:AM153" si="117">+T152-AD152-AG152-AJ152</f>
        <v>0</v>
      </c>
      <c r="AN152" s="23"/>
    </row>
    <row r="153" spans="1:40" x14ac:dyDescent="0.25">
      <c r="B153" s="28"/>
      <c r="C153" s="55">
        <v>16</v>
      </c>
      <c r="D153" s="21"/>
      <c r="E153" s="56">
        <v>14865.4</v>
      </c>
      <c r="G153" s="57">
        <v>233</v>
      </c>
      <c r="H153" s="39"/>
      <c r="I153" s="50">
        <f t="shared" si="102"/>
        <v>63.8</v>
      </c>
      <c r="J153" s="39"/>
      <c r="K153" s="126">
        <f>IF(G153=0,0,+K150)</f>
        <v>38</v>
      </c>
      <c r="L153" s="59"/>
      <c r="M153" s="50">
        <f t="shared" si="103"/>
        <v>25.799999999999997</v>
      </c>
      <c r="N153" s="59"/>
      <c r="O153" s="49">
        <f t="shared" si="104"/>
        <v>6011.4</v>
      </c>
      <c r="P153" s="39"/>
      <c r="Q153" s="128">
        <v>32</v>
      </c>
      <c r="R153" s="39"/>
      <c r="S153" s="36">
        <f t="shared" si="105"/>
        <v>201</v>
      </c>
      <c r="T153" s="45">
        <f t="shared" si="106"/>
        <v>5185.7999999999993</v>
      </c>
      <c r="U153" s="39"/>
      <c r="V153" s="60">
        <f>425</f>
        <v>425</v>
      </c>
      <c r="W153" s="60"/>
      <c r="X153" s="60">
        <f t="shared" ref="X153:X154" si="118">9+8</f>
        <v>17</v>
      </c>
      <c r="Y153" s="60"/>
      <c r="Z153" s="67">
        <f t="shared" si="107"/>
        <v>442</v>
      </c>
      <c r="AA153" s="61">
        <f>+AA150</f>
        <v>314</v>
      </c>
      <c r="AC153" s="36">
        <f t="shared" si="108"/>
        <v>201</v>
      </c>
      <c r="AD153" s="45">
        <f t="shared" si="109"/>
        <v>5185.7999999999993</v>
      </c>
      <c r="AE153" s="45"/>
      <c r="AF153" s="36">
        <f t="shared" si="110"/>
        <v>0</v>
      </c>
      <c r="AG153" s="45">
        <f t="shared" si="111"/>
        <v>0</v>
      </c>
      <c r="AH153" s="45"/>
      <c r="AI153" s="37">
        <f t="shared" si="112"/>
        <v>0</v>
      </c>
      <c r="AJ153" s="45">
        <f t="shared" si="113"/>
        <v>0</v>
      </c>
      <c r="AK153" s="45"/>
      <c r="AL153" s="37">
        <f t="shared" si="116"/>
        <v>0</v>
      </c>
      <c r="AM153" s="23">
        <f t="shared" si="117"/>
        <v>0</v>
      </c>
      <c r="AN153" s="23"/>
    </row>
    <row r="154" spans="1:40" x14ac:dyDescent="0.25">
      <c r="B154" s="28"/>
      <c r="C154" s="55">
        <v>17</v>
      </c>
      <c r="D154" s="21"/>
      <c r="E154" s="56">
        <v>8503.4</v>
      </c>
      <c r="G154" s="57">
        <v>122</v>
      </c>
      <c r="H154" s="39"/>
      <c r="I154" s="50">
        <f t="shared" si="102"/>
        <v>69.7</v>
      </c>
      <c r="J154" s="39"/>
      <c r="K154" s="126">
        <f>IF(G154=0,0,+K151)</f>
        <v>38</v>
      </c>
      <c r="L154" s="59"/>
      <c r="M154" s="50">
        <f t="shared" si="103"/>
        <v>31.700000000000003</v>
      </c>
      <c r="N154" s="59"/>
      <c r="O154" s="49">
        <f t="shared" si="104"/>
        <v>3867.4000000000005</v>
      </c>
      <c r="P154" s="39"/>
      <c r="Q154" s="128">
        <v>32</v>
      </c>
      <c r="R154" s="39"/>
      <c r="S154" s="36">
        <f t="shared" si="105"/>
        <v>90</v>
      </c>
      <c r="T154" s="45">
        <f t="shared" si="106"/>
        <v>2853.0000000000005</v>
      </c>
      <c r="U154" s="39"/>
      <c r="V154" s="60">
        <f>425</f>
        <v>425</v>
      </c>
      <c r="W154" s="60"/>
      <c r="X154" s="60">
        <f t="shared" si="118"/>
        <v>17</v>
      </c>
      <c r="Y154" s="60"/>
      <c r="Z154" s="67">
        <f t="shared" si="107"/>
        <v>442</v>
      </c>
      <c r="AA154" s="61">
        <f>+AA151</f>
        <v>314</v>
      </c>
      <c r="AC154" s="36">
        <f t="shared" si="108"/>
        <v>90</v>
      </c>
      <c r="AD154" s="45">
        <f t="shared" si="109"/>
        <v>2853.0000000000005</v>
      </c>
      <c r="AE154" s="45"/>
      <c r="AF154" s="36">
        <f t="shared" si="110"/>
        <v>0</v>
      </c>
      <c r="AG154" s="45">
        <f t="shared" si="111"/>
        <v>0</v>
      </c>
      <c r="AH154" s="45"/>
      <c r="AI154" s="37">
        <f t="shared" si="112"/>
        <v>0</v>
      </c>
      <c r="AJ154" s="45">
        <f t="shared" si="113"/>
        <v>0</v>
      </c>
      <c r="AK154" s="45"/>
      <c r="AL154" s="37">
        <f t="shared" si="114"/>
        <v>0</v>
      </c>
      <c r="AM154" s="23">
        <f t="shared" si="115"/>
        <v>0</v>
      </c>
      <c r="AN154" s="23"/>
    </row>
    <row r="155" spans="1:40" x14ac:dyDescent="0.25">
      <c r="B155" s="28"/>
      <c r="C155" s="55">
        <v>21</v>
      </c>
      <c r="D155" s="21"/>
      <c r="E155" s="56">
        <v>2277.66</v>
      </c>
      <c r="G155" s="57">
        <v>51</v>
      </c>
      <c r="H155" s="39"/>
      <c r="I155" s="50">
        <f t="shared" si="102"/>
        <v>44.66</v>
      </c>
      <c r="J155" s="39"/>
      <c r="K155" s="126">
        <f>IF(G155=0,0,+K154)</f>
        <v>38</v>
      </c>
      <c r="L155" s="59"/>
      <c r="M155" s="50">
        <f t="shared" si="103"/>
        <v>6.6599999999999966</v>
      </c>
      <c r="N155" s="59"/>
      <c r="O155" s="49">
        <f t="shared" si="104"/>
        <v>339.65999999999985</v>
      </c>
      <c r="P155" s="39"/>
      <c r="Q155" s="128">
        <v>177</v>
      </c>
      <c r="R155" s="39"/>
      <c r="S155" s="36">
        <f t="shared" si="105"/>
        <v>0</v>
      </c>
      <c r="T155" s="45">
        <f t="shared" si="106"/>
        <v>0</v>
      </c>
      <c r="U155" s="39"/>
      <c r="V155" s="60"/>
      <c r="W155" s="60"/>
      <c r="X155" s="60"/>
      <c r="Y155" s="60"/>
      <c r="Z155" s="67">
        <f t="shared" si="107"/>
        <v>0</v>
      </c>
      <c r="AA155" s="61">
        <f>+AA154</f>
        <v>314</v>
      </c>
      <c r="AC155" s="36">
        <f t="shared" si="108"/>
        <v>0</v>
      </c>
      <c r="AD155" s="45">
        <f t="shared" si="109"/>
        <v>0</v>
      </c>
      <c r="AE155" s="45"/>
      <c r="AF155" s="36">
        <f t="shared" si="110"/>
        <v>0</v>
      </c>
      <c r="AG155" s="45">
        <f t="shared" si="111"/>
        <v>0</v>
      </c>
      <c r="AH155" s="45"/>
      <c r="AI155" s="37">
        <f t="shared" si="112"/>
        <v>0</v>
      </c>
      <c r="AJ155" s="45">
        <f t="shared" si="113"/>
        <v>0</v>
      </c>
      <c r="AK155" s="45"/>
      <c r="AL155" s="37">
        <f t="shared" si="114"/>
        <v>0</v>
      </c>
      <c r="AM155" s="23">
        <f t="shared" si="115"/>
        <v>0</v>
      </c>
      <c r="AN155" s="23"/>
    </row>
    <row r="156" spans="1:40" x14ac:dyDescent="0.25">
      <c r="B156" s="28"/>
      <c r="C156" s="55"/>
      <c r="D156" s="21"/>
      <c r="E156" s="56"/>
      <c r="G156" s="57"/>
      <c r="H156" s="39"/>
      <c r="I156" s="50"/>
      <c r="J156" s="39"/>
      <c r="K156" s="126"/>
      <c r="L156" s="59"/>
      <c r="M156" s="50"/>
      <c r="N156" s="59"/>
      <c r="O156" s="49"/>
      <c r="P156" s="39"/>
      <c r="Q156" s="128"/>
      <c r="R156" s="39"/>
      <c r="S156" s="36"/>
      <c r="T156" s="45"/>
      <c r="U156" s="39"/>
      <c r="V156" s="60"/>
      <c r="W156" s="60"/>
      <c r="X156" s="60"/>
      <c r="Y156" s="60"/>
      <c r="Z156" s="67"/>
      <c r="AA156" s="61"/>
      <c r="AC156" s="36"/>
      <c r="AD156" s="45"/>
      <c r="AE156" s="45"/>
      <c r="AF156" s="36"/>
      <c r="AG156" s="45"/>
      <c r="AH156" s="45"/>
      <c r="AJ156" s="45"/>
      <c r="AK156" s="45"/>
      <c r="AM156" s="23"/>
      <c r="AN156" s="23"/>
    </row>
    <row r="157" spans="1:40" x14ac:dyDescent="0.25">
      <c r="B157" s="28"/>
      <c r="C157" s="55"/>
      <c r="D157" s="21"/>
      <c r="E157" s="56"/>
      <c r="G157" s="57"/>
      <c r="H157" s="39"/>
      <c r="I157" s="50"/>
      <c r="J157" s="39"/>
      <c r="K157" s="126"/>
      <c r="L157" s="59"/>
      <c r="M157" s="50"/>
      <c r="N157" s="59"/>
      <c r="O157" s="49"/>
      <c r="P157" s="39"/>
      <c r="Q157" s="128"/>
      <c r="R157" s="39"/>
      <c r="S157" s="36"/>
      <c r="T157" s="45"/>
      <c r="U157" s="39"/>
      <c r="V157" s="60"/>
      <c r="W157" s="60"/>
      <c r="X157" s="60"/>
      <c r="Y157" s="60"/>
      <c r="Z157" s="67"/>
      <c r="AA157" s="61"/>
      <c r="AC157" s="36"/>
      <c r="AD157" s="45"/>
      <c r="AE157" s="45"/>
      <c r="AF157" s="36"/>
      <c r="AG157" s="45"/>
      <c r="AH157" s="45"/>
      <c r="AJ157" s="45"/>
      <c r="AK157" s="45"/>
      <c r="AM157" s="23"/>
      <c r="AN157" s="23"/>
    </row>
    <row r="158" spans="1:40" x14ac:dyDescent="0.25">
      <c r="B158" s="28"/>
      <c r="C158" s="55"/>
      <c r="D158" s="21"/>
      <c r="E158" s="56"/>
      <c r="G158" s="57"/>
      <c r="H158" s="39"/>
      <c r="I158" s="50"/>
      <c r="J158" s="39"/>
      <c r="K158" s="126"/>
      <c r="L158" s="59"/>
      <c r="M158" s="50"/>
      <c r="N158" s="59"/>
      <c r="O158" s="49"/>
      <c r="P158" s="39"/>
      <c r="Q158" s="128"/>
      <c r="R158" s="39"/>
      <c r="S158" s="36"/>
      <c r="T158" s="45"/>
      <c r="U158" s="39"/>
      <c r="V158" s="60"/>
      <c r="W158" s="60"/>
      <c r="X158" s="60"/>
      <c r="Y158" s="60"/>
      <c r="Z158" s="67"/>
      <c r="AA158" s="61"/>
      <c r="AC158" s="36"/>
      <c r="AD158" s="45"/>
      <c r="AE158" s="45"/>
      <c r="AF158" s="36"/>
      <c r="AG158" s="45"/>
      <c r="AH158" s="45"/>
      <c r="AJ158" s="45"/>
      <c r="AK158" s="45"/>
      <c r="AM158" s="23"/>
      <c r="AN158" s="23"/>
    </row>
    <row r="159" spans="1:40" x14ac:dyDescent="0.25">
      <c r="A159">
        <f>+A149+1</f>
        <v>17</v>
      </c>
      <c r="B159" s="52">
        <v>45159</v>
      </c>
      <c r="C159" s="21"/>
      <c r="D159" s="21"/>
      <c r="E159" s="53">
        <f>SUM(E160:E170)</f>
        <v>174526.21</v>
      </c>
      <c r="G159" s="54">
        <f>SUM(G160:G170)</f>
        <v>2871</v>
      </c>
      <c r="H159" s="39"/>
      <c r="I159" s="62"/>
      <c r="J159" s="39"/>
      <c r="K159" s="62"/>
      <c r="L159" s="59"/>
      <c r="M159" s="62"/>
      <c r="N159" s="59"/>
      <c r="O159" s="53">
        <f>SUM(O160:O170)</f>
        <v>65428.210000000014</v>
      </c>
      <c r="P159" s="39"/>
      <c r="Q159" s="39"/>
      <c r="R159" s="39"/>
      <c r="S159" s="54">
        <f>SUM(S160:S170)</f>
        <v>2409</v>
      </c>
      <c r="T159" s="53">
        <f>SUM(T160:T170)</f>
        <v>55382.43</v>
      </c>
      <c r="U159" s="39"/>
      <c r="X159" s="36"/>
      <c r="AC159" s="54">
        <f>SUM(AC160:AC170)</f>
        <v>2258</v>
      </c>
      <c r="AD159" s="53">
        <f>SUM(AD160:AD170)</f>
        <v>53933.72</v>
      </c>
      <c r="AE159" s="45"/>
      <c r="AF159" s="54">
        <f>SUM(AF160:AF170)</f>
        <v>0</v>
      </c>
      <c r="AG159" s="53">
        <f>SUM(AG160:AG170)</f>
        <v>0</v>
      </c>
      <c r="AH159" s="45"/>
      <c r="AI159" s="65">
        <f>SUM(AI160:AI170)</f>
        <v>128.35</v>
      </c>
      <c r="AJ159" s="53">
        <f>SUM(AJ160:AJ170)</f>
        <v>1231.4034999999999</v>
      </c>
      <c r="AK159" s="45"/>
      <c r="AL159" s="65">
        <f>SUM(AL160:AL170)</f>
        <v>22.650000000000013</v>
      </c>
      <c r="AM159" s="53">
        <f>SUM(AM160:AM170)</f>
        <v>217.30650000000054</v>
      </c>
      <c r="AN159" s="63"/>
    </row>
    <row r="160" spans="1:40" x14ac:dyDescent="0.25">
      <c r="B160" s="28"/>
      <c r="C160" s="55">
        <v>11</v>
      </c>
      <c r="D160" s="21"/>
      <c r="E160" s="56">
        <v>30671.06</v>
      </c>
      <c r="G160" s="57">
        <v>686</v>
      </c>
      <c r="H160" s="39"/>
      <c r="I160" s="50">
        <f t="shared" ref="I160:I170" si="119">IF(G160=0,0,E160/G160)</f>
        <v>44.71</v>
      </c>
      <c r="J160" s="39"/>
      <c r="K160" s="58">
        <v>38</v>
      </c>
      <c r="L160" s="59"/>
      <c r="M160" s="50">
        <f t="shared" ref="M160:M170" si="120">IF(I160 = 0, 0, I160-K160)</f>
        <v>6.7100000000000009</v>
      </c>
      <c r="N160" s="59"/>
      <c r="O160" s="49">
        <f t="shared" ref="O160:O170" si="121">+M160*G160</f>
        <v>4603.0600000000004</v>
      </c>
      <c r="P160" s="39"/>
      <c r="Q160" s="128">
        <v>177</v>
      </c>
      <c r="R160" s="39"/>
      <c r="S160" s="36">
        <f t="shared" ref="S160:S170" si="122">IF(($G160-$Q160)&gt;0,($G160-$Q160),0)</f>
        <v>509</v>
      </c>
      <c r="T160" s="45">
        <f t="shared" ref="T160:T170" si="123">+S160*M160</f>
        <v>3415.3900000000003</v>
      </c>
      <c r="U160" s="39"/>
      <c r="V160" s="60">
        <f>425</f>
        <v>425</v>
      </c>
      <c r="W160" s="60"/>
      <c r="X160" s="60"/>
      <c r="Y160" s="60"/>
      <c r="Z160" s="67">
        <f t="shared" ref="Z160:Z170" si="124">SUM(V160:Y160)</f>
        <v>425</v>
      </c>
      <c r="AA160" s="61">
        <f>IF(MONTH(B159)&gt;9,+$G$512,IF(MONTH(B159)&lt;4,+$G$512,+$G$513))</f>
        <v>314</v>
      </c>
      <c r="AC160" s="36">
        <f t="shared" ref="AC160:AC170" si="125">IF(Z160&gt;=AA160,IF(S160&lt;Z160,+S160,+Z160),0)</f>
        <v>425</v>
      </c>
      <c r="AD160" s="45">
        <f t="shared" ref="AD160:AD170" si="126">IF(AC160&gt;0,+AC160*M160,0)</f>
        <v>2851.7500000000005</v>
      </c>
      <c r="AE160" s="45"/>
      <c r="AF160" s="36">
        <f t="shared" ref="AF160:AF170" si="127">IF(AC160=0,IF(S160&lt;W160,+S160,+W160),0)</f>
        <v>0</v>
      </c>
      <c r="AG160" s="45">
        <f t="shared" ref="AG160:AG170" si="128">IF(AF160&gt;0,+AF160*M160,0)</f>
        <v>0</v>
      </c>
      <c r="AH160" s="45"/>
      <c r="AI160" s="37">
        <f t="shared" ref="AI160:AI170" si="129">IF((S160-AC160-AF160)&gt;0,(+S160-AC160-AF160)*0.85,0)</f>
        <v>71.399999999999991</v>
      </c>
      <c r="AJ160" s="45">
        <f t="shared" ref="AJ160:AJ170" si="130">IF(AI160&gt;0,IF(I160&lt;$I$508,+AI160*M160,+AI160*($I$508-K160)),0)</f>
        <v>479.09399999999999</v>
      </c>
      <c r="AK160" s="45"/>
      <c r="AL160" s="37">
        <f t="shared" ref="AL160:AL170" si="131">+S160-AC160-AF160-AI160</f>
        <v>12.600000000000009</v>
      </c>
      <c r="AM160" s="23">
        <f t="shared" ref="AM160:AM170" si="132">+T160-AD160-AG160-AJ160</f>
        <v>84.545999999999879</v>
      </c>
      <c r="AN160" s="23"/>
    </row>
    <row r="161" spans="1:40" x14ac:dyDescent="0.25">
      <c r="B161" s="28"/>
      <c r="C161" s="55">
        <v>12</v>
      </c>
      <c r="D161" s="21"/>
      <c r="E161" s="56">
        <v>26834.04</v>
      </c>
      <c r="G161" s="57">
        <v>524</v>
      </c>
      <c r="H161" s="39"/>
      <c r="I161" s="50">
        <f t="shared" si="119"/>
        <v>51.21</v>
      </c>
      <c r="J161" s="39"/>
      <c r="K161" s="126">
        <f>IF(G161=0,0,+K160)</f>
        <v>38</v>
      </c>
      <c r="L161" s="59"/>
      <c r="M161" s="50">
        <f t="shared" si="120"/>
        <v>13.21</v>
      </c>
      <c r="N161" s="59"/>
      <c r="O161" s="49">
        <f t="shared" si="121"/>
        <v>6922.0400000000009</v>
      </c>
      <c r="P161" s="39"/>
      <c r="Q161" s="128">
        <v>32</v>
      </c>
      <c r="R161" s="39"/>
      <c r="S161" s="36">
        <f t="shared" si="122"/>
        <v>492</v>
      </c>
      <c r="T161" s="45">
        <f t="shared" si="123"/>
        <v>6499.3200000000006</v>
      </c>
      <c r="U161" s="39"/>
      <c r="V161" s="60">
        <f>425</f>
        <v>425</v>
      </c>
      <c r="W161" s="60"/>
      <c r="X161" s="60"/>
      <c r="Y161" s="60"/>
      <c r="Z161" s="67">
        <f t="shared" si="124"/>
        <v>425</v>
      </c>
      <c r="AA161" s="61">
        <f t="shared" ref="AA161:AA170" si="133">+AA160</f>
        <v>314</v>
      </c>
      <c r="AC161" s="36">
        <f t="shared" si="125"/>
        <v>425</v>
      </c>
      <c r="AD161" s="45">
        <f t="shared" si="126"/>
        <v>5614.25</v>
      </c>
      <c r="AE161" s="45"/>
      <c r="AF161" s="36">
        <f t="shared" si="127"/>
        <v>0</v>
      </c>
      <c r="AG161" s="45">
        <f t="shared" si="128"/>
        <v>0</v>
      </c>
      <c r="AH161" s="45"/>
      <c r="AI161" s="37">
        <f t="shared" si="129"/>
        <v>56.949999999999996</v>
      </c>
      <c r="AJ161" s="45">
        <f t="shared" si="130"/>
        <v>752.30949999999996</v>
      </c>
      <c r="AK161" s="45"/>
      <c r="AL161" s="37">
        <f t="shared" si="131"/>
        <v>10.050000000000004</v>
      </c>
      <c r="AM161" s="23">
        <f t="shared" si="132"/>
        <v>132.76050000000066</v>
      </c>
      <c r="AN161" s="23"/>
    </row>
    <row r="162" spans="1:40" x14ac:dyDescent="0.25">
      <c r="B162" s="28"/>
      <c r="C162" s="55">
        <v>13</v>
      </c>
      <c r="D162" s="21"/>
      <c r="E162" s="56">
        <v>25395.81</v>
      </c>
      <c r="G162" s="57">
        <v>451</v>
      </c>
      <c r="H162" s="39"/>
      <c r="I162" s="50">
        <f t="shared" si="119"/>
        <v>56.31</v>
      </c>
      <c r="J162" s="39"/>
      <c r="K162" s="126">
        <f>IF(G162=0,0,+K154)</f>
        <v>38</v>
      </c>
      <c r="L162" s="59"/>
      <c r="M162" s="50">
        <f t="shared" si="120"/>
        <v>18.310000000000002</v>
      </c>
      <c r="N162" s="59"/>
      <c r="O162" s="49">
        <f t="shared" si="121"/>
        <v>8257.8100000000013</v>
      </c>
      <c r="P162" s="39"/>
      <c r="Q162" s="128">
        <v>32</v>
      </c>
      <c r="R162" s="39"/>
      <c r="S162" s="36">
        <f t="shared" si="122"/>
        <v>419</v>
      </c>
      <c r="T162" s="45">
        <f t="shared" si="123"/>
        <v>7671.8900000000012</v>
      </c>
      <c r="U162" s="39"/>
      <c r="V162" s="60">
        <f>425</f>
        <v>425</v>
      </c>
      <c r="W162" s="60"/>
      <c r="X162" s="60"/>
      <c r="Y162" s="60"/>
      <c r="Z162" s="67">
        <f t="shared" si="124"/>
        <v>425</v>
      </c>
      <c r="AA162" s="61">
        <f t="shared" si="133"/>
        <v>314</v>
      </c>
      <c r="AC162" s="36">
        <f t="shared" si="125"/>
        <v>419</v>
      </c>
      <c r="AD162" s="45">
        <f t="shared" si="126"/>
        <v>7671.8900000000012</v>
      </c>
      <c r="AE162" s="45"/>
      <c r="AF162" s="36">
        <f t="shared" si="127"/>
        <v>0</v>
      </c>
      <c r="AG162" s="45">
        <f t="shared" si="128"/>
        <v>0</v>
      </c>
      <c r="AH162" s="45"/>
      <c r="AI162" s="37">
        <f t="shared" si="129"/>
        <v>0</v>
      </c>
      <c r="AJ162" s="45">
        <f t="shared" si="130"/>
        <v>0</v>
      </c>
      <c r="AK162" s="45"/>
      <c r="AL162" s="37">
        <f t="shared" ref="AL162:AL168" si="134">+S162-AC162-AF162-AI162</f>
        <v>0</v>
      </c>
      <c r="AM162" s="23">
        <f t="shared" ref="AM162:AM168" si="135">+T162-AD162-AG162-AJ162</f>
        <v>0</v>
      </c>
      <c r="AN162" s="23"/>
    </row>
    <row r="163" spans="1:40" x14ac:dyDescent="0.25">
      <c r="B163" s="28"/>
      <c r="C163" s="55">
        <v>14</v>
      </c>
      <c r="D163" s="21"/>
      <c r="E163" s="56">
        <v>21074.9</v>
      </c>
      <c r="G163" s="57">
        <v>322</v>
      </c>
      <c r="H163" s="39"/>
      <c r="I163" s="50">
        <f t="shared" si="119"/>
        <v>65.45</v>
      </c>
      <c r="J163" s="39"/>
      <c r="K163" s="126">
        <f>IF(G163=0,0,+K155)</f>
        <v>38</v>
      </c>
      <c r="L163" s="59"/>
      <c r="M163" s="50">
        <f t="shared" si="120"/>
        <v>27.450000000000003</v>
      </c>
      <c r="N163" s="59"/>
      <c r="O163" s="49">
        <f t="shared" si="121"/>
        <v>8838.9000000000015</v>
      </c>
      <c r="P163" s="39"/>
      <c r="Q163" s="128">
        <v>32</v>
      </c>
      <c r="R163" s="39"/>
      <c r="S163" s="36">
        <f t="shared" si="122"/>
        <v>290</v>
      </c>
      <c r="T163" s="45">
        <f t="shared" si="123"/>
        <v>7960.5000000000009</v>
      </c>
      <c r="U163" s="39"/>
      <c r="V163" s="60">
        <f>425</f>
        <v>425</v>
      </c>
      <c r="W163" s="60"/>
      <c r="X163" s="60"/>
      <c r="Y163" s="60"/>
      <c r="Z163" s="67">
        <f t="shared" si="124"/>
        <v>425</v>
      </c>
      <c r="AA163" s="61">
        <f t="shared" si="133"/>
        <v>314</v>
      </c>
      <c r="AC163" s="36">
        <f t="shared" si="125"/>
        <v>290</v>
      </c>
      <c r="AD163" s="45">
        <f t="shared" si="126"/>
        <v>7960.5000000000009</v>
      </c>
      <c r="AE163" s="45"/>
      <c r="AF163" s="36">
        <f t="shared" si="127"/>
        <v>0</v>
      </c>
      <c r="AG163" s="45">
        <f t="shared" si="128"/>
        <v>0</v>
      </c>
      <c r="AH163" s="45"/>
      <c r="AI163" s="37">
        <f t="shared" si="129"/>
        <v>0</v>
      </c>
      <c r="AJ163" s="45">
        <f t="shared" si="130"/>
        <v>0</v>
      </c>
      <c r="AK163" s="45"/>
      <c r="AL163" s="37">
        <f t="shared" si="134"/>
        <v>0</v>
      </c>
      <c r="AM163" s="23">
        <f t="shared" si="135"/>
        <v>0</v>
      </c>
      <c r="AN163" s="23"/>
    </row>
    <row r="164" spans="1:40" x14ac:dyDescent="0.25">
      <c r="B164" s="28"/>
      <c r="C164" s="55">
        <v>15</v>
      </c>
      <c r="D164" s="21"/>
      <c r="E164" s="56">
        <v>17406.96</v>
      </c>
      <c r="G164" s="57">
        <v>246</v>
      </c>
      <c r="H164" s="39"/>
      <c r="I164" s="50">
        <f t="shared" si="119"/>
        <v>70.759999999999991</v>
      </c>
      <c r="J164" s="39"/>
      <c r="K164" s="126">
        <f>IF(G164=0,0,+K163)</f>
        <v>38</v>
      </c>
      <c r="L164" s="59"/>
      <c r="M164" s="50">
        <f t="shared" si="120"/>
        <v>32.759999999999991</v>
      </c>
      <c r="N164" s="59"/>
      <c r="O164" s="49">
        <f t="shared" si="121"/>
        <v>8058.9599999999973</v>
      </c>
      <c r="P164" s="39"/>
      <c r="Q164" s="128">
        <v>32</v>
      </c>
      <c r="R164" s="39"/>
      <c r="S164" s="36">
        <f t="shared" si="122"/>
        <v>214</v>
      </c>
      <c r="T164" s="45">
        <f t="shared" si="123"/>
        <v>7010.6399999999976</v>
      </c>
      <c r="U164" s="39"/>
      <c r="V164" s="60">
        <f>425</f>
        <v>425</v>
      </c>
      <c r="W164" s="60"/>
      <c r="X164" s="60">
        <f>26+4+9+8</f>
        <v>47</v>
      </c>
      <c r="Y164" s="60"/>
      <c r="Z164" s="67">
        <f t="shared" si="124"/>
        <v>472</v>
      </c>
      <c r="AA164" s="61">
        <f t="shared" si="133"/>
        <v>314</v>
      </c>
      <c r="AC164" s="36">
        <f t="shared" si="125"/>
        <v>214</v>
      </c>
      <c r="AD164" s="45">
        <f t="shared" si="126"/>
        <v>7010.6399999999976</v>
      </c>
      <c r="AE164" s="45"/>
      <c r="AF164" s="36">
        <f t="shared" si="127"/>
        <v>0</v>
      </c>
      <c r="AG164" s="45">
        <f t="shared" si="128"/>
        <v>0</v>
      </c>
      <c r="AH164" s="45"/>
      <c r="AI164" s="37">
        <f t="shared" si="129"/>
        <v>0</v>
      </c>
      <c r="AJ164" s="45">
        <f t="shared" si="130"/>
        <v>0</v>
      </c>
      <c r="AK164" s="45"/>
      <c r="AL164" s="37">
        <f t="shared" si="134"/>
        <v>0</v>
      </c>
      <c r="AM164" s="23">
        <f t="shared" si="135"/>
        <v>0</v>
      </c>
      <c r="AN164" s="23"/>
    </row>
    <row r="165" spans="1:40" x14ac:dyDescent="0.25">
      <c r="B165" s="28"/>
      <c r="C165" s="55">
        <v>16</v>
      </c>
      <c r="D165" s="21"/>
      <c r="E165" s="56">
        <v>16484.13</v>
      </c>
      <c r="G165" s="57">
        <v>193</v>
      </c>
      <c r="H165" s="39"/>
      <c r="I165" s="50">
        <f t="shared" si="119"/>
        <v>85.410000000000011</v>
      </c>
      <c r="J165" s="39"/>
      <c r="K165" s="126">
        <f>IF(G165=0,0,+K164)</f>
        <v>38</v>
      </c>
      <c r="L165" s="59"/>
      <c r="M165" s="50">
        <f t="shared" si="120"/>
        <v>47.410000000000011</v>
      </c>
      <c r="N165" s="59"/>
      <c r="O165" s="49">
        <f t="shared" si="121"/>
        <v>9150.1300000000028</v>
      </c>
      <c r="P165" s="39"/>
      <c r="Q165" s="128">
        <v>32</v>
      </c>
      <c r="R165" s="39"/>
      <c r="S165" s="36">
        <f t="shared" si="122"/>
        <v>161</v>
      </c>
      <c r="T165" s="45">
        <f t="shared" si="123"/>
        <v>7633.010000000002</v>
      </c>
      <c r="U165" s="39"/>
      <c r="V165" s="60">
        <f>425</f>
        <v>425</v>
      </c>
      <c r="W165" s="60"/>
      <c r="X165" s="60">
        <f t="shared" ref="X165:X168" si="136">26+4+9+8</f>
        <v>47</v>
      </c>
      <c r="Y165" s="60"/>
      <c r="Z165" s="67">
        <f t="shared" si="124"/>
        <v>472</v>
      </c>
      <c r="AA165" s="61">
        <f t="shared" si="133"/>
        <v>314</v>
      </c>
      <c r="AC165" s="36">
        <f t="shared" si="125"/>
        <v>161</v>
      </c>
      <c r="AD165" s="45">
        <f t="shared" si="126"/>
        <v>7633.010000000002</v>
      </c>
      <c r="AE165" s="45"/>
      <c r="AF165" s="36">
        <f t="shared" si="127"/>
        <v>0</v>
      </c>
      <c r="AG165" s="45">
        <f t="shared" si="128"/>
        <v>0</v>
      </c>
      <c r="AH165" s="45"/>
      <c r="AI165" s="37">
        <f t="shared" si="129"/>
        <v>0</v>
      </c>
      <c r="AJ165" s="45">
        <f t="shared" si="130"/>
        <v>0</v>
      </c>
      <c r="AK165" s="45"/>
      <c r="AL165" s="37">
        <f t="shared" si="134"/>
        <v>0</v>
      </c>
      <c r="AM165" s="23">
        <f t="shared" si="135"/>
        <v>0</v>
      </c>
      <c r="AN165" s="23"/>
    </row>
    <row r="166" spans="1:40" x14ac:dyDescent="0.25">
      <c r="B166" s="28"/>
      <c r="C166" s="55">
        <v>17</v>
      </c>
      <c r="D166" s="21"/>
      <c r="E166" s="56">
        <v>18077.29</v>
      </c>
      <c r="G166" s="57">
        <v>187</v>
      </c>
      <c r="H166" s="39"/>
      <c r="I166" s="50">
        <f t="shared" si="119"/>
        <v>96.67</v>
      </c>
      <c r="J166" s="39"/>
      <c r="K166" s="126">
        <f>IF(G166=0,0,+K165)</f>
        <v>38</v>
      </c>
      <c r="L166" s="59"/>
      <c r="M166" s="50">
        <f t="shared" si="120"/>
        <v>58.67</v>
      </c>
      <c r="N166" s="59"/>
      <c r="O166" s="49">
        <f t="shared" si="121"/>
        <v>10971.29</v>
      </c>
      <c r="P166" s="39"/>
      <c r="Q166" s="128">
        <v>32</v>
      </c>
      <c r="R166" s="39"/>
      <c r="S166" s="36">
        <f t="shared" si="122"/>
        <v>155</v>
      </c>
      <c r="T166" s="45">
        <f t="shared" si="123"/>
        <v>9093.85</v>
      </c>
      <c r="U166" s="39"/>
      <c r="V166" s="60">
        <f>425</f>
        <v>425</v>
      </c>
      <c r="W166" s="60"/>
      <c r="X166" s="60">
        <f t="shared" si="136"/>
        <v>47</v>
      </c>
      <c r="Y166" s="60"/>
      <c r="Z166" s="67">
        <f t="shared" si="124"/>
        <v>472</v>
      </c>
      <c r="AA166" s="61">
        <f t="shared" si="133"/>
        <v>314</v>
      </c>
      <c r="AC166" s="36">
        <f t="shared" si="125"/>
        <v>155</v>
      </c>
      <c r="AD166" s="45">
        <f t="shared" si="126"/>
        <v>9093.85</v>
      </c>
      <c r="AE166" s="45"/>
      <c r="AF166" s="36">
        <f t="shared" si="127"/>
        <v>0</v>
      </c>
      <c r="AG166" s="45">
        <f t="shared" si="128"/>
        <v>0</v>
      </c>
      <c r="AH166" s="45"/>
      <c r="AI166" s="37">
        <f t="shared" si="129"/>
        <v>0</v>
      </c>
      <c r="AJ166" s="45">
        <f t="shared" si="130"/>
        <v>0</v>
      </c>
      <c r="AK166" s="45"/>
      <c r="AL166" s="37">
        <f t="shared" si="134"/>
        <v>0</v>
      </c>
      <c r="AM166" s="23">
        <f t="shared" si="135"/>
        <v>0</v>
      </c>
      <c r="AN166" s="23"/>
    </row>
    <row r="167" spans="1:40" x14ac:dyDescent="0.25">
      <c r="B167" s="28"/>
      <c r="C167" s="55">
        <v>18</v>
      </c>
      <c r="D167" s="21"/>
      <c r="E167" s="56">
        <v>11881.84</v>
      </c>
      <c r="G167" s="57">
        <v>152</v>
      </c>
      <c r="H167" s="39"/>
      <c r="I167" s="50">
        <f t="shared" si="119"/>
        <v>78.17</v>
      </c>
      <c r="J167" s="39"/>
      <c r="K167" s="126">
        <f>IF(G167=0,0,+K166)</f>
        <v>38</v>
      </c>
      <c r="L167" s="59"/>
      <c r="M167" s="50">
        <f t="shared" si="120"/>
        <v>40.17</v>
      </c>
      <c r="N167" s="59"/>
      <c r="O167" s="49">
        <f t="shared" si="121"/>
        <v>6105.84</v>
      </c>
      <c r="P167" s="39"/>
      <c r="Q167" s="128">
        <v>32</v>
      </c>
      <c r="R167" s="39"/>
      <c r="S167" s="36">
        <f t="shared" si="122"/>
        <v>120</v>
      </c>
      <c r="T167" s="45">
        <f t="shared" si="123"/>
        <v>4820.4000000000005</v>
      </c>
      <c r="U167" s="39"/>
      <c r="V167" s="60">
        <f>425</f>
        <v>425</v>
      </c>
      <c r="W167" s="60"/>
      <c r="X167" s="60">
        <f t="shared" si="136"/>
        <v>47</v>
      </c>
      <c r="Y167" s="60"/>
      <c r="Z167" s="67">
        <f t="shared" si="124"/>
        <v>472</v>
      </c>
      <c r="AA167" s="61">
        <f t="shared" si="133"/>
        <v>314</v>
      </c>
      <c r="AC167" s="36">
        <f t="shared" si="125"/>
        <v>120</v>
      </c>
      <c r="AD167" s="45">
        <f t="shared" si="126"/>
        <v>4820.4000000000005</v>
      </c>
      <c r="AE167" s="45"/>
      <c r="AF167" s="36">
        <f t="shared" si="127"/>
        <v>0</v>
      </c>
      <c r="AG167" s="45">
        <f t="shared" si="128"/>
        <v>0</v>
      </c>
      <c r="AH167" s="45"/>
      <c r="AI167" s="37">
        <f t="shared" si="129"/>
        <v>0</v>
      </c>
      <c r="AJ167" s="45">
        <f t="shared" si="130"/>
        <v>0</v>
      </c>
      <c r="AK167" s="45"/>
      <c r="AL167" s="37">
        <f t="shared" si="134"/>
        <v>0</v>
      </c>
      <c r="AM167" s="23">
        <f t="shared" si="135"/>
        <v>0</v>
      </c>
      <c r="AN167" s="23"/>
    </row>
    <row r="168" spans="1:40" x14ac:dyDescent="0.25">
      <c r="B168" s="28"/>
      <c r="C168" s="55">
        <v>19</v>
      </c>
      <c r="D168" s="21"/>
      <c r="E168" s="56">
        <v>5189.67</v>
      </c>
      <c r="G168" s="57">
        <v>81</v>
      </c>
      <c r="H168" s="39"/>
      <c r="I168" s="50">
        <f t="shared" si="119"/>
        <v>64.070000000000007</v>
      </c>
      <c r="J168" s="39"/>
      <c r="K168" s="126">
        <f>IF(G168=0,0,+K160)</f>
        <v>38</v>
      </c>
      <c r="L168" s="59"/>
      <c r="M168" s="50">
        <f t="shared" si="120"/>
        <v>26.070000000000007</v>
      </c>
      <c r="N168" s="59"/>
      <c r="O168" s="49">
        <f t="shared" si="121"/>
        <v>2111.6700000000005</v>
      </c>
      <c r="P168" s="39"/>
      <c r="Q168" s="128">
        <v>32</v>
      </c>
      <c r="R168" s="39"/>
      <c r="S168" s="36">
        <f t="shared" si="122"/>
        <v>49</v>
      </c>
      <c r="T168" s="45">
        <f t="shared" si="123"/>
        <v>1277.4300000000003</v>
      </c>
      <c r="U168" s="39"/>
      <c r="V168" s="60">
        <f>425</f>
        <v>425</v>
      </c>
      <c r="W168" s="60"/>
      <c r="X168" s="60">
        <f t="shared" si="136"/>
        <v>47</v>
      </c>
      <c r="Y168" s="60"/>
      <c r="Z168" s="67">
        <f t="shared" si="124"/>
        <v>472</v>
      </c>
      <c r="AA168" s="61">
        <f t="shared" si="133"/>
        <v>314</v>
      </c>
      <c r="AC168" s="36">
        <f t="shared" si="125"/>
        <v>49</v>
      </c>
      <c r="AD168" s="45">
        <f t="shared" si="126"/>
        <v>1277.4300000000003</v>
      </c>
      <c r="AE168" s="45"/>
      <c r="AF168" s="36">
        <f t="shared" si="127"/>
        <v>0</v>
      </c>
      <c r="AG168" s="45">
        <f t="shared" si="128"/>
        <v>0</v>
      </c>
      <c r="AH168" s="45"/>
      <c r="AI168" s="37">
        <f t="shared" si="129"/>
        <v>0</v>
      </c>
      <c r="AJ168" s="45">
        <f t="shared" si="130"/>
        <v>0</v>
      </c>
      <c r="AK168" s="45"/>
      <c r="AL168" s="37">
        <f t="shared" si="134"/>
        <v>0</v>
      </c>
      <c r="AM168" s="23">
        <f t="shared" si="135"/>
        <v>0</v>
      </c>
      <c r="AN168" s="23"/>
    </row>
    <row r="169" spans="1:40" x14ac:dyDescent="0.25">
      <c r="B169" s="28"/>
      <c r="C169" s="55">
        <v>20</v>
      </c>
      <c r="D169" s="21"/>
      <c r="E169" s="56">
        <v>1085.8</v>
      </c>
      <c r="G169" s="57">
        <v>20</v>
      </c>
      <c r="H169" s="39"/>
      <c r="I169" s="50">
        <f t="shared" si="119"/>
        <v>54.29</v>
      </c>
      <c r="J169" s="39"/>
      <c r="K169" s="126">
        <f>IF(G169=0,0,+K161)</f>
        <v>38</v>
      </c>
      <c r="L169" s="59"/>
      <c r="M169" s="50">
        <f t="shared" si="120"/>
        <v>16.29</v>
      </c>
      <c r="N169" s="59"/>
      <c r="O169" s="49">
        <f t="shared" si="121"/>
        <v>325.79999999999995</v>
      </c>
      <c r="P169" s="39"/>
      <c r="Q169" s="128">
        <v>32</v>
      </c>
      <c r="R169" s="39"/>
      <c r="S169" s="36">
        <f t="shared" si="122"/>
        <v>0</v>
      </c>
      <c r="T169" s="45">
        <f t="shared" si="123"/>
        <v>0</v>
      </c>
      <c r="U169" s="39"/>
      <c r="V169" s="60"/>
      <c r="W169" s="60"/>
      <c r="X169" s="60"/>
      <c r="Y169" s="60"/>
      <c r="Z169" s="67">
        <f t="shared" si="124"/>
        <v>0</v>
      </c>
      <c r="AA169" s="61">
        <f t="shared" si="133"/>
        <v>314</v>
      </c>
      <c r="AC169" s="36">
        <f t="shared" si="125"/>
        <v>0</v>
      </c>
      <c r="AD169" s="45">
        <f t="shared" si="126"/>
        <v>0</v>
      </c>
      <c r="AE169" s="45"/>
      <c r="AF169" s="36">
        <f t="shared" si="127"/>
        <v>0</v>
      </c>
      <c r="AG169" s="45">
        <f t="shared" si="128"/>
        <v>0</v>
      </c>
      <c r="AH169" s="45"/>
      <c r="AI169" s="37">
        <f t="shared" si="129"/>
        <v>0</v>
      </c>
      <c r="AJ169" s="45">
        <f t="shared" si="130"/>
        <v>0</v>
      </c>
      <c r="AK169" s="45"/>
      <c r="AL169" s="37">
        <f t="shared" si="131"/>
        <v>0</v>
      </c>
      <c r="AM169" s="23">
        <f t="shared" si="132"/>
        <v>0</v>
      </c>
      <c r="AN169" s="23"/>
    </row>
    <row r="170" spans="1:40" x14ac:dyDescent="0.25">
      <c r="B170" s="28"/>
      <c r="C170" s="55">
        <v>21</v>
      </c>
      <c r="D170" s="21"/>
      <c r="E170" s="56">
        <v>424.71</v>
      </c>
      <c r="G170" s="57">
        <v>9</v>
      </c>
      <c r="H170" s="39"/>
      <c r="I170" s="50">
        <f t="shared" si="119"/>
        <v>47.19</v>
      </c>
      <c r="J170" s="39"/>
      <c r="K170" s="126">
        <f>IF(G170=0,0,+K169)</f>
        <v>38</v>
      </c>
      <c r="L170" s="59"/>
      <c r="M170" s="50">
        <f t="shared" si="120"/>
        <v>9.1899999999999977</v>
      </c>
      <c r="N170" s="59"/>
      <c r="O170" s="49">
        <f t="shared" si="121"/>
        <v>82.70999999999998</v>
      </c>
      <c r="P170" s="39"/>
      <c r="Q170" s="128">
        <v>177</v>
      </c>
      <c r="R170" s="39"/>
      <c r="S170" s="36">
        <f t="shared" si="122"/>
        <v>0</v>
      </c>
      <c r="T170" s="45">
        <f t="shared" si="123"/>
        <v>0</v>
      </c>
      <c r="U170" s="39"/>
      <c r="V170" s="60"/>
      <c r="W170" s="60"/>
      <c r="X170" s="60"/>
      <c r="Y170" s="60"/>
      <c r="Z170" s="67">
        <f t="shared" si="124"/>
        <v>0</v>
      </c>
      <c r="AA170" s="61">
        <f t="shared" si="133"/>
        <v>314</v>
      </c>
      <c r="AC170" s="36">
        <f t="shared" si="125"/>
        <v>0</v>
      </c>
      <c r="AD170" s="45">
        <f t="shared" si="126"/>
        <v>0</v>
      </c>
      <c r="AE170" s="45"/>
      <c r="AF170" s="36">
        <f t="shared" si="127"/>
        <v>0</v>
      </c>
      <c r="AG170" s="45">
        <f t="shared" si="128"/>
        <v>0</v>
      </c>
      <c r="AH170" s="45"/>
      <c r="AI170" s="37">
        <f t="shared" si="129"/>
        <v>0</v>
      </c>
      <c r="AJ170" s="45">
        <f t="shared" si="130"/>
        <v>0</v>
      </c>
      <c r="AK170" s="45"/>
      <c r="AL170" s="37">
        <f t="shared" si="131"/>
        <v>0</v>
      </c>
      <c r="AM170" s="23">
        <f t="shared" si="132"/>
        <v>0</v>
      </c>
      <c r="AN170" s="23"/>
    </row>
    <row r="171" spans="1:40" x14ac:dyDescent="0.25">
      <c r="B171" s="28"/>
      <c r="C171" s="55"/>
      <c r="D171" s="21"/>
      <c r="E171" s="56"/>
      <c r="G171" s="57"/>
      <c r="H171" s="39"/>
      <c r="I171" s="50"/>
      <c r="J171" s="39"/>
      <c r="K171" s="126"/>
      <c r="L171" s="59"/>
      <c r="M171" s="50"/>
      <c r="N171" s="59"/>
      <c r="O171" s="49"/>
      <c r="P171" s="39"/>
      <c r="Q171" s="128"/>
      <c r="R171" s="39"/>
      <c r="S171" s="36"/>
      <c r="T171" s="45"/>
      <c r="U171" s="39"/>
      <c r="V171" s="60"/>
      <c r="W171" s="60"/>
      <c r="X171" s="60"/>
      <c r="Y171" s="60"/>
      <c r="Z171" s="67"/>
      <c r="AA171" s="61"/>
      <c r="AC171" s="36"/>
      <c r="AD171" s="45"/>
      <c r="AE171" s="45"/>
      <c r="AF171" s="36"/>
      <c r="AG171" s="45"/>
      <c r="AH171" s="45"/>
      <c r="AJ171" s="45"/>
      <c r="AK171" s="45"/>
      <c r="AM171" s="23"/>
      <c r="AN171" s="23"/>
    </row>
    <row r="172" spans="1:40" x14ac:dyDescent="0.25">
      <c r="B172" s="28"/>
      <c r="C172" s="55"/>
      <c r="D172" s="21"/>
      <c r="E172" s="56"/>
      <c r="G172" s="57"/>
      <c r="H172" s="39"/>
      <c r="I172" s="50"/>
      <c r="J172" s="39"/>
      <c r="K172" s="126"/>
      <c r="L172" s="59"/>
      <c r="M172" s="50"/>
      <c r="N172" s="59"/>
      <c r="O172" s="49"/>
      <c r="P172" s="39"/>
      <c r="Q172" s="128"/>
      <c r="R172" s="39"/>
      <c r="S172" s="36"/>
      <c r="T172" s="45"/>
      <c r="U172" s="39"/>
      <c r="V172" s="60"/>
      <c r="W172" s="60"/>
      <c r="X172" s="60"/>
      <c r="Y172" s="60"/>
      <c r="Z172" s="67"/>
      <c r="AA172" s="61"/>
      <c r="AC172" s="36"/>
      <c r="AD172" s="45"/>
      <c r="AE172" s="45"/>
      <c r="AF172" s="36"/>
      <c r="AG172" s="45"/>
      <c r="AH172" s="45"/>
      <c r="AJ172" s="45"/>
      <c r="AK172" s="45"/>
      <c r="AM172" s="23"/>
      <c r="AN172" s="23"/>
    </row>
    <row r="173" spans="1:40" x14ac:dyDescent="0.25">
      <c r="B173" s="28"/>
      <c r="C173" s="55"/>
      <c r="D173" s="21"/>
      <c r="E173" s="56"/>
      <c r="G173" s="57"/>
      <c r="H173" s="39"/>
      <c r="I173" s="50"/>
      <c r="J173" s="39"/>
      <c r="K173" s="126"/>
      <c r="L173" s="59"/>
      <c r="M173" s="50"/>
      <c r="N173" s="59"/>
      <c r="O173" s="49"/>
      <c r="P173" s="39"/>
      <c r="Q173" s="128"/>
      <c r="R173" s="39"/>
      <c r="S173" s="36"/>
      <c r="T173" s="45"/>
      <c r="U173" s="39"/>
      <c r="V173" s="60"/>
      <c r="W173" s="60"/>
      <c r="X173" s="60"/>
      <c r="Y173" s="60"/>
      <c r="Z173" s="67"/>
      <c r="AA173" s="61"/>
      <c r="AC173" s="36"/>
      <c r="AD173" s="45"/>
      <c r="AE173" s="45"/>
      <c r="AF173" s="36"/>
      <c r="AG173" s="45"/>
      <c r="AH173" s="45"/>
      <c r="AJ173" s="45"/>
      <c r="AK173" s="45"/>
      <c r="AM173" s="23"/>
      <c r="AN173" s="23"/>
    </row>
    <row r="174" spans="1:40" x14ac:dyDescent="0.25">
      <c r="A174">
        <f>A159+1</f>
        <v>18</v>
      </c>
      <c r="B174" s="52">
        <v>45160</v>
      </c>
      <c r="C174" s="21"/>
      <c r="D174" s="21"/>
      <c r="E174" s="53">
        <f>SUM(E175:E182)</f>
        <v>58259.639999999992</v>
      </c>
      <c r="G174" s="54">
        <f>SUM(G175:G182)</f>
        <v>1138</v>
      </c>
      <c r="H174" s="39"/>
      <c r="I174" s="62"/>
      <c r="J174" s="39"/>
      <c r="K174" s="62"/>
      <c r="L174" s="59"/>
      <c r="M174" s="62"/>
      <c r="N174" s="59"/>
      <c r="O174" s="53">
        <f>SUM(O175:O182)</f>
        <v>12739.639999999998</v>
      </c>
      <c r="P174" s="39"/>
      <c r="Q174" s="39"/>
      <c r="R174" s="39"/>
      <c r="S174" s="54">
        <f>SUM(S175:S182)</f>
        <v>484</v>
      </c>
      <c r="T174" s="53">
        <f>SUM(T175:T182)</f>
        <v>4029.5299999999997</v>
      </c>
      <c r="U174" s="39"/>
      <c r="X174" s="36"/>
      <c r="AC174" s="54">
        <f>SUM(AC175:AC182)</f>
        <v>484</v>
      </c>
      <c r="AD174" s="53">
        <f>SUM(AD175:AD182)</f>
        <v>4029.5299999999997</v>
      </c>
      <c r="AE174" s="45"/>
      <c r="AF174" s="54">
        <f>SUM(AF175:AF182)</f>
        <v>0</v>
      </c>
      <c r="AG174" s="53">
        <f>SUM(AG175:AG182)</f>
        <v>0</v>
      </c>
      <c r="AH174" s="45"/>
      <c r="AI174" s="65">
        <f>SUM(AI175:AI182)</f>
        <v>0</v>
      </c>
      <c r="AJ174" s="53">
        <f>SUM(AJ175:AJ182)</f>
        <v>0</v>
      </c>
      <c r="AK174" s="45"/>
      <c r="AL174" s="65">
        <f>SUM(AL175:AL182)</f>
        <v>0</v>
      </c>
      <c r="AM174" s="53">
        <f>SUM(AM175:AM182)</f>
        <v>0</v>
      </c>
      <c r="AN174" s="63"/>
    </row>
    <row r="175" spans="1:40" x14ac:dyDescent="0.25">
      <c r="B175" s="28"/>
      <c r="C175" s="55">
        <v>12</v>
      </c>
      <c r="D175" s="21"/>
      <c r="E175" s="56">
        <v>20895.439999999999</v>
      </c>
      <c r="G175" s="57">
        <v>466</v>
      </c>
      <c r="H175" s="39"/>
      <c r="I175" s="50">
        <f>IF(G175=0,0,E175/G175)</f>
        <v>44.839999999999996</v>
      </c>
      <c r="J175" s="39"/>
      <c r="K175" s="58">
        <v>40</v>
      </c>
      <c r="L175" s="59"/>
      <c r="M175" s="50">
        <f>IF(I175 = 0, 0, I175-K175)</f>
        <v>4.8399999999999963</v>
      </c>
      <c r="N175" s="59"/>
      <c r="O175" s="49">
        <f>+M175*G175</f>
        <v>2255.4399999999982</v>
      </c>
      <c r="P175" s="39"/>
      <c r="Q175" s="128">
        <v>177</v>
      </c>
      <c r="R175" s="39"/>
      <c r="S175" s="36">
        <f>IF(($G175-$Q175)&gt;0,($G175-$Q175),0)</f>
        <v>289</v>
      </c>
      <c r="T175" s="45">
        <f>+S175*M175</f>
        <v>1398.7599999999989</v>
      </c>
      <c r="U175" s="39"/>
      <c r="V175" s="60">
        <f>425</f>
        <v>425</v>
      </c>
      <c r="W175" s="60"/>
      <c r="X175" s="60"/>
      <c r="Y175" s="60"/>
      <c r="Z175" s="67">
        <f>SUM(V175:Y175)</f>
        <v>425</v>
      </c>
      <c r="AA175" s="61">
        <f>IF(MONTH(B174)&gt;9,+$G$512,IF(MONTH(B174)&lt;4,+$G$512,+$G$513))</f>
        <v>314</v>
      </c>
      <c r="AC175" s="36">
        <f>IF(Z175&gt;=AA175,IF(S175&lt;Z175,+S175,+Z175),0)</f>
        <v>289</v>
      </c>
      <c r="AD175" s="45">
        <f>IF(AC175&gt;0,+AC175*M175,0)</f>
        <v>1398.7599999999989</v>
      </c>
      <c r="AE175" s="45"/>
      <c r="AF175" s="36">
        <f>IF(AC175=0,IF(S175&lt;W175,+S175,+W175),0)</f>
        <v>0</v>
      </c>
      <c r="AG175" s="45">
        <f>IF(AF175&gt;0,+AF175*M175,0)</f>
        <v>0</v>
      </c>
      <c r="AH175" s="45"/>
      <c r="AI175" s="37">
        <f>IF((S175-AC175-AF175)&gt;0,(+S175-AC175-AF175)*0.85,0)</f>
        <v>0</v>
      </c>
      <c r="AJ175" s="45">
        <f t="shared" ref="AJ175:AJ182" si="137">IF(AI175&gt;0,IF(I175&lt;$I$508,+AI175*M175,+AI175*($I$508-K175)),0)</f>
        <v>0</v>
      </c>
      <c r="AK175" s="45"/>
      <c r="AL175" s="37">
        <f t="shared" ref="AL175:AL182" si="138">+S175-AC175-AF175-AI175</f>
        <v>0</v>
      </c>
      <c r="AM175" s="23">
        <f t="shared" ref="AM175:AM182" si="139">+T175-AD175-AG175-AJ175</f>
        <v>0</v>
      </c>
      <c r="AN175" s="23"/>
    </row>
    <row r="176" spans="1:40" x14ac:dyDescent="0.25">
      <c r="B176" s="28"/>
      <c r="C176" s="55">
        <v>13</v>
      </c>
      <c r="D176" s="21"/>
      <c r="E176" s="56">
        <v>14876.9</v>
      </c>
      <c r="G176" s="57">
        <v>310</v>
      </c>
      <c r="H176" s="39"/>
      <c r="I176" s="50">
        <f>IF(G176=0,0,E176/G176)</f>
        <v>47.99</v>
      </c>
      <c r="J176" s="39"/>
      <c r="K176" s="126">
        <f>IF(G176=0,0,+K175)</f>
        <v>40</v>
      </c>
      <c r="L176" s="59"/>
      <c r="M176" s="50">
        <f>IF(I176 = 0, 0, I176-K176)</f>
        <v>7.990000000000002</v>
      </c>
      <c r="N176" s="59"/>
      <c r="O176" s="49">
        <f>+M176*G176</f>
        <v>2476.9000000000005</v>
      </c>
      <c r="P176" s="39"/>
      <c r="Q176" s="128">
        <v>177</v>
      </c>
      <c r="R176" s="39"/>
      <c r="S176" s="36">
        <f>IF(($G176-$Q176)&gt;0,($G176-$Q176),0)</f>
        <v>133</v>
      </c>
      <c r="T176" s="45">
        <f>+S176*M176</f>
        <v>1062.6700000000003</v>
      </c>
      <c r="U176" s="39"/>
      <c r="V176" s="60">
        <f>425</f>
        <v>425</v>
      </c>
      <c r="W176" s="60"/>
      <c r="X176" s="60"/>
      <c r="Y176" s="60"/>
      <c r="Z176" s="67">
        <f>SUM(V176:Y176)</f>
        <v>425</v>
      </c>
      <c r="AA176" s="61">
        <f>+AA175</f>
        <v>314</v>
      </c>
      <c r="AC176" s="36">
        <f>IF(Z176&gt;=AA176,IF(S176&lt;Z176,+S176,+Z176),0)</f>
        <v>133</v>
      </c>
      <c r="AD176" s="45">
        <f>IF(AC176&gt;0,+AC176*M176,0)</f>
        <v>1062.6700000000003</v>
      </c>
      <c r="AE176" s="45"/>
      <c r="AF176" s="36">
        <f>IF(AC176=0,IF(S176&lt;W176,+S176,+W176),0)</f>
        <v>0</v>
      </c>
      <c r="AG176" s="45">
        <f>IF(AF176&gt;0,+AF176*M176,0)</f>
        <v>0</v>
      </c>
      <c r="AH176" s="45"/>
      <c r="AI176" s="37">
        <f>IF((S176-AC176-AF176)&gt;0,(+S176-AC176-AF176)*0.85,0)</f>
        <v>0</v>
      </c>
      <c r="AJ176" s="45">
        <f t="shared" si="137"/>
        <v>0</v>
      </c>
      <c r="AK176" s="45"/>
      <c r="AL176" s="37">
        <f t="shared" si="138"/>
        <v>0</v>
      </c>
      <c r="AM176" s="23">
        <f t="shared" si="139"/>
        <v>0</v>
      </c>
      <c r="AN176" s="23"/>
    </row>
    <row r="177" spans="1:40" x14ac:dyDescent="0.25">
      <c r="B177" s="28"/>
      <c r="C177" s="55">
        <v>14</v>
      </c>
      <c r="D177" s="21"/>
      <c r="E177" s="56">
        <v>3387.19</v>
      </c>
      <c r="G177" s="57">
        <v>59</v>
      </c>
      <c r="H177" s="39"/>
      <c r="I177" s="50">
        <f t="shared" ref="I177:I180" si="140">IF(G177=0,0,E177/G177)</f>
        <v>57.410000000000004</v>
      </c>
      <c r="J177" s="39"/>
      <c r="K177" s="126">
        <f t="shared" ref="K177:K180" si="141">IF(G177=0,0,+K176)</f>
        <v>40</v>
      </c>
      <c r="L177" s="59"/>
      <c r="M177" s="50">
        <f t="shared" ref="M177:M180" si="142">IF(I177 = 0, 0, I177-K177)</f>
        <v>17.410000000000004</v>
      </c>
      <c r="N177" s="59"/>
      <c r="O177" s="49">
        <f t="shared" ref="O177:O180" si="143">+M177*G177</f>
        <v>1027.1900000000003</v>
      </c>
      <c r="P177" s="39"/>
      <c r="Q177" s="128">
        <v>32</v>
      </c>
      <c r="R177" s="39"/>
      <c r="S177" s="36">
        <f t="shared" ref="S177:S180" si="144">IF(($G177-$Q177)&gt;0,($G177-$Q177),0)</f>
        <v>27</v>
      </c>
      <c r="T177" s="45">
        <f t="shared" ref="T177:T180" si="145">+S177*M177</f>
        <v>470.07000000000011</v>
      </c>
      <c r="U177" s="39"/>
      <c r="V177" s="60">
        <f>425</f>
        <v>425</v>
      </c>
      <c r="W177" s="60"/>
      <c r="X177" s="60"/>
      <c r="Y177" s="60"/>
      <c r="Z177" s="67">
        <f t="shared" ref="Z177:Z180" si="146">SUM(V177:Y177)</f>
        <v>425</v>
      </c>
      <c r="AA177" s="61">
        <f t="shared" ref="AA177:AA180" si="147">+AA176</f>
        <v>314</v>
      </c>
      <c r="AC177" s="36">
        <f t="shared" ref="AC177:AC180" si="148">IF(Z177&gt;=AA177,IF(S177&lt;Z177,+S177,+Z177),0)</f>
        <v>27</v>
      </c>
      <c r="AD177" s="45">
        <f t="shared" ref="AD177:AD180" si="149">IF(AC177&gt;0,+AC177*M177,0)</f>
        <v>470.07000000000011</v>
      </c>
      <c r="AE177" s="45"/>
      <c r="AF177" s="36">
        <f t="shared" ref="AF177:AF180" si="150">IF(AC177=0,IF(S177&lt;W177,+S177,+W177),0)</f>
        <v>0</v>
      </c>
      <c r="AG177" s="45">
        <f t="shared" ref="AG177:AG180" si="151">IF(AF177&gt;0,+AF177*M177,0)</f>
        <v>0</v>
      </c>
      <c r="AH177" s="45"/>
      <c r="AI177" s="37">
        <f t="shared" ref="AI177:AI180" si="152">IF((S177-AC177-AF177)&gt;0,(+S177-AC177-AF177)*0.85,0)</f>
        <v>0</v>
      </c>
      <c r="AJ177" s="45">
        <f t="shared" si="137"/>
        <v>0</v>
      </c>
      <c r="AK177" s="45"/>
      <c r="AL177" s="37">
        <f t="shared" ref="AL177:AL180" si="153">+S177-AC177-AF177-AI177</f>
        <v>0</v>
      </c>
      <c r="AM177" s="23">
        <f t="shared" ref="AM177:AM180" si="154">+T177-AD177-AG177-AJ177</f>
        <v>0</v>
      </c>
      <c r="AN177" s="23"/>
    </row>
    <row r="178" spans="1:40" x14ac:dyDescent="0.25">
      <c r="B178" s="28"/>
      <c r="C178" s="55">
        <v>15</v>
      </c>
      <c r="D178" s="21"/>
      <c r="E178" s="56">
        <v>3151.5</v>
      </c>
      <c r="G178" s="57">
        <v>50</v>
      </c>
      <c r="H178" s="39"/>
      <c r="I178" s="50">
        <f t="shared" si="140"/>
        <v>63.03</v>
      </c>
      <c r="J178" s="39"/>
      <c r="K178" s="126">
        <f t="shared" si="141"/>
        <v>40</v>
      </c>
      <c r="L178" s="59"/>
      <c r="M178" s="50">
        <f t="shared" si="142"/>
        <v>23.03</v>
      </c>
      <c r="N178" s="59"/>
      <c r="O178" s="49">
        <f t="shared" si="143"/>
        <v>1151.5</v>
      </c>
      <c r="P178" s="39"/>
      <c r="Q178" s="128">
        <v>32</v>
      </c>
      <c r="R178" s="39"/>
      <c r="S178" s="36">
        <f t="shared" si="144"/>
        <v>18</v>
      </c>
      <c r="T178" s="45">
        <f t="shared" si="145"/>
        <v>414.54</v>
      </c>
      <c r="U178" s="39"/>
      <c r="V178" s="60">
        <f>425</f>
        <v>425</v>
      </c>
      <c r="W178" s="60"/>
      <c r="X178" s="60"/>
      <c r="Y178" s="60"/>
      <c r="Z178" s="67">
        <f t="shared" si="146"/>
        <v>425</v>
      </c>
      <c r="AA178" s="61">
        <f t="shared" si="147"/>
        <v>314</v>
      </c>
      <c r="AC178" s="36">
        <f t="shared" si="148"/>
        <v>18</v>
      </c>
      <c r="AD178" s="45">
        <f t="shared" si="149"/>
        <v>414.54</v>
      </c>
      <c r="AE178" s="45"/>
      <c r="AF178" s="36">
        <f t="shared" si="150"/>
        <v>0</v>
      </c>
      <c r="AG178" s="45">
        <f t="shared" si="151"/>
        <v>0</v>
      </c>
      <c r="AH178" s="45"/>
      <c r="AI178" s="37">
        <f t="shared" si="152"/>
        <v>0</v>
      </c>
      <c r="AJ178" s="45">
        <f t="shared" si="137"/>
        <v>0</v>
      </c>
      <c r="AK178" s="45"/>
      <c r="AL178" s="37">
        <f t="shared" si="153"/>
        <v>0</v>
      </c>
      <c r="AM178" s="23">
        <f t="shared" si="154"/>
        <v>0</v>
      </c>
      <c r="AN178" s="23"/>
    </row>
    <row r="179" spans="1:40" x14ac:dyDescent="0.25">
      <c r="B179" s="28"/>
      <c r="C179" s="55">
        <v>16</v>
      </c>
      <c r="D179" s="21"/>
      <c r="E179" s="56">
        <v>3491.17</v>
      </c>
      <c r="G179" s="57">
        <v>43</v>
      </c>
      <c r="H179" s="39"/>
      <c r="I179" s="50">
        <f t="shared" si="140"/>
        <v>81.19</v>
      </c>
      <c r="J179" s="39"/>
      <c r="K179" s="126">
        <f t="shared" si="141"/>
        <v>40</v>
      </c>
      <c r="L179" s="59"/>
      <c r="M179" s="50">
        <f t="shared" si="142"/>
        <v>41.19</v>
      </c>
      <c r="N179" s="59"/>
      <c r="O179" s="49">
        <f t="shared" si="143"/>
        <v>1771.1699999999998</v>
      </c>
      <c r="P179" s="39"/>
      <c r="Q179" s="128">
        <v>32</v>
      </c>
      <c r="R179" s="39"/>
      <c r="S179" s="36">
        <f t="shared" si="144"/>
        <v>11</v>
      </c>
      <c r="T179" s="45">
        <f t="shared" si="145"/>
        <v>453.09</v>
      </c>
      <c r="U179" s="39"/>
      <c r="V179" s="60">
        <f>425</f>
        <v>425</v>
      </c>
      <c r="W179" s="60"/>
      <c r="X179" s="60"/>
      <c r="Y179" s="60"/>
      <c r="Z179" s="67">
        <f t="shared" si="146"/>
        <v>425</v>
      </c>
      <c r="AA179" s="61">
        <f t="shared" si="147"/>
        <v>314</v>
      </c>
      <c r="AC179" s="36">
        <f t="shared" si="148"/>
        <v>11</v>
      </c>
      <c r="AD179" s="45">
        <f t="shared" si="149"/>
        <v>453.09</v>
      </c>
      <c r="AE179" s="45"/>
      <c r="AF179" s="36">
        <f t="shared" si="150"/>
        <v>0</v>
      </c>
      <c r="AG179" s="45">
        <f t="shared" si="151"/>
        <v>0</v>
      </c>
      <c r="AH179" s="45"/>
      <c r="AI179" s="37">
        <f t="shared" si="152"/>
        <v>0</v>
      </c>
      <c r="AJ179" s="45">
        <f t="shared" si="137"/>
        <v>0</v>
      </c>
      <c r="AK179" s="45"/>
      <c r="AL179" s="37">
        <f t="shared" si="153"/>
        <v>0</v>
      </c>
      <c r="AM179" s="23">
        <f t="shared" si="154"/>
        <v>0</v>
      </c>
      <c r="AN179" s="23"/>
    </row>
    <row r="180" spans="1:40" x14ac:dyDescent="0.25">
      <c r="B180" s="28"/>
      <c r="C180" s="55">
        <v>17</v>
      </c>
      <c r="D180" s="21"/>
      <c r="E180" s="56">
        <v>2987.84</v>
      </c>
      <c r="G180" s="57">
        <v>32</v>
      </c>
      <c r="H180" s="39"/>
      <c r="I180" s="50">
        <f t="shared" si="140"/>
        <v>93.37</v>
      </c>
      <c r="J180" s="39"/>
      <c r="K180" s="126">
        <f t="shared" si="141"/>
        <v>40</v>
      </c>
      <c r="L180" s="59"/>
      <c r="M180" s="50">
        <f t="shared" si="142"/>
        <v>53.370000000000005</v>
      </c>
      <c r="N180" s="59"/>
      <c r="O180" s="49">
        <f t="shared" si="143"/>
        <v>1707.8400000000001</v>
      </c>
      <c r="P180" s="39"/>
      <c r="Q180" s="128">
        <v>32</v>
      </c>
      <c r="R180" s="39"/>
      <c r="S180" s="36">
        <f t="shared" si="144"/>
        <v>0</v>
      </c>
      <c r="T180" s="45">
        <f t="shared" si="145"/>
        <v>0</v>
      </c>
      <c r="U180" s="39"/>
      <c r="V180" s="60"/>
      <c r="W180" s="60"/>
      <c r="X180" s="60"/>
      <c r="Y180" s="60"/>
      <c r="Z180" s="67">
        <f t="shared" si="146"/>
        <v>0</v>
      </c>
      <c r="AA180" s="61">
        <f t="shared" si="147"/>
        <v>314</v>
      </c>
      <c r="AC180" s="36">
        <f t="shared" si="148"/>
        <v>0</v>
      </c>
      <c r="AD180" s="45">
        <f t="shared" si="149"/>
        <v>0</v>
      </c>
      <c r="AE180" s="45"/>
      <c r="AF180" s="36">
        <f t="shared" si="150"/>
        <v>0</v>
      </c>
      <c r="AG180" s="45">
        <f t="shared" si="151"/>
        <v>0</v>
      </c>
      <c r="AH180" s="45"/>
      <c r="AI180" s="37">
        <f t="shared" si="152"/>
        <v>0</v>
      </c>
      <c r="AJ180" s="45">
        <f t="shared" si="137"/>
        <v>0</v>
      </c>
      <c r="AK180" s="45"/>
      <c r="AL180" s="37">
        <f t="shared" si="153"/>
        <v>0</v>
      </c>
      <c r="AM180" s="23">
        <f t="shared" si="154"/>
        <v>0</v>
      </c>
      <c r="AN180" s="23"/>
    </row>
    <row r="181" spans="1:40" x14ac:dyDescent="0.25">
      <c r="B181" s="28"/>
      <c r="C181" s="55">
        <v>18</v>
      </c>
      <c r="D181" s="21"/>
      <c r="E181" s="56">
        <v>2979.2</v>
      </c>
      <c r="G181" s="57">
        <v>38</v>
      </c>
      <c r="H181" s="39"/>
      <c r="I181" s="50">
        <f>IF(G181=0,0,E181/G181)</f>
        <v>78.399999999999991</v>
      </c>
      <c r="J181" s="39"/>
      <c r="K181" s="126">
        <f>IF(G181=0,0,+K176)</f>
        <v>40</v>
      </c>
      <c r="L181" s="59"/>
      <c r="M181" s="50">
        <f>IF(I181 = 0, 0, I181-K181)</f>
        <v>38.399999999999991</v>
      </c>
      <c r="N181" s="59"/>
      <c r="O181" s="49">
        <f>+M181*G181</f>
        <v>1459.1999999999996</v>
      </c>
      <c r="P181" s="39"/>
      <c r="Q181" s="128">
        <v>32</v>
      </c>
      <c r="R181" s="39"/>
      <c r="S181" s="36">
        <f>IF(($G181-$Q181)&gt;0,($G181-$Q181),0)</f>
        <v>6</v>
      </c>
      <c r="T181" s="45">
        <f>+S181*M181</f>
        <v>230.39999999999995</v>
      </c>
      <c r="U181" s="39"/>
      <c r="V181" s="60">
        <f>425</f>
        <v>425</v>
      </c>
      <c r="W181" s="60"/>
      <c r="X181" s="60"/>
      <c r="Y181" s="60"/>
      <c r="Z181" s="67">
        <f>SUM(V181:Y181)</f>
        <v>425</v>
      </c>
      <c r="AA181" s="61">
        <f>+AA176</f>
        <v>314</v>
      </c>
      <c r="AC181" s="36">
        <f>IF(Z181&gt;=AA181,IF(S181&lt;Z181,+S181,+Z181),0)</f>
        <v>6</v>
      </c>
      <c r="AD181" s="45">
        <f>IF(AC181&gt;0,+AC181*M181,0)</f>
        <v>230.39999999999995</v>
      </c>
      <c r="AE181" s="45"/>
      <c r="AF181" s="36">
        <f>IF(AC181=0,IF(S181&lt;W181,+S181,+W181),0)</f>
        <v>0</v>
      </c>
      <c r="AG181" s="45">
        <f>IF(AF181&gt;0,+AF181*M181,0)</f>
        <v>0</v>
      </c>
      <c r="AH181" s="45"/>
      <c r="AI181" s="37">
        <f>IF((S181-AC181-AF181)&gt;0,(+S181-AC181-AF181)*0.85,0)</f>
        <v>0</v>
      </c>
      <c r="AJ181" s="45">
        <f t="shared" si="137"/>
        <v>0</v>
      </c>
      <c r="AK181" s="45"/>
      <c r="AL181" s="37">
        <f t="shared" si="138"/>
        <v>0</v>
      </c>
      <c r="AM181" s="23">
        <f t="shared" si="139"/>
        <v>0</v>
      </c>
      <c r="AN181" s="23"/>
    </row>
    <row r="182" spans="1:40" x14ac:dyDescent="0.25">
      <c r="B182" s="28"/>
      <c r="C182" s="55">
        <v>20</v>
      </c>
      <c r="D182" s="21"/>
      <c r="E182" s="56">
        <v>6490.4</v>
      </c>
      <c r="G182" s="57">
        <v>140</v>
      </c>
      <c r="H182" s="39"/>
      <c r="I182" s="50">
        <f>IF(G182=0,0,E182/G182)</f>
        <v>46.36</v>
      </c>
      <c r="J182" s="39"/>
      <c r="K182" s="126">
        <f>IF(G182=0,0,+K181)</f>
        <v>40</v>
      </c>
      <c r="L182" s="59"/>
      <c r="M182" s="50">
        <f>IF(I182 = 0, 0, I182-K182)</f>
        <v>6.3599999999999994</v>
      </c>
      <c r="N182" s="59"/>
      <c r="O182" s="49">
        <f>+M182*G182</f>
        <v>890.39999999999986</v>
      </c>
      <c r="P182" s="39"/>
      <c r="Q182" s="128">
        <v>177</v>
      </c>
      <c r="R182" s="39"/>
      <c r="S182" s="36">
        <f>IF(($G182-$Q182)&gt;0,($G182-$Q182),0)</f>
        <v>0</v>
      </c>
      <c r="T182" s="45">
        <f>+S182*M182</f>
        <v>0</v>
      </c>
      <c r="U182" s="39"/>
      <c r="V182" s="60"/>
      <c r="W182" s="60"/>
      <c r="X182" s="60"/>
      <c r="Y182" s="60"/>
      <c r="Z182" s="67">
        <f>SUM(V182:Y182)</f>
        <v>0</v>
      </c>
      <c r="AA182" s="61">
        <f>+AA181</f>
        <v>314</v>
      </c>
      <c r="AC182" s="36">
        <f>IF(Z182&gt;=AA182,IF(S182&lt;Z182,+S182,+Z182),0)</f>
        <v>0</v>
      </c>
      <c r="AD182" s="45">
        <f>IF(AC182&gt;0,+AC182*M182,0)</f>
        <v>0</v>
      </c>
      <c r="AE182" s="45"/>
      <c r="AF182" s="36">
        <f>IF(AC182=0,IF(S182&lt;W182,+S182,+W182),0)</f>
        <v>0</v>
      </c>
      <c r="AG182" s="45">
        <f>IF(AF182&gt;0,+AF182*M182,0)</f>
        <v>0</v>
      </c>
      <c r="AH182" s="45"/>
      <c r="AI182" s="37">
        <f>IF((S182-AC182-AF182)&gt;0,(+S182-AC182-AF182)*0.85,0)</f>
        <v>0</v>
      </c>
      <c r="AJ182" s="45">
        <f t="shared" si="137"/>
        <v>0</v>
      </c>
      <c r="AK182" s="45"/>
      <c r="AL182" s="37">
        <f t="shared" si="138"/>
        <v>0</v>
      </c>
      <c r="AM182" s="23">
        <f t="shared" si="139"/>
        <v>0</v>
      </c>
      <c r="AN182" s="23"/>
    </row>
    <row r="183" spans="1:40" x14ac:dyDescent="0.25">
      <c r="B183" s="28"/>
      <c r="C183" s="55"/>
      <c r="D183" s="21"/>
      <c r="E183" s="56"/>
      <c r="G183" s="57"/>
      <c r="H183" s="39"/>
      <c r="I183" s="50"/>
      <c r="J183" s="39"/>
      <c r="K183" s="126"/>
      <c r="L183" s="59"/>
      <c r="M183" s="50"/>
      <c r="N183" s="59"/>
      <c r="O183" s="49"/>
      <c r="P183" s="39"/>
      <c r="Q183" s="128"/>
      <c r="R183" s="39"/>
      <c r="S183" s="36"/>
      <c r="T183" s="45"/>
      <c r="U183" s="39"/>
      <c r="V183" s="60"/>
      <c r="W183" s="60"/>
      <c r="X183" s="60"/>
      <c r="Y183" s="60"/>
      <c r="Z183" s="67"/>
      <c r="AA183" s="61"/>
      <c r="AC183" s="36"/>
      <c r="AD183" s="45"/>
      <c r="AE183" s="45"/>
      <c r="AF183" s="36"/>
      <c r="AG183" s="45"/>
      <c r="AH183" s="45"/>
      <c r="AJ183" s="45"/>
      <c r="AK183" s="45"/>
      <c r="AM183" s="23"/>
      <c r="AN183" s="23"/>
    </row>
    <row r="184" spans="1:40" x14ac:dyDescent="0.25">
      <c r="B184" s="28"/>
      <c r="C184" s="55"/>
      <c r="D184" s="21"/>
      <c r="E184" s="56"/>
      <c r="G184" s="57"/>
      <c r="H184" s="39"/>
      <c r="I184" s="50"/>
      <c r="J184" s="39"/>
      <c r="K184" s="126"/>
      <c r="L184" s="59"/>
      <c r="M184" s="50"/>
      <c r="N184" s="59"/>
      <c r="O184" s="49"/>
      <c r="P184" s="39"/>
      <c r="Q184" s="128"/>
      <c r="R184" s="39"/>
      <c r="S184" s="36"/>
      <c r="T184" s="45"/>
      <c r="U184" s="39"/>
      <c r="V184" s="60"/>
      <c r="W184" s="60"/>
      <c r="X184" s="60"/>
      <c r="Y184" s="60"/>
      <c r="Z184" s="67"/>
      <c r="AA184" s="61"/>
      <c r="AC184" s="36"/>
      <c r="AD184" s="45"/>
      <c r="AE184" s="45"/>
      <c r="AF184" s="36"/>
      <c r="AG184" s="45"/>
      <c r="AH184" s="45"/>
      <c r="AJ184" s="45"/>
      <c r="AK184" s="45"/>
      <c r="AM184" s="23"/>
      <c r="AN184" s="23"/>
    </row>
    <row r="185" spans="1:40" x14ac:dyDescent="0.25">
      <c r="B185" s="28"/>
      <c r="C185" s="55"/>
      <c r="D185" s="21"/>
      <c r="E185" s="56"/>
      <c r="G185" s="57"/>
      <c r="H185" s="39"/>
      <c r="I185" s="50"/>
      <c r="J185" s="39"/>
      <c r="K185" s="126"/>
      <c r="L185" s="59"/>
      <c r="M185" s="50"/>
      <c r="N185" s="59"/>
      <c r="O185" s="49"/>
      <c r="P185" s="39"/>
      <c r="Q185" s="128"/>
      <c r="R185" s="39"/>
      <c r="S185" s="36"/>
      <c r="T185" s="45"/>
      <c r="U185" s="39"/>
      <c r="V185" s="60"/>
      <c r="W185" s="60"/>
      <c r="X185" s="60"/>
      <c r="Y185" s="60"/>
      <c r="Z185" s="67"/>
      <c r="AA185" s="61"/>
      <c r="AC185" s="36"/>
      <c r="AD185" s="45"/>
      <c r="AE185" s="45"/>
      <c r="AF185" s="36"/>
      <c r="AG185" s="45"/>
      <c r="AH185" s="45"/>
      <c r="AJ185" s="45"/>
      <c r="AK185" s="45"/>
      <c r="AM185" s="23"/>
      <c r="AN185" s="23"/>
    </row>
    <row r="186" spans="1:40" x14ac:dyDescent="0.25">
      <c r="A186">
        <f>A174+1</f>
        <v>19</v>
      </c>
      <c r="B186" s="52">
        <v>45161</v>
      </c>
      <c r="C186" s="21"/>
      <c r="D186" s="21"/>
      <c r="E186" s="53">
        <f>SUM(E187:E195)</f>
        <v>125045.78</v>
      </c>
      <c r="G186" s="54">
        <f>SUM(G187:G195)</f>
        <v>1644</v>
      </c>
      <c r="H186" s="39"/>
      <c r="I186" s="62"/>
      <c r="J186" s="39"/>
      <c r="K186" s="62"/>
      <c r="L186" s="59"/>
      <c r="M186" s="62"/>
      <c r="N186" s="59"/>
      <c r="O186" s="53">
        <f>SUM(O187:O195)</f>
        <v>59696.780000000006</v>
      </c>
      <c r="P186" s="39"/>
      <c r="Q186" s="39"/>
      <c r="R186" s="39"/>
      <c r="S186" s="54">
        <f>SUM(S187:S195)</f>
        <v>1138</v>
      </c>
      <c r="T186" s="53">
        <f>SUM(T187:T195)</f>
        <v>48379.590000000004</v>
      </c>
      <c r="U186" s="39"/>
      <c r="X186" s="36"/>
      <c r="AC186" s="54">
        <f>SUM(AC187:AC195)</f>
        <v>1138</v>
      </c>
      <c r="AD186" s="53">
        <f>SUM(AD187:AD195)</f>
        <v>48379.590000000004</v>
      </c>
      <c r="AE186" s="45"/>
      <c r="AF186" s="54">
        <f>SUM(AF187:AF195)</f>
        <v>0</v>
      </c>
      <c r="AG186" s="53">
        <f>SUM(AG187:AG195)</f>
        <v>0</v>
      </c>
      <c r="AH186" s="45"/>
      <c r="AI186" s="65">
        <f>SUM(AI187:AI195)</f>
        <v>0</v>
      </c>
      <c r="AJ186" s="53">
        <f>SUM(AJ187:AJ195)</f>
        <v>0</v>
      </c>
      <c r="AK186" s="45"/>
      <c r="AL186" s="65">
        <f>SUM(AL187:AL195)</f>
        <v>0</v>
      </c>
      <c r="AM186" s="53">
        <f>SUM(AM187:AM195)</f>
        <v>0</v>
      </c>
      <c r="AN186" s="63"/>
    </row>
    <row r="187" spans="1:40" x14ac:dyDescent="0.25">
      <c r="B187" s="28"/>
      <c r="C187" s="55">
        <v>12</v>
      </c>
      <c r="D187" s="21"/>
      <c r="E187" s="56">
        <v>12812.22</v>
      </c>
      <c r="G187" s="57">
        <v>318</v>
      </c>
      <c r="H187" s="39"/>
      <c r="I187" s="50">
        <f>IF(G187=0,0,E187/G187)</f>
        <v>40.29</v>
      </c>
      <c r="J187" s="39"/>
      <c r="K187" s="58">
        <v>39.75</v>
      </c>
      <c r="L187" s="59"/>
      <c r="M187" s="50">
        <f>IF(I187 = 0, 0, I187-K187)</f>
        <v>0.53999999999999915</v>
      </c>
      <c r="N187" s="59"/>
      <c r="O187" s="49">
        <f>+M187*G187</f>
        <v>171.71999999999974</v>
      </c>
      <c r="P187" s="39"/>
      <c r="Q187" s="128">
        <v>177</v>
      </c>
      <c r="R187" s="39"/>
      <c r="S187" s="36">
        <f>IF(($G187-$Q187)&gt;0,($G187-$Q187),0)</f>
        <v>141</v>
      </c>
      <c r="T187" s="45">
        <f>+S187*M187</f>
        <v>76.139999999999873</v>
      </c>
      <c r="U187" s="39"/>
      <c r="V187" s="60">
        <f>425</f>
        <v>425</v>
      </c>
      <c r="W187" s="60"/>
      <c r="X187" s="60"/>
      <c r="Y187" s="60"/>
      <c r="Z187" s="67">
        <f>SUM(V187:Y187)</f>
        <v>425</v>
      </c>
      <c r="AA187" s="61">
        <f>IF(MONTH(B186)&gt;9,+$G$512,IF(MONTH(B186)&lt;4,+$G$512,+$G$513))</f>
        <v>314</v>
      </c>
      <c r="AC187" s="36">
        <f>IF(Z187&gt;=AA187,IF(S187&lt;Z187,+S187,+Z187),0)</f>
        <v>141</v>
      </c>
      <c r="AD187" s="45">
        <f>IF(AC187&gt;0,+AC187*M187,0)</f>
        <v>76.139999999999873</v>
      </c>
      <c r="AE187" s="45"/>
      <c r="AF187" s="36">
        <f>IF(AC187=0,IF(S187&lt;W187,+S187,+W187),0)</f>
        <v>0</v>
      </c>
      <c r="AG187" s="45">
        <f>IF(AF187&gt;0,+AF187*M187,0)</f>
        <v>0</v>
      </c>
      <c r="AH187" s="45"/>
      <c r="AI187" s="37">
        <f>IF((S187-AC187-AF187)&gt;0,(+S187-AC187-AF187)*0.85,0)</f>
        <v>0</v>
      </c>
      <c r="AJ187" s="45">
        <f t="shared" ref="AJ187:AJ195" si="155">IF(AI187&gt;0,IF(I187&lt;$I$508,+AI187*M187,+AI187*($I$508-K187)),0)</f>
        <v>0</v>
      </c>
      <c r="AK187" s="45"/>
      <c r="AL187" s="37">
        <f t="shared" ref="AL187:AL195" si="156">+S187-AC187-AF187-AI187</f>
        <v>0</v>
      </c>
      <c r="AM187" s="23">
        <f t="shared" ref="AM187:AM195" si="157">+T187-AD187-AG187-AJ187</f>
        <v>0</v>
      </c>
      <c r="AN187" s="23"/>
    </row>
    <row r="188" spans="1:40" x14ac:dyDescent="0.25">
      <c r="B188" s="28"/>
      <c r="C188" s="55">
        <v>13</v>
      </c>
      <c r="D188" s="21"/>
      <c r="E188" s="56">
        <v>5148</v>
      </c>
      <c r="G188" s="57">
        <v>117</v>
      </c>
      <c r="H188" s="39"/>
      <c r="I188" s="50">
        <f>IF(G188=0,0,E188/G188)</f>
        <v>44</v>
      </c>
      <c r="J188" s="39"/>
      <c r="K188" s="126">
        <f>IF(G188=0,0,+K187)</f>
        <v>39.75</v>
      </c>
      <c r="L188" s="59"/>
      <c r="M188" s="50">
        <f>IF(I188 = 0, 0, I188-K188)</f>
        <v>4.25</v>
      </c>
      <c r="N188" s="59"/>
      <c r="O188" s="49">
        <f>+M188*G188</f>
        <v>497.25</v>
      </c>
      <c r="P188" s="39"/>
      <c r="Q188" s="128">
        <v>105</v>
      </c>
      <c r="R188" s="39"/>
      <c r="S188" s="36">
        <f>IF(($G188-$Q188)&gt;0,($G188-$Q188),0)</f>
        <v>12</v>
      </c>
      <c r="T188" s="45">
        <f>+S188*M188</f>
        <v>51</v>
      </c>
      <c r="U188" s="39"/>
      <c r="V188" s="60">
        <f>425</f>
        <v>425</v>
      </c>
      <c r="W188" s="60"/>
      <c r="X188" s="60"/>
      <c r="Y188" s="60"/>
      <c r="Z188" s="67">
        <f>SUM(V188:Y188)</f>
        <v>425</v>
      </c>
      <c r="AA188" s="61">
        <f>+AA187</f>
        <v>314</v>
      </c>
      <c r="AC188" s="36">
        <f>IF(Z188&gt;=AA188,IF(S188&lt;Z188,+S188,+Z188),0)</f>
        <v>12</v>
      </c>
      <c r="AD188" s="45">
        <f>IF(AC188&gt;0,+AC188*M188,0)</f>
        <v>51</v>
      </c>
      <c r="AE188" s="45"/>
      <c r="AF188" s="36">
        <f>IF(AC188=0,IF(S188&lt;W188,+S188,+W188),0)</f>
        <v>0</v>
      </c>
      <c r="AG188" s="45">
        <f>IF(AF188&gt;0,+AF188*M188,0)</f>
        <v>0</v>
      </c>
      <c r="AH188" s="45"/>
      <c r="AI188" s="37">
        <f>IF((S188-AC188-AF188)&gt;0,(+S188-AC188-AF188)*0.85,0)</f>
        <v>0</v>
      </c>
      <c r="AJ188" s="45">
        <f t="shared" si="155"/>
        <v>0</v>
      </c>
      <c r="AK188" s="45"/>
      <c r="AL188" s="37">
        <f t="shared" si="156"/>
        <v>0</v>
      </c>
      <c r="AM188" s="23">
        <f t="shared" si="157"/>
        <v>0</v>
      </c>
      <c r="AN188" s="23"/>
    </row>
    <row r="189" spans="1:40" x14ac:dyDescent="0.25">
      <c r="B189" s="28"/>
      <c r="C189" s="55">
        <v>14</v>
      </c>
      <c r="D189" s="21"/>
      <c r="E189" s="56">
        <v>7491</v>
      </c>
      <c r="G189" s="57">
        <v>132</v>
      </c>
      <c r="H189" s="39"/>
      <c r="I189" s="50">
        <f t="shared" ref="I189:I192" si="158">IF(G189=0,0,E189/G189)</f>
        <v>56.75</v>
      </c>
      <c r="J189" s="39"/>
      <c r="K189" s="126">
        <f t="shared" ref="K189:K192" si="159">IF(G189=0,0,+K188)</f>
        <v>39.75</v>
      </c>
      <c r="L189" s="59"/>
      <c r="M189" s="50">
        <f t="shared" ref="M189:M192" si="160">IF(I189 = 0, 0, I189-K189)</f>
        <v>17</v>
      </c>
      <c r="N189" s="59"/>
      <c r="O189" s="49">
        <f t="shared" ref="O189:O192" si="161">+M189*G189</f>
        <v>2244</v>
      </c>
      <c r="P189" s="39"/>
      <c r="Q189" s="128">
        <v>32</v>
      </c>
      <c r="R189" s="39"/>
      <c r="S189" s="36">
        <f t="shared" ref="S189:S192" si="162">IF(($G189-$Q189)&gt;0,($G189-$Q189),0)</f>
        <v>100</v>
      </c>
      <c r="T189" s="45">
        <f t="shared" ref="T189:T192" si="163">+S189*M189</f>
        <v>1700</v>
      </c>
      <c r="U189" s="39"/>
      <c r="V189" s="60">
        <f>425</f>
        <v>425</v>
      </c>
      <c r="W189" s="60"/>
      <c r="X189" s="60">
        <f>3+9+8</f>
        <v>20</v>
      </c>
      <c r="Y189" s="60"/>
      <c r="Z189" s="67">
        <f t="shared" ref="Z189:Z192" si="164">SUM(V189:Y189)</f>
        <v>445</v>
      </c>
      <c r="AA189" s="61">
        <f t="shared" ref="AA189:AA192" si="165">+AA188</f>
        <v>314</v>
      </c>
      <c r="AC189" s="36">
        <f t="shared" ref="AC189:AC192" si="166">IF(Z189&gt;=AA189,IF(S189&lt;Z189,+S189,+Z189),0)</f>
        <v>100</v>
      </c>
      <c r="AD189" s="45">
        <f t="shared" ref="AD189:AD192" si="167">IF(AC189&gt;0,+AC189*M189,0)</f>
        <v>1700</v>
      </c>
      <c r="AE189" s="45"/>
      <c r="AF189" s="36">
        <f t="shared" ref="AF189:AF192" si="168">IF(AC189=0,IF(S189&lt;W189,+S189,+W189),0)</f>
        <v>0</v>
      </c>
      <c r="AG189" s="45">
        <f t="shared" ref="AG189:AG192" si="169">IF(AF189&gt;0,+AF189*M189,0)</f>
        <v>0</v>
      </c>
      <c r="AH189" s="45"/>
      <c r="AI189" s="37">
        <f t="shared" ref="AI189:AI192" si="170">IF((S189-AC189-AF189)&gt;0,(+S189-AC189-AF189)*0.85,0)</f>
        <v>0</v>
      </c>
      <c r="AJ189" s="45">
        <f t="shared" si="155"/>
        <v>0</v>
      </c>
      <c r="AK189" s="45"/>
      <c r="AL189" s="37">
        <f t="shared" ref="AL189:AL192" si="171">+S189-AC189-AF189-AI189</f>
        <v>0</v>
      </c>
      <c r="AM189" s="23">
        <f t="shared" ref="AM189:AM192" si="172">+T189-AD189-AG189-AJ189</f>
        <v>0</v>
      </c>
      <c r="AN189" s="23"/>
    </row>
    <row r="190" spans="1:40" x14ac:dyDescent="0.25">
      <c r="B190" s="28"/>
      <c r="C190" s="55">
        <v>15</v>
      </c>
      <c r="D190" s="21"/>
      <c r="E190" s="56">
        <v>7031.36</v>
      </c>
      <c r="G190" s="57">
        <v>86</v>
      </c>
      <c r="H190" s="39"/>
      <c r="I190" s="50">
        <f t="shared" si="158"/>
        <v>81.759999999999991</v>
      </c>
      <c r="J190" s="39"/>
      <c r="K190" s="126">
        <f t="shared" si="159"/>
        <v>39.75</v>
      </c>
      <c r="L190" s="59"/>
      <c r="M190" s="50">
        <f t="shared" si="160"/>
        <v>42.009999999999991</v>
      </c>
      <c r="N190" s="59"/>
      <c r="O190" s="49">
        <f t="shared" si="161"/>
        <v>3612.8599999999992</v>
      </c>
      <c r="P190" s="39"/>
      <c r="Q190" s="128">
        <v>32</v>
      </c>
      <c r="R190" s="39"/>
      <c r="S190" s="36">
        <f t="shared" si="162"/>
        <v>54</v>
      </c>
      <c r="T190" s="45">
        <f t="shared" si="163"/>
        <v>2268.5399999999995</v>
      </c>
      <c r="U190" s="39"/>
      <c r="V190" s="60">
        <f>425</f>
        <v>425</v>
      </c>
      <c r="W190" s="60"/>
      <c r="X190" s="60">
        <f>3+9+8</f>
        <v>20</v>
      </c>
      <c r="Y190" s="60"/>
      <c r="Z190" s="67">
        <f t="shared" si="164"/>
        <v>445</v>
      </c>
      <c r="AA190" s="61">
        <f t="shared" si="165"/>
        <v>314</v>
      </c>
      <c r="AC190" s="36">
        <f t="shared" si="166"/>
        <v>54</v>
      </c>
      <c r="AD190" s="45">
        <f t="shared" si="167"/>
        <v>2268.5399999999995</v>
      </c>
      <c r="AE190" s="45"/>
      <c r="AF190" s="36">
        <f t="shared" si="168"/>
        <v>0</v>
      </c>
      <c r="AG190" s="45">
        <f t="shared" si="169"/>
        <v>0</v>
      </c>
      <c r="AH190" s="45"/>
      <c r="AI190" s="37">
        <f t="shared" si="170"/>
        <v>0</v>
      </c>
      <c r="AJ190" s="45">
        <f t="shared" si="155"/>
        <v>0</v>
      </c>
      <c r="AK190" s="45"/>
      <c r="AL190" s="37">
        <f t="shared" si="171"/>
        <v>0</v>
      </c>
      <c r="AM190" s="23">
        <f t="shared" si="172"/>
        <v>0</v>
      </c>
      <c r="AN190" s="23"/>
    </row>
    <row r="191" spans="1:40" x14ac:dyDescent="0.25">
      <c r="B191" s="28"/>
      <c r="C191" s="55">
        <v>16</v>
      </c>
      <c r="D191" s="21"/>
      <c r="E191" s="56">
        <v>12847.82</v>
      </c>
      <c r="G191" s="57">
        <v>122</v>
      </c>
      <c r="H191" s="39"/>
      <c r="I191" s="50">
        <f t="shared" si="158"/>
        <v>105.31</v>
      </c>
      <c r="J191" s="39"/>
      <c r="K191" s="126">
        <f t="shared" si="159"/>
        <v>39.75</v>
      </c>
      <c r="L191" s="59"/>
      <c r="M191" s="50">
        <f t="shared" si="160"/>
        <v>65.56</v>
      </c>
      <c r="N191" s="59"/>
      <c r="O191" s="49">
        <f t="shared" si="161"/>
        <v>7998.3200000000006</v>
      </c>
      <c r="P191" s="39"/>
      <c r="Q191" s="128">
        <v>32</v>
      </c>
      <c r="R191" s="39"/>
      <c r="S191" s="36">
        <f t="shared" si="162"/>
        <v>90</v>
      </c>
      <c r="T191" s="45">
        <f t="shared" si="163"/>
        <v>5900.4000000000005</v>
      </c>
      <c r="U191" s="39"/>
      <c r="V191" s="60">
        <f>425</f>
        <v>425</v>
      </c>
      <c r="W191" s="60"/>
      <c r="X191" s="60">
        <f>3+9+8+26</f>
        <v>46</v>
      </c>
      <c r="Y191" s="60"/>
      <c r="Z191" s="67">
        <f t="shared" si="164"/>
        <v>471</v>
      </c>
      <c r="AA191" s="61">
        <f t="shared" si="165"/>
        <v>314</v>
      </c>
      <c r="AC191" s="36">
        <f t="shared" si="166"/>
        <v>90</v>
      </c>
      <c r="AD191" s="45">
        <f t="shared" si="167"/>
        <v>5900.4000000000005</v>
      </c>
      <c r="AE191" s="45"/>
      <c r="AF191" s="36">
        <f t="shared" si="168"/>
        <v>0</v>
      </c>
      <c r="AG191" s="45">
        <f t="shared" si="169"/>
        <v>0</v>
      </c>
      <c r="AH191" s="45"/>
      <c r="AI191" s="37">
        <f t="shared" si="170"/>
        <v>0</v>
      </c>
      <c r="AJ191" s="45">
        <f t="shared" si="155"/>
        <v>0</v>
      </c>
      <c r="AK191" s="45"/>
      <c r="AL191" s="37">
        <f t="shared" si="171"/>
        <v>0</v>
      </c>
      <c r="AM191" s="23">
        <f t="shared" si="172"/>
        <v>0</v>
      </c>
      <c r="AN191" s="23"/>
    </row>
    <row r="192" spans="1:40" x14ac:dyDescent="0.25">
      <c r="B192" s="28"/>
      <c r="C192" s="55">
        <v>17</v>
      </c>
      <c r="D192" s="21"/>
      <c r="E192" s="56">
        <v>28747.55</v>
      </c>
      <c r="G192" s="57">
        <v>235</v>
      </c>
      <c r="H192" s="39"/>
      <c r="I192" s="50">
        <f t="shared" si="158"/>
        <v>122.33</v>
      </c>
      <c r="J192" s="39"/>
      <c r="K192" s="126">
        <f t="shared" si="159"/>
        <v>39.75</v>
      </c>
      <c r="L192" s="59"/>
      <c r="M192" s="50">
        <f t="shared" si="160"/>
        <v>82.58</v>
      </c>
      <c r="N192" s="59"/>
      <c r="O192" s="49">
        <f t="shared" si="161"/>
        <v>19406.3</v>
      </c>
      <c r="P192" s="39"/>
      <c r="Q192" s="128">
        <v>32</v>
      </c>
      <c r="R192" s="39"/>
      <c r="S192" s="36">
        <f t="shared" si="162"/>
        <v>203</v>
      </c>
      <c r="T192" s="45">
        <f t="shared" si="163"/>
        <v>16763.739999999998</v>
      </c>
      <c r="U192" s="39"/>
      <c r="V192" s="60">
        <f>425</f>
        <v>425</v>
      </c>
      <c r="W192" s="60"/>
      <c r="X192" s="60">
        <f t="shared" ref="X192:X195" si="173">3+9+8+26</f>
        <v>46</v>
      </c>
      <c r="Y192" s="60"/>
      <c r="Z192" s="67">
        <f t="shared" si="164"/>
        <v>471</v>
      </c>
      <c r="AA192" s="61">
        <f t="shared" si="165"/>
        <v>314</v>
      </c>
      <c r="AC192" s="36">
        <f t="shared" si="166"/>
        <v>203</v>
      </c>
      <c r="AD192" s="45">
        <f t="shared" si="167"/>
        <v>16763.739999999998</v>
      </c>
      <c r="AE192" s="45"/>
      <c r="AF192" s="36">
        <f t="shared" si="168"/>
        <v>0</v>
      </c>
      <c r="AG192" s="45">
        <f t="shared" si="169"/>
        <v>0</v>
      </c>
      <c r="AH192" s="45"/>
      <c r="AI192" s="37">
        <f t="shared" si="170"/>
        <v>0</v>
      </c>
      <c r="AJ192" s="45">
        <f t="shared" si="155"/>
        <v>0</v>
      </c>
      <c r="AK192" s="45"/>
      <c r="AL192" s="37">
        <f t="shared" si="171"/>
        <v>0</v>
      </c>
      <c r="AM192" s="23">
        <f t="shared" si="172"/>
        <v>0</v>
      </c>
      <c r="AN192" s="23"/>
    </row>
    <row r="193" spans="1:40" x14ac:dyDescent="0.25">
      <c r="B193" s="28"/>
      <c r="C193" s="55">
        <v>18</v>
      </c>
      <c r="D193" s="21"/>
      <c r="E193" s="56">
        <v>21464.400000000001</v>
      </c>
      <c r="G193" s="57">
        <v>186</v>
      </c>
      <c r="H193" s="39"/>
      <c r="I193" s="50">
        <f>IF(G193=0,0,E193/G193)</f>
        <v>115.4</v>
      </c>
      <c r="J193" s="39"/>
      <c r="K193" s="126">
        <f>IF(G193=0,0,+K188)</f>
        <v>39.75</v>
      </c>
      <c r="L193" s="59"/>
      <c r="M193" s="50">
        <f>IF(I193 = 0, 0, I193-K193)</f>
        <v>75.650000000000006</v>
      </c>
      <c r="N193" s="59"/>
      <c r="O193" s="49">
        <f>+M193*G193</f>
        <v>14070.900000000001</v>
      </c>
      <c r="P193" s="39"/>
      <c r="Q193" s="128">
        <v>32</v>
      </c>
      <c r="R193" s="39"/>
      <c r="S193" s="36">
        <f>IF(($G193-$Q193)&gt;0,($G193-$Q193),0)</f>
        <v>154</v>
      </c>
      <c r="T193" s="45">
        <f>+S193*M193</f>
        <v>11650.1</v>
      </c>
      <c r="U193" s="39"/>
      <c r="V193" s="60">
        <f>425</f>
        <v>425</v>
      </c>
      <c r="W193" s="60"/>
      <c r="X193" s="60">
        <f t="shared" si="173"/>
        <v>46</v>
      </c>
      <c r="Y193" s="60"/>
      <c r="Z193" s="67">
        <f>SUM(V193:Y193)</f>
        <v>471</v>
      </c>
      <c r="AA193" s="61">
        <f>+AA188</f>
        <v>314</v>
      </c>
      <c r="AC193" s="36">
        <f>IF(Z193&gt;=AA193,IF(S193&lt;Z193,+S193,+Z193),0)</f>
        <v>154</v>
      </c>
      <c r="AD193" s="45">
        <f>IF(AC193&gt;0,+AC193*M193,0)</f>
        <v>11650.1</v>
      </c>
      <c r="AE193" s="45"/>
      <c r="AF193" s="36">
        <f>IF(AC193=0,IF(S193&lt;W193,+S193,+W193),0)</f>
        <v>0</v>
      </c>
      <c r="AG193" s="45">
        <f>IF(AF193&gt;0,+AF193*M193,0)</f>
        <v>0</v>
      </c>
      <c r="AH193" s="45"/>
      <c r="AI193" s="37">
        <f>IF((S193-AC193-AF193)&gt;0,(+S193-AC193-AF193)*0.85,0)</f>
        <v>0</v>
      </c>
      <c r="AJ193" s="45">
        <f t="shared" si="155"/>
        <v>0</v>
      </c>
      <c r="AK193" s="45"/>
      <c r="AL193" s="37">
        <f t="shared" si="156"/>
        <v>0</v>
      </c>
      <c r="AM193" s="23">
        <f t="shared" si="157"/>
        <v>0</v>
      </c>
      <c r="AN193" s="23"/>
    </row>
    <row r="194" spans="1:40" x14ac:dyDescent="0.25">
      <c r="B194" s="28"/>
      <c r="C194" s="55">
        <v>19</v>
      </c>
      <c r="D194" s="21"/>
      <c r="E194" s="56">
        <v>17936.73</v>
      </c>
      <c r="G194" s="57">
        <v>213</v>
      </c>
      <c r="H194" s="39"/>
      <c r="I194" s="50">
        <f>IF(G194=0,0,E194/G194)</f>
        <v>84.21</v>
      </c>
      <c r="J194" s="39"/>
      <c r="K194" s="126">
        <f>IF(G194=0,0,+K189)</f>
        <v>39.75</v>
      </c>
      <c r="L194" s="59"/>
      <c r="M194" s="50">
        <f>IF(I194 = 0, 0, I194-K194)</f>
        <v>44.459999999999994</v>
      </c>
      <c r="N194" s="59"/>
      <c r="O194" s="49">
        <f>+M194*G194</f>
        <v>9469.98</v>
      </c>
      <c r="P194" s="39"/>
      <c r="Q194" s="128">
        <v>32</v>
      </c>
      <c r="R194" s="39"/>
      <c r="S194" s="36">
        <f>IF(($G194-$Q194)&gt;0,($G194-$Q194),0)</f>
        <v>181</v>
      </c>
      <c r="T194" s="45">
        <f>+S194*M194</f>
        <v>8047.2599999999993</v>
      </c>
      <c r="U194" s="39"/>
      <c r="V194" s="60">
        <f>425</f>
        <v>425</v>
      </c>
      <c r="W194" s="60"/>
      <c r="X194" s="60">
        <f t="shared" si="173"/>
        <v>46</v>
      </c>
      <c r="Y194" s="60"/>
      <c r="Z194" s="67">
        <f>SUM(V194:Y194)</f>
        <v>471</v>
      </c>
      <c r="AA194" s="61">
        <f>+AA189</f>
        <v>314</v>
      </c>
      <c r="AC194" s="36">
        <f>IF(Z194&gt;=AA194,IF(S194&lt;Z194,+S194,+Z194),0)</f>
        <v>181</v>
      </c>
      <c r="AD194" s="45">
        <f>IF(AC194&gt;0,+AC194*M194,0)</f>
        <v>8047.2599999999993</v>
      </c>
      <c r="AE194" s="45"/>
      <c r="AF194" s="36">
        <f>IF(AC194=0,IF(S194&lt;W194,+S194,+W194),0)</f>
        <v>0</v>
      </c>
      <c r="AG194" s="45">
        <f>IF(AF194&gt;0,+AF194*M194,0)</f>
        <v>0</v>
      </c>
      <c r="AH194" s="45"/>
      <c r="AI194" s="37">
        <f>IF((S194-AC194-AF194)&gt;0,(+S194-AC194-AF194)*0.85,0)</f>
        <v>0</v>
      </c>
      <c r="AJ194" s="45">
        <f t="shared" si="155"/>
        <v>0</v>
      </c>
      <c r="AK194" s="45"/>
      <c r="AL194" s="37">
        <f t="shared" ref="AL194" si="174">+S194-AC194-AF194-AI194</f>
        <v>0</v>
      </c>
      <c r="AM194" s="23">
        <f t="shared" ref="AM194" si="175">+T194-AD194-AG194-AJ194</f>
        <v>0</v>
      </c>
      <c r="AN194" s="23"/>
    </row>
    <row r="195" spans="1:40" x14ac:dyDescent="0.25">
      <c r="B195" s="28"/>
      <c r="C195" s="55">
        <v>20</v>
      </c>
      <c r="D195" s="21"/>
      <c r="E195" s="56">
        <v>11566.7</v>
      </c>
      <c r="G195" s="57">
        <v>235</v>
      </c>
      <c r="H195" s="39"/>
      <c r="I195" s="50">
        <f>IF(G195=0,0,E195/G195)</f>
        <v>49.220000000000006</v>
      </c>
      <c r="J195" s="39"/>
      <c r="K195" s="126">
        <f>IF(G195=0,0,+K193)</f>
        <v>39.75</v>
      </c>
      <c r="L195" s="59"/>
      <c r="M195" s="50">
        <f>IF(I195 = 0, 0, I195-K195)</f>
        <v>9.470000000000006</v>
      </c>
      <c r="N195" s="59"/>
      <c r="O195" s="49">
        <f>+M195*G195</f>
        <v>2225.4500000000012</v>
      </c>
      <c r="P195" s="39"/>
      <c r="Q195" s="128">
        <v>32</v>
      </c>
      <c r="R195" s="39"/>
      <c r="S195" s="36">
        <f>IF(($G195-$Q195)&gt;0,($G195-$Q195),0)</f>
        <v>203</v>
      </c>
      <c r="T195" s="45">
        <f>+S195*M195</f>
        <v>1922.4100000000012</v>
      </c>
      <c r="U195" s="39"/>
      <c r="V195" s="60">
        <f>425</f>
        <v>425</v>
      </c>
      <c r="W195" s="60"/>
      <c r="X195" s="60">
        <f t="shared" si="173"/>
        <v>46</v>
      </c>
      <c r="Y195" s="60"/>
      <c r="Z195" s="67">
        <f>SUM(V195:Y195)</f>
        <v>471</v>
      </c>
      <c r="AA195" s="61">
        <f>+AA193</f>
        <v>314</v>
      </c>
      <c r="AC195" s="36">
        <f>IF(Z195&gt;=AA195,IF(S195&lt;Z195,+S195,+Z195),0)</f>
        <v>203</v>
      </c>
      <c r="AD195" s="45">
        <f>IF(AC195&gt;0,+AC195*M195,0)</f>
        <v>1922.4100000000012</v>
      </c>
      <c r="AE195" s="45"/>
      <c r="AF195" s="36">
        <f>IF(AC195=0,IF(S195&lt;W195,+S195,+W195),0)</f>
        <v>0</v>
      </c>
      <c r="AG195" s="45">
        <f>IF(AF195&gt;0,+AF195*M195,0)</f>
        <v>0</v>
      </c>
      <c r="AH195" s="45"/>
      <c r="AI195" s="37">
        <f>IF((S195-AC195-AF195)&gt;0,(+S195-AC195-AF195)*0.85,0)</f>
        <v>0</v>
      </c>
      <c r="AJ195" s="45">
        <f t="shared" si="155"/>
        <v>0</v>
      </c>
      <c r="AK195" s="45"/>
      <c r="AL195" s="37">
        <f t="shared" si="156"/>
        <v>0</v>
      </c>
      <c r="AM195" s="23">
        <f t="shared" si="157"/>
        <v>0</v>
      </c>
      <c r="AN195" s="23"/>
    </row>
    <row r="196" spans="1:40" x14ac:dyDescent="0.25">
      <c r="B196" s="28"/>
      <c r="C196" s="55"/>
      <c r="D196" s="21"/>
      <c r="E196" s="56"/>
      <c r="G196" s="57"/>
      <c r="H196" s="39"/>
      <c r="I196" s="50"/>
      <c r="J196" s="39"/>
      <c r="K196" s="126"/>
      <c r="L196" s="59"/>
      <c r="M196" s="50"/>
      <c r="N196" s="59"/>
      <c r="O196" s="49"/>
      <c r="P196" s="39"/>
      <c r="Q196" s="128"/>
      <c r="R196" s="39"/>
      <c r="S196" s="36"/>
      <c r="T196" s="45"/>
      <c r="U196" s="39"/>
      <c r="V196" s="60"/>
      <c r="W196" s="60"/>
      <c r="X196" s="60"/>
      <c r="Y196" s="60"/>
      <c r="Z196" s="67"/>
      <c r="AA196" s="61"/>
      <c r="AC196" s="36"/>
      <c r="AD196" s="45"/>
      <c r="AE196" s="45"/>
      <c r="AF196" s="36"/>
      <c r="AG196" s="45"/>
      <c r="AH196" s="45"/>
      <c r="AJ196" s="45"/>
      <c r="AK196" s="45"/>
      <c r="AM196" s="23"/>
      <c r="AN196" s="23"/>
    </row>
    <row r="197" spans="1:40" x14ac:dyDescent="0.25">
      <c r="B197" s="28"/>
      <c r="C197" s="55"/>
      <c r="D197" s="21"/>
      <c r="E197" s="56"/>
      <c r="G197" s="57"/>
      <c r="H197" s="39"/>
      <c r="I197" s="50"/>
      <c r="J197" s="39"/>
      <c r="K197" s="126"/>
      <c r="L197" s="59"/>
      <c r="M197" s="50"/>
      <c r="N197" s="59"/>
      <c r="O197" s="49"/>
      <c r="P197" s="39"/>
      <c r="Q197" s="128"/>
      <c r="R197" s="39"/>
      <c r="S197" s="36"/>
      <c r="T197" s="45"/>
      <c r="U197" s="39"/>
      <c r="V197" s="60"/>
      <c r="W197" s="60"/>
      <c r="X197" s="60"/>
      <c r="Y197" s="60"/>
      <c r="Z197" s="67"/>
      <c r="AA197" s="61"/>
      <c r="AC197" s="36"/>
      <c r="AD197" s="45"/>
      <c r="AE197" s="45"/>
      <c r="AF197" s="36"/>
      <c r="AG197" s="45"/>
      <c r="AH197" s="45"/>
      <c r="AJ197" s="45"/>
      <c r="AK197" s="45"/>
      <c r="AM197" s="23"/>
      <c r="AN197" s="23"/>
    </row>
    <row r="198" spans="1:40" x14ac:dyDescent="0.25">
      <c r="B198" s="28"/>
      <c r="C198" s="55"/>
      <c r="D198" s="21"/>
      <c r="E198" s="56"/>
      <c r="G198" s="57"/>
      <c r="H198" s="39"/>
      <c r="I198" s="50"/>
      <c r="J198" s="39"/>
      <c r="K198" s="126"/>
      <c r="L198" s="59"/>
      <c r="M198" s="50"/>
      <c r="N198" s="59"/>
      <c r="O198" s="49"/>
      <c r="P198" s="39"/>
      <c r="Q198" s="128"/>
      <c r="R198" s="39"/>
      <c r="S198" s="36"/>
      <c r="T198" s="45"/>
      <c r="U198" s="39"/>
      <c r="V198" s="60"/>
      <c r="W198" s="60"/>
      <c r="X198" s="60"/>
      <c r="Y198" s="60"/>
      <c r="Z198" s="67"/>
      <c r="AA198" s="61"/>
      <c r="AC198" s="36"/>
      <c r="AD198" s="45"/>
      <c r="AE198" s="45"/>
      <c r="AF198" s="36"/>
      <c r="AG198" s="45"/>
      <c r="AH198" s="45"/>
      <c r="AJ198" s="45"/>
      <c r="AK198" s="45"/>
      <c r="AM198" s="23"/>
      <c r="AN198" s="23"/>
    </row>
    <row r="199" spans="1:40" x14ac:dyDescent="0.25">
      <c r="A199">
        <f>A186+1</f>
        <v>20</v>
      </c>
      <c r="B199" s="52">
        <v>45162</v>
      </c>
      <c r="C199" s="21"/>
      <c r="D199" s="21"/>
      <c r="E199" s="53">
        <f>SUM(E200:E209)</f>
        <v>423959.92999999993</v>
      </c>
      <c r="G199" s="54">
        <f>SUM(G200:G209)</f>
        <v>2866</v>
      </c>
      <c r="H199" s="39"/>
      <c r="I199" s="62"/>
      <c r="J199" s="39"/>
      <c r="K199" s="62"/>
      <c r="L199" s="59"/>
      <c r="M199" s="62"/>
      <c r="N199" s="59"/>
      <c r="O199" s="53">
        <f>SUM(O200:O209)</f>
        <v>309319.92999999993</v>
      </c>
      <c r="P199" s="39"/>
      <c r="Q199" s="39"/>
      <c r="R199" s="39"/>
      <c r="S199" s="54">
        <f>SUM(S200:S209)</f>
        <v>2546</v>
      </c>
      <c r="T199" s="53">
        <f>SUM(T200:T209)</f>
        <v>274540.09000000003</v>
      </c>
      <c r="U199" s="39"/>
      <c r="X199" s="36"/>
      <c r="AC199" s="54">
        <f>SUM(AC200:AC209)</f>
        <v>2546</v>
      </c>
      <c r="AD199" s="53">
        <f>SUM(AD200:AD209)</f>
        <v>274540.09000000003</v>
      </c>
      <c r="AE199" s="45"/>
      <c r="AF199" s="54">
        <f>SUM(AF200:AF209)</f>
        <v>0</v>
      </c>
      <c r="AG199" s="53">
        <f>SUM(AG200:AG209)</f>
        <v>0</v>
      </c>
      <c r="AH199" s="45"/>
      <c r="AI199" s="65">
        <f>SUM(AI200:AI209)</f>
        <v>0</v>
      </c>
      <c r="AJ199" s="53">
        <f>SUM(AJ200:AJ209)</f>
        <v>0</v>
      </c>
      <c r="AK199" s="45"/>
      <c r="AL199" s="65">
        <f>SUM(AL200:AL209)</f>
        <v>0</v>
      </c>
      <c r="AM199" s="53">
        <f>SUM(AM200:AM209)</f>
        <v>0</v>
      </c>
      <c r="AN199" s="63"/>
    </row>
    <row r="200" spans="1:40" x14ac:dyDescent="0.25">
      <c r="B200" s="28"/>
      <c r="C200" s="55">
        <v>12</v>
      </c>
      <c r="D200" s="21"/>
      <c r="E200" s="56">
        <v>24261.38</v>
      </c>
      <c r="G200" s="57">
        <v>442</v>
      </c>
      <c r="H200" s="39"/>
      <c r="I200" s="50">
        <f>IF(G200=0,0,E200/G200)</f>
        <v>54.89</v>
      </c>
      <c r="J200" s="39"/>
      <c r="K200" s="58">
        <v>40</v>
      </c>
      <c r="L200" s="59"/>
      <c r="M200" s="50">
        <f>IF(I200 = 0, 0, I200-K200)</f>
        <v>14.89</v>
      </c>
      <c r="N200" s="59"/>
      <c r="O200" s="49">
        <f>+M200*G200</f>
        <v>6581.38</v>
      </c>
      <c r="P200" s="39"/>
      <c r="Q200" s="128">
        <v>32</v>
      </c>
      <c r="R200" s="39"/>
      <c r="S200" s="36">
        <f>IF(($G200-$Q200)&gt;0,($G200-$Q200),0)</f>
        <v>410</v>
      </c>
      <c r="T200" s="45">
        <f>+S200*M200</f>
        <v>6104.9000000000005</v>
      </c>
      <c r="U200" s="39"/>
      <c r="V200" s="60">
        <f>425</f>
        <v>425</v>
      </c>
      <c r="W200" s="60"/>
      <c r="X200" s="60">
        <f>5+6+8+7</f>
        <v>26</v>
      </c>
      <c r="Y200" s="60"/>
      <c r="Z200" s="67">
        <f>SUM(V200:Y200)</f>
        <v>451</v>
      </c>
      <c r="AA200" s="61">
        <f>IF(MONTH(B199)&gt;9,+$G$512,IF(MONTH(B199)&lt;4,+$G$512,+$G$513))</f>
        <v>314</v>
      </c>
      <c r="AC200" s="36">
        <f>IF(Z200&gt;=AA200,IF(S200&lt;Z200,+S200,+Z200),0)</f>
        <v>410</v>
      </c>
      <c r="AD200" s="45">
        <f>IF(AC200&gt;0,+AC200*M200,0)</f>
        <v>6104.9000000000005</v>
      </c>
      <c r="AE200" s="45"/>
      <c r="AF200" s="36">
        <f>IF(AC200=0,IF(S200&lt;W200,+S200,+W200),0)</f>
        <v>0</v>
      </c>
      <c r="AG200" s="45">
        <f>IF(AF200&gt;0,+AF200*M200,0)</f>
        <v>0</v>
      </c>
      <c r="AH200" s="45"/>
      <c r="AI200" s="37">
        <f>IF((S200-AC200-AF200)&gt;0,(+S200-AC200-AF200)*0.85,0)</f>
        <v>0</v>
      </c>
      <c r="AJ200" s="45">
        <f t="shared" ref="AJ200:AJ209" si="176">IF(AI200&gt;0,IF(I200&lt;$I$508,+AI200*M200,+AI200*($I$508-K200)),0)</f>
        <v>0</v>
      </c>
      <c r="AK200" s="45"/>
      <c r="AL200" s="37">
        <f t="shared" ref="AL200:AL209" si="177">+S200-AC200-AF200-AI200</f>
        <v>0</v>
      </c>
      <c r="AM200" s="23">
        <f t="shared" ref="AM200:AM209" si="178">+T200-AD200-AG200-AJ200</f>
        <v>0</v>
      </c>
      <c r="AN200" s="23"/>
    </row>
    <row r="201" spans="1:40" x14ac:dyDescent="0.25">
      <c r="B201" s="28"/>
      <c r="C201" s="55">
        <v>13</v>
      </c>
      <c r="D201" s="21"/>
      <c r="E201" s="56">
        <v>30170.1</v>
      </c>
      <c r="G201" s="57">
        <v>335</v>
      </c>
      <c r="H201" s="39"/>
      <c r="I201" s="50">
        <f>IF(G201=0,0,E201/G201)</f>
        <v>90.06</v>
      </c>
      <c r="J201" s="39"/>
      <c r="K201" s="126">
        <f>IF(G201=0,0,+K200)</f>
        <v>40</v>
      </c>
      <c r="L201" s="59"/>
      <c r="M201" s="50">
        <f>IF(I201 = 0, 0, I201-K201)</f>
        <v>50.06</v>
      </c>
      <c r="N201" s="59"/>
      <c r="O201" s="49">
        <f>+M201*G201</f>
        <v>16770.100000000002</v>
      </c>
      <c r="P201" s="39"/>
      <c r="Q201" s="128">
        <v>32</v>
      </c>
      <c r="R201" s="39"/>
      <c r="S201" s="36">
        <f>IF(($G201-$Q201)&gt;0,($G201-$Q201),0)</f>
        <v>303</v>
      </c>
      <c r="T201" s="45">
        <f>+S201*M201</f>
        <v>15168.18</v>
      </c>
      <c r="U201" s="39"/>
      <c r="V201" s="60">
        <f>425</f>
        <v>425</v>
      </c>
      <c r="W201" s="60"/>
      <c r="X201" s="60">
        <f>5+6+8+7</f>
        <v>26</v>
      </c>
      <c r="Y201" s="60"/>
      <c r="Z201" s="67">
        <f>SUM(V201:Y201)</f>
        <v>451</v>
      </c>
      <c r="AA201" s="61">
        <f>+AA200</f>
        <v>314</v>
      </c>
      <c r="AC201" s="36">
        <f>IF(Z201&gt;=AA201,IF(S201&lt;Z201,+S201,+Z201),0)</f>
        <v>303</v>
      </c>
      <c r="AD201" s="45">
        <f>IF(AC201&gt;0,+AC201*M201,0)</f>
        <v>15168.18</v>
      </c>
      <c r="AE201" s="45"/>
      <c r="AF201" s="36">
        <f>IF(AC201=0,IF(S201&lt;W201,+S201,+W201),0)</f>
        <v>0</v>
      </c>
      <c r="AG201" s="45">
        <f>IF(AF201&gt;0,+AF201*M201,0)</f>
        <v>0</v>
      </c>
      <c r="AH201" s="45"/>
      <c r="AI201" s="37">
        <f>IF((S201-AC201-AF201)&gt;0,(+S201-AC201-AF201)*0.85,0)</f>
        <v>0</v>
      </c>
      <c r="AJ201" s="45">
        <f t="shared" si="176"/>
        <v>0</v>
      </c>
      <c r="AK201" s="45"/>
      <c r="AL201" s="37">
        <f t="shared" si="177"/>
        <v>0</v>
      </c>
      <c r="AM201" s="23">
        <f t="shared" si="178"/>
        <v>0</v>
      </c>
      <c r="AN201" s="23"/>
    </row>
    <row r="202" spans="1:40" x14ac:dyDescent="0.25">
      <c r="B202" s="28"/>
      <c r="C202" s="55">
        <v>14</v>
      </c>
      <c r="D202" s="21"/>
      <c r="E202" s="56">
        <v>37549.46</v>
      </c>
      <c r="G202" s="57">
        <v>278</v>
      </c>
      <c r="H202" s="39"/>
      <c r="I202" s="50">
        <f t="shared" ref="I202:I207" si="179">IF(G202=0,0,E202/G202)</f>
        <v>135.07</v>
      </c>
      <c r="J202" s="39"/>
      <c r="K202" s="126">
        <f t="shared" ref="K202:K207" si="180">IF(G202=0,0,+K201)</f>
        <v>40</v>
      </c>
      <c r="L202" s="59"/>
      <c r="M202" s="50">
        <f t="shared" ref="M202:M207" si="181">IF(I202 = 0, 0, I202-K202)</f>
        <v>95.07</v>
      </c>
      <c r="N202" s="59"/>
      <c r="O202" s="49">
        <f t="shared" ref="O202:O207" si="182">+M202*G202</f>
        <v>26429.46</v>
      </c>
      <c r="P202" s="39"/>
      <c r="Q202" s="128">
        <v>32</v>
      </c>
      <c r="R202" s="39"/>
      <c r="S202" s="36">
        <f t="shared" ref="S202:S207" si="183">IF(($G202-$Q202)&gt;0,($G202-$Q202),0)</f>
        <v>246</v>
      </c>
      <c r="T202" s="45">
        <f t="shared" ref="T202:T207" si="184">+S202*M202</f>
        <v>23387.219999999998</v>
      </c>
      <c r="U202" s="39"/>
      <c r="V202" s="60">
        <f>425</f>
        <v>425</v>
      </c>
      <c r="W202" s="60"/>
      <c r="X202" s="60">
        <f>5+6+3+8+7</f>
        <v>29</v>
      </c>
      <c r="Y202" s="60"/>
      <c r="Z202" s="67">
        <f t="shared" ref="Z202:Z207" si="185">SUM(V202:Y202)</f>
        <v>454</v>
      </c>
      <c r="AA202" s="61">
        <f t="shared" ref="AA202:AA207" si="186">+AA201</f>
        <v>314</v>
      </c>
      <c r="AC202" s="36">
        <f t="shared" ref="AC202:AC207" si="187">IF(Z202&gt;=AA202,IF(S202&lt;Z202,+S202,+Z202),0)</f>
        <v>246</v>
      </c>
      <c r="AD202" s="45">
        <f t="shared" ref="AD202:AD207" si="188">IF(AC202&gt;0,+AC202*M202,0)</f>
        <v>23387.219999999998</v>
      </c>
      <c r="AE202" s="45"/>
      <c r="AF202" s="36">
        <f t="shared" ref="AF202:AF207" si="189">IF(AC202=0,IF(S202&lt;W202,+S202,+W202),0)</f>
        <v>0</v>
      </c>
      <c r="AG202" s="45">
        <f t="shared" ref="AG202:AG207" si="190">IF(AF202&gt;0,+AF202*M202,0)</f>
        <v>0</v>
      </c>
      <c r="AH202" s="45"/>
      <c r="AI202" s="37">
        <f t="shared" ref="AI202:AI207" si="191">IF((S202-AC202-AF202)&gt;0,(+S202-AC202-AF202)*0.85,0)</f>
        <v>0</v>
      </c>
      <c r="AJ202" s="45">
        <f t="shared" si="176"/>
        <v>0</v>
      </c>
      <c r="AK202" s="45"/>
      <c r="AL202" s="37">
        <f t="shared" ref="AL202:AL207" si="192">+S202-AC202-AF202-AI202</f>
        <v>0</v>
      </c>
      <c r="AM202" s="23">
        <f t="shared" ref="AM202:AM207" si="193">+T202-AD202-AG202-AJ202</f>
        <v>0</v>
      </c>
      <c r="AN202" s="23"/>
    </row>
    <row r="203" spans="1:40" x14ac:dyDescent="0.25">
      <c r="B203" s="28"/>
      <c r="C203" s="55">
        <v>15</v>
      </c>
      <c r="D203" s="21"/>
      <c r="E203" s="56">
        <v>44691.3</v>
      </c>
      <c r="G203" s="57">
        <v>255</v>
      </c>
      <c r="H203" s="39"/>
      <c r="I203" s="50">
        <f t="shared" si="179"/>
        <v>175.26000000000002</v>
      </c>
      <c r="J203" s="39"/>
      <c r="K203" s="126">
        <f t="shared" si="180"/>
        <v>40</v>
      </c>
      <c r="L203" s="59"/>
      <c r="M203" s="50">
        <f t="shared" si="181"/>
        <v>135.26000000000002</v>
      </c>
      <c r="N203" s="59"/>
      <c r="O203" s="49">
        <f t="shared" si="182"/>
        <v>34491.300000000003</v>
      </c>
      <c r="P203" s="39"/>
      <c r="Q203" s="128">
        <v>32</v>
      </c>
      <c r="R203" s="39"/>
      <c r="S203" s="36">
        <f t="shared" si="183"/>
        <v>223</v>
      </c>
      <c r="T203" s="45">
        <f t="shared" si="184"/>
        <v>30162.980000000003</v>
      </c>
      <c r="U203" s="39"/>
      <c r="V203" s="60">
        <f>425</f>
        <v>425</v>
      </c>
      <c r="W203" s="60"/>
      <c r="X203" s="60">
        <f>14+1+5+6+3+8+8</f>
        <v>45</v>
      </c>
      <c r="Y203" s="60"/>
      <c r="Z203" s="67">
        <f t="shared" si="185"/>
        <v>470</v>
      </c>
      <c r="AA203" s="61">
        <f t="shared" si="186"/>
        <v>314</v>
      </c>
      <c r="AC203" s="36">
        <f t="shared" si="187"/>
        <v>223</v>
      </c>
      <c r="AD203" s="45">
        <f t="shared" si="188"/>
        <v>30162.980000000003</v>
      </c>
      <c r="AE203" s="45"/>
      <c r="AF203" s="36">
        <f t="shared" si="189"/>
        <v>0</v>
      </c>
      <c r="AG203" s="45">
        <f t="shared" si="190"/>
        <v>0</v>
      </c>
      <c r="AH203" s="45"/>
      <c r="AI203" s="37">
        <f t="shared" si="191"/>
        <v>0</v>
      </c>
      <c r="AJ203" s="45">
        <f t="shared" si="176"/>
        <v>0</v>
      </c>
      <c r="AK203" s="45"/>
      <c r="AL203" s="37">
        <f t="shared" si="192"/>
        <v>0</v>
      </c>
      <c r="AM203" s="23">
        <f t="shared" si="193"/>
        <v>0</v>
      </c>
      <c r="AN203" s="23"/>
    </row>
    <row r="204" spans="1:40" x14ac:dyDescent="0.25">
      <c r="B204" s="28"/>
      <c r="C204" s="55">
        <v>16</v>
      </c>
      <c r="D204" s="21"/>
      <c r="E204" s="56">
        <v>56742.84</v>
      </c>
      <c r="G204" s="57">
        <v>267</v>
      </c>
      <c r="H204" s="39"/>
      <c r="I204" s="50">
        <f t="shared" si="179"/>
        <v>212.51999999999998</v>
      </c>
      <c r="J204" s="39"/>
      <c r="K204" s="126">
        <f t="shared" si="180"/>
        <v>40</v>
      </c>
      <c r="L204" s="59"/>
      <c r="M204" s="50">
        <f t="shared" si="181"/>
        <v>172.51999999999998</v>
      </c>
      <c r="N204" s="59"/>
      <c r="O204" s="49">
        <f t="shared" si="182"/>
        <v>46062.84</v>
      </c>
      <c r="P204" s="39"/>
      <c r="Q204" s="128">
        <v>32</v>
      </c>
      <c r="R204" s="39"/>
      <c r="S204" s="36">
        <f t="shared" si="183"/>
        <v>235</v>
      </c>
      <c r="T204" s="45">
        <f t="shared" si="184"/>
        <v>40542.199999999997</v>
      </c>
      <c r="U204" s="39"/>
      <c r="V204" s="60">
        <f>425</f>
        <v>425</v>
      </c>
      <c r="W204" s="60"/>
      <c r="X204" s="60">
        <f>26+1+5+6+7+12+8</f>
        <v>65</v>
      </c>
      <c r="Y204" s="60"/>
      <c r="Z204" s="67">
        <f t="shared" si="185"/>
        <v>490</v>
      </c>
      <c r="AA204" s="61">
        <f t="shared" si="186"/>
        <v>314</v>
      </c>
      <c r="AC204" s="36">
        <f t="shared" si="187"/>
        <v>235</v>
      </c>
      <c r="AD204" s="45">
        <f t="shared" si="188"/>
        <v>40542.199999999997</v>
      </c>
      <c r="AE204" s="45"/>
      <c r="AF204" s="36">
        <f t="shared" si="189"/>
        <v>0</v>
      </c>
      <c r="AG204" s="45">
        <f t="shared" si="190"/>
        <v>0</v>
      </c>
      <c r="AH204" s="45"/>
      <c r="AI204" s="37">
        <f t="shared" si="191"/>
        <v>0</v>
      </c>
      <c r="AJ204" s="45">
        <f t="shared" si="176"/>
        <v>0</v>
      </c>
      <c r="AK204" s="45"/>
      <c r="AL204" s="37">
        <f t="shared" si="192"/>
        <v>0</v>
      </c>
      <c r="AM204" s="23">
        <f t="shared" si="193"/>
        <v>0</v>
      </c>
      <c r="AN204" s="23"/>
    </row>
    <row r="205" spans="1:40" x14ac:dyDescent="0.25">
      <c r="B205" s="28"/>
      <c r="C205" s="55">
        <v>17</v>
      </c>
      <c r="D205" s="21"/>
      <c r="E205" s="56">
        <v>76847.100000000006</v>
      </c>
      <c r="G205" s="57">
        <v>330</v>
      </c>
      <c r="H205" s="39"/>
      <c r="I205" s="50">
        <f t="shared" si="179"/>
        <v>232.87</v>
      </c>
      <c r="J205" s="39"/>
      <c r="K205" s="126">
        <f t="shared" si="180"/>
        <v>40</v>
      </c>
      <c r="L205" s="59"/>
      <c r="M205" s="50">
        <f t="shared" si="181"/>
        <v>192.87</v>
      </c>
      <c r="N205" s="59"/>
      <c r="O205" s="49">
        <f t="shared" si="182"/>
        <v>63647.1</v>
      </c>
      <c r="P205" s="39"/>
      <c r="Q205" s="128">
        <v>32</v>
      </c>
      <c r="R205" s="39"/>
      <c r="S205" s="36">
        <f t="shared" si="183"/>
        <v>298</v>
      </c>
      <c r="T205" s="45">
        <f t="shared" si="184"/>
        <v>57475.26</v>
      </c>
      <c r="U205" s="39"/>
      <c r="V205" s="60">
        <f>425</f>
        <v>425</v>
      </c>
      <c r="W205" s="60"/>
      <c r="X205" s="60">
        <f>1+5+6+7+12+8</f>
        <v>39</v>
      </c>
      <c r="Y205" s="60"/>
      <c r="Z205" s="67">
        <f t="shared" si="185"/>
        <v>464</v>
      </c>
      <c r="AA205" s="61">
        <f t="shared" si="186"/>
        <v>314</v>
      </c>
      <c r="AC205" s="36">
        <f t="shared" si="187"/>
        <v>298</v>
      </c>
      <c r="AD205" s="45">
        <f t="shared" si="188"/>
        <v>57475.26</v>
      </c>
      <c r="AE205" s="45"/>
      <c r="AF205" s="36">
        <f t="shared" si="189"/>
        <v>0</v>
      </c>
      <c r="AG205" s="45">
        <f t="shared" si="190"/>
        <v>0</v>
      </c>
      <c r="AH205" s="45"/>
      <c r="AI205" s="37">
        <f t="shared" si="191"/>
        <v>0</v>
      </c>
      <c r="AJ205" s="45">
        <f t="shared" si="176"/>
        <v>0</v>
      </c>
      <c r="AK205" s="45"/>
      <c r="AL205" s="37">
        <f t="shared" si="192"/>
        <v>0</v>
      </c>
      <c r="AM205" s="23">
        <f t="shared" si="193"/>
        <v>0</v>
      </c>
      <c r="AN205" s="23"/>
    </row>
    <row r="206" spans="1:40" x14ac:dyDescent="0.25">
      <c r="B206" s="28"/>
      <c r="C206" s="55">
        <v>18</v>
      </c>
      <c r="D206" s="21"/>
      <c r="E206" s="56">
        <v>64530.36</v>
      </c>
      <c r="G206" s="57">
        <v>316</v>
      </c>
      <c r="H206" s="39"/>
      <c r="I206" s="50">
        <f t="shared" si="179"/>
        <v>204.21</v>
      </c>
      <c r="J206" s="39"/>
      <c r="K206" s="126">
        <f t="shared" si="180"/>
        <v>40</v>
      </c>
      <c r="L206" s="59"/>
      <c r="M206" s="50">
        <f t="shared" si="181"/>
        <v>164.21</v>
      </c>
      <c r="N206" s="59"/>
      <c r="O206" s="49">
        <f t="shared" si="182"/>
        <v>51890.36</v>
      </c>
      <c r="P206" s="39"/>
      <c r="Q206" s="128">
        <v>32</v>
      </c>
      <c r="R206" s="39"/>
      <c r="S206" s="36">
        <f t="shared" si="183"/>
        <v>284</v>
      </c>
      <c r="T206" s="45">
        <f t="shared" si="184"/>
        <v>46635.64</v>
      </c>
      <c r="U206" s="39"/>
      <c r="V206" s="60">
        <f>425</f>
        <v>425</v>
      </c>
      <c r="W206" s="60"/>
      <c r="X206" s="60">
        <f>1+5+6+7+12+8</f>
        <v>39</v>
      </c>
      <c r="Y206" s="60"/>
      <c r="Z206" s="67">
        <f t="shared" si="185"/>
        <v>464</v>
      </c>
      <c r="AA206" s="61">
        <f t="shared" si="186"/>
        <v>314</v>
      </c>
      <c r="AC206" s="36">
        <f t="shared" si="187"/>
        <v>284</v>
      </c>
      <c r="AD206" s="45">
        <f t="shared" si="188"/>
        <v>46635.64</v>
      </c>
      <c r="AE206" s="45"/>
      <c r="AF206" s="36">
        <f t="shared" si="189"/>
        <v>0</v>
      </c>
      <c r="AG206" s="45">
        <f t="shared" si="190"/>
        <v>0</v>
      </c>
      <c r="AH206" s="45"/>
      <c r="AI206" s="37">
        <f t="shared" si="191"/>
        <v>0</v>
      </c>
      <c r="AJ206" s="45">
        <f t="shared" si="176"/>
        <v>0</v>
      </c>
      <c r="AK206" s="45"/>
      <c r="AL206" s="37">
        <f t="shared" si="192"/>
        <v>0</v>
      </c>
      <c r="AM206" s="23">
        <f t="shared" si="193"/>
        <v>0</v>
      </c>
      <c r="AN206" s="23"/>
    </row>
    <row r="207" spans="1:40" x14ac:dyDescent="0.25">
      <c r="B207" s="28"/>
      <c r="C207" s="55">
        <v>19</v>
      </c>
      <c r="D207" s="21"/>
      <c r="E207" s="56">
        <v>50788.23</v>
      </c>
      <c r="G207" s="57">
        <v>291</v>
      </c>
      <c r="H207" s="39"/>
      <c r="I207" s="50">
        <f t="shared" si="179"/>
        <v>174.53</v>
      </c>
      <c r="J207" s="39"/>
      <c r="K207" s="126">
        <f t="shared" si="180"/>
        <v>40</v>
      </c>
      <c r="L207" s="59"/>
      <c r="M207" s="50">
        <f t="shared" si="181"/>
        <v>134.53</v>
      </c>
      <c r="N207" s="59"/>
      <c r="O207" s="49">
        <f t="shared" si="182"/>
        <v>39148.230000000003</v>
      </c>
      <c r="P207" s="39"/>
      <c r="Q207" s="128">
        <v>32</v>
      </c>
      <c r="R207" s="39"/>
      <c r="S207" s="36">
        <f t="shared" si="183"/>
        <v>259</v>
      </c>
      <c r="T207" s="45">
        <f t="shared" si="184"/>
        <v>34843.269999999997</v>
      </c>
      <c r="U207" s="39"/>
      <c r="V207" s="60">
        <f>425</f>
        <v>425</v>
      </c>
      <c r="W207" s="60"/>
      <c r="X207" s="60">
        <f>25+1+5+6+7+12+8</f>
        <v>64</v>
      </c>
      <c r="Y207" s="60"/>
      <c r="Z207" s="67">
        <f t="shared" si="185"/>
        <v>489</v>
      </c>
      <c r="AA207" s="61">
        <f t="shared" si="186"/>
        <v>314</v>
      </c>
      <c r="AC207" s="36">
        <f t="shared" si="187"/>
        <v>259</v>
      </c>
      <c r="AD207" s="45">
        <f t="shared" si="188"/>
        <v>34843.269999999997</v>
      </c>
      <c r="AE207" s="45"/>
      <c r="AF207" s="36">
        <f t="shared" si="189"/>
        <v>0</v>
      </c>
      <c r="AG207" s="45">
        <f t="shared" si="190"/>
        <v>0</v>
      </c>
      <c r="AH207" s="45"/>
      <c r="AI207" s="37">
        <f t="shared" si="191"/>
        <v>0</v>
      </c>
      <c r="AJ207" s="45">
        <f t="shared" si="176"/>
        <v>0</v>
      </c>
      <c r="AK207" s="45"/>
      <c r="AL207" s="37">
        <f t="shared" si="192"/>
        <v>0</v>
      </c>
      <c r="AM207" s="23">
        <f t="shared" si="193"/>
        <v>0</v>
      </c>
      <c r="AN207" s="23"/>
    </row>
    <row r="208" spans="1:40" x14ac:dyDescent="0.25">
      <c r="B208" s="28"/>
      <c r="C208" s="55">
        <v>20</v>
      </c>
      <c r="D208" s="21"/>
      <c r="E208" s="56">
        <v>27469.17</v>
      </c>
      <c r="G208" s="57">
        <v>219</v>
      </c>
      <c r="H208" s="39"/>
      <c r="I208" s="50">
        <f>IF(G208=0,0,E208/G208)</f>
        <v>125.42999999999999</v>
      </c>
      <c r="J208" s="39"/>
      <c r="K208" s="126">
        <f>IF(G208=0,0,+K201)</f>
        <v>40</v>
      </c>
      <c r="L208" s="59"/>
      <c r="M208" s="50">
        <f>IF(I208 = 0, 0, I208-K208)</f>
        <v>85.429999999999993</v>
      </c>
      <c r="N208" s="59"/>
      <c r="O208" s="49">
        <f>+M208*G208</f>
        <v>18709.169999999998</v>
      </c>
      <c r="P208" s="39"/>
      <c r="Q208" s="128">
        <v>32</v>
      </c>
      <c r="R208" s="39"/>
      <c r="S208" s="36">
        <f>IF(($G208-$Q208)&gt;0,($G208-$Q208),0)</f>
        <v>187</v>
      </c>
      <c r="T208" s="45">
        <f>+S208*M208</f>
        <v>15975.409999999998</v>
      </c>
      <c r="U208" s="39"/>
      <c r="V208" s="60">
        <f>425</f>
        <v>425</v>
      </c>
      <c r="W208" s="60"/>
      <c r="X208" s="60">
        <f>25+1+5+6+7+12+8</f>
        <v>64</v>
      </c>
      <c r="Y208" s="60"/>
      <c r="Z208" s="67">
        <f>SUM(V208:Y208)</f>
        <v>489</v>
      </c>
      <c r="AA208" s="61">
        <f>+AA201</f>
        <v>314</v>
      </c>
      <c r="AC208" s="36">
        <f>IF(Z208&gt;=AA208,IF(S208&lt;Z208,+S208,+Z208),0)</f>
        <v>187</v>
      </c>
      <c r="AD208" s="45">
        <f>IF(AC208&gt;0,+AC208*M208,0)</f>
        <v>15975.409999999998</v>
      </c>
      <c r="AE208" s="45"/>
      <c r="AF208" s="36">
        <f>IF(AC208=0,IF(S208&lt;W208,+S208,+W208),0)</f>
        <v>0</v>
      </c>
      <c r="AG208" s="45">
        <f>IF(AF208&gt;0,+AF208*M208,0)</f>
        <v>0</v>
      </c>
      <c r="AH208" s="45"/>
      <c r="AI208" s="37">
        <f>IF((S208-AC208-AF208)&gt;0,(+S208-AC208-AF208)*0.85,0)</f>
        <v>0</v>
      </c>
      <c r="AJ208" s="45">
        <f t="shared" si="176"/>
        <v>0</v>
      </c>
      <c r="AK208" s="45"/>
      <c r="AL208" s="37">
        <f t="shared" si="177"/>
        <v>0</v>
      </c>
      <c r="AM208" s="23">
        <f t="shared" si="178"/>
        <v>0</v>
      </c>
      <c r="AN208" s="23"/>
    </row>
    <row r="209" spans="1:40" x14ac:dyDescent="0.25">
      <c r="B209" s="28"/>
      <c r="C209" s="55">
        <v>21</v>
      </c>
      <c r="D209" s="21"/>
      <c r="E209" s="56">
        <v>10909.99</v>
      </c>
      <c r="G209" s="57">
        <v>133</v>
      </c>
      <c r="H209" s="39"/>
      <c r="I209" s="50">
        <f>IF(G209=0,0,E209/G209)</f>
        <v>82.03</v>
      </c>
      <c r="J209" s="39"/>
      <c r="K209" s="126">
        <f>IF(G209=0,0,+K208)</f>
        <v>40</v>
      </c>
      <c r="L209" s="59"/>
      <c r="M209" s="50">
        <f>IF(I209 = 0, 0, I209-K209)</f>
        <v>42.03</v>
      </c>
      <c r="N209" s="59"/>
      <c r="O209" s="49">
        <f>+M209*G209</f>
        <v>5589.99</v>
      </c>
      <c r="P209" s="39"/>
      <c r="Q209" s="128">
        <v>32</v>
      </c>
      <c r="R209" s="39"/>
      <c r="S209" s="36">
        <f>IF(($G209-$Q209)&gt;0,($G209-$Q209),0)</f>
        <v>101</v>
      </c>
      <c r="T209" s="45">
        <f>+S209*M209</f>
        <v>4245.03</v>
      </c>
      <c r="U209" s="39"/>
      <c r="V209" s="60">
        <f>425</f>
        <v>425</v>
      </c>
      <c r="W209" s="60"/>
      <c r="X209" s="60">
        <f>20+1+5+6+7+12+8</f>
        <v>59</v>
      </c>
      <c r="Y209" s="60"/>
      <c r="Z209" s="67">
        <f>SUM(V209:Y209)</f>
        <v>484</v>
      </c>
      <c r="AA209" s="61">
        <f>+AA208</f>
        <v>314</v>
      </c>
      <c r="AC209" s="36">
        <f>IF(Z209&gt;=AA209,IF(S209&lt;Z209,+S209,+Z209),0)</f>
        <v>101</v>
      </c>
      <c r="AD209" s="45">
        <f>IF(AC209&gt;0,+AC209*M209,0)</f>
        <v>4245.03</v>
      </c>
      <c r="AE209" s="45"/>
      <c r="AF209" s="36">
        <f>IF(AC209=0,IF(S209&lt;W209,+S209,+W209),0)</f>
        <v>0</v>
      </c>
      <c r="AG209" s="45">
        <f>IF(AF209&gt;0,+AF209*M209,0)</f>
        <v>0</v>
      </c>
      <c r="AH209" s="45"/>
      <c r="AI209" s="37">
        <f>IF((S209-AC209-AF209)&gt;0,(+S209-AC209-AF209)*0.85,0)</f>
        <v>0</v>
      </c>
      <c r="AJ209" s="45">
        <f t="shared" si="176"/>
        <v>0</v>
      </c>
      <c r="AK209" s="45"/>
      <c r="AL209" s="37">
        <f t="shared" si="177"/>
        <v>0</v>
      </c>
      <c r="AM209" s="23">
        <f t="shared" si="178"/>
        <v>0</v>
      </c>
      <c r="AN209" s="23"/>
    </row>
    <row r="210" spans="1:40" x14ac:dyDescent="0.25">
      <c r="B210" s="28"/>
      <c r="C210" s="55"/>
      <c r="D210" s="21"/>
      <c r="E210" s="56"/>
      <c r="G210" s="57"/>
      <c r="H210" s="39"/>
      <c r="I210" s="50"/>
      <c r="J210" s="39"/>
      <c r="K210" s="126"/>
      <c r="L210" s="59"/>
      <c r="M210" s="50"/>
      <c r="N210" s="59"/>
      <c r="O210" s="49"/>
      <c r="P210" s="39"/>
      <c r="Q210" s="128"/>
      <c r="R210" s="39"/>
      <c r="S210" s="36"/>
      <c r="T210" s="45"/>
      <c r="U210" s="39"/>
      <c r="V210" s="60"/>
      <c r="W210" s="60"/>
      <c r="X210" s="60"/>
      <c r="Y210" s="60"/>
      <c r="Z210" s="67"/>
      <c r="AA210" s="61"/>
      <c r="AC210" s="36"/>
      <c r="AD210" s="45"/>
      <c r="AE210" s="45"/>
      <c r="AF210" s="36"/>
      <c r="AG210" s="45"/>
      <c r="AH210" s="45"/>
      <c r="AJ210" s="45"/>
      <c r="AK210" s="45"/>
      <c r="AM210" s="23"/>
      <c r="AN210" s="23"/>
    </row>
    <row r="211" spans="1:40" x14ac:dyDescent="0.25">
      <c r="B211" s="28"/>
      <c r="C211" s="55"/>
      <c r="D211" s="21"/>
      <c r="E211" s="56"/>
      <c r="G211" s="57"/>
      <c r="H211" s="39"/>
      <c r="I211" s="50"/>
      <c r="J211" s="39"/>
      <c r="K211" s="126"/>
      <c r="L211" s="59"/>
      <c r="M211" s="50"/>
      <c r="N211" s="59"/>
      <c r="O211" s="49"/>
      <c r="P211" s="39"/>
      <c r="Q211" s="128"/>
      <c r="R211" s="39"/>
      <c r="S211" s="36"/>
      <c r="T211" s="45"/>
      <c r="U211" s="39"/>
      <c r="V211" s="60"/>
      <c r="W211" s="60"/>
      <c r="X211" s="60"/>
      <c r="Y211" s="60"/>
      <c r="Z211" s="67"/>
      <c r="AA211" s="61"/>
      <c r="AC211" s="36"/>
      <c r="AD211" s="45"/>
      <c r="AE211" s="45"/>
      <c r="AF211" s="36"/>
      <c r="AG211" s="45"/>
      <c r="AH211" s="45"/>
      <c r="AJ211" s="45"/>
      <c r="AK211" s="45"/>
      <c r="AM211" s="23"/>
      <c r="AN211" s="23"/>
    </row>
    <row r="212" spans="1:40" x14ac:dyDescent="0.25">
      <c r="B212" s="28"/>
      <c r="C212" s="55"/>
      <c r="D212" s="21"/>
      <c r="E212" s="56"/>
      <c r="G212" s="57"/>
      <c r="H212" s="39"/>
      <c r="I212" s="50"/>
      <c r="J212" s="39"/>
      <c r="K212" s="126"/>
      <c r="L212" s="59"/>
      <c r="M212" s="50"/>
      <c r="N212" s="59"/>
      <c r="O212" s="49"/>
      <c r="P212" s="39"/>
      <c r="Q212" s="128"/>
      <c r="R212" s="39"/>
      <c r="S212" s="36"/>
      <c r="T212" s="45"/>
      <c r="U212" s="39"/>
      <c r="V212" s="60"/>
      <c r="W212" s="60"/>
      <c r="X212" s="60"/>
      <c r="Y212" s="60"/>
      <c r="Z212" s="67"/>
      <c r="AA212" s="61"/>
      <c r="AC212" s="36"/>
      <c r="AD212" s="45"/>
      <c r="AE212" s="45"/>
      <c r="AF212" s="36"/>
      <c r="AG212" s="45"/>
      <c r="AH212" s="45"/>
      <c r="AJ212" s="45"/>
      <c r="AK212" s="45"/>
      <c r="AM212" s="23"/>
      <c r="AN212" s="23"/>
    </row>
    <row r="213" spans="1:40" x14ac:dyDescent="0.25">
      <c r="A213">
        <f>A199+1</f>
        <v>21</v>
      </c>
      <c r="B213" s="52">
        <v>45163</v>
      </c>
      <c r="C213" s="21"/>
      <c r="D213" s="21"/>
      <c r="E213" s="53">
        <f>SUM(E214:E221)</f>
        <v>184731.49000000002</v>
      </c>
      <c r="G213" s="54">
        <f>SUM(G214:G221)</f>
        <v>2712</v>
      </c>
      <c r="H213" s="39"/>
      <c r="I213" s="62"/>
      <c r="J213" s="39"/>
      <c r="K213" s="62"/>
      <c r="L213" s="59"/>
      <c r="M213" s="62"/>
      <c r="N213" s="59"/>
      <c r="O213" s="53">
        <f>SUM(O214:O221)</f>
        <v>82353.490000000005</v>
      </c>
      <c r="P213" s="39"/>
      <c r="Q213" s="39"/>
      <c r="R213" s="39"/>
      <c r="S213" s="54">
        <f>SUM(S214:S221)</f>
        <v>2311</v>
      </c>
      <c r="T213" s="53">
        <f>SUM(T214:T221)</f>
        <v>72090.260000000009</v>
      </c>
      <c r="U213" s="39"/>
      <c r="X213" s="36"/>
      <c r="AC213" s="54">
        <f>SUM(AC214:AC221)</f>
        <v>2193</v>
      </c>
      <c r="AD213" s="53">
        <f>SUM(AD214:AD221)</f>
        <v>71897.919999999998</v>
      </c>
      <c r="AE213" s="45"/>
      <c r="AF213" s="54">
        <f>SUM(AF214:AF221)</f>
        <v>0</v>
      </c>
      <c r="AG213" s="53">
        <f>SUM(AG214:AG221)</f>
        <v>0</v>
      </c>
      <c r="AH213" s="45"/>
      <c r="AI213" s="65">
        <f>SUM(AI214:AI221)</f>
        <v>100.3</v>
      </c>
      <c r="AJ213" s="53">
        <f>SUM(AJ214:AJ221)</f>
        <v>163.48900000000026</v>
      </c>
      <c r="AK213" s="45"/>
      <c r="AL213" s="65">
        <f>SUM(AL214:AL221)</f>
        <v>17.700000000000003</v>
      </c>
      <c r="AM213" s="53">
        <f>SUM(AM214:AM221)</f>
        <v>28.850999999999999</v>
      </c>
      <c r="AN213" s="63"/>
    </row>
    <row r="214" spans="1:40" x14ac:dyDescent="0.25">
      <c r="B214" s="28"/>
      <c r="C214" s="55">
        <v>11</v>
      </c>
      <c r="D214" s="21"/>
      <c r="E214" s="56">
        <v>29180.58</v>
      </c>
      <c r="G214" s="57">
        <v>741</v>
      </c>
      <c r="H214" s="39"/>
      <c r="I214" s="50">
        <f>IF(G214=0,0,E214/G214)</f>
        <v>39.380000000000003</v>
      </c>
      <c r="J214" s="39"/>
      <c r="K214" s="58">
        <v>37.75</v>
      </c>
      <c r="L214" s="59"/>
      <c r="M214" s="50">
        <f>IF(I214 = 0, 0, I214-K214)</f>
        <v>1.6300000000000026</v>
      </c>
      <c r="N214" s="59"/>
      <c r="O214" s="49">
        <f>+M214*G214</f>
        <v>1207.830000000002</v>
      </c>
      <c r="P214" s="39"/>
      <c r="Q214" s="128">
        <v>177</v>
      </c>
      <c r="R214" s="39"/>
      <c r="S214" s="36">
        <f>IF(($G214-$Q214)&gt;0,($G214-$Q214),0)</f>
        <v>564</v>
      </c>
      <c r="T214" s="45">
        <f>+S214*M214</f>
        <v>919.32000000000141</v>
      </c>
      <c r="U214" s="39"/>
      <c r="V214" s="60">
        <f>425</f>
        <v>425</v>
      </c>
      <c r="W214" s="60"/>
      <c r="X214" s="60">
        <f>4+9+8</f>
        <v>21</v>
      </c>
      <c r="Y214" s="60"/>
      <c r="Z214" s="67">
        <f>SUM(V214:Y214)</f>
        <v>446</v>
      </c>
      <c r="AA214" s="61">
        <f>IF(MONTH(B213)&gt;9,+$G$512,IF(MONTH(B213)&lt;4,+$G$512,+$G$513))</f>
        <v>314</v>
      </c>
      <c r="AC214" s="36">
        <f>IF(Z214&gt;=AA214,IF(S214&lt;Z214,+S214,+Z214),0)</f>
        <v>446</v>
      </c>
      <c r="AD214" s="45">
        <f>IF(AC214&gt;0,+AC214*M214,0)</f>
        <v>726.98000000000116</v>
      </c>
      <c r="AE214" s="45"/>
      <c r="AF214" s="36">
        <f>IF(AC214=0,IF(S214&lt;W214,+S214,+W214),0)</f>
        <v>0</v>
      </c>
      <c r="AG214" s="45">
        <f>IF(AF214&gt;0,+AF214*M214,0)</f>
        <v>0</v>
      </c>
      <c r="AH214" s="45"/>
      <c r="AI214" s="37">
        <f>IF((S214-AC214-AF214)&gt;0,(+S214-AC214-AF214)*0.85,0)</f>
        <v>100.3</v>
      </c>
      <c r="AJ214" s="45">
        <f t="shared" ref="AJ214:AJ221" si="194">IF(AI214&gt;0,IF(I214&lt;$I$508,+AI214*M214,+AI214*($I$508-K214)),0)</f>
        <v>163.48900000000026</v>
      </c>
      <c r="AK214" s="45"/>
      <c r="AL214" s="37">
        <f t="shared" ref="AL214:AL221" si="195">+S214-AC214-AF214-AI214</f>
        <v>17.700000000000003</v>
      </c>
      <c r="AM214" s="23">
        <f t="shared" ref="AM214:AM221" si="196">+T214-AD214-AG214-AJ214</f>
        <v>28.850999999999999</v>
      </c>
      <c r="AN214" s="23"/>
    </row>
    <row r="215" spans="1:40" x14ac:dyDescent="0.25">
      <c r="B215" s="28"/>
      <c r="C215" s="55">
        <v>12</v>
      </c>
      <c r="D215" s="21"/>
      <c r="E215" s="56">
        <v>18321.13</v>
      </c>
      <c r="G215" s="57">
        <v>457</v>
      </c>
      <c r="H215" s="39"/>
      <c r="I215" s="50">
        <f>IF(G215=0,0,E215/G215)</f>
        <v>40.090000000000003</v>
      </c>
      <c r="J215" s="39"/>
      <c r="K215" s="126">
        <f>IF(G215=0,0,+K214)</f>
        <v>37.75</v>
      </c>
      <c r="L215" s="59"/>
      <c r="M215" s="50">
        <f>IF(I215 = 0, 0, I215-K215)</f>
        <v>2.3400000000000034</v>
      </c>
      <c r="N215" s="59"/>
      <c r="O215" s="49">
        <f>+M215*G215</f>
        <v>1069.3800000000015</v>
      </c>
      <c r="P215" s="39"/>
      <c r="Q215" s="128">
        <v>32</v>
      </c>
      <c r="R215" s="39"/>
      <c r="S215" s="36">
        <f>IF(($G215-$Q215)&gt;0,($G215-$Q215),0)</f>
        <v>425</v>
      </c>
      <c r="T215" s="45">
        <f>+S215*M215</f>
        <v>994.50000000000148</v>
      </c>
      <c r="U215" s="39"/>
      <c r="V215" s="60">
        <f>425</f>
        <v>425</v>
      </c>
      <c r="W215" s="60"/>
      <c r="X215" s="60">
        <f>4+9+8</f>
        <v>21</v>
      </c>
      <c r="Y215" s="60"/>
      <c r="Z215" s="67">
        <f>SUM(V215:Y215)</f>
        <v>446</v>
      </c>
      <c r="AA215" s="61">
        <f>+AA214</f>
        <v>314</v>
      </c>
      <c r="AC215" s="36">
        <f>IF(Z215&gt;=AA215,IF(S215&lt;Z215,+S215,+Z215),0)</f>
        <v>425</v>
      </c>
      <c r="AD215" s="45">
        <f>IF(AC215&gt;0,+AC215*M215,0)</f>
        <v>994.50000000000148</v>
      </c>
      <c r="AE215" s="45"/>
      <c r="AF215" s="36">
        <f>IF(AC215=0,IF(S215&lt;W215,+S215,+W215),0)</f>
        <v>0</v>
      </c>
      <c r="AG215" s="45">
        <f>IF(AF215&gt;0,+AF215*M215,0)</f>
        <v>0</v>
      </c>
      <c r="AH215" s="45"/>
      <c r="AI215" s="37">
        <f>IF((S215-AC215-AF215)&gt;0,(+S215-AC215-AF215)*0.85,0)</f>
        <v>0</v>
      </c>
      <c r="AJ215" s="45">
        <f t="shared" si="194"/>
        <v>0</v>
      </c>
      <c r="AK215" s="45"/>
      <c r="AL215" s="37">
        <f t="shared" si="195"/>
        <v>0</v>
      </c>
      <c r="AM215" s="23">
        <f t="shared" si="196"/>
        <v>0</v>
      </c>
      <c r="AN215" s="23"/>
    </row>
    <row r="216" spans="1:40" x14ac:dyDescent="0.25">
      <c r="B216" s="28"/>
      <c r="C216" s="55">
        <v>13</v>
      </c>
      <c r="D216" s="21"/>
      <c r="E216" s="56">
        <v>17685.32</v>
      </c>
      <c r="G216" s="57">
        <v>268</v>
      </c>
      <c r="H216" s="39"/>
      <c r="I216" s="50">
        <f t="shared" ref="I216:I219" si="197">IF(G216=0,0,E216/G216)</f>
        <v>65.989999999999995</v>
      </c>
      <c r="J216" s="39"/>
      <c r="K216" s="126">
        <f t="shared" ref="K216:K219" si="198">IF(G216=0,0,+K215)</f>
        <v>37.75</v>
      </c>
      <c r="L216" s="59"/>
      <c r="M216" s="50">
        <f t="shared" ref="M216:M219" si="199">IF(I216 = 0, 0, I216-K216)</f>
        <v>28.239999999999995</v>
      </c>
      <c r="N216" s="59"/>
      <c r="O216" s="49">
        <f t="shared" ref="O216:O219" si="200">+M216*G216</f>
        <v>7568.3199999999988</v>
      </c>
      <c r="P216" s="39"/>
      <c r="Q216" s="128">
        <v>32</v>
      </c>
      <c r="R216" s="39"/>
      <c r="S216" s="36">
        <f t="shared" ref="S216:S219" si="201">IF(($G216-$Q216)&gt;0,($G216-$Q216),0)</f>
        <v>236</v>
      </c>
      <c r="T216" s="45">
        <f t="shared" ref="T216:T219" si="202">+S216*M216</f>
        <v>6664.6399999999985</v>
      </c>
      <c r="U216" s="39"/>
      <c r="V216" s="60">
        <f>425</f>
        <v>425</v>
      </c>
      <c r="W216" s="60"/>
      <c r="X216" s="60">
        <f>15+12+4+9+8</f>
        <v>48</v>
      </c>
      <c r="Y216" s="60"/>
      <c r="Z216" s="67">
        <f t="shared" ref="Z216:Z219" si="203">SUM(V216:Y216)</f>
        <v>473</v>
      </c>
      <c r="AA216" s="61">
        <f t="shared" ref="AA216:AA219" si="204">+AA215</f>
        <v>314</v>
      </c>
      <c r="AC216" s="36">
        <f t="shared" ref="AC216:AC219" si="205">IF(Z216&gt;=AA216,IF(S216&lt;Z216,+S216,+Z216),0)</f>
        <v>236</v>
      </c>
      <c r="AD216" s="45">
        <f t="shared" ref="AD216:AD219" si="206">IF(AC216&gt;0,+AC216*M216,0)</f>
        <v>6664.6399999999985</v>
      </c>
      <c r="AE216" s="45"/>
      <c r="AF216" s="36">
        <f t="shared" ref="AF216:AF219" si="207">IF(AC216=0,IF(S216&lt;W216,+S216,+W216),0)</f>
        <v>0</v>
      </c>
      <c r="AG216" s="45">
        <f t="shared" ref="AG216:AG219" si="208">IF(AF216&gt;0,+AF216*M216,0)</f>
        <v>0</v>
      </c>
      <c r="AH216" s="45"/>
      <c r="AI216" s="37">
        <f t="shared" ref="AI216:AI219" si="209">IF((S216-AC216-AF216)&gt;0,(+S216-AC216-AF216)*0.85,0)</f>
        <v>0</v>
      </c>
      <c r="AJ216" s="45">
        <f t="shared" si="194"/>
        <v>0</v>
      </c>
      <c r="AK216" s="45"/>
      <c r="AL216" s="37">
        <f t="shared" ref="AL216:AL219" si="210">+S216-AC216-AF216-AI216</f>
        <v>0</v>
      </c>
      <c r="AM216" s="23">
        <f t="shared" ref="AM216:AM219" si="211">+T216-AD216-AG216-AJ216</f>
        <v>0</v>
      </c>
      <c r="AN216" s="23"/>
    </row>
    <row r="217" spans="1:40" x14ac:dyDescent="0.25">
      <c r="B217" s="28"/>
      <c r="C217" s="55">
        <v>14</v>
      </c>
      <c r="D217" s="21"/>
      <c r="E217" s="56">
        <v>18747.66</v>
      </c>
      <c r="G217" s="57">
        <v>246</v>
      </c>
      <c r="H217" s="39"/>
      <c r="I217" s="50">
        <f t="shared" si="197"/>
        <v>76.209999999999994</v>
      </c>
      <c r="J217" s="39"/>
      <c r="K217" s="126">
        <f t="shared" si="198"/>
        <v>37.75</v>
      </c>
      <c r="L217" s="59"/>
      <c r="M217" s="50">
        <f t="shared" si="199"/>
        <v>38.459999999999994</v>
      </c>
      <c r="N217" s="59"/>
      <c r="O217" s="49">
        <f t="shared" si="200"/>
        <v>9461.159999999998</v>
      </c>
      <c r="P217" s="39"/>
      <c r="Q217" s="128">
        <v>32</v>
      </c>
      <c r="R217" s="39"/>
      <c r="S217" s="36">
        <f t="shared" si="201"/>
        <v>214</v>
      </c>
      <c r="T217" s="45">
        <f t="shared" si="202"/>
        <v>8230.4399999999987</v>
      </c>
      <c r="U217" s="39"/>
      <c r="V217" s="60">
        <f>425</f>
        <v>425</v>
      </c>
      <c r="W217" s="60"/>
      <c r="X217" s="60">
        <f t="shared" ref="X217:X221" si="212">15+12+4+9+8</f>
        <v>48</v>
      </c>
      <c r="Y217" s="60"/>
      <c r="Z217" s="67">
        <f t="shared" si="203"/>
        <v>473</v>
      </c>
      <c r="AA217" s="61">
        <f t="shared" si="204"/>
        <v>314</v>
      </c>
      <c r="AC217" s="36">
        <f t="shared" si="205"/>
        <v>214</v>
      </c>
      <c r="AD217" s="45">
        <f t="shared" si="206"/>
        <v>8230.4399999999987</v>
      </c>
      <c r="AE217" s="45"/>
      <c r="AF217" s="36">
        <f t="shared" si="207"/>
        <v>0</v>
      </c>
      <c r="AG217" s="45">
        <f t="shared" si="208"/>
        <v>0</v>
      </c>
      <c r="AH217" s="45"/>
      <c r="AI217" s="37">
        <f t="shared" si="209"/>
        <v>0</v>
      </c>
      <c r="AJ217" s="45">
        <f t="shared" si="194"/>
        <v>0</v>
      </c>
      <c r="AK217" s="45"/>
      <c r="AL217" s="37">
        <f t="shared" si="210"/>
        <v>0</v>
      </c>
      <c r="AM217" s="23">
        <f t="shared" si="211"/>
        <v>0</v>
      </c>
      <c r="AN217" s="23"/>
    </row>
    <row r="218" spans="1:40" x14ac:dyDescent="0.25">
      <c r="B218" s="28"/>
      <c r="C218" s="55">
        <v>15</v>
      </c>
      <c r="D218" s="21"/>
      <c r="E218" s="56">
        <v>30264</v>
      </c>
      <c r="G218" s="57">
        <v>260</v>
      </c>
      <c r="H218" s="39"/>
      <c r="I218" s="50">
        <f t="shared" si="197"/>
        <v>116.4</v>
      </c>
      <c r="J218" s="39"/>
      <c r="K218" s="126">
        <f t="shared" si="198"/>
        <v>37.75</v>
      </c>
      <c r="L218" s="59"/>
      <c r="M218" s="50">
        <f t="shared" si="199"/>
        <v>78.650000000000006</v>
      </c>
      <c r="N218" s="59"/>
      <c r="O218" s="49">
        <f t="shared" si="200"/>
        <v>20449</v>
      </c>
      <c r="P218" s="39"/>
      <c r="Q218" s="128">
        <v>32</v>
      </c>
      <c r="R218" s="39"/>
      <c r="S218" s="36">
        <f t="shared" si="201"/>
        <v>228</v>
      </c>
      <c r="T218" s="45">
        <f t="shared" si="202"/>
        <v>17932.2</v>
      </c>
      <c r="U218" s="39"/>
      <c r="V218" s="60">
        <f>425</f>
        <v>425</v>
      </c>
      <c r="W218" s="60"/>
      <c r="X218" s="60">
        <f t="shared" si="212"/>
        <v>48</v>
      </c>
      <c r="Y218" s="60"/>
      <c r="Z218" s="67">
        <f t="shared" si="203"/>
        <v>473</v>
      </c>
      <c r="AA218" s="61">
        <f t="shared" si="204"/>
        <v>314</v>
      </c>
      <c r="AC218" s="36">
        <f t="shared" si="205"/>
        <v>228</v>
      </c>
      <c r="AD218" s="45">
        <f t="shared" si="206"/>
        <v>17932.2</v>
      </c>
      <c r="AE218" s="45"/>
      <c r="AF218" s="36">
        <f t="shared" si="207"/>
        <v>0</v>
      </c>
      <c r="AG218" s="45">
        <f t="shared" si="208"/>
        <v>0</v>
      </c>
      <c r="AH218" s="45"/>
      <c r="AI218" s="37">
        <f t="shared" si="209"/>
        <v>0</v>
      </c>
      <c r="AJ218" s="45">
        <f t="shared" si="194"/>
        <v>0</v>
      </c>
      <c r="AK218" s="45"/>
      <c r="AL218" s="37">
        <f t="shared" si="210"/>
        <v>0</v>
      </c>
      <c r="AM218" s="23">
        <f t="shared" si="211"/>
        <v>0</v>
      </c>
      <c r="AN218" s="23"/>
    </row>
    <row r="219" spans="1:40" x14ac:dyDescent="0.25">
      <c r="B219" s="28"/>
      <c r="C219" s="55">
        <v>16</v>
      </c>
      <c r="D219" s="21"/>
      <c r="E219" s="56">
        <v>34228.480000000003</v>
      </c>
      <c r="G219" s="57">
        <v>272</v>
      </c>
      <c r="H219" s="39"/>
      <c r="I219" s="50">
        <f t="shared" si="197"/>
        <v>125.84000000000002</v>
      </c>
      <c r="J219" s="39"/>
      <c r="K219" s="126">
        <f t="shared" si="198"/>
        <v>37.75</v>
      </c>
      <c r="L219" s="59"/>
      <c r="M219" s="50">
        <f t="shared" si="199"/>
        <v>88.090000000000018</v>
      </c>
      <c r="N219" s="59"/>
      <c r="O219" s="49">
        <f t="shared" si="200"/>
        <v>23960.480000000003</v>
      </c>
      <c r="P219" s="39"/>
      <c r="Q219" s="128">
        <v>32</v>
      </c>
      <c r="R219" s="39"/>
      <c r="S219" s="36">
        <f t="shared" si="201"/>
        <v>240</v>
      </c>
      <c r="T219" s="45">
        <f t="shared" si="202"/>
        <v>21141.600000000006</v>
      </c>
      <c r="U219" s="39"/>
      <c r="V219" s="60">
        <f>425</f>
        <v>425</v>
      </c>
      <c r="W219" s="60"/>
      <c r="X219" s="60">
        <f t="shared" si="212"/>
        <v>48</v>
      </c>
      <c r="Y219" s="60"/>
      <c r="Z219" s="67">
        <f t="shared" si="203"/>
        <v>473</v>
      </c>
      <c r="AA219" s="61">
        <f t="shared" si="204"/>
        <v>314</v>
      </c>
      <c r="AC219" s="36">
        <f t="shared" si="205"/>
        <v>240</v>
      </c>
      <c r="AD219" s="45">
        <f t="shared" si="206"/>
        <v>21141.600000000006</v>
      </c>
      <c r="AE219" s="45"/>
      <c r="AF219" s="36">
        <f t="shared" si="207"/>
        <v>0</v>
      </c>
      <c r="AG219" s="45">
        <f t="shared" si="208"/>
        <v>0</v>
      </c>
      <c r="AH219" s="45"/>
      <c r="AI219" s="37">
        <f t="shared" si="209"/>
        <v>0</v>
      </c>
      <c r="AJ219" s="45">
        <f t="shared" si="194"/>
        <v>0</v>
      </c>
      <c r="AK219" s="45"/>
      <c r="AL219" s="37">
        <f t="shared" si="210"/>
        <v>0</v>
      </c>
      <c r="AM219" s="23">
        <f t="shared" si="211"/>
        <v>0</v>
      </c>
      <c r="AN219" s="23"/>
    </row>
    <row r="220" spans="1:40" x14ac:dyDescent="0.25">
      <c r="B220" s="28"/>
      <c r="C220" s="55">
        <v>17</v>
      </c>
      <c r="D220" s="21"/>
      <c r="E220" s="56">
        <v>23815.439999999999</v>
      </c>
      <c r="G220" s="57">
        <v>264</v>
      </c>
      <c r="H220" s="39"/>
      <c r="I220" s="50">
        <f>IF(G220=0,0,E220/G220)</f>
        <v>90.21</v>
      </c>
      <c r="J220" s="39"/>
      <c r="K220" s="126">
        <f>IF(G220=0,0,+K215)</f>
        <v>37.75</v>
      </c>
      <c r="L220" s="59"/>
      <c r="M220" s="50">
        <f>IF(I220 = 0, 0, I220-K220)</f>
        <v>52.459999999999994</v>
      </c>
      <c r="N220" s="59"/>
      <c r="O220" s="49">
        <f>+M220*G220</f>
        <v>13849.439999999999</v>
      </c>
      <c r="P220" s="39"/>
      <c r="Q220" s="128">
        <v>32</v>
      </c>
      <c r="R220" s="39"/>
      <c r="S220" s="36">
        <f>IF(($G220-$Q220)&gt;0,($G220-$Q220),0)</f>
        <v>232</v>
      </c>
      <c r="T220" s="45">
        <f>+S220*M220</f>
        <v>12170.72</v>
      </c>
      <c r="U220" s="39"/>
      <c r="V220" s="60">
        <f>425</f>
        <v>425</v>
      </c>
      <c r="W220" s="60"/>
      <c r="X220" s="60">
        <f t="shared" si="212"/>
        <v>48</v>
      </c>
      <c r="Y220" s="60"/>
      <c r="Z220" s="67">
        <f>SUM(V220:Y220)</f>
        <v>473</v>
      </c>
      <c r="AA220" s="61">
        <f>+AA215</f>
        <v>314</v>
      </c>
      <c r="AC220" s="36">
        <f>IF(Z220&gt;=AA220,IF(S220&lt;Z220,+S220,+Z220),0)</f>
        <v>232</v>
      </c>
      <c r="AD220" s="45">
        <f>IF(AC220&gt;0,+AC220*M220,0)</f>
        <v>12170.72</v>
      </c>
      <c r="AE220" s="45"/>
      <c r="AF220" s="36">
        <f>IF(AC220=0,IF(S220&lt;W220,+S220,+W220),0)</f>
        <v>0</v>
      </c>
      <c r="AG220" s="45">
        <f>IF(AF220&gt;0,+AF220*M220,0)</f>
        <v>0</v>
      </c>
      <c r="AH220" s="45"/>
      <c r="AI220" s="37">
        <f>IF((S220-AC220-AF220)&gt;0,(+S220-AC220-AF220)*0.85,0)</f>
        <v>0</v>
      </c>
      <c r="AJ220" s="45">
        <f t="shared" si="194"/>
        <v>0</v>
      </c>
      <c r="AK220" s="45"/>
      <c r="AL220" s="37">
        <f t="shared" si="195"/>
        <v>0</v>
      </c>
      <c r="AM220" s="23">
        <f t="shared" si="196"/>
        <v>0</v>
      </c>
      <c r="AN220" s="23"/>
    </row>
    <row r="221" spans="1:40" x14ac:dyDescent="0.25">
      <c r="B221" s="28"/>
      <c r="C221" s="55">
        <v>18</v>
      </c>
      <c r="D221" s="21"/>
      <c r="E221" s="56">
        <v>12488.88</v>
      </c>
      <c r="G221" s="57">
        <v>204</v>
      </c>
      <c r="H221" s="39"/>
      <c r="I221" s="50">
        <f>IF(G221=0,0,E221/G221)</f>
        <v>61.22</v>
      </c>
      <c r="J221" s="39"/>
      <c r="K221" s="126">
        <f>IF(G221=0,0,+K220)</f>
        <v>37.75</v>
      </c>
      <c r="L221" s="59"/>
      <c r="M221" s="50">
        <f>IF(I221 = 0, 0, I221-K221)</f>
        <v>23.47</v>
      </c>
      <c r="N221" s="59"/>
      <c r="O221" s="49">
        <f>+M221*G221</f>
        <v>4787.88</v>
      </c>
      <c r="P221" s="39"/>
      <c r="Q221" s="128">
        <v>32</v>
      </c>
      <c r="R221" s="39"/>
      <c r="S221" s="36">
        <f>IF(($G221-$Q221)&gt;0,($G221-$Q221),0)</f>
        <v>172</v>
      </c>
      <c r="T221" s="45">
        <f>+S221*M221</f>
        <v>4036.8399999999997</v>
      </c>
      <c r="U221" s="39"/>
      <c r="V221" s="60">
        <f>425</f>
        <v>425</v>
      </c>
      <c r="W221" s="60"/>
      <c r="X221" s="60">
        <f t="shared" si="212"/>
        <v>48</v>
      </c>
      <c r="Y221" s="60"/>
      <c r="Z221" s="67">
        <f>SUM(V221:Y221)</f>
        <v>473</v>
      </c>
      <c r="AA221" s="61">
        <f>+AA220</f>
        <v>314</v>
      </c>
      <c r="AC221" s="36">
        <f>IF(Z221&gt;=AA221,IF(S221&lt;Z221,+S221,+Z221),0)</f>
        <v>172</v>
      </c>
      <c r="AD221" s="45">
        <f>IF(AC221&gt;0,+AC221*M221,0)</f>
        <v>4036.8399999999997</v>
      </c>
      <c r="AE221" s="45"/>
      <c r="AF221" s="36">
        <f>IF(AC221=0,IF(S221&lt;W221,+S221,+W221),0)</f>
        <v>0</v>
      </c>
      <c r="AG221" s="45">
        <f>IF(AF221&gt;0,+AF221*M221,0)</f>
        <v>0</v>
      </c>
      <c r="AH221" s="45"/>
      <c r="AI221" s="37">
        <f>IF((S221-AC221-AF221)&gt;0,(+S221-AC221-AF221)*0.85,0)</f>
        <v>0</v>
      </c>
      <c r="AJ221" s="45">
        <f t="shared" si="194"/>
        <v>0</v>
      </c>
      <c r="AK221" s="45"/>
      <c r="AL221" s="37">
        <f t="shared" si="195"/>
        <v>0</v>
      </c>
      <c r="AM221" s="23">
        <f t="shared" si="196"/>
        <v>0</v>
      </c>
      <c r="AN221" s="23"/>
    </row>
    <row r="222" spans="1:40" x14ac:dyDescent="0.25">
      <c r="B222" s="28"/>
      <c r="C222" s="55"/>
      <c r="D222" s="21"/>
      <c r="E222" s="56"/>
      <c r="G222" s="57"/>
      <c r="H222" s="39"/>
      <c r="I222" s="50"/>
      <c r="J222" s="39"/>
      <c r="K222" s="126"/>
      <c r="L222" s="59"/>
      <c r="M222" s="50"/>
      <c r="N222" s="59"/>
      <c r="O222" s="49"/>
      <c r="P222" s="39"/>
      <c r="Q222" s="128"/>
      <c r="R222" s="39"/>
      <c r="S222" s="36"/>
      <c r="T222" s="45"/>
      <c r="U222" s="39"/>
      <c r="V222" s="60"/>
      <c r="W222" s="60"/>
      <c r="X222" s="60"/>
      <c r="Y222" s="60"/>
      <c r="Z222" s="67"/>
      <c r="AA222" s="61"/>
      <c r="AC222" s="36"/>
      <c r="AD222" s="45"/>
      <c r="AE222" s="45"/>
      <c r="AF222" s="36"/>
      <c r="AG222" s="45"/>
      <c r="AH222" s="45"/>
      <c r="AJ222" s="45"/>
      <c r="AK222" s="45"/>
      <c r="AM222" s="23"/>
      <c r="AN222" s="23"/>
    </row>
    <row r="223" spans="1:40" x14ac:dyDescent="0.25">
      <c r="B223" s="28"/>
      <c r="C223" s="55"/>
      <c r="D223" s="21"/>
      <c r="E223" s="56"/>
      <c r="G223" s="57"/>
      <c r="H223" s="39"/>
      <c r="I223" s="50"/>
      <c r="J223" s="39"/>
      <c r="K223" s="126"/>
      <c r="L223" s="59"/>
      <c r="M223" s="50"/>
      <c r="N223" s="59"/>
      <c r="O223" s="49"/>
      <c r="P223" s="39"/>
      <c r="Q223" s="128"/>
      <c r="R223" s="39"/>
      <c r="S223" s="36"/>
      <c r="T223" s="45"/>
      <c r="U223" s="39"/>
      <c r="V223" s="60"/>
      <c r="W223" s="60"/>
      <c r="X223" s="60"/>
      <c r="Y223" s="60"/>
      <c r="Z223" s="67"/>
      <c r="AA223" s="61"/>
      <c r="AC223" s="36"/>
      <c r="AD223" s="45"/>
      <c r="AE223" s="45"/>
      <c r="AF223" s="36"/>
      <c r="AG223" s="45"/>
      <c r="AH223" s="45"/>
      <c r="AJ223" s="45"/>
      <c r="AK223" s="45"/>
      <c r="AM223" s="23"/>
      <c r="AN223" s="23"/>
    </row>
    <row r="224" spans="1:40" x14ac:dyDescent="0.25">
      <c r="B224" s="28"/>
      <c r="C224" s="55"/>
      <c r="D224" s="21"/>
      <c r="E224" s="56"/>
      <c r="G224" s="57"/>
      <c r="H224" s="39"/>
      <c r="I224" s="50"/>
      <c r="J224" s="39"/>
      <c r="K224" s="126"/>
      <c r="L224" s="59"/>
      <c r="M224" s="50"/>
      <c r="N224" s="59"/>
      <c r="O224" s="49"/>
      <c r="P224" s="39"/>
      <c r="Q224" s="128"/>
      <c r="R224" s="39"/>
      <c r="S224" s="36"/>
      <c r="T224" s="45"/>
      <c r="U224" s="39"/>
      <c r="V224" s="60"/>
      <c r="W224" s="60"/>
      <c r="X224" s="60"/>
      <c r="Y224" s="60"/>
      <c r="Z224" s="67"/>
      <c r="AA224" s="61"/>
      <c r="AC224" s="36"/>
      <c r="AD224" s="45"/>
      <c r="AE224" s="45"/>
      <c r="AF224" s="36"/>
      <c r="AG224" s="45"/>
      <c r="AH224" s="45"/>
      <c r="AJ224" s="45"/>
      <c r="AK224" s="45"/>
      <c r="AM224" s="23"/>
      <c r="AN224" s="23"/>
    </row>
    <row r="225" spans="1:40" x14ac:dyDescent="0.25">
      <c r="A225">
        <f>A213+1</f>
        <v>22</v>
      </c>
      <c r="B225" s="52">
        <v>45164</v>
      </c>
      <c r="C225" s="21"/>
      <c r="D225" s="21"/>
      <c r="E225" s="53">
        <f>SUM(E226:E229)</f>
        <v>5136.2199999999993</v>
      </c>
      <c r="G225" s="54">
        <f>SUM(G226:G229)</f>
        <v>70</v>
      </c>
      <c r="H225" s="39"/>
      <c r="I225" s="62"/>
      <c r="J225" s="39"/>
      <c r="K225" s="62"/>
      <c r="L225" s="59"/>
      <c r="M225" s="62"/>
      <c r="N225" s="59"/>
      <c r="O225" s="53">
        <f>SUM(O226:O229)</f>
        <v>2458.7199999999998</v>
      </c>
      <c r="P225" s="39"/>
      <c r="Q225" s="39"/>
      <c r="R225" s="39"/>
      <c r="S225" s="54">
        <f>SUM(S226:S229)</f>
        <v>0</v>
      </c>
      <c r="T225" s="53">
        <f>SUM(T226:T229)</f>
        <v>0</v>
      </c>
      <c r="U225" s="39"/>
      <c r="X225" s="36"/>
      <c r="AC225" s="54">
        <f>SUM(AC226:AC229)</f>
        <v>0</v>
      </c>
      <c r="AD225" s="53">
        <f>SUM(AD226:AD229)</f>
        <v>0</v>
      </c>
      <c r="AE225" s="45"/>
      <c r="AF225" s="54">
        <f>SUM(AF226:AF229)</f>
        <v>0</v>
      </c>
      <c r="AG225" s="53">
        <f>SUM(AG226:AG229)</f>
        <v>0</v>
      </c>
      <c r="AH225" s="45"/>
      <c r="AI225" s="65">
        <f>SUM(AI226:AI229)</f>
        <v>0</v>
      </c>
      <c r="AJ225" s="53">
        <f>SUM(AJ226:AJ229)</f>
        <v>0</v>
      </c>
      <c r="AK225" s="45"/>
      <c r="AL225" s="65">
        <f>SUM(AL226:AL229)</f>
        <v>0</v>
      </c>
      <c r="AM225" s="53">
        <f>SUM(AM226:AM229)</f>
        <v>0</v>
      </c>
      <c r="AN225" s="63"/>
    </row>
    <row r="226" spans="1:40" x14ac:dyDescent="0.25">
      <c r="B226" s="28"/>
      <c r="C226" s="55">
        <v>13</v>
      </c>
      <c r="D226" s="21"/>
      <c r="E226" s="56">
        <v>2322.7199999999998</v>
      </c>
      <c r="G226" s="57">
        <v>36</v>
      </c>
      <c r="H226" s="39"/>
      <c r="I226" s="50">
        <f>IF(G226=0,0,E226/G226)</f>
        <v>64.52</v>
      </c>
      <c r="J226" s="39"/>
      <c r="K226" s="58">
        <v>38.25</v>
      </c>
      <c r="L226" s="59"/>
      <c r="M226" s="50">
        <f>IF(I226 = 0, 0, I226-K226)</f>
        <v>26.269999999999996</v>
      </c>
      <c r="N226" s="59"/>
      <c r="O226" s="49">
        <f>+M226*G226</f>
        <v>945.7199999999998</v>
      </c>
      <c r="P226" s="39"/>
      <c r="Q226" s="128">
        <v>177</v>
      </c>
      <c r="R226" s="39"/>
      <c r="S226" s="36">
        <f>IF(($G226-$Q226)&gt;0,($G226-$Q226),0)</f>
        <v>0</v>
      </c>
      <c r="T226" s="45">
        <f>+S226*M226</f>
        <v>0</v>
      </c>
      <c r="U226" s="39"/>
      <c r="V226" s="60"/>
      <c r="W226" s="60"/>
      <c r="X226" s="60"/>
      <c r="Y226" s="60"/>
      <c r="Z226" s="67">
        <f>SUM(V226:Y226)</f>
        <v>0</v>
      </c>
      <c r="AA226" s="61">
        <f>IF(MONTH(B225)&gt;9,+$G$512,IF(MONTH(B225)&lt;4,+$G$512,+$G$513))</f>
        <v>314</v>
      </c>
      <c r="AC226" s="36">
        <f>IF(Z226&gt;=AA226,IF(S226&lt;Z226,+S226,+Z226),0)</f>
        <v>0</v>
      </c>
      <c r="AD226" s="45">
        <f>IF(AC226&gt;0,+AC226*M226,0)</f>
        <v>0</v>
      </c>
      <c r="AE226" s="45"/>
      <c r="AF226" s="36">
        <f>IF(AC226=0,IF(S226&lt;W226,+S226,+W226),0)</f>
        <v>0</v>
      </c>
      <c r="AG226" s="45">
        <f>IF(AF226&gt;0,+AF226*M226,0)</f>
        <v>0</v>
      </c>
      <c r="AH226" s="45"/>
      <c r="AI226" s="37">
        <f>IF((S226-AC226-AF226)&gt;0,(+S226-AC226-AF226)*0.85,0)</f>
        <v>0</v>
      </c>
      <c r="AJ226" s="45">
        <f>IF(AI226&gt;0,IF(I226&lt;$I$508,+AI226*M226,+AI226*($I$508-K226)),0)</f>
        <v>0</v>
      </c>
      <c r="AK226" s="45"/>
      <c r="AL226" s="37">
        <f t="shared" ref="AL226:AL229" si="213">+S226-AC226-AF226-AI226</f>
        <v>0</v>
      </c>
      <c r="AM226" s="23">
        <f t="shared" ref="AM226:AM229" si="214">+T226-AD226-AG226-AJ226</f>
        <v>0</v>
      </c>
      <c r="AN226" s="23"/>
    </row>
    <row r="227" spans="1:40" x14ac:dyDescent="0.25">
      <c r="B227" s="28"/>
      <c r="C227" s="55">
        <v>14</v>
      </c>
      <c r="D227" s="21"/>
      <c r="E227" s="56">
        <v>2813.5</v>
      </c>
      <c r="G227" s="57">
        <v>34</v>
      </c>
      <c r="H227" s="39"/>
      <c r="I227" s="50">
        <f>IF(G227=0,0,E227/G227)</f>
        <v>82.75</v>
      </c>
      <c r="J227" s="39"/>
      <c r="K227" s="126">
        <f>IF(G227=0,0,+K226)</f>
        <v>38.25</v>
      </c>
      <c r="L227" s="59"/>
      <c r="M227" s="50">
        <f>IF(I227 = 0, 0, I227-K227)</f>
        <v>44.5</v>
      </c>
      <c r="N227" s="59"/>
      <c r="O227" s="49">
        <f>+M227*G227</f>
        <v>1513</v>
      </c>
      <c r="P227" s="39"/>
      <c r="Q227" s="128">
        <v>177</v>
      </c>
      <c r="R227" s="39"/>
      <c r="S227" s="36">
        <f>IF(($G227-$Q227)&gt;0,($G227-$Q227),0)</f>
        <v>0</v>
      </c>
      <c r="T227" s="45">
        <f>+S227*M227</f>
        <v>0</v>
      </c>
      <c r="U227" s="39"/>
      <c r="V227" s="60"/>
      <c r="W227" s="60"/>
      <c r="X227" s="60"/>
      <c r="Y227" s="60"/>
      <c r="Z227" s="67">
        <f>SUM(V227:Y227)</f>
        <v>0</v>
      </c>
      <c r="AA227" s="61">
        <f>+AA226</f>
        <v>314</v>
      </c>
      <c r="AC227" s="36">
        <f>IF(Z227&gt;=AA227,IF(S227&lt;Z227,+S227,+Z227),0)</f>
        <v>0</v>
      </c>
      <c r="AD227" s="45">
        <f>IF(AC227&gt;0,+AC227*M227,0)</f>
        <v>0</v>
      </c>
      <c r="AE227" s="45"/>
      <c r="AF227" s="36">
        <f>IF(AC227=0,IF(S227&lt;W227,+S227,+W227),0)</f>
        <v>0</v>
      </c>
      <c r="AG227" s="45">
        <f>IF(AF227&gt;0,+AF227*M227,0)</f>
        <v>0</v>
      </c>
      <c r="AH227" s="45"/>
      <c r="AI227" s="37">
        <f>IF((S227-AC227-AF227)&gt;0,(+S227-AC227-AF227)*0.85,0)</f>
        <v>0</v>
      </c>
      <c r="AJ227" s="45">
        <f>IF(AI227&gt;0,IF(I227&lt;$I$508,+AI227*M227,+AI227*($I$508-K227)),0)</f>
        <v>0</v>
      </c>
      <c r="AK227" s="45"/>
      <c r="AL227" s="37">
        <f t="shared" si="213"/>
        <v>0</v>
      </c>
      <c r="AM227" s="23">
        <f t="shared" si="214"/>
        <v>0</v>
      </c>
      <c r="AN227" s="23"/>
    </row>
    <row r="228" spans="1:40" x14ac:dyDescent="0.25">
      <c r="B228" s="28"/>
      <c r="C228" s="55"/>
      <c r="D228" s="21"/>
      <c r="E228" s="56"/>
      <c r="G228" s="57"/>
      <c r="H228" s="39"/>
      <c r="I228" s="50">
        <f>IF(G228=0,0,E228/G228)</f>
        <v>0</v>
      </c>
      <c r="J228" s="39"/>
      <c r="K228" s="126">
        <f>IF(G228=0,0,+K227)</f>
        <v>0</v>
      </c>
      <c r="L228" s="59"/>
      <c r="M228" s="50">
        <f>IF(I228 = 0, 0, I228-K228)</f>
        <v>0</v>
      </c>
      <c r="N228" s="59"/>
      <c r="O228" s="49">
        <f>+M228*G228</f>
        <v>0</v>
      </c>
      <c r="P228" s="39"/>
      <c r="Q228" s="128">
        <v>0</v>
      </c>
      <c r="R228" s="39"/>
      <c r="S228" s="36">
        <f>IF(($G228-$Q228)&gt;0,($G228-$Q228),0)</f>
        <v>0</v>
      </c>
      <c r="T228" s="45">
        <f>+S228*M228</f>
        <v>0</v>
      </c>
      <c r="U228" s="39"/>
      <c r="V228" s="60"/>
      <c r="W228" s="60"/>
      <c r="X228" s="60"/>
      <c r="Y228" s="60"/>
      <c r="Z228" s="67">
        <f>SUM(V228:Y228)</f>
        <v>0</v>
      </c>
      <c r="AA228" s="61">
        <f>+AA227</f>
        <v>314</v>
      </c>
      <c r="AC228" s="36">
        <f>IF(Z228&gt;=AA228,IF(S228&lt;Z228,+S228,+Z228),0)</f>
        <v>0</v>
      </c>
      <c r="AD228" s="45">
        <f>IF(AC228&gt;0,+AC228*M228,0)</f>
        <v>0</v>
      </c>
      <c r="AE228" s="45"/>
      <c r="AF228" s="36">
        <f>IF(AC228=0,IF(S228&lt;W228,+S228,+W228),0)</f>
        <v>0</v>
      </c>
      <c r="AG228" s="45">
        <f>IF(AF228&gt;0,+AF228*M228,0)</f>
        <v>0</v>
      </c>
      <c r="AH228" s="45"/>
      <c r="AI228" s="37">
        <f>IF((S228-AC228-AF228)&gt;0,(+S228-AC228-AF228)*0.85,0)</f>
        <v>0</v>
      </c>
      <c r="AJ228" s="45">
        <f>IF(AI228&gt;0,IF(I228&lt;$I$508,+AI228*M228,+AI228*($I$508-K228)),0)</f>
        <v>0</v>
      </c>
      <c r="AK228" s="45"/>
      <c r="AL228" s="37">
        <f t="shared" si="213"/>
        <v>0</v>
      </c>
      <c r="AM228" s="23">
        <f t="shared" si="214"/>
        <v>0</v>
      </c>
      <c r="AN228" s="23"/>
    </row>
    <row r="229" spans="1:40" x14ac:dyDescent="0.25">
      <c r="B229" s="28"/>
      <c r="C229" s="55"/>
      <c r="D229" s="21"/>
      <c r="E229" s="56"/>
      <c r="G229" s="57"/>
      <c r="H229" s="39"/>
      <c r="I229" s="50">
        <f>IF(G229=0,0,E229/G229)</f>
        <v>0</v>
      </c>
      <c r="J229" s="39"/>
      <c r="K229" s="126">
        <f>IF(G229=0,0,+K228)</f>
        <v>0</v>
      </c>
      <c r="L229" s="59"/>
      <c r="M229" s="50">
        <f>IF(I229 = 0, 0, I229-K229)</f>
        <v>0</v>
      </c>
      <c r="N229" s="59"/>
      <c r="O229" s="49">
        <f>+M229*G229</f>
        <v>0</v>
      </c>
      <c r="P229" s="39"/>
      <c r="Q229" s="128">
        <v>0</v>
      </c>
      <c r="R229" s="39"/>
      <c r="S229" s="36">
        <f>IF(($G229-$Q229)&gt;0,($G229-$Q229),0)</f>
        <v>0</v>
      </c>
      <c r="T229" s="45">
        <f>+S229*M229</f>
        <v>0</v>
      </c>
      <c r="U229" s="39"/>
      <c r="V229" s="60"/>
      <c r="W229" s="60"/>
      <c r="X229" s="60"/>
      <c r="Y229" s="60"/>
      <c r="Z229" s="67">
        <f>SUM(V229:Y229)</f>
        <v>0</v>
      </c>
      <c r="AA229" s="61">
        <f>+AA228</f>
        <v>314</v>
      </c>
      <c r="AC229" s="36">
        <f>IF(Z229&gt;=AA229,IF(S229&lt;Z229,+S229,+Z229),0)</f>
        <v>0</v>
      </c>
      <c r="AD229" s="45">
        <f>IF(AC229&gt;0,+AC229*M229,0)</f>
        <v>0</v>
      </c>
      <c r="AE229" s="45"/>
      <c r="AF229" s="36">
        <f>IF(AC229=0,IF(S229&lt;W229,+S229,+W229),0)</f>
        <v>0</v>
      </c>
      <c r="AG229" s="45">
        <f>IF(AF229&gt;0,+AF229*M229,0)</f>
        <v>0</v>
      </c>
      <c r="AH229" s="45"/>
      <c r="AI229" s="37">
        <f>IF((S229-AC229-AF229)&gt;0,(+S229-AC229-AF229)*0.85,0)</f>
        <v>0</v>
      </c>
      <c r="AJ229" s="45">
        <f>IF(AI229&gt;0,IF(I229&lt;$I$508,+AI229*M229,+AI229*($I$508-K229)),0)</f>
        <v>0</v>
      </c>
      <c r="AK229" s="45"/>
      <c r="AL229" s="37">
        <f t="shared" si="213"/>
        <v>0</v>
      </c>
      <c r="AM229" s="23">
        <f t="shared" si="214"/>
        <v>0</v>
      </c>
      <c r="AN229" s="23"/>
    </row>
    <row r="230" spans="1:40" x14ac:dyDescent="0.25">
      <c r="B230" s="28"/>
      <c r="C230" s="55"/>
      <c r="D230" s="21"/>
      <c r="E230" s="56"/>
      <c r="G230" s="57"/>
      <c r="H230" s="39"/>
      <c r="I230" s="50"/>
      <c r="J230" s="39"/>
      <c r="K230" s="126"/>
      <c r="L230" s="59"/>
      <c r="M230" s="50"/>
      <c r="N230" s="59"/>
      <c r="O230" s="49"/>
      <c r="P230" s="39"/>
      <c r="Q230" s="128"/>
      <c r="R230" s="39"/>
      <c r="S230" s="36"/>
      <c r="T230" s="45"/>
      <c r="U230" s="39"/>
      <c r="V230" s="60"/>
      <c r="W230" s="60"/>
      <c r="X230" s="60"/>
      <c r="Y230" s="60"/>
      <c r="Z230" s="67"/>
      <c r="AA230" s="61"/>
      <c r="AC230" s="36"/>
      <c r="AD230" s="45"/>
      <c r="AE230" s="45"/>
      <c r="AF230" s="36"/>
      <c r="AG230" s="45"/>
      <c r="AH230" s="45"/>
      <c r="AJ230" s="45"/>
      <c r="AK230" s="45"/>
      <c r="AM230" s="23"/>
      <c r="AN230" s="23"/>
    </row>
    <row r="231" spans="1:40" x14ac:dyDescent="0.25">
      <c r="B231" s="28"/>
      <c r="C231" s="55"/>
      <c r="D231" s="21"/>
      <c r="E231" s="56"/>
      <c r="G231" s="57"/>
      <c r="H231" s="39"/>
      <c r="I231" s="50"/>
      <c r="J231" s="39"/>
      <c r="K231" s="126"/>
      <c r="L231" s="59"/>
      <c r="M231" s="50"/>
      <c r="N231" s="59"/>
      <c r="O231" s="49"/>
      <c r="P231" s="39"/>
      <c r="Q231" s="128"/>
      <c r="R231" s="39"/>
      <c r="S231" s="36"/>
      <c r="T231" s="45"/>
      <c r="U231" s="39"/>
      <c r="V231" s="60"/>
      <c r="W231" s="60"/>
      <c r="X231" s="60"/>
      <c r="Y231" s="60"/>
      <c r="Z231" s="67"/>
      <c r="AA231" s="61"/>
      <c r="AC231" s="36"/>
      <c r="AD231" s="45"/>
      <c r="AE231" s="45"/>
      <c r="AF231" s="36"/>
      <c r="AG231" s="45"/>
      <c r="AH231" s="45"/>
      <c r="AJ231" s="45"/>
      <c r="AK231" s="45"/>
      <c r="AM231" s="23"/>
      <c r="AN231" s="23"/>
    </row>
    <row r="232" spans="1:40" x14ac:dyDescent="0.25">
      <c r="B232" s="28"/>
      <c r="C232" s="55"/>
      <c r="D232" s="21"/>
      <c r="E232" s="56"/>
      <c r="G232" s="57"/>
      <c r="H232" s="39"/>
      <c r="I232" s="50"/>
      <c r="J232" s="39"/>
      <c r="K232" s="126"/>
      <c r="L232" s="59"/>
      <c r="M232" s="50"/>
      <c r="N232" s="59"/>
      <c r="O232" s="49"/>
      <c r="P232" s="39"/>
      <c r="Q232" s="128"/>
      <c r="R232" s="39"/>
      <c r="S232" s="36"/>
      <c r="T232" s="45"/>
      <c r="U232" s="39"/>
      <c r="V232" s="60"/>
      <c r="W232" s="60"/>
      <c r="X232" s="60"/>
      <c r="Y232" s="60"/>
      <c r="Z232" s="67"/>
      <c r="AA232" s="61"/>
      <c r="AC232" s="36"/>
      <c r="AD232" s="45"/>
      <c r="AE232" s="45"/>
      <c r="AF232" s="36"/>
      <c r="AG232" s="45"/>
      <c r="AH232" s="45"/>
      <c r="AJ232" s="45"/>
      <c r="AK232" s="45"/>
      <c r="AM232" s="23"/>
      <c r="AN232" s="23"/>
    </row>
    <row r="233" spans="1:40" x14ac:dyDescent="0.25">
      <c r="A233">
        <f>A225+1</f>
        <v>23</v>
      </c>
      <c r="B233" s="52">
        <v>45165</v>
      </c>
      <c r="C233" s="21"/>
      <c r="D233" s="21"/>
      <c r="E233" s="53">
        <f>SUM(E234:E237)</f>
        <v>14331.710000000001</v>
      </c>
      <c r="G233" s="54">
        <f>SUM(G234:G237)</f>
        <v>307</v>
      </c>
      <c r="H233" s="39"/>
      <c r="I233" s="62"/>
      <c r="J233" s="39"/>
      <c r="K233" s="62"/>
      <c r="L233" s="59"/>
      <c r="M233" s="62"/>
      <c r="N233" s="59"/>
      <c r="O233" s="53">
        <f>SUM(O234:O237)</f>
        <v>2588.9599999999991</v>
      </c>
      <c r="P233" s="39"/>
      <c r="Q233" s="39"/>
      <c r="R233" s="39"/>
      <c r="S233" s="54">
        <f>SUM(S234:S237)</f>
        <v>0</v>
      </c>
      <c r="T233" s="53">
        <f>SUM(T234:T237)</f>
        <v>0</v>
      </c>
      <c r="U233" s="39"/>
      <c r="X233" s="36"/>
      <c r="AC233" s="54">
        <f>SUM(AC234:AC237)</f>
        <v>0</v>
      </c>
      <c r="AD233" s="53">
        <f>SUM(AD234:AD237)</f>
        <v>0</v>
      </c>
      <c r="AE233" s="45"/>
      <c r="AF233" s="54">
        <f>SUM(AF234:AF237)</f>
        <v>0</v>
      </c>
      <c r="AG233" s="53">
        <f>SUM(AG234:AG237)</f>
        <v>0</v>
      </c>
      <c r="AH233" s="45"/>
      <c r="AI233" s="65">
        <f>SUM(AI234:AI237)</f>
        <v>0</v>
      </c>
      <c r="AJ233" s="53">
        <f>SUM(AJ234:AJ237)</f>
        <v>0</v>
      </c>
      <c r="AK233" s="45"/>
      <c r="AL233" s="65">
        <f>SUM(AL234:AL237)</f>
        <v>0</v>
      </c>
      <c r="AM233" s="53">
        <f>SUM(AM234:AM237)</f>
        <v>0</v>
      </c>
      <c r="AN233" s="63"/>
    </row>
    <row r="234" spans="1:40" x14ac:dyDescent="0.25">
      <c r="B234" s="28"/>
      <c r="C234" s="55">
        <v>15</v>
      </c>
      <c r="D234" s="21"/>
      <c r="E234" s="56">
        <v>8686.64</v>
      </c>
      <c r="G234" s="57">
        <v>184</v>
      </c>
      <c r="H234" s="39"/>
      <c r="I234" s="50">
        <f>IF(G234=0,0,E234/G234)</f>
        <v>47.209999999999994</v>
      </c>
      <c r="J234" s="39"/>
      <c r="K234" s="58">
        <v>38.25</v>
      </c>
      <c r="L234" s="59"/>
      <c r="M234" s="50">
        <f>IF(I234 = 0, 0, I234-K234)</f>
        <v>8.9599999999999937</v>
      </c>
      <c r="N234" s="59"/>
      <c r="O234" s="49">
        <f>+M234*G234</f>
        <v>1648.639999999999</v>
      </c>
      <c r="P234" s="39"/>
      <c r="Q234" s="128">
        <v>476</v>
      </c>
      <c r="R234" s="39"/>
      <c r="S234" s="36">
        <f>IF(($G234-$Q234)&gt;0,($G234-$Q234),0)</f>
        <v>0</v>
      </c>
      <c r="T234" s="45">
        <f>+S234*M234</f>
        <v>0</v>
      </c>
      <c r="U234" s="39"/>
      <c r="V234" s="60"/>
      <c r="W234" s="60"/>
      <c r="X234" s="60"/>
      <c r="Y234" s="60"/>
      <c r="Z234" s="67">
        <f>SUM(V234:Y234)</f>
        <v>0</v>
      </c>
      <c r="AA234" s="61">
        <f>IF(MONTH(B233)&gt;9,+$G$512,IF(MONTH(B233)&lt;4,+$G$512,+$G$513))</f>
        <v>314</v>
      </c>
      <c r="AC234" s="36">
        <f>IF(Z234&gt;=AA234,IF(S234&lt;Z234,+S234,+Z234),0)</f>
        <v>0</v>
      </c>
      <c r="AD234" s="45">
        <f>IF(AC234&gt;0,+AC234*M234,0)</f>
        <v>0</v>
      </c>
      <c r="AE234" s="45"/>
      <c r="AF234" s="36">
        <f>IF(AC234=0,IF(S234&lt;W234,+S234,+W234),0)</f>
        <v>0</v>
      </c>
      <c r="AG234" s="45">
        <f>IF(AF234&gt;0,+AF234*M234,0)</f>
        <v>0</v>
      </c>
      <c r="AH234" s="45"/>
      <c r="AI234" s="37">
        <f>IF((S234-AC234-AF234)&gt;0,(+S234-AC234-AF234)*0.85,0)</f>
        <v>0</v>
      </c>
      <c r="AJ234" s="45">
        <f>IF(AI234&gt;0,IF(I234&lt;$I$508,+AI234*M234,+AI234*($I$508-K234)),0)</f>
        <v>0</v>
      </c>
      <c r="AK234" s="45"/>
      <c r="AL234" s="37">
        <f t="shared" ref="AL234:AL237" si="215">+S234-AC234-AF234-AI234</f>
        <v>0</v>
      </c>
      <c r="AM234" s="23">
        <f t="shared" ref="AM234:AM237" si="216">+T234-AD234-AG234-AJ234</f>
        <v>0</v>
      </c>
      <c r="AN234" s="23"/>
    </row>
    <row r="235" spans="1:40" x14ac:dyDescent="0.25">
      <c r="B235" s="28"/>
      <c r="C235" s="55">
        <v>16</v>
      </c>
      <c r="D235" s="21"/>
      <c r="E235" s="56">
        <v>4389.0600000000004</v>
      </c>
      <c r="G235" s="57">
        <v>102</v>
      </c>
      <c r="H235" s="39"/>
      <c r="I235" s="50">
        <f>IF(G235=0,0,E235/G235)</f>
        <v>43.03</v>
      </c>
      <c r="J235" s="39"/>
      <c r="K235" s="126">
        <f>IF(G235=0,0,+K234)</f>
        <v>38.25</v>
      </c>
      <c r="L235" s="59"/>
      <c r="M235" s="50">
        <f>IF(I235 = 0, 0, I235-K235)</f>
        <v>4.7800000000000011</v>
      </c>
      <c r="N235" s="59"/>
      <c r="O235" s="49">
        <f>+M235*G235</f>
        <v>487.56000000000012</v>
      </c>
      <c r="P235" s="39"/>
      <c r="Q235" s="128">
        <v>476</v>
      </c>
      <c r="R235" s="39"/>
      <c r="S235" s="36">
        <f>IF(($G235-$Q235)&gt;0,($G235-$Q235),0)</f>
        <v>0</v>
      </c>
      <c r="T235" s="45">
        <f>+S235*M235</f>
        <v>0</v>
      </c>
      <c r="U235" s="39"/>
      <c r="V235" s="60"/>
      <c r="W235" s="60"/>
      <c r="X235" s="60"/>
      <c r="Y235" s="60"/>
      <c r="Z235" s="67">
        <f>SUM(V235:Y235)</f>
        <v>0</v>
      </c>
      <c r="AA235" s="61">
        <f>+AA234</f>
        <v>314</v>
      </c>
      <c r="AC235" s="36">
        <f>IF(Z235&gt;=AA235,IF(S235&lt;Z235,+S235,+Z235),0)</f>
        <v>0</v>
      </c>
      <c r="AD235" s="45">
        <f>IF(AC235&gt;0,+AC235*M235,0)</f>
        <v>0</v>
      </c>
      <c r="AE235" s="45"/>
      <c r="AF235" s="36">
        <f>IF(AC235=0,IF(S235&lt;W235,+S235,+W235),0)</f>
        <v>0</v>
      </c>
      <c r="AG235" s="45">
        <f>IF(AF235&gt;0,+AF235*M235,0)</f>
        <v>0</v>
      </c>
      <c r="AH235" s="45"/>
      <c r="AI235" s="37">
        <f>IF((S235-AC235-AF235)&gt;0,(+S235-AC235-AF235)*0.85,0)</f>
        <v>0</v>
      </c>
      <c r="AJ235" s="45">
        <f>IF(AI235&gt;0,IF(I235&lt;$I$508,+AI235*M235,+AI235*($I$508-K235)),0)</f>
        <v>0</v>
      </c>
      <c r="AK235" s="45"/>
      <c r="AL235" s="37">
        <f t="shared" si="215"/>
        <v>0</v>
      </c>
      <c r="AM235" s="23">
        <f t="shared" si="216"/>
        <v>0</v>
      </c>
      <c r="AN235" s="23"/>
    </row>
    <row r="236" spans="1:40" x14ac:dyDescent="0.25">
      <c r="B236" s="28"/>
      <c r="C236" s="55">
        <v>17</v>
      </c>
      <c r="D236" s="21"/>
      <c r="E236" s="56">
        <v>1256.01</v>
      </c>
      <c r="G236" s="57">
        <v>21</v>
      </c>
      <c r="H236" s="39"/>
      <c r="I236" s="50">
        <f>IF(G236=0,0,E236/G236)</f>
        <v>59.81</v>
      </c>
      <c r="J236" s="39"/>
      <c r="K236" s="126">
        <f>IF(G236=0,0,+K235)</f>
        <v>38.25</v>
      </c>
      <c r="L236" s="59"/>
      <c r="M236" s="50">
        <f>IF(I236 = 0, 0, I236-K236)</f>
        <v>21.560000000000002</v>
      </c>
      <c r="N236" s="59"/>
      <c r="O236" s="49">
        <f>+M236*G236</f>
        <v>452.76000000000005</v>
      </c>
      <c r="P236" s="39"/>
      <c r="Q236" s="128">
        <v>476</v>
      </c>
      <c r="R236" s="39"/>
      <c r="S236" s="36">
        <f>IF(($G236-$Q236)&gt;0,($G236-$Q236),0)</f>
        <v>0</v>
      </c>
      <c r="T236" s="45">
        <f>+S236*M236</f>
        <v>0</v>
      </c>
      <c r="U236" s="39"/>
      <c r="V236" s="60"/>
      <c r="W236" s="60"/>
      <c r="X236" s="60"/>
      <c r="Y236" s="60"/>
      <c r="Z236" s="67">
        <f>SUM(V236:Y236)</f>
        <v>0</v>
      </c>
      <c r="AA236" s="61">
        <f>+AA235</f>
        <v>314</v>
      </c>
      <c r="AC236" s="36">
        <f>IF(Z236&gt;=AA236,IF(S236&lt;Z236,+S236,+Z236),0)</f>
        <v>0</v>
      </c>
      <c r="AD236" s="45">
        <f>IF(AC236&gt;0,+AC236*M236,0)</f>
        <v>0</v>
      </c>
      <c r="AE236" s="45"/>
      <c r="AF236" s="36">
        <f>IF(AC236=0,IF(S236&lt;W236,+S236,+W236),0)</f>
        <v>0</v>
      </c>
      <c r="AG236" s="45">
        <f>IF(AF236&gt;0,+AF236*M236,0)</f>
        <v>0</v>
      </c>
      <c r="AH236" s="45"/>
      <c r="AI236" s="37">
        <f>IF((S236-AC236-AF236)&gt;0,(+S236-AC236-AF236)*0.85,0)</f>
        <v>0</v>
      </c>
      <c r="AJ236" s="45">
        <f>IF(AI236&gt;0,IF(I236&lt;$I$508,+AI236*M236,+AI236*($I$508-K236)),0)</f>
        <v>0</v>
      </c>
      <c r="AK236" s="45"/>
      <c r="AL236" s="37">
        <f t="shared" si="215"/>
        <v>0</v>
      </c>
      <c r="AM236" s="23">
        <f t="shared" si="216"/>
        <v>0</v>
      </c>
      <c r="AN236" s="23"/>
    </row>
    <row r="237" spans="1:40" x14ac:dyDescent="0.25">
      <c r="B237" s="28"/>
      <c r="C237" s="55"/>
      <c r="D237" s="21"/>
      <c r="E237" s="56"/>
      <c r="G237" s="57"/>
      <c r="H237" s="39"/>
      <c r="I237" s="50">
        <f>IF(G237=0,0,E237/G237)</f>
        <v>0</v>
      </c>
      <c r="J237" s="39"/>
      <c r="K237" s="126">
        <f>IF(G237=0,0,+K236)</f>
        <v>0</v>
      </c>
      <c r="L237" s="59"/>
      <c r="M237" s="50">
        <f>IF(I237 = 0, 0, I237-K237)</f>
        <v>0</v>
      </c>
      <c r="N237" s="59"/>
      <c r="O237" s="49">
        <f>+M237*G237</f>
        <v>0</v>
      </c>
      <c r="P237" s="39"/>
      <c r="Q237" s="128">
        <v>0</v>
      </c>
      <c r="R237" s="39"/>
      <c r="S237" s="36">
        <f>IF(($G237-$Q237)&gt;0,($G237-$Q237),0)</f>
        <v>0</v>
      </c>
      <c r="T237" s="45">
        <f>+S237*M237</f>
        <v>0</v>
      </c>
      <c r="U237" s="39"/>
      <c r="V237" s="60"/>
      <c r="W237" s="60"/>
      <c r="X237" s="60"/>
      <c r="Y237" s="60"/>
      <c r="Z237" s="67">
        <f>SUM(V237:Y237)</f>
        <v>0</v>
      </c>
      <c r="AA237" s="61">
        <f>+AA236</f>
        <v>314</v>
      </c>
      <c r="AC237" s="36">
        <f>IF(Z237&gt;=AA237,IF(S237&lt;Z237,+S237,+Z237),0)</f>
        <v>0</v>
      </c>
      <c r="AD237" s="45">
        <f>IF(AC237&gt;0,+AC237*M237,0)</f>
        <v>0</v>
      </c>
      <c r="AE237" s="45"/>
      <c r="AF237" s="36">
        <f>IF(AC237=0,IF(S237&lt;W237,+S237,+W237),0)</f>
        <v>0</v>
      </c>
      <c r="AG237" s="45">
        <f>IF(AF237&gt;0,+AF237*M237,0)</f>
        <v>0</v>
      </c>
      <c r="AH237" s="45"/>
      <c r="AI237" s="37">
        <f>IF((S237-AC237-AF237)&gt;0,(+S237-AC237-AF237)*0.85,0)</f>
        <v>0</v>
      </c>
      <c r="AJ237" s="45">
        <f>IF(AI237&gt;0,IF(I237&lt;$I$508,+AI237*M237,+AI237*($I$508-K237)),0)</f>
        <v>0</v>
      </c>
      <c r="AK237" s="45"/>
      <c r="AL237" s="37">
        <f t="shared" si="215"/>
        <v>0</v>
      </c>
      <c r="AM237" s="23">
        <f t="shared" si="216"/>
        <v>0</v>
      </c>
      <c r="AN237" s="23"/>
    </row>
    <row r="238" spans="1:40" x14ac:dyDescent="0.25">
      <c r="B238" s="28"/>
      <c r="C238" s="55"/>
      <c r="D238" s="21"/>
      <c r="E238" s="56"/>
      <c r="G238" s="57"/>
      <c r="H238" s="39"/>
      <c r="I238" s="50"/>
      <c r="J238" s="39"/>
      <c r="K238" s="126"/>
      <c r="L238" s="59"/>
      <c r="M238" s="50"/>
      <c r="N238" s="59"/>
      <c r="O238" s="49"/>
      <c r="P238" s="39"/>
      <c r="Q238" s="128"/>
      <c r="R238" s="39"/>
      <c r="S238" s="36"/>
      <c r="T238" s="45"/>
      <c r="U238" s="39"/>
      <c r="V238" s="60"/>
      <c r="W238" s="60"/>
      <c r="X238" s="60"/>
      <c r="Y238" s="60"/>
      <c r="Z238" s="67"/>
      <c r="AA238" s="61"/>
      <c r="AC238" s="36"/>
      <c r="AD238" s="45"/>
      <c r="AE238" s="45"/>
      <c r="AF238" s="36"/>
      <c r="AG238" s="45"/>
      <c r="AH238" s="45"/>
      <c r="AJ238" s="45"/>
      <c r="AK238" s="45"/>
      <c r="AM238" s="23"/>
      <c r="AN238" s="23"/>
    </row>
    <row r="239" spans="1:40" x14ac:dyDescent="0.25">
      <c r="B239" s="28"/>
      <c r="C239" s="55"/>
      <c r="D239" s="21"/>
      <c r="E239" s="56"/>
      <c r="G239" s="57"/>
      <c r="H239" s="39"/>
      <c r="I239" s="50"/>
      <c r="J239" s="39"/>
      <c r="K239" s="126"/>
      <c r="L239" s="59"/>
      <c r="M239" s="50"/>
      <c r="N239" s="59"/>
      <c r="O239" s="49"/>
      <c r="P239" s="39"/>
      <c r="Q239" s="128"/>
      <c r="R239" s="39"/>
      <c r="S239" s="36"/>
      <c r="T239" s="45"/>
      <c r="U239" s="39"/>
      <c r="V239" s="60"/>
      <c r="W239" s="60"/>
      <c r="X239" s="60"/>
      <c r="Y239" s="60"/>
      <c r="Z239" s="67"/>
      <c r="AA239" s="61"/>
      <c r="AC239" s="36"/>
      <c r="AD239" s="45"/>
      <c r="AE239" s="45"/>
      <c r="AF239" s="36"/>
      <c r="AG239" s="45"/>
      <c r="AH239" s="45"/>
      <c r="AJ239" s="45"/>
      <c r="AK239" s="45"/>
      <c r="AM239" s="23"/>
      <c r="AN239" s="23"/>
    </row>
    <row r="240" spans="1:40" x14ac:dyDescent="0.25">
      <c r="B240" s="28"/>
      <c r="C240" s="55"/>
      <c r="D240" s="21"/>
      <c r="E240" s="56"/>
      <c r="G240" s="57"/>
      <c r="H240" s="39"/>
      <c r="I240" s="50"/>
      <c r="J240" s="39"/>
      <c r="K240" s="126"/>
      <c r="L240" s="59"/>
      <c r="M240" s="50"/>
      <c r="N240" s="59"/>
      <c r="O240" s="49"/>
      <c r="P240" s="39"/>
      <c r="Q240" s="128"/>
      <c r="R240" s="39"/>
      <c r="S240" s="36"/>
      <c r="T240" s="45"/>
      <c r="U240" s="39"/>
      <c r="V240" s="60"/>
      <c r="W240" s="60"/>
      <c r="X240" s="60"/>
      <c r="Y240" s="60"/>
      <c r="Z240" s="67"/>
      <c r="AA240" s="61"/>
      <c r="AC240" s="36"/>
      <c r="AD240" s="45"/>
      <c r="AE240" s="45"/>
      <c r="AF240" s="36"/>
      <c r="AG240" s="45"/>
      <c r="AH240" s="45"/>
      <c r="AJ240" s="45"/>
      <c r="AK240" s="45"/>
      <c r="AM240" s="23"/>
      <c r="AN240" s="23"/>
    </row>
    <row r="241" spans="1:40" x14ac:dyDescent="0.25">
      <c r="A241">
        <f>A233+1</f>
        <v>24</v>
      </c>
      <c r="B241" s="52">
        <v>45166</v>
      </c>
      <c r="C241" s="21"/>
      <c r="D241" s="21"/>
      <c r="E241" s="53">
        <f>SUM(E242:E245)</f>
        <v>25424</v>
      </c>
      <c r="G241" s="54">
        <f>SUM(G242:G245)</f>
        <v>160</v>
      </c>
      <c r="H241" s="39"/>
      <c r="I241" s="62"/>
      <c r="J241" s="39"/>
      <c r="K241" s="62"/>
      <c r="L241" s="59"/>
      <c r="M241" s="62"/>
      <c r="N241" s="59"/>
      <c r="O241" s="53">
        <f>SUM(O242:O245)</f>
        <v>19304</v>
      </c>
      <c r="P241" s="39"/>
      <c r="Q241" s="39"/>
      <c r="R241" s="39"/>
      <c r="S241" s="54">
        <f>SUM(S242:S245)</f>
        <v>0</v>
      </c>
      <c r="T241" s="53">
        <f>SUM(T242:T245)</f>
        <v>0</v>
      </c>
      <c r="U241" s="39"/>
      <c r="X241" s="36"/>
      <c r="AC241" s="54">
        <f>SUM(AC242:AC245)</f>
        <v>0</v>
      </c>
      <c r="AD241" s="53">
        <f>SUM(AD242:AD245)</f>
        <v>0</v>
      </c>
      <c r="AE241" s="45"/>
      <c r="AF241" s="54">
        <f>SUM(AF242:AF245)</f>
        <v>0</v>
      </c>
      <c r="AG241" s="53">
        <f>SUM(AG242:AG245)</f>
        <v>0</v>
      </c>
      <c r="AH241" s="45"/>
      <c r="AI241" s="65">
        <f>SUM(AI242:AI245)</f>
        <v>0</v>
      </c>
      <c r="AJ241" s="53">
        <f>SUM(AJ242:AJ245)</f>
        <v>0</v>
      </c>
      <c r="AK241" s="45"/>
      <c r="AL241" s="65">
        <f>SUM(AL242:AL245)</f>
        <v>0</v>
      </c>
      <c r="AM241" s="53">
        <f>SUM(AM242:AM245)</f>
        <v>0</v>
      </c>
      <c r="AN241" s="63"/>
    </row>
    <row r="242" spans="1:40" x14ac:dyDescent="0.25">
      <c r="B242" s="28"/>
      <c r="C242" s="55">
        <v>10</v>
      </c>
      <c r="D242" s="21"/>
      <c r="E242" s="56">
        <v>25424</v>
      </c>
      <c r="G242" s="57">
        <v>160</v>
      </c>
      <c r="H242" s="39"/>
      <c r="I242" s="50">
        <f>IF(G242=0,0,E242/G242)</f>
        <v>158.9</v>
      </c>
      <c r="J242" s="39"/>
      <c r="K242" s="58">
        <v>38.25</v>
      </c>
      <c r="L242" s="59"/>
      <c r="M242" s="50">
        <f>IF(I242 = 0, 0, I242-K242)</f>
        <v>120.65</v>
      </c>
      <c r="N242" s="59"/>
      <c r="O242" s="49">
        <f>+M242*G242</f>
        <v>19304</v>
      </c>
      <c r="P242" s="39"/>
      <c r="Q242" s="128">
        <v>403</v>
      </c>
      <c r="R242" s="39"/>
      <c r="S242" s="36">
        <f>IF(($G242-$Q242)&gt;0,($G242-$Q242),0)</f>
        <v>0</v>
      </c>
      <c r="T242" s="45">
        <f>+S242*M242</f>
        <v>0</v>
      </c>
      <c r="U242" s="39"/>
      <c r="V242" s="60"/>
      <c r="W242" s="60"/>
      <c r="X242" s="60"/>
      <c r="Y242" s="60"/>
      <c r="Z242" s="67">
        <f>SUM(V242:Y242)</f>
        <v>0</v>
      </c>
      <c r="AA242" s="61">
        <f>IF(MONTH(B241)&gt;9,+$G$512,IF(MONTH(B241)&lt;4,+$G$512,+$G$513))</f>
        <v>314</v>
      </c>
      <c r="AC242" s="36">
        <f>IF(Z242&gt;=AA242,IF(S242&lt;Z242,+S242,+Z242),0)</f>
        <v>0</v>
      </c>
      <c r="AD242" s="45">
        <f>IF(AC242&gt;0,+AC242*M242,0)</f>
        <v>0</v>
      </c>
      <c r="AE242" s="45"/>
      <c r="AF242" s="36">
        <f>IF(AC242=0,IF(S242&lt;W242,+S242,+W242),0)</f>
        <v>0</v>
      </c>
      <c r="AG242" s="45">
        <f>IF(AF242&gt;0,+AF242*M242,0)</f>
        <v>0</v>
      </c>
      <c r="AH242" s="45"/>
      <c r="AI242" s="37">
        <f>IF((S242-AC242-AF242)&gt;0,(+S242-AC242-AF242)*0.85,0)</f>
        <v>0</v>
      </c>
      <c r="AJ242" s="45">
        <f>IF(AI242&gt;0,IF(I242&lt;$I$508,+AI242*M242,+AI242*($I$508-K242)),0)</f>
        <v>0</v>
      </c>
      <c r="AK242" s="45"/>
      <c r="AL242" s="37">
        <f t="shared" ref="AL242:AL245" si="217">+S242-AC242-AF242-AI242</f>
        <v>0</v>
      </c>
      <c r="AM242" s="23">
        <f t="shared" ref="AM242:AM245" si="218">+T242-AD242-AG242-AJ242</f>
        <v>0</v>
      </c>
      <c r="AN242" s="23"/>
    </row>
    <row r="243" spans="1:40" x14ac:dyDescent="0.25">
      <c r="B243" s="28"/>
      <c r="C243" s="55"/>
      <c r="D243" s="21"/>
      <c r="E243" s="56"/>
      <c r="G243" s="57"/>
      <c r="H243" s="39"/>
      <c r="I243" s="50">
        <f>IF(G243=0,0,E243/G243)</f>
        <v>0</v>
      </c>
      <c r="J243" s="39"/>
      <c r="K243" s="126">
        <f>IF(G243=0,0,+K242)</f>
        <v>0</v>
      </c>
      <c r="L243" s="59"/>
      <c r="M243" s="50">
        <f>IF(I243 = 0, 0, I243-K243)</f>
        <v>0</v>
      </c>
      <c r="N243" s="59"/>
      <c r="O243" s="49">
        <f>+M243*G243</f>
        <v>0</v>
      </c>
      <c r="P243" s="39"/>
      <c r="Q243" s="128">
        <v>0</v>
      </c>
      <c r="R243" s="39"/>
      <c r="S243" s="36">
        <f>IF(($G243-$Q243)&gt;0,($G243-$Q243),0)</f>
        <v>0</v>
      </c>
      <c r="T243" s="45">
        <f>+S243*M243</f>
        <v>0</v>
      </c>
      <c r="U243" s="39"/>
      <c r="V243" s="60"/>
      <c r="W243" s="60"/>
      <c r="X243" s="60"/>
      <c r="Y243" s="60"/>
      <c r="Z243" s="67">
        <f>SUM(V243:Y243)</f>
        <v>0</v>
      </c>
      <c r="AA243" s="61">
        <f>+AA242</f>
        <v>314</v>
      </c>
      <c r="AC243" s="36">
        <f>IF(Z243&gt;=AA243,IF(S243&lt;Z243,+S243,+Z243),0)</f>
        <v>0</v>
      </c>
      <c r="AD243" s="45">
        <f>IF(AC243&gt;0,+AC243*M243,0)</f>
        <v>0</v>
      </c>
      <c r="AE243" s="45"/>
      <c r="AF243" s="36">
        <f>IF(AC243=0,IF(S243&lt;W243,+S243,+W243),0)</f>
        <v>0</v>
      </c>
      <c r="AG243" s="45">
        <f>IF(AF243&gt;0,+AF243*M243,0)</f>
        <v>0</v>
      </c>
      <c r="AH243" s="45"/>
      <c r="AI243" s="37">
        <f>IF((S243-AC243-AF243)&gt;0,(+S243-AC243-AF243)*0.85,0)</f>
        <v>0</v>
      </c>
      <c r="AJ243" s="45">
        <f>IF(AI243&gt;0,IF(I243&lt;$I$508,+AI243*M243,+AI243*($I$508-K243)),0)</f>
        <v>0</v>
      </c>
      <c r="AK243" s="45"/>
      <c r="AL243" s="37">
        <f t="shared" si="217"/>
        <v>0</v>
      </c>
      <c r="AM243" s="23">
        <f t="shared" si="218"/>
        <v>0</v>
      </c>
      <c r="AN243" s="23"/>
    </row>
    <row r="244" spans="1:40" x14ac:dyDescent="0.25">
      <c r="B244" s="28"/>
      <c r="C244" s="55"/>
      <c r="D244" s="21"/>
      <c r="E244" s="56"/>
      <c r="G244" s="57"/>
      <c r="H244" s="39"/>
      <c r="I244" s="50">
        <f>IF(G244=0,0,E244/G244)</f>
        <v>0</v>
      </c>
      <c r="J244" s="39"/>
      <c r="K244" s="126">
        <f>IF(G244=0,0,+K243)</f>
        <v>0</v>
      </c>
      <c r="L244" s="59"/>
      <c r="M244" s="50">
        <f>IF(I244 = 0, 0, I244-K244)</f>
        <v>0</v>
      </c>
      <c r="N244" s="59"/>
      <c r="O244" s="49">
        <f>+M244*G244</f>
        <v>0</v>
      </c>
      <c r="P244" s="39"/>
      <c r="Q244" s="128">
        <v>0</v>
      </c>
      <c r="R244" s="39"/>
      <c r="S244" s="36">
        <f>IF(($G244-$Q244)&gt;0,($G244-$Q244),0)</f>
        <v>0</v>
      </c>
      <c r="T244" s="45">
        <f>+S244*M244</f>
        <v>0</v>
      </c>
      <c r="U244" s="39"/>
      <c r="V244" s="60"/>
      <c r="W244" s="60"/>
      <c r="X244" s="60"/>
      <c r="Y244" s="60"/>
      <c r="Z244" s="67">
        <f>SUM(V244:Y244)</f>
        <v>0</v>
      </c>
      <c r="AA244" s="61">
        <f>+AA243</f>
        <v>314</v>
      </c>
      <c r="AC244" s="36">
        <f>IF(Z244&gt;=AA244,IF(S244&lt;Z244,+S244,+Z244),0)</f>
        <v>0</v>
      </c>
      <c r="AD244" s="45">
        <f>IF(AC244&gt;0,+AC244*M244,0)</f>
        <v>0</v>
      </c>
      <c r="AE244" s="45"/>
      <c r="AF244" s="36">
        <f>IF(AC244=0,IF(S244&lt;W244,+S244,+W244),0)</f>
        <v>0</v>
      </c>
      <c r="AG244" s="45">
        <f>IF(AF244&gt;0,+AF244*M244,0)</f>
        <v>0</v>
      </c>
      <c r="AH244" s="45"/>
      <c r="AI244" s="37">
        <f>IF((S244-AC244-AF244)&gt;0,(+S244-AC244-AF244)*0.85,0)</f>
        <v>0</v>
      </c>
      <c r="AJ244" s="45">
        <f>IF(AI244&gt;0,IF(I244&lt;$I$508,+AI244*M244,+AI244*($I$508-K244)),0)</f>
        <v>0</v>
      </c>
      <c r="AK244" s="45"/>
      <c r="AL244" s="37">
        <f t="shared" si="217"/>
        <v>0</v>
      </c>
      <c r="AM244" s="23">
        <f t="shared" si="218"/>
        <v>0</v>
      </c>
      <c r="AN244" s="23"/>
    </row>
    <row r="245" spans="1:40" x14ac:dyDescent="0.25">
      <c r="B245" s="28"/>
      <c r="C245" s="55"/>
      <c r="D245" s="21"/>
      <c r="E245" s="56"/>
      <c r="G245" s="57"/>
      <c r="H245" s="39"/>
      <c r="I245" s="50">
        <f>IF(G245=0,0,E245/G245)</f>
        <v>0</v>
      </c>
      <c r="J245" s="39"/>
      <c r="K245" s="126">
        <f>IF(G245=0,0,+K244)</f>
        <v>0</v>
      </c>
      <c r="L245" s="59"/>
      <c r="M245" s="50">
        <f>IF(I245 = 0, 0, I245-K245)</f>
        <v>0</v>
      </c>
      <c r="N245" s="59"/>
      <c r="O245" s="49">
        <f>+M245*G245</f>
        <v>0</v>
      </c>
      <c r="P245" s="39"/>
      <c r="Q245" s="128">
        <v>0</v>
      </c>
      <c r="R245" s="39"/>
      <c r="S245" s="36">
        <f>IF(($G245-$Q245)&gt;0,($G245-$Q245),0)</f>
        <v>0</v>
      </c>
      <c r="T245" s="45">
        <f>+S245*M245</f>
        <v>0</v>
      </c>
      <c r="U245" s="39"/>
      <c r="V245" s="60"/>
      <c r="W245" s="60"/>
      <c r="X245" s="60"/>
      <c r="Y245" s="60"/>
      <c r="Z245" s="67">
        <f>SUM(V245:Y245)</f>
        <v>0</v>
      </c>
      <c r="AA245" s="61">
        <f>+AA244</f>
        <v>314</v>
      </c>
      <c r="AC245" s="36">
        <f>IF(Z245&gt;=AA245,IF(S245&lt;Z245,+S245,+Z245),0)</f>
        <v>0</v>
      </c>
      <c r="AD245" s="45">
        <f>IF(AC245&gt;0,+AC245*M245,0)</f>
        <v>0</v>
      </c>
      <c r="AE245" s="45"/>
      <c r="AF245" s="36">
        <f>IF(AC245=0,IF(S245&lt;W245,+S245,+W245),0)</f>
        <v>0</v>
      </c>
      <c r="AG245" s="45">
        <f>IF(AF245&gt;0,+AF245*M245,0)</f>
        <v>0</v>
      </c>
      <c r="AH245" s="45"/>
      <c r="AI245" s="37">
        <f>IF((S245-AC245-AF245)&gt;0,(+S245-AC245-AF245)*0.85,0)</f>
        <v>0</v>
      </c>
      <c r="AJ245" s="45">
        <f>IF(AI245&gt;0,IF(I245&lt;$I$508,+AI245*M245,+AI245*($I$508-K245)),0)</f>
        <v>0</v>
      </c>
      <c r="AK245" s="45"/>
      <c r="AL245" s="37">
        <f t="shared" si="217"/>
        <v>0</v>
      </c>
      <c r="AM245" s="23">
        <f t="shared" si="218"/>
        <v>0</v>
      </c>
      <c r="AN245" s="23"/>
    </row>
    <row r="246" spans="1:40" x14ac:dyDescent="0.25">
      <c r="B246" s="28"/>
      <c r="C246" s="39"/>
      <c r="D246" s="21"/>
      <c r="E246" s="49"/>
      <c r="G246" s="61"/>
      <c r="H246" s="39"/>
      <c r="I246" s="50"/>
      <c r="J246" s="39"/>
      <c r="K246" s="58"/>
      <c r="L246" s="59"/>
      <c r="M246" s="50"/>
      <c r="N246" s="59"/>
      <c r="O246" s="49"/>
      <c r="P246" s="39"/>
      <c r="Q246" s="51"/>
      <c r="R246" s="39"/>
      <c r="S246" s="36"/>
      <c r="U246" s="39"/>
      <c r="X246" s="36"/>
      <c r="AE246" s="40"/>
      <c r="AG246" s="41"/>
      <c r="AK246" s="42"/>
      <c r="AM246" s="43"/>
      <c r="AN246" s="43"/>
    </row>
    <row r="247" spans="1:40" ht="6" customHeight="1" x14ac:dyDescent="0.25">
      <c r="B247" s="28"/>
      <c r="C247" s="55"/>
      <c r="D247" s="21"/>
      <c r="E247" s="56"/>
      <c r="G247" s="57"/>
      <c r="H247" s="39"/>
      <c r="I247" s="50"/>
      <c r="J247" s="39"/>
      <c r="K247" s="58"/>
      <c r="L247" s="59"/>
      <c r="M247" s="50"/>
      <c r="N247" s="59"/>
      <c r="O247" s="49"/>
      <c r="P247" s="39"/>
      <c r="Q247" s="66"/>
      <c r="R247" s="39"/>
      <c r="S247" s="36"/>
      <c r="T247" s="45"/>
      <c r="U247" s="39"/>
      <c r="V247" s="60"/>
      <c r="W247" s="60"/>
      <c r="X247" s="60"/>
      <c r="Y247" s="60"/>
      <c r="Z247" s="60"/>
      <c r="AA247" s="60"/>
      <c r="AC247" s="36"/>
      <c r="AD247" s="45"/>
      <c r="AE247" s="45"/>
      <c r="AF247" s="36"/>
      <c r="AG247" s="45"/>
      <c r="AH247" s="45"/>
      <c r="AJ247" s="45"/>
      <c r="AK247" s="45"/>
      <c r="AM247" s="23"/>
      <c r="AN247" s="23"/>
    </row>
    <row r="248" spans="1:40" s="78" customFormat="1" ht="13" x14ac:dyDescent="0.3">
      <c r="B248" s="127" t="s">
        <v>99</v>
      </c>
      <c r="C248" s="76">
        <f>COUNT(C13:C247)</f>
        <v>117</v>
      </c>
      <c r="D248" s="77"/>
      <c r="E248" s="91">
        <f>SUM(E13:E247)/2</f>
        <v>1953216.409999999</v>
      </c>
      <c r="G248" s="92">
        <f>SUM(G13:G247)/2</f>
        <v>28786</v>
      </c>
      <c r="H248" s="76"/>
      <c r="I248" s="85"/>
      <c r="J248" s="76"/>
      <c r="K248" s="79"/>
      <c r="L248" s="80"/>
      <c r="M248" s="79"/>
      <c r="N248" s="80"/>
      <c r="O248" s="93">
        <f>SUM(O13:O247)/2</f>
        <v>810836.33</v>
      </c>
      <c r="P248" s="76"/>
      <c r="Q248" s="81"/>
      <c r="R248" s="76"/>
      <c r="S248" s="94">
        <f>SUM(S15:S246)/2</f>
        <v>13837</v>
      </c>
      <c r="T248" s="84">
        <f>SUM(T13:T247)/2</f>
        <v>572576.02000000014</v>
      </c>
      <c r="U248" s="76"/>
      <c r="V248" s="81"/>
      <c r="W248" s="81"/>
      <c r="X248" s="81"/>
      <c r="Y248" s="81"/>
      <c r="Z248" s="81"/>
      <c r="AA248" s="81"/>
      <c r="AC248" s="94">
        <f>SUM(AC13:AC247)/2</f>
        <v>13568</v>
      </c>
      <c r="AD248" s="84">
        <f>SUM(AD13:AD247)/2</f>
        <v>570934.97000000009</v>
      </c>
      <c r="AE248" s="82"/>
      <c r="AF248" s="94">
        <f>SUM(AF13:AF247)/2</f>
        <v>0</v>
      </c>
      <c r="AG248" s="84">
        <f>SUM(AG13:AG247)/2</f>
        <v>0</v>
      </c>
      <c r="AI248" s="133">
        <f>SUM(AI13:AI247)/2</f>
        <v>228.65</v>
      </c>
      <c r="AJ248" s="84">
        <f>SUM(AJ13:AJ247)/2</f>
        <v>1394.8925000000004</v>
      </c>
      <c r="AK248" s="83"/>
      <c r="AL248" s="133">
        <f>SUM(AL13:AL247)/2</f>
        <v>40.350000000000016</v>
      </c>
      <c r="AM248" s="84">
        <f>SUM(AM13:AM247)/2</f>
        <v>246.15750000000054</v>
      </c>
    </row>
    <row r="249" spans="1:40" ht="30" customHeight="1" x14ac:dyDescent="0.25">
      <c r="B249" s="28"/>
      <c r="C249" s="39"/>
      <c r="D249" s="21"/>
      <c r="E249" s="63"/>
      <c r="G249" s="38"/>
      <c r="H249" s="39"/>
      <c r="I249" s="62"/>
      <c r="J249" s="39"/>
      <c r="K249" s="50"/>
      <c r="L249" s="59"/>
      <c r="M249" s="50"/>
      <c r="N249" s="59"/>
      <c r="O249" s="49"/>
      <c r="P249" s="39"/>
      <c r="R249" s="39"/>
      <c r="S249" s="36"/>
      <c r="U249" s="39"/>
      <c r="X249" s="36"/>
      <c r="AE249" s="40"/>
      <c r="AG249" s="41"/>
      <c r="AK249" s="42"/>
    </row>
    <row r="250" spans="1:40" ht="3" customHeight="1" x14ac:dyDescent="0.25">
      <c r="B250" s="28"/>
      <c r="C250" s="39"/>
      <c r="D250" s="21"/>
      <c r="E250" s="63"/>
      <c r="G250" s="38"/>
      <c r="H250" s="39"/>
      <c r="I250" s="62"/>
      <c r="J250" s="39"/>
      <c r="K250" s="50"/>
      <c r="L250" s="59"/>
      <c r="M250" s="50"/>
      <c r="N250" s="59"/>
      <c r="O250" s="49"/>
      <c r="P250" s="39"/>
      <c r="R250" s="39"/>
      <c r="S250" s="36"/>
      <c r="U250" s="39"/>
      <c r="X250" s="36"/>
      <c r="AE250" s="40"/>
      <c r="AG250" s="41"/>
      <c r="AK250" s="42"/>
    </row>
    <row r="251" spans="1:40" ht="12.75" customHeight="1" x14ac:dyDescent="0.25">
      <c r="B251" s="28"/>
      <c r="C251" s="39"/>
      <c r="D251" s="21"/>
      <c r="E251" s="63"/>
      <c r="G251" s="38"/>
      <c r="H251" s="39"/>
      <c r="I251" s="62"/>
      <c r="J251" s="39"/>
      <c r="K251" s="50"/>
      <c r="L251" s="59"/>
      <c r="M251" s="50"/>
      <c r="N251" s="59"/>
      <c r="O251" s="49"/>
      <c r="P251" s="39"/>
      <c r="R251" s="39"/>
      <c r="S251" s="36"/>
      <c r="U251" s="39"/>
      <c r="X251" s="36"/>
      <c r="AE251" s="40"/>
      <c r="AG251" s="41"/>
      <c r="AK251" s="42"/>
    </row>
    <row r="252" spans="1:40" x14ac:dyDescent="0.25">
      <c r="A252">
        <f>A241+1</f>
        <v>25</v>
      </c>
      <c r="B252" s="52">
        <v>45173</v>
      </c>
      <c r="C252" s="21"/>
      <c r="D252" s="21"/>
      <c r="E252" s="53">
        <f>SUM(E253:E256)</f>
        <v>11714.63</v>
      </c>
      <c r="G252" s="54">
        <f>SUM(G253:G256)</f>
        <v>219</v>
      </c>
      <c r="H252" s="39"/>
      <c r="I252" s="62"/>
      <c r="J252" s="39"/>
      <c r="K252" s="62"/>
      <c r="L252" s="59"/>
      <c r="M252" s="62"/>
      <c r="N252" s="59"/>
      <c r="O252" s="53">
        <f>SUM(O253:O256)</f>
        <v>2680.8799999999987</v>
      </c>
      <c r="P252" s="39"/>
      <c r="Q252" s="39"/>
      <c r="R252" s="39"/>
      <c r="S252" s="54">
        <f>SUM(S253:S256)</f>
        <v>0</v>
      </c>
      <c r="T252" s="53">
        <f>SUM(T253:T256)</f>
        <v>0</v>
      </c>
      <c r="U252" s="39"/>
      <c r="X252" s="36"/>
      <c r="AC252" s="54">
        <f>SUM(AC253:AC256)</f>
        <v>0</v>
      </c>
      <c r="AD252" s="53">
        <f>SUM(AD253:AD256)</f>
        <v>0</v>
      </c>
      <c r="AE252" s="45"/>
      <c r="AF252" s="54">
        <f>SUM(AF253:AF256)</f>
        <v>0</v>
      </c>
      <c r="AG252" s="53">
        <f>SUM(AG253:AG256)</f>
        <v>0</v>
      </c>
      <c r="AH252" s="45"/>
      <c r="AI252" s="65">
        <f>SUM(AI253:AI256)</f>
        <v>0</v>
      </c>
      <c r="AJ252" s="53">
        <f>SUM(AJ253:AJ256)</f>
        <v>0</v>
      </c>
      <c r="AK252" s="45"/>
      <c r="AL252" s="65">
        <f>SUM(AL253:AL256)</f>
        <v>0</v>
      </c>
      <c r="AM252" s="53">
        <f>SUM(AM253:AM256)</f>
        <v>0</v>
      </c>
      <c r="AN252" s="63"/>
    </row>
    <row r="253" spans="1:40" x14ac:dyDescent="0.25">
      <c r="B253" s="28"/>
      <c r="C253" s="55">
        <v>11</v>
      </c>
      <c r="D253" s="21"/>
      <c r="E253" s="56">
        <v>10826.05</v>
      </c>
      <c r="G253" s="57">
        <v>205</v>
      </c>
      <c r="H253" s="39"/>
      <c r="I253" s="50">
        <f>IF(G253=0,0,E253/G253)</f>
        <v>52.809999999999995</v>
      </c>
      <c r="J253" s="39"/>
      <c r="K253" s="58">
        <v>41.25</v>
      </c>
      <c r="L253" s="59"/>
      <c r="M253" s="50">
        <f>IF(I253 = 0, 0, I253-K253)</f>
        <v>11.559999999999995</v>
      </c>
      <c r="N253" s="59"/>
      <c r="O253" s="49">
        <f>+M253*G253</f>
        <v>2369.7999999999988</v>
      </c>
      <c r="P253" s="39"/>
      <c r="Q253" s="128">
        <v>402</v>
      </c>
      <c r="R253" s="39"/>
      <c r="S253" s="36">
        <f>IF(($G253-$Q253)&gt;0,($G253-$Q253),0)</f>
        <v>0</v>
      </c>
      <c r="T253" s="45">
        <f>+S253*M253</f>
        <v>0</v>
      </c>
      <c r="U253" s="39"/>
      <c r="V253" s="60"/>
      <c r="W253" s="60"/>
      <c r="X253" s="60"/>
      <c r="Y253" s="60"/>
      <c r="Z253" s="67">
        <f>SUM(V253:Y253)</f>
        <v>0</v>
      </c>
      <c r="AA253" s="61">
        <f>IF(MONTH(B252)&gt;9,+$G$512,IF(MONTH(B252)&lt;4,+$G$512,+$G$513))</f>
        <v>314</v>
      </c>
      <c r="AC253" s="36">
        <f>IF(Z253&gt;=AA253,IF(S253&lt;Z253,+S253,+Z253),0)</f>
        <v>0</v>
      </c>
      <c r="AD253" s="45">
        <f>IF(AC253&gt;0,+AC253*M253,0)</f>
        <v>0</v>
      </c>
      <c r="AE253" s="45"/>
      <c r="AF253" s="36">
        <f>IF(AC253=0,IF(S253&lt;W253,+S253,+W253),0)</f>
        <v>0</v>
      </c>
      <c r="AG253" s="45">
        <f>IF(AF253&gt;0,+AF253*M253,0)</f>
        <v>0</v>
      </c>
      <c r="AH253" s="45"/>
      <c r="AI253" s="37">
        <f>IF((S253-AC253-AF253)&gt;0,(+S253-AC253-AF253)*0.85,0)</f>
        <v>0</v>
      </c>
      <c r="AJ253" s="45">
        <f>IF(AI253&gt;0,IF(I253&lt;$I$508,+AI253*M253,+AI253*($I$508-K253)),0)</f>
        <v>0</v>
      </c>
      <c r="AK253" s="45"/>
      <c r="AL253" s="37">
        <f t="shared" ref="AL253:AM256" si="219">+S253-AC253-AF253-AI253</f>
        <v>0</v>
      </c>
      <c r="AM253" s="23">
        <f t="shared" si="219"/>
        <v>0</v>
      </c>
      <c r="AN253" s="23"/>
    </row>
    <row r="254" spans="1:40" x14ac:dyDescent="0.25">
      <c r="B254" s="28"/>
      <c r="C254" s="55">
        <v>18</v>
      </c>
      <c r="D254" s="21"/>
      <c r="E254" s="56">
        <v>888.58</v>
      </c>
      <c r="G254" s="57">
        <v>14</v>
      </c>
      <c r="H254" s="39"/>
      <c r="I254" s="50">
        <f>IF(G254=0,0,E254/G254)</f>
        <v>63.470000000000006</v>
      </c>
      <c r="J254" s="39"/>
      <c r="K254" s="126">
        <f>IF(G254=0,0,+K253)</f>
        <v>41.25</v>
      </c>
      <c r="L254" s="59"/>
      <c r="M254" s="50">
        <f>IF(I254 = 0, 0, I254-K254)</f>
        <v>22.220000000000006</v>
      </c>
      <c r="N254" s="59"/>
      <c r="O254" s="49">
        <f>+M254*G254</f>
        <v>311.0800000000001</v>
      </c>
      <c r="P254" s="39"/>
      <c r="Q254" s="128">
        <v>32</v>
      </c>
      <c r="R254" s="39"/>
      <c r="S254" s="36">
        <f>IF(($G254-$Q254)&gt;0,($G254-$Q254),0)</f>
        <v>0</v>
      </c>
      <c r="T254" s="45">
        <f>+S254*M254</f>
        <v>0</v>
      </c>
      <c r="U254" s="39"/>
      <c r="V254" s="60"/>
      <c r="W254" s="60"/>
      <c r="X254" s="60"/>
      <c r="Y254" s="60"/>
      <c r="Z254" s="67">
        <f>SUM(V254:Y254)</f>
        <v>0</v>
      </c>
      <c r="AA254" s="61">
        <f>+AA253</f>
        <v>314</v>
      </c>
      <c r="AC254" s="36">
        <f>IF(Z254&gt;=AA254,IF(S254&lt;Z254,+S254,+Z254),0)</f>
        <v>0</v>
      </c>
      <c r="AD254" s="45">
        <f>IF(AC254&gt;0,+AC254*M254,0)</f>
        <v>0</v>
      </c>
      <c r="AE254" s="45"/>
      <c r="AF254" s="36">
        <f>IF(AC254=0,IF(S254&lt;W254,+S254,+W254),0)</f>
        <v>0</v>
      </c>
      <c r="AG254" s="45">
        <f>IF(AF254&gt;0,+AF254*M254,0)</f>
        <v>0</v>
      </c>
      <c r="AH254" s="45"/>
      <c r="AI254" s="37">
        <f>IF((S254-AC254-AF254)&gt;0,(+S254-AC254-AF254)*0.85,0)</f>
        <v>0</v>
      </c>
      <c r="AJ254" s="45">
        <f>IF(AI254&gt;0,IF(I254&lt;$I$508,+AI254*M254,+AI254*($I$508-K254)),0)</f>
        <v>0</v>
      </c>
      <c r="AK254" s="45"/>
      <c r="AL254" s="37">
        <f t="shared" si="219"/>
        <v>0</v>
      </c>
      <c r="AM254" s="23">
        <f t="shared" si="219"/>
        <v>0</v>
      </c>
      <c r="AN254" s="23"/>
    </row>
    <row r="255" spans="1:40" x14ac:dyDescent="0.25">
      <c r="B255" s="28"/>
      <c r="C255" s="55"/>
      <c r="D255" s="21"/>
      <c r="E255" s="56"/>
      <c r="G255" s="57"/>
      <c r="H255" s="39"/>
      <c r="I255" s="50">
        <f>IF(G255=0,0,E255/G255)</f>
        <v>0</v>
      </c>
      <c r="J255" s="39"/>
      <c r="K255" s="126">
        <f>IF(G255=0,0,+K254)</f>
        <v>0</v>
      </c>
      <c r="L255" s="59"/>
      <c r="M255" s="50">
        <f>IF(I255 = 0, 0, I255-K255)</f>
        <v>0</v>
      </c>
      <c r="N255" s="59"/>
      <c r="O255" s="49">
        <f>+M255*G255</f>
        <v>0</v>
      </c>
      <c r="P255" s="39"/>
      <c r="Q255" s="128">
        <v>0</v>
      </c>
      <c r="R255" s="39"/>
      <c r="S255" s="36">
        <f>IF(($G255-$Q255)&gt;0,($G255-$Q255),0)</f>
        <v>0</v>
      </c>
      <c r="T255" s="45">
        <f>+S255*M255</f>
        <v>0</v>
      </c>
      <c r="U255" s="39"/>
      <c r="V255" s="60"/>
      <c r="W255" s="60"/>
      <c r="X255" s="60"/>
      <c r="Y255" s="60"/>
      <c r="Z255" s="67">
        <f>SUM(V255:Y255)</f>
        <v>0</v>
      </c>
      <c r="AA255" s="61">
        <f>+AA254</f>
        <v>314</v>
      </c>
      <c r="AC255" s="36">
        <f>IF(Z255&gt;=AA255,IF(S255&lt;Z255,+S255,+Z255),0)</f>
        <v>0</v>
      </c>
      <c r="AD255" s="45">
        <f>IF(AC255&gt;0,+AC255*M255,0)</f>
        <v>0</v>
      </c>
      <c r="AE255" s="45"/>
      <c r="AF255" s="36">
        <f>IF(AC255=0,IF(S255&lt;W255,+S255,+W255),0)</f>
        <v>0</v>
      </c>
      <c r="AG255" s="45">
        <f>IF(AF255&gt;0,+AF255*M255,0)</f>
        <v>0</v>
      </c>
      <c r="AH255" s="45"/>
      <c r="AI255" s="37">
        <f>IF((S255-AC255-AF255)&gt;0,(+S255-AC255-AF255)*0.85,0)</f>
        <v>0</v>
      </c>
      <c r="AJ255" s="45">
        <f>IF(AI255&gt;0,IF(I255&lt;$I$508,+AI255*M255,+AI255*($I$508-K255)),0)</f>
        <v>0</v>
      </c>
      <c r="AK255" s="45"/>
      <c r="AL255" s="37">
        <f t="shared" si="219"/>
        <v>0</v>
      </c>
      <c r="AM255" s="23">
        <f t="shared" si="219"/>
        <v>0</v>
      </c>
      <c r="AN255" s="23"/>
    </row>
    <row r="256" spans="1:40" x14ac:dyDescent="0.25">
      <c r="B256" s="28"/>
      <c r="C256" s="55"/>
      <c r="D256" s="21"/>
      <c r="E256" s="56"/>
      <c r="G256" s="57"/>
      <c r="H256" s="39"/>
      <c r="I256" s="50">
        <f>IF(G256=0,0,E256/G256)</f>
        <v>0</v>
      </c>
      <c r="J256" s="39"/>
      <c r="K256" s="126">
        <f>IF(G256=0,0,+K255)</f>
        <v>0</v>
      </c>
      <c r="L256" s="59"/>
      <c r="M256" s="50">
        <f>IF(I256 = 0, 0, I256-K256)</f>
        <v>0</v>
      </c>
      <c r="N256" s="59"/>
      <c r="O256" s="49">
        <f>+M256*G256</f>
        <v>0</v>
      </c>
      <c r="P256" s="39"/>
      <c r="Q256" s="128">
        <v>0</v>
      </c>
      <c r="R256" s="39"/>
      <c r="S256" s="36">
        <f>IF(($G256-$Q256)&gt;0,($G256-$Q256),0)</f>
        <v>0</v>
      </c>
      <c r="T256" s="45">
        <f>+S256*M256</f>
        <v>0</v>
      </c>
      <c r="U256" s="39"/>
      <c r="V256" s="60"/>
      <c r="W256" s="60"/>
      <c r="X256" s="60"/>
      <c r="Y256" s="60"/>
      <c r="Z256" s="67">
        <f>SUM(V256:Y256)</f>
        <v>0</v>
      </c>
      <c r="AA256" s="61">
        <f>+AA255</f>
        <v>314</v>
      </c>
      <c r="AC256" s="36">
        <f>IF(Z256&gt;=AA256,IF(S256&lt;Z256,+S256,+Z256),0)</f>
        <v>0</v>
      </c>
      <c r="AD256" s="45">
        <f>IF(AC256&gt;0,+AC256*M256,0)</f>
        <v>0</v>
      </c>
      <c r="AE256" s="45"/>
      <c r="AF256" s="36">
        <f>IF(AC256=0,IF(S256&lt;W256,+S256,+W256),0)</f>
        <v>0</v>
      </c>
      <c r="AG256" s="45">
        <f>IF(AF256&gt;0,+AF256*M256,0)</f>
        <v>0</v>
      </c>
      <c r="AH256" s="45"/>
      <c r="AI256" s="37">
        <f>IF((S256-AC256-AF256)&gt;0,(+S256-AC256-AF256)*0.85,0)</f>
        <v>0</v>
      </c>
      <c r="AJ256" s="45">
        <f>IF(AI256&gt;0,IF(I256&lt;$I$508,+AI256*M256,+AI256*($I$508-K256)),0)</f>
        <v>0</v>
      </c>
      <c r="AK256" s="45"/>
      <c r="AL256" s="37">
        <f t="shared" si="219"/>
        <v>0</v>
      </c>
      <c r="AM256" s="23">
        <f t="shared" si="219"/>
        <v>0</v>
      </c>
      <c r="AN256" s="23"/>
    </row>
    <row r="257" spans="1:40" ht="12.75" customHeight="1" x14ac:dyDescent="0.25">
      <c r="B257" s="28"/>
      <c r="C257" s="39"/>
      <c r="D257" s="21"/>
      <c r="E257" s="63"/>
      <c r="G257" s="38"/>
      <c r="H257" s="39"/>
      <c r="I257" s="62"/>
      <c r="J257" s="39"/>
      <c r="K257" s="50"/>
      <c r="L257" s="59"/>
      <c r="M257" s="50"/>
      <c r="N257" s="59"/>
      <c r="O257" s="49"/>
      <c r="P257" s="39"/>
      <c r="R257" s="39"/>
      <c r="S257" s="36"/>
      <c r="U257" s="39"/>
      <c r="X257" s="36"/>
      <c r="AE257" s="40"/>
      <c r="AG257" s="41"/>
      <c r="AK257" s="42"/>
    </row>
    <row r="258" spans="1:40" ht="12.75" customHeight="1" x14ac:dyDescent="0.25">
      <c r="B258" s="28"/>
      <c r="C258" s="39"/>
      <c r="D258" s="21"/>
      <c r="E258" s="63"/>
      <c r="G258" s="38"/>
      <c r="H258" s="39"/>
      <c r="I258" s="62"/>
      <c r="J258" s="39"/>
      <c r="K258" s="50"/>
      <c r="L258" s="59"/>
      <c r="M258" s="50"/>
      <c r="N258" s="59"/>
      <c r="O258" s="49"/>
      <c r="P258" s="39"/>
      <c r="R258" s="39"/>
      <c r="S258" s="36"/>
      <c r="U258" s="39"/>
      <c r="X258" s="36"/>
      <c r="AE258" s="40"/>
      <c r="AG258" s="41"/>
      <c r="AK258" s="42"/>
    </row>
    <row r="259" spans="1:40" ht="12.75" customHeight="1" x14ac:dyDescent="0.25">
      <c r="B259" s="28"/>
      <c r="C259" s="39"/>
      <c r="D259" s="21"/>
      <c r="E259" s="63"/>
      <c r="G259" s="38"/>
      <c r="H259" s="39"/>
      <c r="I259" s="62"/>
      <c r="J259" s="39"/>
      <c r="K259" s="50"/>
      <c r="L259" s="59"/>
      <c r="M259" s="50"/>
      <c r="N259" s="59"/>
      <c r="O259" s="49"/>
      <c r="P259" s="39"/>
      <c r="R259" s="39"/>
      <c r="S259" s="36"/>
      <c r="U259" s="39"/>
      <c r="X259" s="36"/>
      <c r="AE259" s="40"/>
      <c r="AG259" s="41"/>
      <c r="AK259" s="42"/>
    </row>
    <row r="260" spans="1:40" x14ac:dyDescent="0.25">
      <c r="A260">
        <f>A252+1</f>
        <v>26</v>
      </c>
      <c r="B260" s="52">
        <v>45174</v>
      </c>
      <c r="C260" s="21"/>
      <c r="D260" s="21"/>
      <c r="E260" s="53">
        <f>SUM(E261:E265)</f>
        <v>25442.13</v>
      </c>
      <c r="G260" s="54">
        <f>SUM(G261:G265)</f>
        <v>419</v>
      </c>
      <c r="H260" s="39"/>
      <c r="I260" s="62"/>
      <c r="J260" s="39"/>
      <c r="K260" s="62"/>
      <c r="L260" s="59"/>
      <c r="M260" s="62"/>
      <c r="N260" s="59"/>
      <c r="O260" s="53">
        <f>SUM(O261:O265)</f>
        <v>8158.3799999999992</v>
      </c>
      <c r="P260" s="39"/>
      <c r="Q260" s="39"/>
      <c r="R260" s="39"/>
      <c r="S260" s="54">
        <f>SUM(S261:S265)</f>
        <v>176</v>
      </c>
      <c r="T260" s="53">
        <f>SUM(T261:T265)</f>
        <v>2664.3400000000006</v>
      </c>
      <c r="U260" s="39"/>
      <c r="X260" s="36"/>
      <c r="AC260" s="54">
        <f>SUM(AC261:AC265)</f>
        <v>176</v>
      </c>
      <c r="AD260" s="53">
        <f>SUM(AD261:AD265)</f>
        <v>2664.3400000000006</v>
      </c>
      <c r="AE260" s="45"/>
      <c r="AF260" s="54">
        <f>SUM(AF261:AF265)</f>
        <v>0</v>
      </c>
      <c r="AG260" s="53">
        <f>SUM(AG261:AG265)</f>
        <v>0</v>
      </c>
      <c r="AH260" s="45"/>
      <c r="AI260" s="65">
        <f>SUM(AI261:AI265)</f>
        <v>0</v>
      </c>
      <c r="AJ260" s="53">
        <f>SUM(AJ261:AJ265)</f>
        <v>0</v>
      </c>
      <c r="AK260" s="45"/>
      <c r="AL260" s="65">
        <f>SUM(AL261:AL265)</f>
        <v>0</v>
      </c>
      <c r="AM260" s="53">
        <f>SUM(AM261:AM265)</f>
        <v>0</v>
      </c>
      <c r="AN260" s="63"/>
    </row>
    <row r="261" spans="1:40" x14ac:dyDescent="0.25">
      <c r="B261" s="28"/>
      <c r="C261" s="55">
        <v>13</v>
      </c>
      <c r="D261" s="21"/>
      <c r="E261" s="56">
        <v>9076.99</v>
      </c>
      <c r="G261" s="57">
        <v>131</v>
      </c>
      <c r="H261" s="39"/>
      <c r="I261" s="50">
        <f>IF(G261=0,0,E261/G261)</f>
        <v>69.289999999999992</v>
      </c>
      <c r="J261" s="39"/>
      <c r="K261" s="58">
        <v>41.25</v>
      </c>
      <c r="L261" s="59"/>
      <c r="M261" s="50">
        <f>IF(I261 = 0, 0, I261-K261)</f>
        <v>28.039999999999992</v>
      </c>
      <c r="N261" s="59"/>
      <c r="O261" s="49">
        <f>+M261*G261</f>
        <v>3673.2399999999989</v>
      </c>
      <c r="P261" s="39"/>
      <c r="Q261" s="128">
        <v>177</v>
      </c>
      <c r="R261" s="39"/>
      <c r="S261" s="36">
        <f>IF(($G261-$Q261)&gt;0,($G261-$Q261),0)</f>
        <v>0</v>
      </c>
      <c r="T261" s="45">
        <f>+S261*M261</f>
        <v>0</v>
      </c>
      <c r="U261" s="39"/>
      <c r="V261" s="60"/>
      <c r="W261" s="60"/>
      <c r="X261" s="60"/>
      <c r="Y261" s="60"/>
      <c r="Z261" s="67">
        <f>SUM(V261:Y261)</f>
        <v>0</v>
      </c>
      <c r="AA261" s="61">
        <f>IF(MONTH(B260)&gt;9,+$G$512,IF(MONTH(B260)&lt;4,+$G$512,+$G$513))</f>
        <v>314</v>
      </c>
      <c r="AC261" s="36">
        <f>IF(Z261&gt;=AA261,IF(S261&lt;Z261,+S261,+Z261),0)</f>
        <v>0</v>
      </c>
      <c r="AD261" s="45">
        <f>IF(AC261&gt;0,+AC261*M261,0)</f>
        <v>0</v>
      </c>
      <c r="AE261" s="45"/>
      <c r="AF261" s="36">
        <f>IF(AC261=0,IF(S261&lt;W261,+S261,+W261),0)</f>
        <v>0</v>
      </c>
      <c r="AG261" s="45">
        <f>IF(AF261&gt;0,+AF261*M261,0)</f>
        <v>0</v>
      </c>
      <c r="AH261" s="45"/>
      <c r="AI261" s="37">
        <f>IF((S261-AC261-AF261)&gt;0,(+S261-AC261-AF261)*0.85,0)</f>
        <v>0</v>
      </c>
      <c r="AJ261" s="45">
        <f>IF(AI261&gt;0,IF(I261&lt;$I$508,+AI261*M261,+AI261*($I$508-K261)),0)</f>
        <v>0</v>
      </c>
      <c r="AK261" s="45"/>
      <c r="AL261" s="37">
        <f t="shared" ref="AL261:AM265" si="220">+S261-AC261-AF261-AI261</f>
        <v>0</v>
      </c>
      <c r="AM261" s="23">
        <f t="shared" si="220"/>
        <v>0</v>
      </c>
      <c r="AN261" s="23"/>
    </row>
    <row r="262" spans="1:40" x14ac:dyDescent="0.25">
      <c r="B262" s="28"/>
      <c r="C262" s="55">
        <v>14</v>
      </c>
      <c r="D262" s="21"/>
      <c r="E262" s="56">
        <v>794.08</v>
      </c>
      <c r="G262" s="57">
        <v>16</v>
      </c>
      <c r="H262" s="39"/>
      <c r="I262" s="50">
        <f>IF(G262=0,0,E262/G262)</f>
        <v>49.63</v>
      </c>
      <c r="J262" s="39"/>
      <c r="K262" s="126">
        <f>IF(G262=0,0,+K261)</f>
        <v>41.25</v>
      </c>
      <c r="L262" s="59"/>
      <c r="M262" s="50">
        <f>IF(I262 = 0, 0, I262-K262)</f>
        <v>8.3800000000000026</v>
      </c>
      <c r="N262" s="59"/>
      <c r="O262" s="49">
        <f>+M262*G262</f>
        <v>134.08000000000004</v>
      </c>
      <c r="P262" s="39"/>
      <c r="Q262" s="128">
        <v>32</v>
      </c>
      <c r="R262" s="39"/>
      <c r="S262" s="36">
        <f>IF(($G262-$Q262)&gt;0,($G262-$Q262),0)</f>
        <v>0</v>
      </c>
      <c r="T262" s="45">
        <f>+S262*M262</f>
        <v>0</v>
      </c>
      <c r="U262" s="39"/>
      <c r="V262" s="60"/>
      <c r="W262" s="60"/>
      <c r="X262" s="60"/>
      <c r="Y262" s="60"/>
      <c r="Z262" s="67">
        <f>SUM(V262:Y262)</f>
        <v>0</v>
      </c>
      <c r="AA262" s="61">
        <f>+AA261</f>
        <v>314</v>
      </c>
      <c r="AC262" s="36">
        <f>IF(Z262&gt;=AA262,IF(S262&lt;Z262,+S262,+Z262),0)</f>
        <v>0</v>
      </c>
      <c r="AD262" s="45">
        <f>IF(AC262&gt;0,+AC262*M262,0)</f>
        <v>0</v>
      </c>
      <c r="AE262" s="45"/>
      <c r="AF262" s="36">
        <f>IF(AC262=0,IF(S262&lt;W262,+S262,+W262),0)</f>
        <v>0</v>
      </c>
      <c r="AG262" s="45">
        <f>IF(AF262&gt;0,+AF262*M262,0)</f>
        <v>0</v>
      </c>
      <c r="AH262" s="45"/>
      <c r="AI262" s="37">
        <f>IF((S262-AC262-AF262)&gt;0,(+S262-AC262-AF262)*0.85,0)</f>
        <v>0</v>
      </c>
      <c r="AJ262" s="45">
        <f>IF(AI262&gt;0,IF(I262&lt;$I$508,+AI262*M262,+AI262*($I$508-K262)),0)</f>
        <v>0</v>
      </c>
      <c r="AK262" s="45"/>
      <c r="AL262" s="37">
        <f t="shared" si="220"/>
        <v>0</v>
      </c>
      <c r="AM262" s="23">
        <f t="shared" si="220"/>
        <v>0</v>
      </c>
      <c r="AN262" s="23"/>
    </row>
    <row r="263" spans="1:40" x14ac:dyDescent="0.25">
      <c r="B263" s="28"/>
      <c r="C263" s="55">
        <v>16</v>
      </c>
      <c r="D263" s="21"/>
      <c r="E263" s="56">
        <v>6217.12</v>
      </c>
      <c r="G263" s="57">
        <v>122</v>
      </c>
      <c r="H263" s="39"/>
      <c r="I263" s="50">
        <f>IF(G263=0,0,E263/G263)</f>
        <v>50.96</v>
      </c>
      <c r="J263" s="39"/>
      <c r="K263" s="126">
        <f>IF(G263=0,0,+K262)</f>
        <v>41.25</v>
      </c>
      <c r="L263" s="59"/>
      <c r="M263" s="50">
        <f>IF(I263 = 0, 0, I263-K263)</f>
        <v>9.7100000000000009</v>
      </c>
      <c r="N263" s="59"/>
      <c r="O263" s="49">
        <f>+M263*G263</f>
        <v>1184.6200000000001</v>
      </c>
      <c r="P263" s="39"/>
      <c r="Q263" s="128">
        <v>32</v>
      </c>
      <c r="R263" s="39"/>
      <c r="S263" s="36">
        <f>IF(($G263-$Q263)&gt;0,($G263-$Q263),0)</f>
        <v>90</v>
      </c>
      <c r="T263" s="45">
        <f>+S263*M263</f>
        <v>873.90000000000009</v>
      </c>
      <c r="U263" s="39"/>
      <c r="V263" s="60">
        <f>100+425</f>
        <v>525</v>
      </c>
      <c r="W263" s="60"/>
      <c r="X263" s="60">
        <f>8+7</f>
        <v>15</v>
      </c>
      <c r="Y263" s="60"/>
      <c r="Z263" s="67">
        <f>SUM(V263:Y263)</f>
        <v>540</v>
      </c>
      <c r="AA263" s="61">
        <f>+AA262</f>
        <v>314</v>
      </c>
      <c r="AC263" s="36">
        <f>IF(Z263&gt;=AA263,IF(S263&lt;Z263,+S263,+Z263),0)</f>
        <v>90</v>
      </c>
      <c r="AD263" s="45">
        <f>IF(AC263&gt;0,+AC263*M263,0)</f>
        <v>873.90000000000009</v>
      </c>
      <c r="AE263" s="45"/>
      <c r="AF263" s="36">
        <f>IF(AC263=0,IF(S263&lt;W263,+S263,+W263),0)</f>
        <v>0</v>
      </c>
      <c r="AG263" s="45">
        <f>IF(AF263&gt;0,+AF263*M263,0)</f>
        <v>0</v>
      </c>
      <c r="AH263" s="45"/>
      <c r="AI263" s="37">
        <f>IF((S263-AC263-AF263)&gt;0,(+S263-AC263-AF263)*0.85,0)</f>
        <v>0</v>
      </c>
      <c r="AJ263" s="45">
        <f>IF(AI263&gt;0,IF(I263&lt;$I$508,+AI263*M263,+AI263*($I$508-K263)),0)</f>
        <v>0</v>
      </c>
      <c r="AK263" s="45"/>
      <c r="AL263" s="37">
        <f t="shared" ref="AL263" si="221">+S263-AC263-AF263-AI263</f>
        <v>0</v>
      </c>
      <c r="AM263" s="23">
        <f t="shared" ref="AM263" si="222">+T263-AD263-AG263-AJ263</f>
        <v>0</v>
      </c>
      <c r="AN263" s="23"/>
    </row>
    <row r="264" spans="1:40" x14ac:dyDescent="0.25">
      <c r="B264" s="28"/>
      <c r="C264" s="55">
        <v>17</v>
      </c>
      <c r="D264" s="21"/>
      <c r="E264" s="56">
        <v>4904.47</v>
      </c>
      <c r="G264" s="57">
        <v>83</v>
      </c>
      <c r="H264" s="39"/>
      <c r="I264" s="50">
        <f>IF(G264=0,0,E264/G264)</f>
        <v>59.09</v>
      </c>
      <c r="J264" s="39"/>
      <c r="K264" s="126">
        <f>IF(G264=0,0,+K262)</f>
        <v>41.25</v>
      </c>
      <c r="L264" s="59"/>
      <c r="M264" s="50">
        <f>IF(I264 = 0, 0, I264-K264)</f>
        <v>17.840000000000003</v>
      </c>
      <c r="N264" s="59"/>
      <c r="O264" s="49">
        <f>+M264*G264</f>
        <v>1480.7200000000003</v>
      </c>
      <c r="P264" s="39"/>
      <c r="Q264" s="128">
        <v>32</v>
      </c>
      <c r="R264" s="39"/>
      <c r="S264" s="36">
        <f>IF(($G264-$Q264)&gt;0,($G264-$Q264),0)</f>
        <v>51</v>
      </c>
      <c r="T264" s="45">
        <f>+S264*M264</f>
        <v>909.84000000000015</v>
      </c>
      <c r="U264" s="39"/>
      <c r="V264" s="60">
        <f t="shared" ref="V264:V265" si="223">100+425</f>
        <v>525</v>
      </c>
      <c r="W264" s="60"/>
      <c r="X264" s="60">
        <f t="shared" ref="X264:X265" si="224">8+7</f>
        <v>15</v>
      </c>
      <c r="Y264" s="60"/>
      <c r="Z264" s="67">
        <f>SUM(V264:Y264)</f>
        <v>540</v>
      </c>
      <c r="AA264" s="61">
        <f>+AA262</f>
        <v>314</v>
      </c>
      <c r="AC264" s="36">
        <f>IF(Z264&gt;=AA264,IF(S264&lt;Z264,+S264,+Z264),0)</f>
        <v>51</v>
      </c>
      <c r="AD264" s="45">
        <f>IF(AC264&gt;0,+AC264*M264,0)</f>
        <v>909.84000000000015</v>
      </c>
      <c r="AE264" s="45"/>
      <c r="AF264" s="36">
        <f>IF(AC264=0,IF(S264&lt;W264,+S264,+W264),0)</f>
        <v>0</v>
      </c>
      <c r="AG264" s="45">
        <f>IF(AF264&gt;0,+AF264*M264,0)</f>
        <v>0</v>
      </c>
      <c r="AH264" s="45"/>
      <c r="AI264" s="37">
        <f>IF((S264-AC264-AF264)&gt;0,(+S264-AC264-AF264)*0.85,0)</f>
        <v>0</v>
      </c>
      <c r="AJ264" s="45">
        <f>IF(AI264&gt;0,IF(I264&lt;$I$508,+AI264*M264,+AI264*($I$508-K264)),0)</f>
        <v>0</v>
      </c>
      <c r="AK264" s="45"/>
      <c r="AL264" s="37">
        <f t="shared" si="220"/>
        <v>0</v>
      </c>
      <c r="AM264" s="23">
        <f t="shared" si="220"/>
        <v>0</v>
      </c>
      <c r="AN264" s="23"/>
    </row>
    <row r="265" spans="1:40" x14ac:dyDescent="0.25">
      <c r="B265" s="28"/>
      <c r="C265" s="55">
        <v>18</v>
      </c>
      <c r="D265" s="21"/>
      <c r="E265" s="56">
        <v>4449.47</v>
      </c>
      <c r="G265" s="57">
        <v>67</v>
      </c>
      <c r="H265" s="39"/>
      <c r="I265" s="50">
        <f>IF(G265=0,0,E265/G265)</f>
        <v>66.410000000000011</v>
      </c>
      <c r="J265" s="39"/>
      <c r="K265" s="126">
        <f>IF(G265=0,0,+K264)</f>
        <v>41.25</v>
      </c>
      <c r="L265" s="59"/>
      <c r="M265" s="50">
        <f>IF(I265 = 0, 0, I265-K265)</f>
        <v>25.160000000000011</v>
      </c>
      <c r="N265" s="59"/>
      <c r="O265" s="49">
        <f>+M265*G265</f>
        <v>1685.7200000000007</v>
      </c>
      <c r="P265" s="39"/>
      <c r="Q265" s="128">
        <v>32</v>
      </c>
      <c r="R265" s="39"/>
      <c r="S265" s="36">
        <f>IF(($G265-$Q265)&gt;0,($G265-$Q265),0)</f>
        <v>35</v>
      </c>
      <c r="T265" s="45">
        <f>+S265*M265</f>
        <v>880.60000000000036</v>
      </c>
      <c r="U265" s="39"/>
      <c r="V265" s="60">
        <f t="shared" si="223"/>
        <v>525</v>
      </c>
      <c r="W265" s="60"/>
      <c r="X265" s="60">
        <f t="shared" si="224"/>
        <v>15</v>
      </c>
      <c r="Y265" s="60"/>
      <c r="Z265" s="67">
        <f>SUM(V265:Y265)</f>
        <v>540</v>
      </c>
      <c r="AA265" s="61">
        <f>+AA264</f>
        <v>314</v>
      </c>
      <c r="AC265" s="36">
        <f>IF(Z265&gt;=AA265,IF(S265&lt;Z265,+S265,+Z265),0)</f>
        <v>35</v>
      </c>
      <c r="AD265" s="45">
        <f>IF(AC265&gt;0,+AC265*M265,0)</f>
        <v>880.60000000000036</v>
      </c>
      <c r="AE265" s="45"/>
      <c r="AF265" s="36">
        <f>IF(AC265=0,IF(S265&lt;W265,+S265,+W265),0)</f>
        <v>0</v>
      </c>
      <c r="AG265" s="45">
        <f>IF(AF265&gt;0,+AF265*M265,0)</f>
        <v>0</v>
      </c>
      <c r="AH265" s="45"/>
      <c r="AI265" s="37">
        <f>IF((S265-AC265-AF265)&gt;0,(+S265-AC265-AF265)*0.85,0)</f>
        <v>0</v>
      </c>
      <c r="AJ265" s="45">
        <f>IF(AI265&gt;0,IF(I265&lt;$I$508,+AI265*M265,+AI265*($I$508-K265)),0)</f>
        <v>0</v>
      </c>
      <c r="AK265" s="45"/>
      <c r="AL265" s="37">
        <f t="shared" si="220"/>
        <v>0</v>
      </c>
      <c r="AM265" s="23">
        <f t="shared" si="220"/>
        <v>0</v>
      </c>
      <c r="AN265" s="23"/>
    </row>
    <row r="266" spans="1:40" ht="12.75" customHeight="1" x14ac:dyDescent="0.25">
      <c r="B266" s="28"/>
      <c r="C266" s="39"/>
      <c r="D266" s="21"/>
      <c r="E266" s="63"/>
      <c r="G266" s="38"/>
      <c r="H266" s="39"/>
      <c r="I266" s="62"/>
      <c r="J266" s="39"/>
      <c r="K266" s="50"/>
      <c r="L266" s="59"/>
      <c r="M266" s="50"/>
      <c r="N266" s="59"/>
      <c r="O266" s="49"/>
      <c r="P266" s="39"/>
      <c r="R266" s="39"/>
      <c r="S266" s="36"/>
      <c r="U266" s="39"/>
      <c r="X266" s="36"/>
      <c r="AE266" s="40"/>
      <c r="AG266" s="41"/>
      <c r="AK266" s="42"/>
    </row>
    <row r="267" spans="1:40" ht="12.75" customHeight="1" x14ac:dyDescent="0.25">
      <c r="B267" s="28"/>
      <c r="C267" s="39"/>
      <c r="D267" s="21"/>
      <c r="E267" s="63"/>
      <c r="G267" s="38"/>
      <c r="H267" s="39"/>
      <c r="I267" s="62"/>
      <c r="J267" s="39"/>
      <c r="K267" s="50"/>
      <c r="L267" s="59"/>
      <c r="M267" s="50"/>
      <c r="N267" s="59"/>
      <c r="O267" s="49"/>
      <c r="P267" s="39"/>
      <c r="R267" s="39"/>
      <c r="S267" s="36"/>
      <c r="U267" s="39"/>
      <c r="X267" s="36"/>
      <c r="AE267" s="40"/>
      <c r="AG267" s="41"/>
      <c r="AK267" s="42"/>
    </row>
    <row r="268" spans="1:40" ht="12.75" customHeight="1" x14ac:dyDescent="0.25">
      <c r="B268" s="28"/>
      <c r="C268" s="39"/>
      <c r="D268" s="21"/>
      <c r="E268" s="63"/>
      <c r="G268" s="38"/>
      <c r="H268" s="39"/>
      <c r="I268" s="62"/>
      <c r="J268" s="39"/>
      <c r="K268" s="50"/>
      <c r="L268" s="59"/>
      <c r="M268" s="50"/>
      <c r="N268" s="59"/>
      <c r="O268" s="49"/>
      <c r="P268" s="39"/>
      <c r="R268" s="39"/>
      <c r="S268" s="36"/>
      <c r="U268" s="39"/>
      <c r="X268" s="36"/>
      <c r="AE268" s="40"/>
      <c r="AG268" s="41"/>
      <c r="AK268" s="42"/>
    </row>
    <row r="269" spans="1:40" x14ac:dyDescent="0.25">
      <c r="A269">
        <f>A260+1</f>
        <v>27</v>
      </c>
      <c r="B269" s="52">
        <v>45175</v>
      </c>
      <c r="C269" s="21"/>
      <c r="D269" s="21"/>
      <c r="E269" s="53">
        <f>SUM(E270:E273)</f>
        <v>4611.3599999999997</v>
      </c>
      <c r="G269" s="54">
        <f>SUM(G270:G273)</f>
        <v>104</v>
      </c>
      <c r="H269" s="39"/>
      <c r="I269" s="62"/>
      <c r="J269" s="39"/>
      <c r="K269" s="62"/>
      <c r="L269" s="59"/>
      <c r="M269" s="62"/>
      <c r="N269" s="59"/>
      <c r="O269" s="53">
        <f>SUM(O270:O273)</f>
        <v>451.35999999999962</v>
      </c>
      <c r="P269" s="39"/>
      <c r="Q269" s="39"/>
      <c r="R269" s="39"/>
      <c r="S269" s="54">
        <f>SUM(S270:S273)</f>
        <v>0</v>
      </c>
      <c r="T269" s="53">
        <f>SUM(T270:T273)</f>
        <v>0</v>
      </c>
      <c r="U269" s="39"/>
      <c r="X269" s="36"/>
      <c r="AC269" s="54">
        <f>SUM(AC270:AC273)</f>
        <v>0</v>
      </c>
      <c r="AD269" s="53">
        <f>SUM(AD270:AD273)</f>
        <v>0</v>
      </c>
      <c r="AE269" s="45"/>
      <c r="AF269" s="54">
        <f>SUM(AF270:AF273)</f>
        <v>0</v>
      </c>
      <c r="AG269" s="53">
        <f>SUM(AG270:AG273)</f>
        <v>0</v>
      </c>
      <c r="AH269" s="45"/>
      <c r="AI269" s="65">
        <f>SUM(AI270:AI273)</f>
        <v>0</v>
      </c>
      <c r="AJ269" s="53">
        <f>SUM(AJ270:AJ273)</f>
        <v>0</v>
      </c>
      <c r="AK269" s="45"/>
      <c r="AL269" s="65">
        <f>SUM(AL270:AL273)</f>
        <v>0</v>
      </c>
      <c r="AM269" s="53">
        <f>SUM(AM270:AM273)</f>
        <v>0</v>
      </c>
      <c r="AN269" s="63"/>
    </row>
    <row r="270" spans="1:40" x14ac:dyDescent="0.25">
      <c r="B270" s="28"/>
      <c r="C270" s="55">
        <v>11</v>
      </c>
      <c r="D270" s="21"/>
      <c r="E270" s="56">
        <v>4611.3599999999997</v>
      </c>
      <c r="G270" s="57">
        <v>104</v>
      </c>
      <c r="H270" s="39"/>
      <c r="I270" s="50">
        <f>IF(G270=0,0,E270/G270)</f>
        <v>44.339999999999996</v>
      </c>
      <c r="J270" s="39"/>
      <c r="K270" s="58">
        <v>40</v>
      </c>
      <c r="L270" s="59"/>
      <c r="M270" s="50">
        <f>IF(I270 = 0, 0, I270-K270)</f>
        <v>4.3399999999999963</v>
      </c>
      <c r="N270" s="59"/>
      <c r="O270" s="49">
        <f>+M270*G270</f>
        <v>451.35999999999962</v>
      </c>
      <c r="P270" s="39"/>
      <c r="Q270" s="128">
        <v>254</v>
      </c>
      <c r="R270" s="39"/>
      <c r="S270" s="36">
        <f>IF(($G270-$Q270)&gt;0,($G270-$Q270),0)</f>
        <v>0</v>
      </c>
      <c r="T270" s="45">
        <f>+S270*M270</f>
        <v>0</v>
      </c>
      <c r="U270" s="39"/>
      <c r="V270" s="60"/>
      <c r="W270" s="60"/>
      <c r="X270" s="60"/>
      <c r="Y270" s="60"/>
      <c r="Z270" s="67">
        <f>SUM(V270:Y270)</f>
        <v>0</v>
      </c>
      <c r="AA270" s="61">
        <f>IF(MONTH(B269)&gt;9,+$G$512,IF(MONTH(B269)&lt;4,+$G$512,+$G$513))</f>
        <v>314</v>
      </c>
      <c r="AC270" s="36">
        <f>IF(Z270&gt;=AA270,IF(S270&lt;Z270,+S270,+Z270),0)</f>
        <v>0</v>
      </c>
      <c r="AD270" s="45">
        <f>IF(AC270&gt;0,+AC270*M270,0)</f>
        <v>0</v>
      </c>
      <c r="AE270" s="45"/>
      <c r="AF270" s="36">
        <f>IF(AC270=0,IF(S270&lt;W270,+S270,+W270),0)</f>
        <v>0</v>
      </c>
      <c r="AG270" s="45">
        <f>IF(AF270&gt;0,+AF270*M270,0)</f>
        <v>0</v>
      </c>
      <c r="AH270" s="45"/>
      <c r="AI270" s="37">
        <f>IF((S270-AC270-AF270)&gt;0,(+S270-AC270-AF270)*0.85,0)</f>
        <v>0</v>
      </c>
      <c r="AJ270" s="45">
        <f>IF(AI270&gt;0,IF(I270&lt;$I$508,+AI270*M270,+AI270*($I$508-K270)),0)</f>
        <v>0</v>
      </c>
      <c r="AK270" s="45"/>
      <c r="AL270" s="37">
        <f t="shared" ref="AL270:AM273" si="225">+S270-AC270-AF270-AI270</f>
        <v>0</v>
      </c>
      <c r="AM270" s="23">
        <f t="shared" si="225"/>
        <v>0</v>
      </c>
      <c r="AN270" s="23"/>
    </row>
    <row r="271" spans="1:40" x14ac:dyDescent="0.25">
      <c r="B271" s="28"/>
      <c r="C271" s="55"/>
      <c r="D271" s="21"/>
      <c r="E271" s="56"/>
      <c r="G271" s="57"/>
      <c r="H271" s="39"/>
      <c r="I271" s="50">
        <f>IF(G271=0,0,E271/G271)</f>
        <v>0</v>
      </c>
      <c r="J271" s="39"/>
      <c r="K271" s="126">
        <f>IF(G271=0,0,+K270)</f>
        <v>0</v>
      </c>
      <c r="L271" s="59"/>
      <c r="M271" s="50">
        <f>IF(I271 = 0, 0, I271-K271)</f>
        <v>0</v>
      </c>
      <c r="N271" s="59"/>
      <c r="O271" s="49">
        <f>+M271*G271</f>
        <v>0</v>
      </c>
      <c r="P271" s="39"/>
      <c r="Q271" s="128">
        <v>0</v>
      </c>
      <c r="R271" s="39"/>
      <c r="S271" s="36">
        <f>IF(($G271-$Q271)&gt;0,($G271-$Q271),0)</f>
        <v>0</v>
      </c>
      <c r="T271" s="45">
        <f>+S271*M271</f>
        <v>0</v>
      </c>
      <c r="U271" s="39"/>
      <c r="V271" s="60"/>
      <c r="W271" s="60"/>
      <c r="X271" s="60"/>
      <c r="Y271" s="60"/>
      <c r="Z271" s="67">
        <f>SUM(V271:Y271)</f>
        <v>0</v>
      </c>
      <c r="AA271" s="61">
        <f>+AA270</f>
        <v>314</v>
      </c>
      <c r="AC271" s="36">
        <f>IF(Z271&gt;=AA271,IF(S271&lt;Z271,+S271,+Z271),0)</f>
        <v>0</v>
      </c>
      <c r="AD271" s="45">
        <f>IF(AC271&gt;0,+AC271*M271,0)</f>
        <v>0</v>
      </c>
      <c r="AE271" s="45"/>
      <c r="AF271" s="36">
        <f>IF(AC271=0,IF(S271&lt;W271,+S271,+W271),0)</f>
        <v>0</v>
      </c>
      <c r="AG271" s="45">
        <f>IF(AF271&gt;0,+AF271*M271,0)</f>
        <v>0</v>
      </c>
      <c r="AH271" s="45"/>
      <c r="AI271" s="37">
        <f>IF((S271-AC271-AF271)&gt;0,(+S271-AC271-AF271)*0.85,0)</f>
        <v>0</v>
      </c>
      <c r="AJ271" s="45">
        <f>IF(AI271&gt;0,IF(I271&lt;$I$508,+AI271*M271,+AI271*($I$508-K271)),0)</f>
        <v>0</v>
      </c>
      <c r="AK271" s="45"/>
      <c r="AL271" s="37">
        <f t="shared" si="225"/>
        <v>0</v>
      </c>
      <c r="AM271" s="23">
        <f t="shared" si="225"/>
        <v>0</v>
      </c>
      <c r="AN271" s="23"/>
    </row>
    <row r="272" spans="1:40" x14ac:dyDescent="0.25">
      <c r="B272" s="28"/>
      <c r="C272" s="55"/>
      <c r="D272" s="21"/>
      <c r="E272" s="56"/>
      <c r="G272" s="57"/>
      <c r="H272" s="39"/>
      <c r="I272" s="50">
        <f>IF(G272=0,0,E272/G272)</f>
        <v>0</v>
      </c>
      <c r="J272" s="39"/>
      <c r="K272" s="126">
        <f>IF(G272=0,0,+K271)</f>
        <v>0</v>
      </c>
      <c r="L272" s="59"/>
      <c r="M272" s="50">
        <f>IF(I272 = 0, 0, I272-K272)</f>
        <v>0</v>
      </c>
      <c r="N272" s="59"/>
      <c r="O272" s="49">
        <f>+M272*G272</f>
        <v>0</v>
      </c>
      <c r="P272" s="39"/>
      <c r="Q272" s="128">
        <v>0</v>
      </c>
      <c r="R272" s="39"/>
      <c r="S272" s="36">
        <f>IF(($G272-$Q272)&gt;0,($G272-$Q272),0)</f>
        <v>0</v>
      </c>
      <c r="T272" s="45">
        <f>+S272*M272</f>
        <v>0</v>
      </c>
      <c r="U272" s="39"/>
      <c r="V272" s="60"/>
      <c r="W272" s="60"/>
      <c r="X272" s="60"/>
      <c r="Y272" s="60"/>
      <c r="Z272" s="67">
        <f>SUM(V272:Y272)</f>
        <v>0</v>
      </c>
      <c r="AA272" s="61">
        <f>+AA271</f>
        <v>314</v>
      </c>
      <c r="AC272" s="36">
        <f>IF(Z272&gt;=AA272,IF(S272&lt;Z272,+S272,+Z272),0)</f>
        <v>0</v>
      </c>
      <c r="AD272" s="45">
        <f>IF(AC272&gt;0,+AC272*M272,0)</f>
        <v>0</v>
      </c>
      <c r="AE272" s="45"/>
      <c r="AF272" s="36">
        <f>IF(AC272=0,IF(S272&lt;W272,+S272,+W272),0)</f>
        <v>0</v>
      </c>
      <c r="AG272" s="45">
        <f>IF(AF272&gt;0,+AF272*M272,0)</f>
        <v>0</v>
      </c>
      <c r="AH272" s="45"/>
      <c r="AI272" s="37">
        <f>IF((S272-AC272-AF272)&gt;0,(+S272-AC272-AF272)*0.85,0)</f>
        <v>0</v>
      </c>
      <c r="AJ272" s="45">
        <f>IF(AI272&gt;0,IF(I272&lt;$I$508,+AI272*M272,+AI272*($I$508-K272)),0)</f>
        <v>0</v>
      </c>
      <c r="AK272" s="45"/>
      <c r="AL272" s="37">
        <f t="shared" si="225"/>
        <v>0</v>
      </c>
      <c r="AM272" s="23">
        <f t="shared" si="225"/>
        <v>0</v>
      </c>
      <c r="AN272" s="23"/>
    </row>
    <row r="273" spans="1:40" x14ac:dyDescent="0.25">
      <c r="B273" s="28"/>
      <c r="C273" s="55"/>
      <c r="D273" s="21"/>
      <c r="E273" s="56"/>
      <c r="G273" s="57"/>
      <c r="H273" s="39"/>
      <c r="I273" s="50">
        <f>IF(G273=0,0,E273/G273)</f>
        <v>0</v>
      </c>
      <c r="J273" s="39"/>
      <c r="K273" s="126">
        <f>IF(G273=0,0,+K272)</f>
        <v>0</v>
      </c>
      <c r="L273" s="59"/>
      <c r="M273" s="50">
        <f>IF(I273 = 0, 0, I273-K273)</f>
        <v>0</v>
      </c>
      <c r="N273" s="59"/>
      <c r="O273" s="49">
        <f>+M273*G273</f>
        <v>0</v>
      </c>
      <c r="P273" s="39"/>
      <c r="Q273" s="128">
        <v>0</v>
      </c>
      <c r="R273" s="39"/>
      <c r="S273" s="36">
        <f>IF(($G273-$Q273)&gt;0,($G273-$Q273),0)</f>
        <v>0</v>
      </c>
      <c r="T273" s="45">
        <f>+S273*M273</f>
        <v>0</v>
      </c>
      <c r="U273" s="39"/>
      <c r="V273" s="60"/>
      <c r="W273" s="60"/>
      <c r="X273" s="60"/>
      <c r="Y273" s="60"/>
      <c r="Z273" s="67">
        <f>SUM(V273:Y273)</f>
        <v>0</v>
      </c>
      <c r="AA273" s="61">
        <f>+AA272</f>
        <v>314</v>
      </c>
      <c r="AC273" s="36">
        <f>IF(Z273&gt;=AA273,IF(S273&lt;Z273,+S273,+Z273),0)</f>
        <v>0</v>
      </c>
      <c r="AD273" s="45">
        <f>IF(AC273&gt;0,+AC273*M273,0)</f>
        <v>0</v>
      </c>
      <c r="AE273" s="45"/>
      <c r="AF273" s="36">
        <f>IF(AC273=0,IF(S273&lt;W273,+S273,+W273),0)</f>
        <v>0</v>
      </c>
      <c r="AG273" s="45">
        <f>IF(AF273&gt;0,+AF273*M273,0)</f>
        <v>0</v>
      </c>
      <c r="AH273" s="45"/>
      <c r="AI273" s="37">
        <f>IF((S273-AC273-AF273)&gt;0,(+S273-AC273-AF273)*0.85,0)</f>
        <v>0</v>
      </c>
      <c r="AJ273" s="45">
        <f>IF(AI273&gt;0,IF(I273&lt;$I$508,+AI273*M273,+AI273*($I$508-K273)),0)</f>
        <v>0</v>
      </c>
      <c r="AK273" s="45"/>
      <c r="AL273" s="37">
        <f t="shared" si="225"/>
        <v>0</v>
      </c>
      <c r="AM273" s="23">
        <f t="shared" si="225"/>
        <v>0</v>
      </c>
      <c r="AN273" s="23"/>
    </row>
    <row r="274" spans="1:40" ht="12.75" customHeight="1" x14ac:dyDescent="0.25">
      <c r="B274" s="28"/>
      <c r="C274" s="39"/>
      <c r="D274" s="21"/>
      <c r="E274" s="63"/>
      <c r="G274" s="38"/>
      <c r="H274" s="39"/>
      <c r="I274" s="62"/>
      <c r="J274" s="39"/>
      <c r="K274" s="50"/>
      <c r="L274" s="59"/>
      <c r="M274" s="50"/>
      <c r="N274" s="59"/>
      <c r="O274" s="49"/>
      <c r="P274" s="39"/>
      <c r="R274" s="39"/>
      <c r="S274" s="36"/>
      <c r="U274" s="39"/>
      <c r="X274" s="36"/>
      <c r="AE274" s="40"/>
      <c r="AG274" s="41"/>
      <c r="AK274" s="42"/>
    </row>
    <row r="275" spans="1:40" ht="12.75" customHeight="1" x14ac:dyDescent="0.25">
      <c r="B275" s="28"/>
      <c r="C275" s="39"/>
      <c r="D275" s="21"/>
      <c r="E275" s="63"/>
      <c r="G275" s="38"/>
      <c r="H275" s="39"/>
      <c r="I275" s="62"/>
      <c r="J275" s="39"/>
      <c r="K275" s="50"/>
      <c r="L275" s="59"/>
      <c r="M275" s="50"/>
      <c r="N275" s="59"/>
      <c r="O275" s="49"/>
      <c r="P275" s="39"/>
      <c r="R275" s="39"/>
      <c r="S275" s="36"/>
      <c r="U275" s="39"/>
      <c r="X275" s="36"/>
      <c r="AE275" s="40"/>
      <c r="AG275" s="41"/>
      <c r="AK275" s="42"/>
    </row>
    <row r="276" spans="1:40" ht="12.75" customHeight="1" x14ac:dyDescent="0.25">
      <c r="B276" s="28"/>
      <c r="C276" s="39"/>
      <c r="D276" s="21"/>
      <c r="E276" s="63"/>
      <c r="G276" s="38"/>
      <c r="H276" s="39"/>
      <c r="I276" s="62"/>
      <c r="J276" s="39"/>
      <c r="K276" s="50"/>
      <c r="L276" s="59"/>
      <c r="M276" s="50"/>
      <c r="N276" s="59"/>
      <c r="O276" s="49"/>
      <c r="P276" s="39"/>
      <c r="R276" s="39"/>
      <c r="S276" s="36"/>
      <c r="U276" s="39"/>
      <c r="X276" s="36"/>
      <c r="AE276" s="40"/>
      <c r="AG276" s="41"/>
      <c r="AK276" s="42"/>
    </row>
    <row r="277" spans="1:40" x14ac:dyDescent="0.25">
      <c r="A277">
        <f>A269+1</f>
        <v>28</v>
      </c>
      <c r="B277" s="52">
        <v>45176</v>
      </c>
      <c r="C277" s="21"/>
      <c r="D277" s="21"/>
      <c r="E277" s="53">
        <f>SUM(E278:E281)</f>
        <v>2666.92</v>
      </c>
      <c r="G277" s="54">
        <f>SUM(G278:G281)</f>
        <v>61</v>
      </c>
      <c r="H277" s="39"/>
      <c r="I277" s="62"/>
      <c r="J277" s="39"/>
      <c r="K277" s="62"/>
      <c r="L277" s="59"/>
      <c r="M277" s="62"/>
      <c r="N277" s="59"/>
      <c r="O277" s="53">
        <f>SUM(O278:O281)</f>
        <v>310.48999999999978</v>
      </c>
      <c r="P277" s="39"/>
      <c r="Q277" s="39"/>
      <c r="R277" s="39"/>
      <c r="S277" s="54">
        <f>SUM(S278:S281)</f>
        <v>0</v>
      </c>
      <c r="T277" s="53">
        <f>SUM(T278:T281)</f>
        <v>0</v>
      </c>
      <c r="U277" s="39"/>
      <c r="X277" s="36"/>
      <c r="AC277" s="54">
        <f>SUM(AC278:AC281)</f>
        <v>0</v>
      </c>
      <c r="AD277" s="53">
        <f>SUM(AD278:AD281)</f>
        <v>0</v>
      </c>
      <c r="AE277" s="45"/>
      <c r="AF277" s="54">
        <f>SUM(AF278:AF281)</f>
        <v>0</v>
      </c>
      <c r="AG277" s="53">
        <f>SUM(AG278:AG281)</f>
        <v>0</v>
      </c>
      <c r="AH277" s="45"/>
      <c r="AI277" s="65">
        <f>SUM(AI278:AI281)</f>
        <v>0</v>
      </c>
      <c r="AJ277" s="53">
        <f>SUM(AJ278:AJ281)</f>
        <v>0</v>
      </c>
      <c r="AK277" s="45"/>
      <c r="AL277" s="65">
        <f>SUM(AL278:AL281)</f>
        <v>0</v>
      </c>
      <c r="AM277" s="53">
        <f>SUM(AM278:AM281)</f>
        <v>0</v>
      </c>
      <c r="AN277" s="63"/>
    </row>
    <row r="278" spans="1:40" x14ac:dyDescent="0.25">
      <c r="B278" s="28"/>
      <c r="C278" s="55">
        <v>7</v>
      </c>
      <c r="D278" s="21"/>
      <c r="E278" s="56">
        <v>2666.92</v>
      </c>
      <c r="G278" s="57">
        <v>61</v>
      </c>
      <c r="H278" s="39"/>
      <c r="I278" s="50">
        <f>IF(G278=0,0,E278/G278)</f>
        <v>43.72</v>
      </c>
      <c r="J278" s="39"/>
      <c r="K278" s="58">
        <v>38.630000000000003</v>
      </c>
      <c r="L278" s="59"/>
      <c r="M278" s="50">
        <f>IF(I278 = 0, 0, I278-K278)</f>
        <v>5.0899999999999963</v>
      </c>
      <c r="N278" s="59"/>
      <c r="O278" s="49">
        <f>+M278*G278</f>
        <v>310.48999999999978</v>
      </c>
      <c r="P278" s="39"/>
      <c r="Q278" s="128">
        <v>327</v>
      </c>
      <c r="R278" s="39"/>
      <c r="S278" s="36">
        <f>IF(($G278-$Q278)&gt;0,($G278-$Q278),0)</f>
        <v>0</v>
      </c>
      <c r="T278" s="45">
        <f>+S278*M278</f>
        <v>0</v>
      </c>
      <c r="U278" s="39"/>
      <c r="V278" s="60"/>
      <c r="W278" s="60"/>
      <c r="X278" s="60"/>
      <c r="Y278" s="60"/>
      <c r="Z278" s="67">
        <f>SUM(V278:Y278)</f>
        <v>0</v>
      </c>
      <c r="AA278" s="61">
        <f>IF(MONTH(B277)&gt;9,+$G$512,IF(MONTH(B277)&lt;4,+$G$512,+$G$513))</f>
        <v>314</v>
      </c>
      <c r="AC278" s="36">
        <f>IF(Z278&gt;=AA278,IF(S278&lt;Z278,+S278,+Z278),0)</f>
        <v>0</v>
      </c>
      <c r="AD278" s="45">
        <f>IF(AC278&gt;0,+AC278*M278,0)</f>
        <v>0</v>
      </c>
      <c r="AE278" s="45"/>
      <c r="AF278" s="36">
        <f>IF(AC278=0,IF(S278&lt;W278,+S278,+W278),0)</f>
        <v>0</v>
      </c>
      <c r="AG278" s="45">
        <f>IF(AF278&gt;0,+AF278*M278,0)</f>
        <v>0</v>
      </c>
      <c r="AH278" s="45"/>
      <c r="AI278" s="37">
        <f>IF((S278-AC278-AF278)&gt;0,(+S278-AC278-AF278)*0.85,0)</f>
        <v>0</v>
      </c>
      <c r="AJ278" s="45">
        <f>IF(AI278&gt;0,IF(I278&lt;$I$508,+AI278*M278,+AI278*($I$508-K278)),0)</f>
        <v>0</v>
      </c>
      <c r="AK278" s="45"/>
      <c r="AL278" s="37">
        <f t="shared" ref="AL278:AM281" si="226">+S278-AC278-AF278-AI278</f>
        <v>0</v>
      </c>
      <c r="AM278" s="23">
        <f t="shared" si="226"/>
        <v>0</v>
      </c>
      <c r="AN278" s="23"/>
    </row>
    <row r="279" spans="1:40" x14ac:dyDescent="0.25">
      <c r="B279" s="28"/>
      <c r="C279" s="55"/>
      <c r="D279" s="21"/>
      <c r="E279" s="56"/>
      <c r="G279" s="57"/>
      <c r="H279" s="39"/>
      <c r="I279" s="50">
        <f>IF(G279=0,0,E279/G279)</f>
        <v>0</v>
      </c>
      <c r="J279" s="39"/>
      <c r="K279" s="126">
        <f>IF(G279=0,0,+K278)</f>
        <v>0</v>
      </c>
      <c r="L279" s="59"/>
      <c r="M279" s="50">
        <f>IF(I279 = 0, 0, I279-K279)</f>
        <v>0</v>
      </c>
      <c r="N279" s="59"/>
      <c r="O279" s="49">
        <f>+M279*G279</f>
        <v>0</v>
      </c>
      <c r="P279" s="39"/>
      <c r="Q279" s="128">
        <v>0</v>
      </c>
      <c r="R279" s="39"/>
      <c r="S279" s="36">
        <f>IF(($G279-$Q279)&gt;0,($G279-$Q279),0)</f>
        <v>0</v>
      </c>
      <c r="T279" s="45">
        <f>+S279*M279</f>
        <v>0</v>
      </c>
      <c r="U279" s="39"/>
      <c r="V279" s="60"/>
      <c r="W279" s="60"/>
      <c r="X279" s="60"/>
      <c r="Y279" s="60"/>
      <c r="Z279" s="67">
        <f>SUM(V279:Y279)</f>
        <v>0</v>
      </c>
      <c r="AA279" s="61">
        <f>+AA278</f>
        <v>314</v>
      </c>
      <c r="AC279" s="36">
        <f>IF(Z279&gt;=AA279,IF(S279&lt;Z279,+S279,+Z279),0)</f>
        <v>0</v>
      </c>
      <c r="AD279" s="45">
        <f>IF(AC279&gt;0,+AC279*M279,0)</f>
        <v>0</v>
      </c>
      <c r="AE279" s="45"/>
      <c r="AF279" s="36">
        <f>IF(AC279=0,IF(S279&lt;W279,+S279,+W279),0)</f>
        <v>0</v>
      </c>
      <c r="AG279" s="45">
        <f>IF(AF279&gt;0,+AF279*M279,0)</f>
        <v>0</v>
      </c>
      <c r="AH279" s="45"/>
      <c r="AI279" s="37">
        <f>IF((S279-AC279-AF279)&gt;0,(+S279-AC279-AF279)*0.85,0)</f>
        <v>0</v>
      </c>
      <c r="AJ279" s="45">
        <f>IF(AI279&gt;0,IF(I279&lt;$I$508,+AI279*M279,+AI279*($I$508-K279)),0)</f>
        <v>0</v>
      </c>
      <c r="AK279" s="45"/>
      <c r="AL279" s="37">
        <f t="shared" si="226"/>
        <v>0</v>
      </c>
      <c r="AM279" s="23">
        <f t="shared" si="226"/>
        <v>0</v>
      </c>
      <c r="AN279" s="23"/>
    </row>
    <row r="280" spans="1:40" x14ac:dyDescent="0.25">
      <c r="B280" s="28"/>
      <c r="C280" s="55"/>
      <c r="D280" s="21"/>
      <c r="E280" s="56"/>
      <c r="G280" s="57"/>
      <c r="H280" s="39"/>
      <c r="I280" s="50">
        <f>IF(G280=0,0,E280/G280)</f>
        <v>0</v>
      </c>
      <c r="J280" s="39"/>
      <c r="K280" s="126">
        <f>IF(G280=0,0,+K279)</f>
        <v>0</v>
      </c>
      <c r="L280" s="59"/>
      <c r="M280" s="50">
        <f>IF(I280 = 0, 0, I280-K280)</f>
        <v>0</v>
      </c>
      <c r="N280" s="59"/>
      <c r="O280" s="49">
        <f>+M280*G280</f>
        <v>0</v>
      </c>
      <c r="P280" s="39"/>
      <c r="Q280" s="128">
        <v>0</v>
      </c>
      <c r="R280" s="39"/>
      <c r="S280" s="36">
        <f>IF(($G280-$Q280)&gt;0,($G280-$Q280),0)</f>
        <v>0</v>
      </c>
      <c r="T280" s="45">
        <f>+S280*M280</f>
        <v>0</v>
      </c>
      <c r="U280" s="39"/>
      <c r="V280" s="60"/>
      <c r="W280" s="60"/>
      <c r="X280" s="60"/>
      <c r="Y280" s="60"/>
      <c r="Z280" s="67">
        <f>SUM(V280:Y280)</f>
        <v>0</v>
      </c>
      <c r="AA280" s="61">
        <f>+AA279</f>
        <v>314</v>
      </c>
      <c r="AC280" s="36">
        <f>IF(Z280&gt;=AA280,IF(S280&lt;Z280,+S280,+Z280),0)</f>
        <v>0</v>
      </c>
      <c r="AD280" s="45">
        <f>IF(AC280&gt;0,+AC280*M280,0)</f>
        <v>0</v>
      </c>
      <c r="AE280" s="45"/>
      <c r="AF280" s="36">
        <f>IF(AC280=0,IF(S280&lt;W280,+S280,+W280),0)</f>
        <v>0</v>
      </c>
      <c r="AG280" s="45">
        <f>IF(AF280&gt;0,+AF280*M280,0)</f>
        <v>0</v>
      </c>
      <c r="AH280" s="45"/>
      <c r="AI280" s="37">
        <f>IF((S280-AC280-AF280)&gt;0,(+S280-AC280-AF280)*0.85,0)</f>
        <v>0</v>
      </c>
      <c r="AJ280" s="45">
        <f>IF(AI280&gt;0,IF(I280&lt;$I$508,+AI280*M280,+AI280*($I$508-K280)),0)</f>
        <v>0</v>
      </c>
      <c r="AK280" s="45"/>
      <c r="AL280" s="37">
        <f t="shared" si="226"/>
        <v>0</v>
      </c>
      <c r="AM280" s="23">
        <f t="shared" si="226"/>
        <v>0</v>
      </c>
      <c r="AN280" s="23"/>
    </row>
    <row r="281" spans="1:40" x14ac:dyDescent="0.25">
      <c r="B281" s="28"/>
      <c r="C281" s="55"/>
      <c r="D281" s="21"/>
      <c r="E281" s="56"/>
      <c r="G281" s="57"/>
      <c r="H281" s="39"/>
      <c r="I281" s="50">
        <f>IF(G281=0,0,E281/G281)</f>
        <v>0</v>
      </c>
      <c r="J281" s="39"/>
      <c r="K281" s="126">
        <f>IF(G281=0,0,+K280)</f>
        <v>0</v>
      </c>
      <c r="L281" s="59"/>
      <c r="M281" s="50">
        <f>IF(I281 = 0, 0, I281-K281)</f>
        <v>0</v>
      </c>
      <c r="N281" s="59"/>
      <c r="O281" s="49">
        <f>+M281*G281</f>
        <v>0</v>
      </c>
      <c r="P281" s="39"/>
      <c r="Q281" s="128">
        <v>0</v>
      </c>
      <c r="R281" s="39"/>
      <c r="S281" s="36">
        <f>IF(($G281-$Q281)&gt;0,($G281-$Q281),0)</f>
        <v>0</v>
      </c>
      <c r="T281" s="45">
        <f>+S281*M281</f>
        <v>0</v>
      </c>
      <c r="U281" s="39"/>
      <c r="V281" s="60"/>
      <c r="W281" s="60"/>
      <c r="X281" s="60"/>
      <c r="Y281" s="60"/>
      <c r="Z281" s="67">
        <f>SUM(V281:Y281)</f>
        <v>0</v>
      </c>
      <c r="AA281" s="61">
        <f>+AA280</f>
        <v>314</v>
      </c>
      <c r="AC281" s="36">
        <f>IF(Z281&gt;=AA281,IF(S281&lt;Z281,+S281,+Z281),0)</f>
        <v>0</v>
      </c>
      <c r="AD281" s="45">
        <f>IF(AC281&gt;0,+AC281*M281,0)</f>
        <v>0</v>
      </c>
      <c r="AE281" s="45"/>
      <c r="AF281" s="36">
        <f>IF(AC281=0,IF(S281&lt;W281,+S281,+W281),0)</f>
        <v>0</v>
      </c>
      <c r="AG281" s="45">
        <f>IF(AF281&gt;0,+AF281*M281,0)</f>
        <v>0</v>
      </c>
      <c r="AH281" s="45"/>
      <c r="AI281" s="37">
        <f>IF((S281-AC281-AF281)&gt;0,(+S281-AC281-AF281)*0.85,0)</f>
        <v>0</v>
      </c>
      <c r="AJ281" s="45">
        <f>IF(AI281&gt;0,IF(I281&lt;$I$508,+AI281*M281,+AI281*($I$508-K281)),0)</f>
        <v>0</v>
      </c>
      <c r="AK281" s="45"/>
      <c r="AL281" s="37">
        <f t="shared" si="226"/>
        <v>0</v>
      </c>
      <c r="AM281" s="23">
        <f t="shared" si="226"/>
        <v>0</v>
      </c>
      <c r="AN281" s="23"/>
    </row>
    <row r="282" spans="1:40" ht="12.75" customHeight="1" x14ac:dyDescent="0.25">
      <c r="B282" s="28"/>
      <c r="C282" s="39"/>
      <c r="D282" s="21"/>
      <c r="E282" s="63"/>
      <c r="G282" s="38"/>
      <c r="H282" s="39"/>
      <c r="I282" s="62"/>
      <c r="J282" s="39"/>
      <c r="K282" s="50"/>
      <c r="L282" s="59"/>
      <c r="M282" s="50"/>
      <c r="N282" s="59"/>
      <c r="O282" s="49"/>
      <c r="P282" s="39"/>
      <c r="R282" s="39"/>
      <c r="S282" s="36"/>
      <c r="U282" s="39"/>
      <c r="X282" s="36"/>
      <c r="AE282" s="40"/>
      <c r="AG282" s="41"/>
      <c r="AK282" s="42"/>
    </row>
    <row r="283" spans="1:40" ht="12.75" customHeight="1" x14ac:dyDescent="0.25">
      <c r="B283" s="28"/>
      <c r="C283" s="39"/>
      <c r="D283" s="21"/>
      <c r="E283" s="63"/>
      <c r="G283" s="38"/>
      <c r="H283" s="39"/>
      <c r="I283" s="62"/>
      <c r="J283" s="39"/>
      <c r="K283" s="50"/>
      <c r="L283" s="59"/>
      <c r="M283" s="50"/>
      <c r="N283" s="59"/>
      <c r="O283" s="49"/>
      <c r="P283" s="39"/>
      <c r="R283" s="39"/>
      <c r="S283" s="36"/>
      <c r="U283" s="39"/>
      <c r="X283" s="36"/>
      <c r="AE283" s="40"/>
      <c r="AG283" s="41"/>
      <c r="AK283" s="42"/>
    </row>
    <row r="284" spans="1:40" ht="12.75" customHeight="1" x14ac:dyDescent="0.25">
      <c r="B284" s="28"/>
      <c r="C284" s="39"/>
      <c r="D284" s="21"/>
      <c r="E284" s="63"/>
      <c r="G284" s="38"/>
      <c r="H284" s="39"/>
      <c r="I284" s="62"/>
      <c r="J284" s="39"/>
      <c r="K284" s="50"/>
      <c r="L284" s="59"/>
      <c r="M284" s="50"/>
      <c r="N284" s="59"/>
      <c r="O284" s="49"/>
      <c r="P284" s="39"/>
      <c r="R284" s="39"/>
      <c r="S284" s="36"/>
      <c r="U284" s="39"/>
      <c r="X284" s="36"/>
      <c r="AE284" s="40"/>
      <c r="AG284" s="41"/>
      <c r="AK284" s="42"/>
    </row>
    <row r="285" spans="1:40" x14ac:dyDescent="0.25">
      <c r="A285">
        <f>A277+1</f>
        <v>29</v>
      </c>
      <c r="B285" s="52">
        <v>45179</v>
      </c>
      <c r="C285" s="21"/>
      <c r="D285" s="21"/>
      <c r="E285" s="53">
        <f>SUM(E286:E289)</f>
        <v>21492.38</v>
      </c>
      <c r="G285" s="54">
        <f>SUM(G286:G289)</f>
        <v>465</v>
      </c>
      <c r="H285" s="39"/>
      <c r="I285" s="62"/>
      <c r="J285" s="39"/>
      <c r="K285" s="62"/>
      <c r="L285" s="59"/>
      <c r="M285" s="62"/>
      <c r="N285" s="59"/>
      <c r="O285" s="53">
        <f>SUM(O286:O289)</f>
        <v>3296.9299999999976</v>
      </c>
      <c r="P285" s="39"/>
      <c r="Q285" s="39"/>
      <c r="R285" s="39"/>
      <c r="S285" s="54">
        <f>SUM(S286:S289)</f>
        <v>0</v>
      </c>
      <c r="T285" s="53">
        <f>SUM(T286:T289)</f>
        <v>0</v>
      </c>
      <c r="U285" s="39"/>
      <c r="X285" s="36"/>
      <c r="AC285" s="54">
        <f>SUM(AC286:AC289)</f>
        <v>0</v>
      </c>
      <c r="AD285" s="53">
        <f>SUM(AD286:AD289)</f>
        <v>0</v>
      </c>
      <c r="AE285" s="45"/>
      <c r="AF285" s="54">
        <f>SUM(AF286:AF289)</f>
        <v>0</v>
      </c>
      <c r="AG285" s="53">
        <f>SUM(AG286:AG289)</f>
        <v>0</v>
      </c>
      <c r="AH285" s="45"/>
      <c r="AI285" s="65">
        <f>SUM(AI286:AI289)</f>
        <v>0</v>
      </c>
      <c r="AJ285" s="53">
        <f>SUM(AJ286:AJ289)</f>
        <v>0</v>
      </c>
      <c r="AK285" s="45"/>
      <c r="AL285" s="65">
        <f>SUM(AL286:AL289)</f>
        <v>0</v>
      </c>
      <c r="AM285" s="53">
        <f>SUM(AM286:AM289)</f>
        <v>0</v>
      </c>
      <c r="AN285" s="63"/>
    </row>
    <row r="286" spans="1:40" x14ac:dyDescent="0.25">
      <c r="B286" s="28"/>
      <c r="C286" s="55">
        <v>15</v>
      </c>
      <c r="D286" s="21"/>
      <c r="E286" s="56">
        <v>11533.3</v>
      </c>
      <c r="G286" s="57">
        <v>290</v>
      </c>
      <c r="H286" s="39"/>
      <c r="I286" s="50">
        <f>IF(G286=0,0,E286/G286)</f>
        <v>39.769999999999996</v>
      </c>
      <c r="J286" s="39"/>
      <c r="K286" s="58">
        <v>39.130000000000003</v>
      </c>
      <c r="L286" s="59"/>
      <c r="M286" s="50">
        <f>IF(I286 = 0, 0, I286-K286)</f>
        <v>0.63999999999999346</v>
      </c>
      <c r="N286" s="59"/>
      <c r="O286" s="49">
        <f>+M286*G286</f>
        <v>185.59999999999809</v>
      </c>
      <c r="P286" s="39"/>
      <c r="Q286" s="128">
        <v>671</v>
      </c>
      <c r="R286" s="39"/>
      <c r="S286" s="36">
        <f>IF(($G286-$Q286)&gt;0,($G286-$Q286),0)</f>
        <v>0</v>
      </c>
      <c r="T286" s="45">
        <f>+S286*M286</f>
        <v>0</v>
      </c>
      <c r="U286" s="39"/>
      <c r="V286" s="60"/>
      <c r="W286" s="60"/>
      <c r="X286" s="60"/>
      <c r="Y286" s="60"/>
      <c r="Z286" s="67">
        <f>SUM(V286:Y286)</f>
        <v>0</v>
      </c>
      <c r="AA286" s="61">
        <f>IF(MONTH(B285)&gt;9,+$G$512,IF(MONTH(B285)&lt;4,+$G$512,+$G$513))</f>
        <v>314</v>
      </c>
      <c r="AC286" s="36">
        <f>IF(Z286&gt;=AA286,IF(S286&lt;Z286,+S286,+Z286),0)</f>
        <v>0</v>
      </c>
      <c r="AD286" s="45">
        <f>IF(AC286&gt;0,+AC286*M286,0)</f>
        <v>0</v>
      </c>
      <c r="AE286" s="45"/>
      <c r="AF286" s="36">
        <f>IF(AC286=0,IF(S286&lt;W286,+S286,+W286),0)</f>
        <v>0</v>
      </c>
      <c r="AG286" s="45">
        <f>IF(AF286&gt;0,+AF286*M286,0)</f>
        <v>0</v>
      </c>
      <c r="AH286" s="45"/>
      <c r="AI286" s="37">
        <f>IF((S286-AC286-AF286)&gt;0,(+S286-AC286-AF286)*0.85,0)</f>
        <v>0</v>
      </c>
      <c r="AJ286" s="45">
        <f>IF(AI286&gt;0,IF(I286&lt;$I$508,+AI286*M286,+AI286*($I$508-K286)),0)</f>
        <v>0</v>
      </c>
      <c r="AK286" s="45"/>
      <c r="AL286" s="37">
        <f t="shared" ref="AL286:AM289" si="227">+S286-AC286-AF286-AI286</f>
        <v>0</v>
      </c>
      <c r="AM286" s="23">
        <f t="shared" si="227"/>
        <v>0</v>
      </c>
      <c r="AN286" s="23"/>
    </row>
    <row r="287" spans="1:40" x14ac:dyDescent="0.25">
      <c r="B287" s="28"/>
      <c r="C287" s="55">
        <v>16</v>
      </c>
      <c r="D287" s="21"/>
      <c r="E287" s="56">
        <v>7341.52</v>
      </c>
      <c r="G287" s="57">
        <v>163</v>
      </c>
      <c r="H287" s="39"/>
      <c r="I287" s="50">
        <f>IF(G287=0,0,E287/G287)</f>
        <v>45.04</v>
      </c>
      <c r="J287" s="39"/>
      <c r="K287" s="126">
        <f>IF(G287=0,0,+K286)</f>
        <v>39.130000000000003</v>
      </c>
      <c r="L287" s="59"/>
      <c r="M287" s="50">
        <f>IF(I287 = 0, 0, I287-K287)</f>
        <v>5.9099999999999966</v>
      </c>
      <c r="N287" s="59"/>
      <c r="O287" s="49">
        <f>+M287*G287</f>
        <v>963.32999999999947</v>
      </c>
      <c r="P287" s="39"/>
      <c r="Q287" s="128">
        <v>671</v>
      </c>
      <c r="R287" s="39"/>
      <c r="S287" s="36">
        <f>IF(($G287-$Q287)&gt;0,($G287-$Q287),0)</f>
        <v>0</v>
      </c>
      <c r="T287" s="45">
        <f>+S287*M287</f>
        <v>0</v>
      </c>
      <c r="U287" s="39"/>
      <c r="V287" s="60"/>
      <c r="W287" s="60"/>
      <c r="X287" s="60"/>
      <c r="Y287" s="60"/>
      <c r="Z287" s="67">
        <f>SUM(V287:Y287)</f>
        <v>0</v>
      </c>
      <c r="AA287" s="61">
        <f>+AA286</f>
        <v>314</v>
      </c>
      <c r="AC287" s="36">
        <f>IF(Z287&gt;=AA287,IF(S287&lt;Z287,+S287,+Z287),0)</f>
        <v>0</v>
      </c>
      <c r="AD287" s="45">
        <f>IF(AC287&gt;0,+AC287*M287,0)</f>
        <v>0</v>
      </c>
      <c r="AE287" s="45"/>
      <c r="AF287" s="36">
        <f>IF(AC287=0,IF(S287&lt;W287,+S287,+W287),0)</f>
        <v>0</v>
      </c>
      <c r="AG287" s="45">
        <f>IF(AF287&gt;0,+AF287*M287,0)</f>
        <v>0</v>
      </c>
      <c r="AH287" s="45"/>
      <c r="AI287" s="37">
        <f>IF((S287-AC287-AF287)&gt;0,(+S287-AC287-AF287)*0.85,0)</f>
        <v>0</v>
      </c>
      <c r="AJ287" s="45">
        <f>IF(AI287&gt;0,IF(I287&lt;$I$508,+AI287*M287,+AI287*($I$508-K287)),0)</f>
        <v>0</v>
      </c>
      <c r="AK287" s="45"/>
      <c r="AL287" s="37">
        <f t="shared" si="227"/>
        <v>0</v>
      </c>
      <c r="AM287" s="23">
        <f t="shared" si="227"/>
        <v>0</v>
      </c>
      <c r="AN287" s="23"/>
    </row>
    <row r="288" spans="1:40" x14ac:dyDescent="0.25">
      <c r="B288" s="28"/>
      <c r="C288" s="55">
        <v>17</v>
      </c>
      <c r="D288" s="21"/>
      <c r="E288" s="56">
        <v>2617.56</v>
      </c>
      <c r="G288" s="57">
        <v>12</v>
      </c>
      <c r="H288" s="39"/>
      <c r="I288" s="50">
        <f>IF(G288=0,0,E288/G288)</f>
        <v>218.13</v>
      </c>
      <c r="J288" s="39"/>
      <c r="K288" s="126">
        <f>IF(G288=0,0,+K287)</f>
        <v>39.130000000000003</v>
      </c>
      <c r="L288" s="59"/>
      <c r="M288" s="50">
        <f>IF(I288 = 0, 0, I288-K288)</f>
        <v>179</v>
      </c>
      <c r="N288" s="59"/>
      <c r="O288" s="49">
        <f>+M288*G288</f>
        <v>2148</v>
      </c>
      <c r="P288" s="39"/>
      <c r="Q288" s="128">
        <v>671</v>
      </c>
      <c r="R288" s="39"/>
      <c r="S288" s="36">
        <f>IF(($G288-$Q288)&gt;0,($G288-$Q288),0)</f>
        <v>0</v>
      </c>
      <c r="T288" s="45">
        <f>+S288*M288</f>
        <v>0</v>
      </c>
      <c r="U288" s="39"/>
      <c r="V288" s="60"/>
      <c r="W288" s="60"/>
      <c r="X288" s="60"/>
      <c r="Y288" s="60"/>
      <c r="Z288" s="67">
        <f>SUM(V288:Y288)</f>
        <v>0</v>
      </c>
      <c r="AA288" s="61">
        <f>+AA287</f>
        <v>314</v>
      </c>
      <c r="AC288" s="36">
        <f>IF(Z288&gt;=AA288,IF(S288&lt;Z288,+S288,+Z288),0)</f>
        <v>0</v>
      </c>
      <c r="AD288" s="45">
        <f>IF(AC288&gt;0,+AC288*M288,0)</f>
        <v>0</v>
      </c>
      <c r="AE288" s="45"/>
      <c r="AF288" s="36">
        <f>IF(AC288=0,IF(S288&lt;W288,+S288,+W288),0)</f>
        <v>0</v>
      </c>
      <c r="AG288" s="45">
        <f>IF(AF288&gt;0,+AF288*M288,0)</f>
        <v>0</v>
      </c>
      <c r="AH288" s="45"/>
      <c r="AI288" s="37">
        <f>IF((S288-AC288-AF288)&gt;0,(+S288-AC288-AF288)*0.85,0)</f>
        <v>0</v>
      </c>
      <c r="AJ288" s="45">
        <f>IF(AI288&gt;0,IF(I288&lt;$I$508,+AI288*M288,+AI288*($I$508-K288)),0)</f>
        <v>0</v>
      </c>
      <c r="AK288" s="45"/>
      <c r="AL288" s="37">
        <f t="shared" si="227"/>
        <v>0</v>
      </c>
      <c r="AM288" s="23">
        <f t="shared" si="227"/>
        <v>0</v>
      </c>
      <c r="AN288" s="23"/>
    </row>
    <row r="289" spans="1:40" x14ac:dyDescent="0.25">
      <c r="B289" s="28"/>
      <c r="C289" s="55"/>
      <c r="D289" s="21"/>
      <c r="E289" s="56"/>
      <c r="G289" s="57"/>
      <c r="H289" s="39"/>
      <c r="I289" s="50">
        <f>IF(G289=0,0,E289/G289)</f>
        <v>0</v>
      </c>
      <c r="J289" s="39"/>
      <c r="K289" s="126">
        <f>IF(G289=0,0,+K288)</f>
        <v>0</v>
      </c>
      <c r="L289" s="59"/>
      <c r="M289" s="50">
        <f>IF(I289 = 0, 0, I289-K289)</f>
        <v>0</v>
      </c>
      <c r="N289" s="59"/>
      <c r="O289" s="49">
        <f>+M289*G289</f>
        <v>0</v>
      </c>
      <c r="P289" s="39"/>
      <c r="Q289" s="128">
        <v>0</v>
      </c>
      <c r="R289" s="39"/>
      <c r="S289" s="36">
        <f>IF(($G289-$Q289)&gt;0,($G289-$Q289),0)</f>
        <v>0</v>
      </c>
      <c r="T289" s="45">
        <f>+S289*M289</f>
        <v>0</v>
      </c>
      <c r="U289" s="39"/>
      <c r="V289" s="60"/>
      <c r="W289" s="60"/>
      <c r="X289" s="60"/>
      <c r="Y289" s="60"/>
      <c r="Z289" s="67">
        <f>SUM(V289:Y289)</f>
        <v>0</v>
      </c>
      <c r="AA289" s="61">
        <f>+AA288</f>
        <v>314</v>
      </c>
      <c r="AC289" s="36">
        <f>IF(Z289&gt;=AA289,IF(S289&lt;Z289,+S289,+Z289),0)</f>
        <v>0</v>
      </c>
      <c r="AD289" s="45">
        <f>IF(AC289&gt;0,+AC289*M289,0)</f>
        <v>0</v>
      </c>
      <c r="AE289" s="45"/>
      <c r="AF289" s="36">
        <f>IF(AC289=0,IF(S289&lt;W289,+S289,+W289),0)</f>
        <v>0</v>
      </c>
      <c r="AG289" s="45">
        <f>IF(AF289&gt;0,+AF289*M289,0)</f>
        <v>0</v>
      </c>
      <c r="AH289" s="45"/>
      <c r="AI289" s="37">
        <f>IF((S289-AC289-AF289)&gt;0,(+S289-AC289-AF289)*0.85,0)</f>
        <v>0</v>
      </c>
      <c r="AJ289" s="45">
        <f>IF(AI289&gt;0,IF(I289&lt;$I$508,+AI289*M289,+AI289*($I$508-K289)),0)</f>
        <v>0</v>
      </c>
      <c r="AK289" s="45"/>
      <c r="AL289" s="37">
        <f t="shared" si="227"/>
        <v>0</v>
      </c>
      <c r="AM289" s="23">
        <f t="shared" si="227"/>
        <v>0</v>
      </c>
      <c r="AN289" s="23"/>
    </row>
    <row r="290" spans="1:40" ht="12.75" customHeight="1" x14ac:dyDescent="0.25">
      <c r="B290" s="28"/>
      <c r="C290" s="39"/>
      <c r="D290" s="21"/>
      <c r="E290" s="63"/>
      <c r="G290" s="38"/>
      <c r="H290" s="39"/>
      <c r="I290" s="62"/>
      <c r="J290" s="39"/>
      <c r="K290" s="50"/>
      <c r="L290" s="59"/>
      <c r="M290" s="50"/>
      <c r="N290" s="59"/>
      <c r="O290" s="49"/>
      <c r="P290" s="39"/>
      <c r="R290" s="39"/>
      <c r="S290" s="36"/>
      <c r="U290" s="39"/>
      <c r="X290" s="36"/>
      <c r="AE290" s="40"/>
      <c r="AG290" s="41"/>
      <c r="AK290" s="42"/>
    </row>
    <row r="291" spans="1:40" ht="12.75" customHeight="1" x14ac:dyDescent="0.25">
      <c r="B291" s="28"/>
      <c r="C291" s="39"/>
      <c r="D291" s="21"/>
      <c r="E291" s="63"/>
      <c r="G291" s="38"/>
      <c r="H291" s="39"/>
      <c r="I291" s="62"/>
      <c r="J291" s="39"/>
      <c r="K291" s="50"/>
      <c r="L291" s="59"/>
      <c r="M291" s="50"/>
      <c r="N291" s="59"/>
      <c r="O291" s="49"/>
      <c r="P291" s="39"/>
      <c r="R291" s="39"/>
      <c r="S291" s="36"/>
      <c r="U291" s="39"/>
      <c r="X291" s="36"/>
      <c r="AE291" s="40"/>
      <c r="AG291" s="41"/>
      <c r="AK291" s="42"/>
    </row>
    <row r="292" spans="1:40" ht="12.75" customHeight="1" x14ac:dyDescent="0.25">
      <c r="B292" s="28"/>
      <c r="C292" s="39"/>
      <c r="D292" s="21"/>
      <c r="E292" s="63"/>
      <c r="G292" s="38"/>
      <c r="H292" s="39"/>
      <c r="I292" s="62"/>
      <c r="J292" s="39"/>
      <c r="K292" s="50"/>
      <c r="L292" s="59"/>
      <c r="M292" s="50"/>
      <c r="N292" s="59"/>
      <c r="O292" s="49"/>
      <c r="P292" s="39"/>
      <c r="R292" s="39"/>
      <c r="S292" s="36"/>
      <c r="U292" s="39"/>
      <c r="X292" s="36"/>
      <c r="AE292" s="40"/>
      <c r="AG292" s="41"/>
      <c r="AK292" s="42"/>
    </row>
    <row r="293" spans="1:40" x14ac:dyDescent="0.25">
      <c r="A293">
        <f>A285+1</f>
        <v>30</v>
      </c>
      <c r="B293" s="52">
        <v>45184</v>
      </c>
      <c r="C293" s="21"/>
      <c r="D293" s="21"/>
      <c r="E293" s="53">
        <f>SUM(E294:E297)</f>
        <v>28482.28</v>
      </c>
      <c r="G293" s="54">
        <f>SUM(G294:G297)</f>
        <v>643</v>
      </c>
      <c r="H293" s="39"/>
      <c r="I293" s="62"/>
      <c r="J293" s="39"/>
      <c r="K293" s="62"/>
      <c r="L293" s="59"/>
      <c r="M293" s="62"/>
      <c r="N293" s="59"/>
      <c r="O293" s="53">
        <f>SUM(O294:O297)</f>
        <v>1071.1899999999998</v>
      </c>
      <c r="P293" s="39"/>
      <c r="Q293" s="39"/>
      <c r="R293" s="39"/>
      <c r="S293" s="54">
        <f>SUM(S294:S297)</f>
        <v>0</v>
      </c>
      <c r="T293" s="53">
        <f>SUM(T294:T297)</f>
        <v>0</v>
      </c>
      <c r="U293" s="39"/>
      <c r="X293" s="36"/>
      <c r="AC293" s="54">
        <f>SUM(AC294:AC297)</f>
        <v>0</v>
      </c>
      <c r="AD293" s="53">
        <f>SUM(AD294:AD297)</f>
        <v>0</v>
      </c>
      <c r="AE293" s="45"/>
      <c r="AF293" s="54">
        <f>SUM(AF294:AF297)</f>
        <v>0</v>
      </c>
      <c r="AG293" s="53">
        <f>SUM(AG294:AG297)</f>
        <v>0</v>
      </c>
      <c r="AH293" s="45"/>
      <c r="AI293" s="65">
        <f>SUM(AI294:AI297)</f>
        <v>0</v>
      </c>
      <c r="AJ293" s="53">
        <f>SUM(AJ294:AJ297)</f>
        <v>0</v>
      </c>
      <c r="AK293" s="45"/>
      <c r="AL293" s="65">
        <f>SUM(AL294:AL297)</f>
        <v>0</v>
      </c>
      <c r="AM293" s="53">
        <f>SUM(AM294:AM297)</f>
        <v>0</v>
      </c>
      <c r="AN293" s="63"/>
    </row>
    <row r="294" spans="1:40" x14ac:dyDescent="0.25">
      <c r="B294" s="28"/>
      <c r="C294" s="55">
        <v>17</v>
      </c>
      <c r="D294" s="21"/>
      <c r="E294" s="56">
        <v>14861.68</v>
      </c>
      <c r="G294" s="57">
        <v>328</v>
      </c>
      <c r="H294" s="39"/>
      <c r="I294" s="50">
        <f>IF(G294=0,0,E294/G294)</f>
        <v>45.31</v>
      </c>
      <c r="J294" s="39"/>
      <c r="K294" s="58">
        <v>42.63</v>
      </c>
      <c r="L294" s="59"/>
      <c r="M294" s="50">
        <f>IF(I294 = 0, 0, I294-K294)</f>
        <v>2.6799999999999997</v>
      </c>
      <c r="N294" s="59"/>
      <c r="O294" s="49">
        <f>+M294*G294</f>
        <v>879.04</v>
      </c>
      <c r="P294" s="39"/>
      <c r="Q294" s="128">
        <v>404</v>
      </c>
      <c r="R294" s="39"/>
      <c r="S294" s="36">
        <f>IF(($G294-$Q294)&gt;0,($G294-$Q294),0)</f>
        <v>0</v>
      </c>
      <c r="T294" s="45">
        <f>+S294*M294</f>
        <v>0</v>
      </c>
      <c r="U294" s="39"/>
      <c r="V294" s="60"/>
      <c r="W294" s="60"/>
      <c r="X294" s="60"/>
      <c r="Y294" s="60"/>
      <c r="Z294" s="67">
        <f>SUM(V294:Y294)</f>
        <v>0</v>
      </c>
      <c r="AA294" s="61">
        <f>IF(MONTH(B293)&gt;9,+$G$512,IF(MONTH(B293)&lt;4,+$G$512,+$G$513))</f>
        <v>314</v>
      </c>
      <c r="AC294" s="36">
        <f>IF(Z294&gt;=AA294,IF(S294&lt;Z294,+S294,+Z294),0)</f>
        <v>0</v>
      </c>
      <c r="AD294" s="45">
        <f>IF(AC294&gt;0,+AC294*M294,0)</f>
        <v>0</v>
      </c>
      <c r="AE294" s="45"/>
      <c r="AF294" s="36">
        <f>IF(AC294=0,IF(S294&lt;W294,+S294,+W294),0)</f>
        <v>0</v>
      </c>
      <c r="AG294" s="45">
        <f>IF(AF294&gt;0,+AF294*M294,0)</f>
        <v>0</v>
      </c>
      <c r="AH294" s="45"/>
      <c r="AI294" s="37">
        <f>IF((S294-AC294-AF294)&gt;0,(+S294-AC294-AF294)*0.85,0)</f>
        <v>0</v>
      </c>
      <c r="AJ294" s="45">
        <f>IF(AI294&gt;0,IF(I294&lt;$I$508,+AI294*M294,+AI294*($I$508-K294)),0)</f>
        <v>0</v>
      </c>
      <c r="AK294" s="45"/>
      <c r="AL294" s="37">
        <f t="shared" ref="AL294:AM297" si="228">+S294-AC294-AF294-AI294</f>
        <v>0</v>
      </c>
      <c r="AM294" s="23">
        <f t="shared" si="228"/>
        <v>0</v>
      </c>
      <c r="AN294" s="23"/>
    </row>
    <row r="295" spans="1:40" x14ac:dyDescent="0.25">
      <c r="B295" s="28"/>
      <c r="C295" s="55">
        <v>18</v>
      </c>
      <c r="D295" s="21"/>
      <c r="E295" s="56">
        <v>13620.6</v>
      </c>
      <c r="G295" s="57">
        <v>315</v>
      </c>
      <c r="H295" s="39"/>
      <c r="I295" s="50">
        <f>IF(G295=0,0,E295/G295)</f>
        <v>43.24</v>
      </c>
      <c r="J295" s="39"/>
      <c r="K295" s="126">
        <f>IF(G295=0,0,+K294)</f>
        <v>42.63</v>
      </c>
      <c r="L295" s="59"/>
      <c r="M295" s="50">
        <f>IF(I295 = 0, 0, I295-K295)</f>
        <v>0.60999999999999943</v>
      </c>
      <c r="N295" s="59"/>
      <c r="O295" s="49">
        <f>+M295*G295</f>
        <v>192.14999999999981</v>
      </c>
      <c r="P295" s="39"/>
      <c r="Q295" s="128">
        <v>404</v>
      </c>
      <c r="R295" s="39"/>
      <c r="S295" s="36">
        <f>IF(($G295-$Q295)&gt;0,($G295-$Q295),0)</f>
        <v>0</v>
      </c>
      <c r="T295" s="45">
        <f>+S295*M295</f>
        <v>0</v>
      </c>
      <c r="U295" s="39"/>
      <c r="V295" s="60"/>
      <c r="W295" s="60"/>
      <c r="X295" s="60"/>
      <c r="Y295" s="60"/>
      <c r="Z295" s="67">
        <f>SUM(V295:Y295)</f>
        <v>0</v>
      </c>
      <c r="AA295" s="61">
        <f>+AA294</f>
        <v>314</v>
      </c>
      <c r="AC295" s="36">
        <f>IF(Z295&gt;=AA295,IF(S295&lt;Z295,+S295,+Z295),0)</f>
        <v>0</v>
      </c>
      <c r="AD295" s="45">
        <f>IF(AC295&gt;0,+AC295*M295,0)</f>
        <v>0</v>
      </c>
      <c r="AE295" s="45"/>
      <c r="AF295" s="36">
        <f>IF(AC295=0,IF(S295&lt;W295,+S295,+W295),0)</f>
        <v>0</v>
      </c>
      <c r="AG295" s="45">
        <f>IF(AF295&gt;0,+AF295*M295,0)</f>
        <v>0</v>
      </c>
      <c r="AH295" s="45"/>
      <c r="AI295" s="37">
        <f>IF((S295-AC295-AF295)&gt;0,(+S295-AC295-AF295)*0.85,0)</f>
        <v>0</v>
      </c>
      <c r="AJ295" s="45">
        <f>IF(AI295&gt;0,IF(I295&lt;$I$508,+AI295*M295,+AI295*($I$508-K295)),0)</f>
        <v>0</v>
      </c>
      <c r="AK295" s="45"/>
      <c r="AL295" s="37">
        <f t="shared" si="228"/>
        <v>0</v>
      </c>
      <c r="AM295" s="23">
        <f t="shared" si="228"/>
        <v>0</v>
      </c>
      <c r="AN295" s="23"/>
    </row>
    <row r="296" spans="1:40" x14ac:dyDescent="0.25">
      <c r="B296" s="28"/>
      <c r="C296" s="55"/>
      <c r="D296" s="21"/>
      <c r="E296" s="56"/>
      <c r="G296" s="57"/>
      <c r="H296" s="39"/>
      <c r="I296" s="50">
        <f>IF(G296=0,0,E296/G296)</f>
        <v>0</v>
      </c>
      <c r="J296" s="39"/>
      <c r="K296" s="126">
        <f>IF(G296=0,0,+K295)</f>
        <v>0</v>
      </c>
      <c r="L296" s="59"/>
      <c r="M296" s="50">
        <f>IF(I296 = 0, 0, I296-K296)</f>
        <v>0</v>
      </c>
      <c r="N296" s="59"/>
      <c r="O296" s="49">
        <f>+M296*G296</f>
        <v>0</v>
      </c>
      <c r="P296" s="39"/>
      <c r="Q296" s="128">
        <v>0</v>
      </c>
      <c r="R296" s="39"/>
      <c r="S296" s="36">
        <f>IF(($G296-$Q296)&gt;0,($G296-$Q296),0)</f>
        <v>0</v>
      </c>
      <c r="T296" s="45">
        <f>+S296*M296</f>
        <v>0</v>
      </c>
      <c r="U296" s="39"/>
      <c r="V296" s="60"/>
      <c r="W296" s="60"/>
      <c r="X296" s="60"/>
      <c r="Y296" s="60"/>
      <c r="Z296" s="67">
        <f>SUM(V296:Y296)</f>
        <v>0</v>
      </c>
      <c r="AA296" s="61">
        <f>+AA295</f>
        <v>314</v>
      </c>
      <c r="AC296" s="36">
        <f>IF(Z296&gt;=AA296,IF(S296&lt;Z296,+S296,+Z296),0)</f>
        <v>0</v>
      </c>
      <c r="AD296" s="45">
        <f>IF(AC296&gt;0,+AC296*M296,0)</f>
        <v>0</v>
      </c>
      <c r="AE296" s="45"/>
      <c r="AF296" s="36">
        <f>IF(AC296=0,IF(S296&lt;W296,+S296,+W296),0)</f>
        <v>0</v>
      </c>
      <c r="AG296" s="45">
        <f>IF(AF296&gt;0,+AF296*M296,0)</f>
        <v>0</v>
      </c>
      <c r="AH296" s="45"/>
      <c r="AI296" s="37">
        <f>IF((S296-AC296-AF296)&gt;0,(+S296-AC296-AF296)*0.85,0)</f>
        <v>0</v>
      </c>
      <c r="AJ296" s="45">
        <f>IF(AI296&gt;0,IF(I296&lt;$I$508,+AI296*M296,+AI296*($I$508-K296)),0)</f>
        <v>0</v>
      </c>
      <c r="AK296" s="45"/>
      <c r="AL296" s="37">
        <f t="shared" si="228"/>
        <v>0</v>
      </c>
      <c r="AM296" s="23">
        <f t="shared" si="228"/>
        <v>0</v>
      </c>
      <c r="AN296" s="23"/>
    </row>
    <row r="297" spans="1:40" x14ac:dyDescent="0.25">
      <c r="B297" s="28"/>
      <c r="C297" s="55"/>
      <c r="D297" s="21"/>
      <c r="E297" s="56"/>
      <c r="G297" s="57"/>
      <c r="H297" s="39"/>
      <c r="I297" s="50">
        <f>IF(G297=0,0,E297/G297)</f>
        <v>0</v>
      </c>
      <c r="J297" s="39"/>
      <c r="K297" s="126">
        <f>IF(G297=0,0,+K296)</f>
        <v>0</v>
      </c>
      <c r="L297" s="59"/>
      <c r="M297" s="50">
        <f>IF(I297 = 0, 0, I297-K297)</f>
        <v>0</v>
      </c>
      <c r="N297" s="59"/>
      <c r="O297" s="49">
        <f>+M297*G297</f>
        <v>0</v>
      </c>
      <c r="P297" s="39"/>
      <c r="Q297" s="128">
        <v>0</v>
      </c>
      <c r="R297" s="39"/>
      <c r="S297" s="36">
        <f>IF(($G297-$Q297)&gt;0,($G297-$Q297),0)</f>
        <v>0</v>
      </c>
      <c r="T297" s="45">
        <f>+S297*M297</f>
        <v>0</v>
      </c>
      <c r="U297" s="39"/>
      <c r="V297" s="60"/>
      <c r="W297" s="60"/>
      <c r="X297" s="60"/>
      <c r="Y297" s="60"/>
      <c r="Z297" s="67">
        <f>SUM(V297:Y297)</f>
        <v>0</v>
      </c>
      <c r="AA297" s="61">
        <f>+AA296</f>
        <v>314</v>
      </c>
      <c r="AC297" s="36">
        <f>IF(Z297&gt;=AA297,IF(S297&lt;Z297,+S297,+Z297),0)</f>
        <v>0</v>
      </c>
      <c r="AD297" s="45">
        <f>IF(AC297&gt;0,+AC297*M297,0)</f>
        <v>0</v>
      </c>
      <c r="AE297" s="45"/>
      <c r="AF297" s="36">
        <f>IF(AC297=0,IF(S297&lt;W297,+S297,+W297),0)</f>
        <v>0</v>
      </c>
      <c r="AG297" s="45">
        <f>IF(AF297&gt;0,+AF297*M297,0)</f>
        <v>0</v>
      </c>
      <c r="AH297" s="45"/>
      <c r="AI297" s="37">
        <f>IF((S297-AC297-AF297)&gt;0,(+S297-AC297-AF297)*0.85,0)</f>
        <v>0</v>
      </c>
      <c r="AJ297" s="45">
        <f>IF(AI297&gt;0,IF(I297&lt;$I$508,+AI297*M297,+AI297*($I$508-K297)),0)</f>
        <v>0</v>
      </c>
      <c r="AK297" s="45"/>
      <c r="AL297" s="37">
        <f t="shared" si="228"/>
        <v>0</v>
      </c>
      <c r="AM297" s="23">
        <f t="shared" si="228"/>
        <v>0</v>
      </c>
      <c r="AN297" s="23"/>
    </row>
    <row r="298" spans="1:40" ht="12.75" customHeight="1" x14ac:dyDescent="0.25">
      <c r="B298" s="28"/>
      <c r="C298" s="39"/>
      <c r="D298" s="21"/>
      <c r="E298" s="63"/>
      <c r="G298" s="38"/>
      <c r="H298" s="39"/>
      <c r="I298" s="62"/>
      <c r="J298" s="39"/>
      <c r="K298" s="50"/>
      <c r="L298" s="59"/>
      <c r="M298" s="50"/>
      <c r="N298" s="59"/>
      <c r="O298" s="49"/>
      <c r="P298" s="39"/>
      <c r="R298" s="39"/>
      <c r="S298" s="36"/>
      <c r="U298" s="39"/>
      <c r="X298" s="36"/>
      <c r="AE298" s="40"/>
      <c r="AG298" s="41"/>
      <c r="AK298" s="42"/>
    </row>
    <row r="299" spans="1:40" ht="12.75" customHeight="1" x14ac:dyDescent="0.25">
      <c r="B299" s="28"/>
      <c r="C299" s="39"/>
      <c r="D299" s="21"/>
      <c r="E299" s="63"/>
      <c r="G299" s="38"/>
      <c r="H299" s="39"/>
      <c r="I299" s="62"/>
      <c r="J299" s="39"/>
      <c r="K299" s="50"/>
      <c r="L299" s="59"/>
      <c r="M299" s="50"/>
      <c r="N299" s="59"/>
      <c r="O299" s="49"/>
      <c r="P299" s="39"/>
      <c r="R299" s="39"/>
      <c r="S299" s="36"/>
      <c r="U299" s="39"/>
      <c r="X299" s="36"/>
      <c r="AE299" s="40"/>
      <c r="AG299" s="41"/>
      <c r="AK299" s="42"/>
    </row>
    <row r="300" spans="1:40" ht="12.75" customHeight="1" x14ac:dyDescent="0.25">
      <c r="B300" s="28"/>
      <c r="C300" s="39"/>
      <c r="D300" s="21"/>
      <c r="E300" s="63"/>
      <c r="G300" s="38"/>
      <c r="H300" s="39"/>
      <c r="I300" s="62"/>
      <c r="J300" s="39"/>
      <c r="K300" s="50"/>
      <c r="L300" s="59"/>
      <c r="M300" s="50"/>
      <c r="N300" s="59"/>
      <c r="O300" s="49"/>
      <c r="P300" s="39"/>
      <c r="R300" s="39"/>
      <c r="S300" s="36"/>
      <c r="U300" s="39"/>
      <c r="X300" s="36"/>
      <c r="AE300" s="40"/>
      <c r="AG300" s="41"/>
      <c r="AK300" s="42"/>
    </row>
    <row r="301" spans="1:40" x14ac:dyDescent="0.25">
      <c r="A301">
        <f>A293+1</f>
        <v>31</v>
      </c>
      <c r="B301" s="52">
        <v>45186</v>
      </c>
      <c r="C301" s="21"/>
      <c r="D301" s="21"/>
      <c r="E301" s="53">
        <f>SUM(E302:E305)</f>
        <v>6519.29</v>
      </c>
      <c r="G301" s="54">
        <f>SUM(G302:G305)</f>
        <v>109</v>
      </c>
      <c r="H301" s="39"/>
      <c r="I301" s="62"/>
      <c r="J301" s="39"/>
      <c r="K301" s="62"/>
      <c r="L301" s="59"/>
      <c r="M301" s="62"/>
      <c r="N301" s="59"/>
      <c r="O301" s="53">
        <f>SUM(O302:O305)</f>
        <v>1968.5400000000002</v>
      </c>
      <c r="P301" s="39"/>
      <c r="Q301" s="39"/>
      <c r="R301" s="39"/>
      <c r="S301" s="54">
        <f>SUM(S302:S305)</f>
        <v>0</v>
      </c>
      <c r="T301" s="53">
        <f>SUM(T302:T305)</f>
        <v>0</v>
      </c>
      <c r="U301" s="39"/>
      <c r="X301" s="36"/>
      <c r="AC301" s="54">
        <f>SUM(AC302:AC305)</f>
        <v>0</v>
      </c>
      <c r="AD301" s="53">
        <f>SUM(AD302:AD305)</f>
        <v>0</v>
      </c>
      <c r="AE301" s="45"/>
      <c r="AF301" s="54">
        <f>SUM(AF302:AF305)</f>
        <v>0</v>
      </c>
      <c r="AG301" s="53">
        <f>SUM(AG302:AG305)</f>
        <v>0</v>
      </c>
      <c r="AH301" s="45"/>
      <c r="AI301" s="65">
        <f>SUM(AI302:AI305)</f>
        <v>0</v>
      </c>
      <c r="AJ301" s="53">
        <f>SUM(AJ302:AJ305)</f>
        <v>0</v>
      </c>
      <c r="AK301" s="45"/>
      <c r="AL301" s="65">
        <f>SUM(AL302:AL305)</f>
        <v>0</v>
      </c>
      <c r="AM301" s="53">
        <f>SUM(AM302:AM305)</f>
        <v>0</v>
      </c>
      <c r="AN301" s="63"/>
    </row>
    <row r="302" spans="1:40" x14ac:dyDescent="0.25">
      <c r="B302" s="28"/>
      <c r="C302" s="55">
        <v>15</v>
      </c>
      <c r="D302" s="21"/>
      <c r="E302" s="56">
        <v>6519.29</v>
      </c>
      <c r="G302" s="57">
        <v>109</v>
      </c>
      <c r="H302" s="39"/>
      <c r="I302" s="50">
        <f>IF(G302=0,0,E302/G302)</f>
        <v>59.81</v>
      </c>
      <c r="J302" s="39"/>
      <c r="K302" s="58">
        <v>41.75</v>
      </c>
      <c r="L302" s="59"/>
      <c r="M302" s="50">
        <f>IF(I302 = 0, 0, I302-K302)</f>
        <v>18.060000000000002</v>
      </c>
      <c r="N302" s="59"/>
      <c r="O302" s="49">
        <f>+M302*G302</f>
        <v>1968.5400000000002</v>
      </c>
      <c r="P302" s="39"/>
      <c r="Q302" s="128">
        <v>402</v>
      </c>
      <c r="R302" s="39"/>
      <c r="S302" s="36">
        <f>IF(($G302-$Q302)&gt;0,($G302-$Q302),0)</f>
        <v>0</v>
      </c>
      <c r="T302" s="45">
        <f>+S302*M302</f>
        <v>0</v>
      </c>
      <c r="U302" s="39"/>
      <c r="V302" s="60"/>
      <c r="W302" s="60"/>
      <c r="X302" s="60"/>
      <c r="Y302" s="60"/>
      <c r="Z302" s="67">
        <f>SUM(V302:Y302)</f>
        <v>0</v>
      </c>
      <c r="AA302" s="61">
        <f>IF(MONTH(B301)&gt;9,+$G$512,IF(MONTH(B301)&lt;4,+$G$512,+$G$513))</f>
        <v>314</v>
      </c>
      <c r="AC302" s="36">
        <f>IF(Z302&gt;=AA302,IF(S302&lt;Z302,+S302,+Z302),0)</f>
        <v>0</v>
      </c>
      <c r="AD302" s="45">
        <f>IF(AC302&gt;0,+AC302*M302,0)</f>
        <v>0</v>
      </c>
      <c r="AE302" s="45"/>
      <c r="AF302" s="36">
        <f>IF(AC302=0,IF(S302&lt;W302,+S302,+W302),0)</f>
        <v>0</v>
      </c>
      <c r="AG302" s="45">
        <f>IF(AF302&gt;0,+AF302*M302,0)</f>
        <v>0</v>
      </c>
      <c r="AH302" s="45"/>
      <c r="AI302" s="37">
        <f>IF((S302-AC302-AF302)&gt;0,(+S302-AC302-AF302)*0.85,0)</f>
        <v>0</v>
      </c>
      <c r="AJ302" s="45">
        <f>IF(AI302&gt;0,IF(I302&lt;$I$508,+AI302*M302,+AI302*($I$508-K302)),0)</f>
        <v>0</v>
      </c>
      <c r="AK302" s="45"/>
      <c r="AL302" s="37">
        <f t="shared" ref="AL302:AL305" si="229">+S302-AC302-AF302-AI302</f>
        <v>0</v>
      </c>
      <c r="AM302" s="23">
        <f t="shared" ref="AM302:AM305" si="230">+T302-AD302-AG302-AJ302</f>
        <v>0</v>
      </c>
      <c r="AN302" s="23"/>
    </row>
    <row r="303" spans="1:40" x14ac:dyDescent="0.25">
      <c r="B303" s="28"/>
      <c r="C303" s="55"/>
      <c r="D303" s="21"/>
      <c r="E303" s="56"/>
      <c r="G303" s="57"/>
      <c r="H303" s="39"/>
      <c r="I303" s="50">
        <f>IF(G303=0,0,E303/G303)</f>
        <v>0</v>
      </c>
      <c r="J303" s="39"/>
      <c r="K303" s="126">
        <f>IF(G303=0,0,+K302)</f>
        <v>0</v>
      </c>
      <c r="L303" s="59"/>
      <c r="M303" s="50">
        <f>IF(I303 = 0, 0, I303-K303)</f>
        <v>0</v>
      </c>
      <c r="N303" s="59"/>
      <c r="O303" s="49">
        <f>+M303*G303</f>
        <v>0</v>
      </c>
      <c r="P303" s="39"/>
      <c r="Q303" s="128">
        <v>0</v>
      </c>
      <c r="R303" s="39"/>
      <c r="S303" s="36">
        <f>IF(($G303-$Q303)&gt;0,($G303-$Q303),0)</f>
        <v>0</v>
      </c>
      <c r="T303" s="45">
        <f>+S303*M303</f>
        <v>0</v>
      </c>
      <c r="U303" s="39"/>
      <c r="V303" s="60"/>
      <c r="W303" s="60"/>
      <c r="X303" s="60"/>
      <c r="Y303" s="60"/>
      <c r="Z303" s="67">
        <f>SUM(V303:Y303)</f>
        <v>0</v>
      </c>
      <c r="AA303" s="61">
        <f>+AA302</f>
        <v>314</v>
      </c>
      <c r="AC303" s="36">
        <f>IF(Z303&gt;=AA303,IF(S303&lt;Z303,+S303,+Z303),0)</f>
        <v>0</v>
      </c>
      <c r="AD303" s="45">
        <f>IF(AC303&gt;0,+AC303*M303,0)</f>
        <v>0</v>
      </c>
      <c r="AE303" s="45"/>
      <c r="AF303" s="36">
        <f>IF(AC303=0,IF(S303&lt;W303,+S303,+W303),0)</f>
        <v>0</v>
      </c>
      <c r="AG303" s="45">
        <f>IF(AF303&gt;0,+AF303*M303,0)</f>
        <v>0</v>
      </c>
      <c r="AH303" s="45"/>
      <c r="AI303" s="37">
        <f>IF((S303-AC303-AF303)&gt;0,(+S303-AC303-AF303)*0.85,0)</f>
        <v>0</v>
      </c>
      <c r="AJ303" s="45">
        <f>IF(AI303&gt;0,IF(I303&lt;$I$508,+AI303*M303,+AI303*($I$508-K303)),0)</f>
        <v>0</v>
      </c>
      <c r="AK303" s="45"/>
      <c r="AL303" s="37">
        <f t="shared" si="229"/>
        <v>0</v>
      </c>
      <c r="AM303" s="23">
        <f t="shared" si="230"/>
        <v>0</v>
      </c>
      <c r="AN303" s="23"/>
    </row>
    <row r="304" spans="1:40" x14ac:dyDescent="0.25">
      <c r="B304" s="28"/>
      <c r="C304" s="55"/>
      <c r="D304" s="21"/>
      <c r="E304" s="56"/>
      <c r="G304" s="57"/>
      <c r="H304" s="39"/>
      <c r="I304" s="50">
        <f>IF(G304=0,0,E304/G304)</f>
        <v>0</v>
      </c>
      <c r="J304" s="39"/>
      <c r="K304" s="126">
        <f>IF(G304=0,0,+K303)</f>
        <v>0</v>
      </c>
      <c r="L304" s="59"/>
      <c r="M304" s="50">
        <f>IF(I304 = 0, 0, I304-K304)</f>
        <v>0</v>
      </c>
      <c r="N304" s="59"/>
      <c r="O304" s="49">
        <f>+M304*G304</f>
        <v>0</v>
      </c>
      <c r="P304" s="39"/>
      <c r="Q304" s="128">
        <v>0</v>
      </c>
      <c r="R304" s="39"/>
      <c r="S304" s="36">
        <f>IF(($G304-$Q304)&gt;0,($G304-$Q304),0)</f>
        <v>0</v>
      </c>
      <c r="T304" s="45">
        <f>+S304*M304</f>
        <v>0</v>
      </c>
      <c r="U304" s="39"/>
      <c r="V304" s="60"/>
      <c r="W304" s="60"/>
      <c r="X304" s="60"/>
      <c r="Y304" s="60"/>
      <c r="Z304" s="67">
        <f>SUM(V304:Y304)</f>
        <v>0</v>
      </c>
      <c r="AA304" s="61">
        <f>+AA303</f>
        <v>314</v>
      </c>
      <c r="AC304" s="36">
        <f>IF(Z304&gt;=AA304,IF(S304&lt;Z304,+S304,+Z304),0)</f>
        <v>0</v>
      </c>
      <c r="AD304" s="45">
        <f>IF(AC304&gt;0,+AC304*M304,0)</f>
        <v>0</v>
      </c>
      <c r="AE304" s="45"/>
      <c r="AF304" s="36">
        <f>IF(AC304=0,IF(S304&lt;W304,+S304,+W304),0)</f>
        <v>0</v>
      </c>
      <c r="AG304" s="45">
        <f>IF(AF304&gt;0,+AF304*M304,0)</f>
        <v>0</v>
      </c>
      <c r="AH304" s="45"/>
      <c r="AI304" s="37">
        <f>IF((S304-AC304-AF304)&gt;0,(+S304-AC304-AF304)*0.85,0)</f>
        <v>0</v>
      </c>
      <c r="AJ304" s="45">
        <f>IF(AI304&gt;0,IF(I304&lt;$I$508,+AI304*M304,+AI304*($I$508-K304)),0)</f>
        <v>0</v>
      </c>
      <c r="AK304" s="45"/>
      <c r="AL304" s="37">
        <f t="shared" si="229"/>
        <v>0</v>
      </c>
      <c r="AM304" s="23">
        <f t="shared" si="230"/>
        <v>0</v>
      </c>
      <c r="AN304" s="23"/>
    </row>
    <row r="305" spans="1:40" x14ac:dyDescent="0.25">
      <c r="B305" s="28"/>
      <c r="C305" s="55"/>
      <c r="D305" s="21"/>
      <c r="E305" s="56"/>
      <c r="G305" s="57"/>
      <c r="H305" s="39"/>
      <c r="I305" s="50">
        <f>IF(G305=0,0,E305/G305)</f>
        <v>0</v>
      </c>
      <c r="J305" s="39"/>
      <c r="K305" s="126">
        <f>IF(G305=0,0,+K304)</f>
        <v>0</v>
      </c>
      <c r="L305" s="59"/>
      <c r="M305" s="50">
        <f>IF(I305 = 0, 0, I305-K305)</f>
        <v>0</v>
      </c>
      <c r="N305" s="59"/>
      <c r="O305" s="49">
        <f>+M305*G305</f>
        <v>0</v>
      </c>
      <c r="P305" s="39"/>
      <c r="Q305" s="128">
        <v>0</v>
      </c>
      <c r="R305" s="39"/>
      <c r="S305" s="36">
        <f>IF(($G305-$Q305)&gt;0,($G305-$Q305),0)</f>
        <v>0</v>
      </c>
      <c r="T305" s="45">
        <f>+S305*M305</f>
        <v>0</v>
      </c>
      <c r="U305" s="39"/>
      <c r="V305" s="60"/>
      <c r="W305" s="60"/>
      <c r="X305" s="60"/>
      <c r="Y305" s="60"/>
      <c r="Z305" s="67">
        <f>SUM(V305:Y305)</f>
        <v>0</v>
      </c>
      <c r="AA305" s="61">
        <f>+AA304</f>
        <v>314</v>
      </c>
      <c r="AC305" s="36">
        <f>IF(Z305&gt;=AA305,IF(S305&lt;Z305,+S305,+Z305),0)</f>
        <v>0</v>
      </c>
      <c r="AD305" s="45">
        <f>IF(AC305&gt;0,+AC305*M305,0)</f>
        <v>0</v>
      </c>
      <c r="AE305" s="45"/>
      <c r="AF305" s="36">
        <f>IF(AC305=0,IF(S305&lt;W305,+S305,+W305),0)</f>
        <v>0</v>
      </c>
      <c r="AG305" s="45">
        <f>IF(AF305&gt;0,+AF305*M305,0)</f>
        <v>0</v>
      </c>
      <c r="AH305" s="45"/>
      <c r="AI305" s="37">
        <f>IF((S305-AC305-AF305)&gt;0,(+S305-AC305-AF305)*0.85,0)</f>
        <v>0</v>
      </c>
      <c r="AJ305" s="45">
        <f>IF(AI305&gt;0,IF(I305&lt;$I$508,+AI305*M305,+AI305*($I$508-K305)),0)</f>
        <v>0</v>
      </c>
      <c r="AK305" s="45"/>
      <c r="AL305" s="37">
        <f t="shared" si="229"/>
        <v>0</v>
      </c>
      <c r="AM305" s="23">
        <f t="shared" si="230"/>
        <v>0</v>
      </c>
      <c r="AN305" s="23"/>
    </row>
    <row r="306" spans="1:40" ht="12.75" customHeight="1" x14ac:dyDescent="0.25">
      <c r="B306" s="28"/>
      <c r="C306" s="39"/>
      <c r="D306" s="21"/>
      <c r="E306" s="63"/>
      <c r="G306" s="38"/>
      <c r="H306" s="39"/>
      <c r="I306" s="62"/>
      <c r="J306" s="39"/>
      <c r="K306" s="50"/>
      <c r="L306" s="59"/>
      <c r="M306" s="50"/>
      <c r="N306" s="59"/>
      <c r="O306" s="49"/>
      <c r="P306" s="39"/>
      <c r="R306" s="39"/>
      <c r="S306" s="36"/>
      <c r="U306" s="39"/>
      <c r="X306" s="36"/>
      <c r="AE306" s="40"/>
      <c r="AG306" s="41"/>
      <c r="AK306" s="42"/>
    </row>
    <row r="307" spans="1:40" ht="12.75" customHeight="1" x14ac:dyDescent="0.25">
      <c r="B307" s="28"/>
      <c r="C307" s="39"/>
      <c r="D307" s="21"/>
      <c r="E307" s="63"/>
      <c r="G307" s="38"/>
      <c r="H307" s="39"/>
      <c r="I307" s="62"/>
      <c r="J307" s="39"/>
      <c r="K307" s="50"/>
      <c r="L307" s="59"/>
      <c r="M307" s="50"/>
      <c r="N307" s="59"/>
      <c r="O307" s="49"/>
      <c r="P307" s="39"/>
      <c r="R307" s="39"/>
      <c r="S307" s="36"/>
      <c r="U307" s="39"/>
      <c r="X307" s="36"/>
      <c r="AE307" s="40"/>
      <c r="AG307" s="41"/>
      <c r="AK307" s="42"/>
    </row>
    <row r="308" spans="1:40" ht="12.75" customHeight="1" x14ac:dyDescent="0.25">
      <c r="B308" s="28"/>
      <c r="C308" s="39"/>
      <c r="D308" s="21"/>
      <c r="E308" s="63"/>
      <c r="G308" s="38"/>
      <c r="H308" s="39"/>
      <c r="I308" s="62"/>
      <c r="J308" s="39"/>
      <c r="K308" s="50"/>
      <c r="L308" s="59"/>
      <c r="M308" s="50"/>
      <c r="N308" s="59"/>
      <c r="O308" s="49"/>
      <c r="P308" s="39"/>
      <c r="R308" s="39"/>
      <c r="S308" s="36"/>
      <c r="U308" s="39"/>
      <c r="X308" s="36"/>
      <c r="AE308" s="40"/>
      <c r="AG308" s="41"/>
      <c r="AK308" s="42"/>
    </row>
    <row r="309" spans="1:40" x14ac:dyDescent="0.25">
      <c r="A309">
        <f>A301+1</f>
        <v>32</v>
      </c>
      <c r="B309" s="52">
        <v>45187</v>
      </c>
      <c r="C309" s="21"/>
      <c r="D309" s="21"/>
      <c r="E309" s="53">
        <f>SUM(E310:E313)</f>
        <v>8242.48</v>
      </c>
      <c r="G309" s="54">
        <f>SUM(G310:G313)</f>
        <v>197</v>
      </c>
      <c r="H309" s="39"/>
      <c r="I309" s="62"/>
      <c r="J309" s="39"/>
      <c r="K309" s="62"/>
      <c r="L309" s="59"/>
      <c r="M309" s="62"/>
      <c r="N309" s="59"/>
      <c r="O309" s="53">
        <f>SUM(O310:O313)</f>
        <v>17.729999999999272</v>
      </c>
      <c r="P309" s="39"/>
      <c r="Q309" s="39"/>
      <c r="R309" s="39"/>
      <c r="S309" s="54">
        <f>SUM(S310:S313)</f>
        <v>0</v>
      </c>
      <c r="T309" s="53">
        <f>SUM(T310:T313)</f>
        <v>0</v>
      </c>
      <c r="U309" s="39"/>
      <c r="X309" s="36"/>
      <c r="AC309" s="54">
        <f>SUM(AC310:AC313)</f>
        <v>0</v>
      </c>
      <c r="AD309" s="53">
        <f>SUM(AD310:AD313)</f>
        <v>0</v>
      </c>
      <c r="AE309" s="45"/>
      <c r="AF309" s="54">
        <f>SUM(AF310:AF313)</f>
        <v>0</v>
      </c>
      <c r="AG309" s="53">
        <f>SUM(AG310:AG313)</f>
        <v>0</v>
      </c>
      <c r="AH309" s="45"/>
      <c r="AI309" s="65">
        <f>SUM(AI310:AI313)</f>
        <v>0</v>
      </c>
      <c r="AJ309" s="53">
        <f>SUM(AJ310:AJ313)</f>
        <v>0</v>
      </c>
      <c r="AK309" s="45"/>
      <c r="AL309" s="65">
        <f>SUM(AL310:AL313)</f>
        <v>0</v>
      </c>
      <c r="AM309" s="53">
        <f>SUM(AM310:AM313)</f>
        <v>0</v>
      </c>
      <c r="AN309" s="63"/>
    </row>
    <row r="310" spans="1:40" x14ac:dyDescent="0.25">
      <c r="B310" s="28"/>
      <c r="C310" s="55">
        <v>17</v>
      </c>
      <c r="D310" s="21"/>
      <c r="E310" s="56">
        <v>8242.48</v>
      </c>
      <c r="G310" s="57">
        <v>197</v>
      </c>
      <c r="H310" s="39"/>
      <c r="I310" s="50">
        <f>IF(G310=0,0,E310/G310)</f>
        <v>41.839999999999996</v>
      </c>
      <c r="J310" s="39"/>
      <c r="K310" s="58">
        <v>41.75</v>
      </c>
      <c r="L310" s="59"/>
      <c r="M310" s="50">
        <f>IF(I310 = 0, 0, I310-K310)</f>
        <v>8.9999999999996305E-2</v>
      </c>
      <c r="N310" s="59"/>
      <c r="O310" s="49">
        <f>+M310*G310</f>
        <v>17.729999999999272</v>
      </c>
      <c r="P310" s="39"/>
      <c r="Q310" s="128">
        <v>476</v>
      </c>
      <c r="R310" s="39"/>
      <c r="S310" s="36">
        <f>IF(($G310-$Q310)&gt;0,($G310-$Q310),0)</f>
        <v>0</v>
      </c>
      <c r="T310" s="45">
        <f>+S310*M310</f>
        <v>0</v>
      </c>
      <c r="U310" s="39"/>
      <c r="V310" s="60"/>
      <c r="W310" s="60"/>
      <c r="X310" s="60"/>
      <c r="Y310" s="60"/>
      <c r="Z310" s="67">
        <f>SUM(V310:Y310)</f>
        <v>0</v>
      </c>
      <c r="AA310" s="61">
        <f>IF(MONTH(B309)&gt;9,+$G$512,IF(MONTH(B309)&lt;4,+$G$512,+$G$513))</f>
        <v>314</v>
      </c>
      <c r="AC310" s="36">
        <f>IF(Z310&gt;=AA310,IF(S310&lt;Z310,+S310,+Z310),0)</f>
        <v>0</v>
      </c>
      <c r="AD310" s="45">
        <f>IF(AC310&gt;0,+AC310*M310,0)</f>
        <v>0</v>
      </c>
      <c r="AE310" s="45"/>
      <c r="AF310" s="36">
        <f>IF(AC310=0,IF(S310&lt;W310,+S310,+W310),0)</f>
        <v>0</v>
      </c>
      <c r="AG310" s="45">
        <f>IF(AF310&gt;0,+AF310*M310,0)</f>
        <v>0</v>
      </c>
      <c r="AH310" s="45"/>
      <c r="AI310" s="37">
        <f>IF((S310-AC310-AF310)&gt;0,(+S310-AC310-AF310)*0.85,0)</f>
        <v>0</v>
      </c>
      <c r="AJ310" s="45">
        <f>IF(AI310&gt;0,IF(I310&lt;$I$508,+AI310*M310,+AI310*($I$508-K310)),0)</f>
        <v>0</v>
      </c>
      <c r="AK310" s="45"/>
      <c r="AL310" s="37">
        <f t="shared" ref="AL310:AL313" si="231">+S310-AC310-AF310-AI310</f>
        <v>0</v>
      </c>
      <c r="AM310" s="23">
        <f t="shared" ref="AM310:AM313" si="232">+T310-AD310-AG310-AJ310</f>
        <v>0</v>
      </c>
      <c r="AN310" s="23"/>
    </row>
    <row r="311" spans="1:40" x14ac:dyDescent="0.25">
      <c r="B311" s="28"/>
      <c r="C311" s="55"/>
      <c r="D311" s="21"/>
      <c r="E311" s="56"/>
      <c r="G311" s="57"/>
      <c r="H311" s="39"/>
      <c r="I311" s="50">
        <f>IF(G311=0,0,E311/G311)</f>
        <v>0</v>
      </c>
      <c r="J311" s="39"/>
      <c r="K311" s="126">
        <f>IF(G311=0,0,+K310)</f>
        <v>0</v>
      </c>
      <c r="L311" s="59"/>
      <c r="M311" s="50">
        <f>IF(I311 = 0, 0, I311-K311)</f>
        <v>0</v>
      </c>
      <c r="N311" s="59"/>
      <c r="O311" s="49">
        <f>+M311*G311</f>
        <v>0</v>
      </c>
      <c r="P311" s="39"/>
      <c r="Q311" s="128">
        <v>0</v>
      </c>
      <c r="R311" s="39"/>
      <c r="S311" s="36">
        <f>IF(($G311-$Q311)&gt;0,($G311-$Q311),0)</f>
        <v>0</v>
      </c>
      <c r="T311" s="45">
        <f>+S311*M311</f>
        <v>0</v>
      </c>
      <c r="U311" s="39"/>
      <c r="V311" s="60"/>
      <c r="W311" s="60"/>
      <c r="X311" s="60"/>
      <c r="Y311" s="60"/>
      <c r="Z311" s="67">
        <f>SUM(V311:Y311)</f>
        <v>0</v>
      </c>
      <c r="AA311" s="61">
        <f>+AA310</f>
        <v>314</v>
      </c>
      <c r="AC311" s="36">
        <f>IF(Z311&gt;=AA311,IF(S311&lt;Z311,+S311,+Z311),0)</f>
        <v>0</v>
      </c>
      <c r="AD311" s="45">
        <f>IF(AC311&gt;0,+AC311*M311,0)</f>
        <v>0</v>
      </c>
      <c r="AE311" s="45"/>
      <c r="AF311" s="36">
        <f>IF(AC311=0,IF(S311&lt;W311,+S311,+W311),0)</f>
        <v>0</v>
      </c>
      <c r="AG311" s="45">
        <f>IF(AF311&gt;0,+AF311*M311,0)</f>
        <v>0</v>
      </c>
      <c r="AH311" s="45"/>
      <c r="AI311" s="37">
        <f>IF((S311-AC311-AF311)&gt;0,(+S311-AC311-AF311)*0.85,0)</f>
        <v>0</v>
      </c>
      <c r="AJ311" s="45">
        <f>IF(AI311&gt;0,IF(I311&lt;$I$508,+AI311*M311,+AI311*($I$508-K311)),0)</f>
        <v>0</v>
      </c>
      <c r="AK311" s="45"/>
      <c r="AL311" s="37">
        <f t="shared" si="231"/>
        <v>0</v>
      </c>
      <c r="AM311" s="23">
        <f t="shared" si="232"/>
        <v>0</v>
      </c>
      <c r="AN311" s="23"/>
    </row>
    <row r="312" spans="1:40" x14ac:dyDescent="0.25">
      <c r="B312" s="28"/>
      <c r="C312" s="55"/>
      <c r="D312" s="21"/>
      <c r="E312" s="56"/>
      <c r="G312" s="57"/>
      <c r="H312" s="39"/>
      <c r="I312" s="50">
        <f>IF(G312=0,0,E312/G312)</f>
        <v>0</v>
      </c>
      <c r="J312" s="39"/>
      <c r="K312" s="126">
        <f>IF(G312=0,0,+K311)</f>
        <v>0</v>
      </c>
      <c r="L312" s="59"/>
      <c r="M312" s="50">
        <f>IF(I312 = 0, 0, I312-K312)</f>
        <v>0</v>
      </c>
      <c r="N312" s="59"/>
      <c r="O312" s="49">
        <f>+M312*G312</f>
        <v>0</v>
      </c>
      <c r="P312" s="39"/>
      <c r="Q312" s="128">
        <v>0</v>
      </c>
      <c r="R312" s="39"/>
      <c r="S312" s="36">
        <f>IF(($G312-$Q312)&gt;0,($G312-$Q312),0)</f>
        <v>0</v>
      </c>
      <c r="T312" s="45">
        <f>+S312*M312</f>
        <v>0</v>
      </c>
      <c r="U312" s="39"/>
      <c r="V312" s="60"/>
      <c r="W312" s="60"/>
      <c r="X312" s="60"/>
      <c r="Y312" s="60"/>
      <c r="Z312" s="67">
        <f>SUM(V312:Y312)</f>
        <v>0</v>
      </c>
      <c r="AA312" s="61">
        <f>+AA311</f>
        <v>314</v>
      </c>
      <c r="AC312" s="36">
        <f>IF(Z312&gt;=AA312,IF(S312&lt;Z312,+S312,+Z312),0)</f>
        <v>0</v>
      </c>
      <c r="AD312" s="45">
        <f>IF(AC312&gt;0,+AC312*M312,0)</f>
        <v>0</v>
      </c>
      <c r="AE312" s="45"/>
      <c r="AF312" s="36">
        <f>IF(AC312=0,IF(S312&lt;W312,+S312,+W312),0)</f>
        <v>0</v>
      </c>
      <c r="AG312" s="45">
        <f>IF(AF312&gt;0,+AF312*M312,0)</f>
        <v>0</v>
      </c>
      <c r="AH312" s="45"/>
      <c r="AI312" s="37">
        <f>IF((S312-AC312-AF312)&gt;0,(+S312-AC312-AF312)*0.85,0)</f>
        <v>0</v>
      </c>
      <c r="AJ312" s="45">
        <f>IF(AI312&gt;0,IF(I312&lt;$I$508,+AI312*M312,+AI312*($I$508-K312)),0)</f>
        <v>0</v>
      </c>
      <c r="AK312" s="45"/>
      <c r="AL312" s="37">
        <f t="shared" si="231"/>
        <v>0</v>
      </c>
      <c r="AM312" s="23">
        <f t="shared" si="232"/>
        <v>0</v>
      </c>
      <c r="AN312" s="23"/>
    </row>
    <row r="313" spans="1:40" x14ac:dyDescent="0.25">
      <c r="B313" s="28"/>
      <c r="C313" s="55"/>
      <c r="D313" s="21"/>
      <c r="E313" s="56"/>
      <c r="G313" s="57"/>
      <c r="H313" s="39"/>
      <c r="I313" s="50">
        <f>IF(G313=0,0,E313/G313)</f>
        <v>0</v>
      </c>
      <c r="J313" s="39"/>
      <c r="K313" s="126">
        <f>IF(G313=0,0,+K312)</f>
        <v>0</v>
      </c>
      <c r="L313" s="59"/>
      <c r="M313" s="50">
        <f>IF(I313 = 0, 0, I313-K313)</f>
        <v>0</v>
      </c>
      <c r="N313" s="59"/>
      <c r="O313" s="49">
        <f>+M313*G313</f>
        <v>0</v>
      </c>
      <c r="P313" s="39"/>
      <c r="Q313" s="128">
        <v>0</v>
      </c>
      <c r="R313" s="39"/>
      <c r="S313" s="36">
        <f>IF(($G313-$Q313)&gt;0,($G313-$Q313),0)</f>
        <v>0</v>
      </c>
      <c r="T313" s="45">
        <f>+S313*M313</f>
        <v>0</v>
      </c>
      <c r="U313" s="39"/>
      <c r="V313" s="60"/>
      <c r="W313" s="60"/>
      <c r="X313" s="60"/>
      <c r="Y313" s="60"/>
      <c r="Z313" s="67">
        <f>SUM(V313:Y313)</f>
        <v>0</v>
      </c>
      <c r="AA313" s="61">
        <f>+AA312</f>
        <v>314</v>
      </c>
      <c r="AC313" s="36">
        <f>IF(Z313&gt;=AA313,IF(S313&lt;Z313,+S313,+Z313),0)</f>
        <v>0</v>
      </c>
      <c r="AD313" s="45">
        <f>IF(AC313&gt;0,+AC313*M313,0)</f>
        <v>0</v>
      </c>
      <c r="AE313" s="45"/>
      <c r="AF313" s="36">
        <f>IF(AC313=0,IF(S313&lt;W313,+S313,+W313),0)</f>
        <v>0</v>
      </c>
      <c r="AG313" s="45">
        <f>IF(AF313&gt;0,+AF313*M313,0)</f>
        <v>0</v>
      </c>
      <c r="AH313" s="45"/>
      <c r="AI313" s="37">
        <f>IF((S313-AC313-AF313)&gt;0,(+S313-AC313-AF313)*0.85,0)</f>
        <v>0</v>
      </c>
      <c r="AJ313" s="45">
        <f>IF(AI313&gt;0,IF(I313&lt;$I$508,+AI313*M313,+AI313*($I$508-K313)),0)</f>
        <v>0</v>
      </c>
      <c r="AK313" s="45"/>
      <c r="AL313" s="37">
        <f t="shared" si="231"/>
        <v>0</v>
      </c>
      <c r="AM313" s="23">
        <f t="shared" si="232"/>
        <v>0</v>
      </c>
      <c r="AN313" s="23"/>
    </row>
    <row r="314" spans="1:40" ht="12.75" customHeight="1" x14ac:dyDescent="0.25">
      <c r="B314" s="28"/>
      <c r="C314" s="39"/>
      <c r="D314" s="21"/>
      <c r="E314" s="63"/>
      <c r="G314" s="38"/>
      <c r="H314" s="39"/>
      <c r="I314" s="62"/>
      <c r="J314" s="39"/>
      <c r="K314" s="50"/>
      <c r="L314" s="59"/>
      <c r="M314" s="50"/>
      <c r="N314" s="59"/>
      <c r="O314" s="49"/>
      <c r="P314" s="39"/>
      <c r="R314" s="39"/>
      <c r="S314" s="36"/>
      <c r="U314" s="39"/>
      <c r="X314" s="36"/>
      <c r="AE314" s="40"/>
      <c r="AG314" s="41"/>
      <c r="AK314" s="42"/>
    </row>
    <row r="315" spans="1:40" ht="12.75" customHeight="1" x14ac:dyDescent="0.25">
      <c r="B315" s="28"/>
      <c r="C315" s="39"/>
      <c r="D315" s="21"/>
      <c r="E315" s="63"/>
      <c r="G315" s="38"/>
      <c r="H315" s="39"/>
      <c r="I315" s="62"/>
      <c r="J315" s="39"/>
      <c r="K315" s="50"/>
      <c r="L315" s="59"/>
      <c r="M315" s="50"/>
      <c r="N315" s="59"/>
      <c r="O315" s="49"/>
      <c r="P315" s="39"/>
      <c r="R315" s="39"/>
      <c r="S315" s="36"/>
      <c r="U315" s="39"/>
      <c r="X315" s="36"/>
      <c r="AE315" s="40"/>
      <c r="AG315" s="41"/>
      <c r="AK315" s="42"/>
    </row>
    <row r="316" spans="1:40" ht="12.75" customHeight="1" x14ac:dyDescent="0.25">
      <c r="B316" s="28"/>
      <c r="C316" s="39"/>
      <c r="D316" s="21"/>
      <c r="E316" s="63"/>
      <c r="G316" s="38"/>
      <c r="H316" s="39"/>
      <c r="I316" s="62"/>
      <c r="J316" s="39"/>
      <c r="K316" s="50"/>
      <c r="L316" s="59"/>
      <c r="M316" s="50"/>
      <c r="N316" s="59"/>
      <c r="O316" s="49"/>
      <c r="P316" s="39"/>
      <c r="R316" s="39"/>
      <c r="S316" s="36"/>
      <c r="U316" s="39"/>
      <c r="X316" s="36"/>
      <c r="AE316" s="40"/>
      <c r="AG316" s="41"/>
      <c r="AK316" s="42"/>
    </row>
    <row r="317" spans="1:40" x14ac:dyDescent="0.25">
      <c r="A317">
        <f>A309+1</f>
        <v>33</v>
      </c>
      <c r="B317" s="52">
        <v>45188</v>
      </c>
      <c r="C317" s="21"/>
      <c r="D317" s="21"/>
      <c r="E317" s="53">
        <f>SUM(E318:E321)</f>
        <v>12098.79</v>
      </c>
      <c r="G317" s="54">
        <f>SUM(G318:G321)</f>
        <v>303</v>
      </c>
      <c r="H317" s="39"/>
      <c r="I317" s="62"/>
      <c r="J317" s="39"/>
      <c r="K317" s="62"/>
      <c r="L317" s="59"/>
      <c r="M317" s="62"/>
      <c r="N317" s="59"/>
      <c r="O317" s="53">
        <f>SUM(O318:O321)</f>
        <v>206.03999999999991</v>
      </c>
      <c r="P317" s="39"/>
      <c r="Q317" s="39"/>
      <c r="R317" s="39"/>
      <c r="S317" s="54">
        <f>SUM(S318:S321)</f>
        <v>0</v>
      </c>
      <c r="T317" s="53">
        <f>SUM(T318:T321)</f>
        <v>0</v>
      </c>
      <c r="U317" s="39"/>
      <c r="X317" s="36"/>
      <c r="AC317" s="54">
        <f>SUM(AC318:AC321)</f>
        <v>0</v>
      </c>
      <c r="AD317" s="53">
        <f>SUM(AD318:AD321)</f>
        <v>0</v>
      </c>
      <c r="AE317" s="45"/>
      <c r="AF317" s="54">
        <f>SUM(AF318:AF321)</f>
        <v>0</v>
      </c>
      <c r="AG317" s="53">
        <f>SUM(AG318:AG321)</f>
        <v>0</v>
      </c>
      <c r="AH317" s="45"/>
      <c r="AI317" s="65">
        <f>SUM(AI318:AI321)</f>
        <v>0</v>
      </c>
      <c r="AJ317" s="53">
        <f>SUM(AJ318:AJ321)</f>
        <v>0</v>
      </c>
      <c r="AK317" s="45"/>
      <c r="AL317" s="65">
        <f>SUM(AL318:AL321)</f>
        <v>0</v>
      </c>
      <c r="AM317" s="53">
        <f>SUM(AM318:AM321)</f>
        <v>0</v>
      </c>
      <c r="AN317" s="63"/>
    </row>
    <row r="318" spans="1:40" x14ac:dyDescent="0.25">
      <c r="B318" s="28"/>
      <c r="C318" s="55">
        <v>20</v>
      </c>
      <c r="D318" s="21"/>
      <c r="E318" s="56">
        <v>12098.79</v>
      </c>
      <c r="G318" s="57">
        <v>303</v>
      </c>
      <c r="H318" s="39"/>
      <c r="I318" s="50">
        <f>IF(G318=0,0,E318/G318)</f>
        <v>39.93</v>
      </c>
      <c r="J318" s="39"/>
      <c r="K318" s="58">
        <v>39.25</v>
      </c>
      <c r="L318" s="59"/>
      <c r="M318" s="50">
        <f>IF(I318 = 0, 0, I318-K318)</f>
        <v>0.67999999999999972</v>
      </c>
      <c r="N318" s="59"/>
      <c r="O318" s="49">
        <f>+M318*G318</f>
        <v>206.03999999999991</v>
      </c>
      <c r="P318" s="39"/>
      <c r="Q318" s="128">
        <v>327</v>
      </c>
      <c r="R318" s="39"/>
      <c r="S318" s="36">
        <f>IF(($G318-$Q318)&gt;0,($G318-$Q318),0)</f>
        <v>0</v>
      </c>
      <c r="T318" s="45">
        <f>+S318*M318</f>
        <v>0</v>
      </c>
      <c r="U318" s="39"/>
      <c r="V318" s="60"/>
      <c r="W318" s="60"/>
      <c r="X318" s="60"/>
      <c r="Y318" s="60"/>
      <c r="Z318" s="67">
        <f>SUM(V318:Y318)</f>
        <v>0</v>
      </c>
      <c r="AA318" s="61">
        <f>IF(MONTH(B317)&gt;9,+$G$512,IF(MONTH(B317)&lt;4,+$G$512,+$G$513))</f>
        <v>314</v>
      </c>
      <c r="AC318" s="36">
        <f>IF(Z318&gt;=AA318,IF(S318&lt;Z318,+S318,+Z318),0)</f>
        <v>0</v>
      </c>
      <c r="AD318" s="45">
        <f>IF(AC318&gt;0,+AC318*M318,0)</f>
        <v>0</v>
      </c>
      <c r="AE318" s="45"/>
      <c r="AF318" s="36">
        <f>IF(AC318=0,IF(S318&lt;W318,+S318,+W318),0)</f>
        <v>0</v>
      </c>
      <c r="AG318" s="45">
        <f>IF(AF318&gt;0,+AF318*M318,0)</f>
        <v>0</v>
      </c>
      <c r="AH318" s="45"/>
      <c r="AI318" s="37">
        <f>IF((S318-AC318-AF318)&gt;0,(+S318-AC318-AF318)*0.85,0)</f>
        <v>0</v>
      </c>
      <c r="AJ318" s="45">
        <f>IF(AI318&gt;0,IF(I318&lt;$I$508,+AI318*M318,+AI318*($I$508-K318)),0)</f>
        <v>0</v>
      </c>
      <c r="AK318" s="45"/>
      <c r="AL318" s="37">
        <f t="shared" ref="AL318:AL321" si="233">+S318-AC318-AF318-AI318</f>
        <v>0</v>
      </c>
      <c r="AM318" s="23">
        <f t="shared" ref="AM318:AM321" si="234">+T318-AD318-AG318-AJ318</f>
        <v>0</v>
      </c>
      <c r="AN318" s="23"/>
    </row>
    <row r="319" spans="1:40" x14ac:dyDescent="0.25">
      <c r="B319" s="28"/>
      <c r="C319" s="55"/>
      <c r="D319" s="21"/>
      <c r="E319" s="56"/>
      <c r="G319" s="57"/>
      <c r="H319" s="39"/>
      <c r="I319" s="50">
        <f>IF(G319=0,0,E319/G319)</f>
        <v>0</v>
      </c>
      <c r="J319" s="39"/>
      <c r="K319" s="126">
        <f>IF(G319=0,0,+K318)</f>
        <v>0</v>
      </c>
      <c r="L319" s="59"/>
      <c r="M319" s="50">
        <f>IF(I319 = 0, 0, I319-K319)</f>
        <v>0</v>
      </c>
      <c r="N319" s="59"/>
      <c r="O319" s="49">
        <f>+M319*G319</f>
        <v>0</v>
      </c>
      <c r="P319" s="39"/>
      <c r="Q319" s="128">
        <v>0</v>
      </c>
      <c r="R319" s="39"/>
      <c r="S319" s="36">
        <f>IF(($G319-$Q319)&gt;0,($G319-$Q319),0)</f>
        <v>0</v>
      </c>
      <c r="T319" s="45">
        <f>+S319*M319</f>
        <v>0</v>
      </c>
      <c r="U319" s="39"/>
      <c r="V319" s="60"/>
      <c r="W319" s="60"/>
      <c r="X319" s="60"/>
      <c r="Y319" s="60"/>
      <c r="Z319" s="67">
        <f>SUM(V319:Y319)</f>
        <v>0</v>
      </c>
      <c r="AA319" s="61">
        <f>+AA318</f>
        <v>314</v>
      </c>
      <c r="AC319" s="36">
        <f>IF(Z319&gt;=AA319,IF(S319&lt;Z319,+S319,+Z319),0)</f>
        <v>0</v>
      </c>
      <c r="AD319" s="45">
        <f>IF(AC319&gt;0,+AC319*M319,0)</f>
        <v>0</v>
      </c>
      <c r="AE319" s="45"/>
      <c r="AF319" s="36">
        <f>IF(AC319=0,IF(S319&lt;W319,+S319,+W319),0)</f>
        <v>0</v>
      </c>
      <c r="AG319" s="45">
        <f>IF(AF319&gt;0,+AF319*M319,0)</f>
        <v>0</v>
      </c>
      <c r="AH319" s="45"/>
      <c r="AI319" s="37">
        <f>IF((S319-AC319-AF319)&gt;0,(+S319-AC319-AF319)*0.85,0)</f>
        <v>0</v>
      </c>
      <c r="AJ319" s="45">
        <f>IF(AI319&gt;0,IF(I319&lt;$I$508,+AI319*M319,+AI319*($I$508-K319)),0)</f>
        <v>0</v>
      </c>
      <c r="AK319" s="45"/>
      <c r="AL319" s="37">
        <f t="shared" si="233"/>
        <v>0</v>
      </c>
      <c r="AM319" s="23">
        <f t="shared" si="234"/>
        <v>0</v>
      </c>
      <c r="AN319" s="23"/>
    </row>
    <row r="320" spans="1:40" x14ac:dyDescent="0.25">
      <c r="B320" s="28"/>
      <c r="C320" s="55"/>
      <c r="D320" s="21"/>
      <c r="E320" s="56"/>
      <c r="G320" s="57"/>
      <c r="H320" s="39"/>
      <c r="I320" s="50">
        <f>IF(G320=0,0,E320/G320)</f>
        <v>0</v>
      </c>
      <c r="J320" s="39"/>
      <c r="K320" s="126">
        <f>IF(G320=0,0,+K319)</f>
        <v>0</v>
      </c>
      <c r="L320" s="59"/>
      <c r="M320" s="50">
        <f>IF(I320 = 0, 0, I320-K320)</f>
        <v>0</v>
      </c>
      <c r="N320" s="59"/>
      <c r="O320" s="49">
        <f>+M320*G320</f>
        <v>0</v>
      </c>
      <c r="P320" s="39"/>
      <c r="Q320" s="128">
        <v>0</v>
      </c>
      <c r="R320" s="39"/>
      <c r="S320" s="36">
        <f>IF(($G320-$Q320)&gt;0,($G320-$Q320),0)</f>
        <v>0</v>
      </c>
      <c r="T320" s="45">
        <f>+S320*M320</f>
        <v>0</v>
      </c>
      <c r="U320" s="39"/>
      <c r="V320" s="60"/>
      <c r="W320" s="60"/>
      <c r="X320" s="60"/>
      <c r="Y320" s="60"/>
      <c r="Z320" s="67">
        <f>SUM(V320:Y320)</f>
        <v>0</v>
      </c>
      <c r="AA320" s="61">
        <f>+AA319</f>
        <v>314</v>
      </c>
      <c r="AC320" s="36">
        <f>IF(Z320&gt;=AA320,IF(S320&lt;Z320,+S320,+Z320),0)</f>
        <v>0</v>
      </c>
      <c r="AD320" s="45">
        <f>IF(AC320&gt;0,+AC320*M320,0)</f>
        <v>0</v>
      </c>
      <c r="AE320" s="45"/>
      <c r="AF320" s="36">
        <f>IF(AC320=0,IF(S320&lt;W320,+S320,+W320),0)</f>
        <v>0</v>
      </c>
      <c r="AG320" s="45">
        <f>IF(AF320&gt;0,+AF320*M320,0)</f>
        <v>0</v>
      </c>
      <c r="AH320" s="45"/>
      <c r="AI320" s="37">
        <f>IF((S320-AC320-AF320)&gt;0,(+S320-AC320-AF320)*0.85,0)</f>
        <v>0</v>
      </c>
      <c r="AJ320" s="45">
        <f>IF(AI320&gt;0,IF(I320&lt;$I$508,+AI320*M320,+AI320*($I$508-K320)),0)</f>
        <v>0</v>
      </c>
      <c r="AK320" s="45"/>
      <c r="AL320" s="37">
        <f t="shared" si="233"/>
        <v>0</v>
      </c>
      <c r="AM320" s="23">
        <f t="shared" si="234"/>
        <v>0</v>
      </c>
      <c r="AN320" s="23"/>
    </row>
    <row r="321" spans="1:40" x14ac:dyDescent="0.25">
      <c r="B321" s="28"/>
      <c r="C321" s="55"/>
      <c r="D321" s="21"/>
      <c r="E321" s="56"/>
      <c r="G321" s="57"/>
      <c r="H321" s="39"/>
      <c r="I321" s="50">
        <f>IF(G321=0,0,E321/G321)</f>
        <v>0</v>
      </c>
      <c r="J321" s="39"/>
      <c r="K321" s="126">
        <f>IF(G321=0,0,+K320)</f>
        <v>0</v>
      </c>
      <c r="L321" s="59"/>
      <c r="M321" s="50">
        <f>IF(I321 = 0, 0, I321-K321)</f>
        <v>0</v>
      </c>
      <c r="N321" s="59"/>
      <c r="O321" s="49">
        <f>+M321*G321</f>
        <v>0</v>
      </c>
      <c r="P321" s="39"/>
      <c r="Q321" s="128">
        <v>0</v>
      </c>
      <c r="R321" s="39"/>
      <c r="S321" s="36">
        <f>IF(($G321-$Q321)&gt;0,($G321-$Q321),0)</f>
        <v>0</v>
      </c>
      <c r="T321" s="45">
        <f>+S321*M321</f>
        <v>0</v>
      </c>
      <c r="U321" s="39"/>
      <c r="V321" s="60"/>
      <c r="W321" s="60"/>
      <c r="X321" s="60"/>
      <c r="Y321" s="60"/>
      <c r="Z321" s="67">
        <f>SUM(V321:Y321)</f>
        <v>0</v>
      </c>
      <c r="AA321" s="61">
        <f>+AA320</f>
        <v>314</v>
      </c>
      <c r="AC321" s="36">
        <f>IF(Z321&gt;=AA321,IF(S321&lt;Z321,+S321,+Z321),0)</f>
        <v>0</v>
      </c>
      <c r="AD321" s="45">
        <f>IF(AC321&gt;0,+AC321*M321,0)</f>
        <v>0</v>
      </c>
      <c r="AE321" s="45"/>
      <c r="AF321" s="36">
        <f>IF(AC321=0,IF(S321&lt;W321,+S321,+W321),0)</f>
        <v>0</v>
      </c>
      <c r="AG321" s="45">
        <f>IF(AF321&gt;0,+AF321*M321,0)</f>
        <v>0</v>
      </c>
      <c r="AH321" s="45"/>
      <c r="AI321" s="37">
        <f>IF((S321-AC321-AF321)&gt;0,(+S321-AC321-AF321)*0.85,0)</f>
        <v>0</v>
      </c>
      <c r="AJ321" s="45">
        <f>IF(AI321&gt;0,IF(I321&lt;$I$508,+AI321*M321,+AI321*($I$508-K321)),0)</f>
        <v>0</v>
      </c>
      <c r="AK321" s="45"/>
      <c r="AL321" s="37">
        <f t="shared" si="233"/>
        <v>0</v>
      </c>
      <c r="AM321" s="23">
        <f t="shared" si="234"/>
        <v>0</v>
      </c>
      <c r="AN321" s="23"/>
    </row>
    <row r="322" spans="1:40" ht="12.75" customHeight="1" x14ac:dyDescent="0.25">
      <c r="B322" s="28"/>
      <c r="C322" s="39"/>
      <c r="D322" s="21"/>
      <c r="E322" s="63"/>
      <c r="G322" s="38"/>
      <c r="H322" s="39"/>
      <c r="I322" s="62"/>
      <c r="J322" s="39"/>
      <c r="K322" s="50"/>
      <c r="L322" s="59"/>
      <c r="M322" s="50"/>
      <c r="N322" s="59"/>
      <c r="O322" s="49"/>
      <c r="P322" s="39"/>
      <c r="R322" s="39"/>
      <c r="S322" s="36"/>
      <c r="U322" s="39"/>
      <c r="X322" s="36"/>
      <c r="AE322" s="40"/>
      <c r="AG322" s="41"/>
      <c r="AK322" s="42"/>
    </row>
    <row r="323" spans="1:40" ht="12.75" customHeight="1" x14ac:dyDescent="0.25">
      <c r="B323" s="28"/>
      <c r="C323" s="39"/>
      <c r="D323" s="21"/>
      <c r="E323" s="63"/>
      <c r="G323" s="38"/>
      <c r="H323" s="39"/>
      <c r="I323" s="62"/>
      <c r="J323" s="39"/>
      <c r="K323" s="50"/>
      <c r="L323" s="59"/>
      <c r="M323" s="50"/>
      <c r="N323" s="59"/>
      <c r="O323" s="49"/>
      <c r="P323" s="39"/>
      <c r="R323" s="39"/>
      <c r="S323" s="36"/>
      <c r="U323" s="39"/>
      <c r="X323" s="36"/>
      <c r="AE323" s="40"/>
      <c r="AG323" s="41"/>
      <c r="AK323" s="42"/>
    </row>
    <row r="324" spans="1:40" ht="12.75" customHeight="1" x14ac:dyDescent="0.25">
      <c r="B324" s="28"/>
      <c r="C324" s="39"/>
      <c r="D324" s="21"/>
      <c r="E324" s="63"/>
      <c r="G324" s="38"/>
      <c r="H324" s="39"/>
      <c r="I324" s="62"/>
      <c r="J324" s="39"/>
      <c r="K324" s="50"/>
      <c r="L324" s="59"/>
      <c r="M324" s="50"/>
      <c r="N324" s="59"/>
      <c r="O324" s="49"/>
      <c r="P324" s="39"/>
      <c r="R324" s="39"/>
      <c r="S324" s="36"/>
      <c r="U324" s="39"/>
      <c r="X324" s="36"/>
      <c r="AE324" s="40"/>
      <c r="AG324" s="41"/>
      <c r="AK324" s="42"/>
    </row>
    <row r="325" spans="1:40" x14ac:dyDescent="0.25">
      <c r="A325">
        <f>A317+1</f>
        <v>34</v>
      </c>
      <c r="B325" s="52">
        <v>45189</v>
      </c>
      <c r="C325" s="21"/>
      <c r="D325" s="21"/>
      <c r="E325" s="53">
        <f>SUM(E326:E332)</f>
        <v>76453.94</v>
      </c>
      <c r="G325" s="54">
        <f>SUM(G326:G332)</f>
        <v>1741</v>
      </c>
      <c r="H325" s="39"/>
      <c r="I325" s="62"/>
      <c r="J325" s="39"/>
      <c r="K325" s="62"/>
      <c r="L325" s="59"/>
      <c r="M325" s="62"/>
      <c r="N325" s="59"/>
      <c r="O325" s="53">
        <f>SUM(O326:O332)</f>
        <v>9860.69</v>
      </c>
      <c r="P325" s="39"/>
      <c r="Q325" s="39"/>
      <c r="R325" s="39"/>
      <c r="S325" s="54">
        <f>SUM(S326:S332)</f>
        <v>0</v>
      </c>
      <c r="T325" s="53">
        <f>SUM(T326:T332)</f>
        <v>0</v>
      </c>
      <c r="U325" s="39"/>
      <c r="X325" s="36"/>
      <c r="AC325" s="54">
        <f>SUM(AC326:AC332)</f>
        <v>0</v>
      </c>
      <c r="AD325" s="53">
        <f>SUM(AD326:AD332)</f>
        <v>0</v>
      </c>
      <c r="AE325" s="45"/>
      <c r="AF325" s="54">
        <f>SUM(AF326:AF332)</f>
        <v>0</v>
      </c>
      <c r="AG325" s="53">
        <f>SUM(AG326:AG332)</f>
        <v>0</v>
      </c>
      <c r="AH325" s="45"/>
      <c r="AI325" s="65">
        <f>SUM(AI326:AI332)</f>
        <v>0</v>
      </c>
      <c r="AJ325" s="53">
        <f>SUM(AJ326:AJ332)</f>
        <v>0</v>
      </c>
      <c r="AK325" s="45"/>
      <c r="AL325" s="65">
        <f>SUM(AL326:AL332)</f>
        <v>0</v>
      </c>
      <c r="AM325" s="53">
        <f>SUM(AM326:AM332)</f>
        <v>0</v>
      </c>
      <c r="AN325" s="63"/>
    </row>
    <row r="326" spans="1:40" x14ac:dyDescent="0.25">
      <c r="B326" s="28"/>
      <c r="C326" s="55">
        <v>10</v>
      </c>
      <c r="D326" s="21"/>
      <c r="E326" s="56">
        <v>10246.5</v>
      </c>
      <c r="G326" s="57">
        <v>198</v>
      </c>
      <c r="H326" s="39"/>
      <c r="I326" s="50">
        <f>IF(G326=0,0,E326/G326)</f>
        <v>51.75</v>
      </c>
      <c r="J326" s="39"/>
      <c r="K326" s="58">
        <v>38.25</v>
      </c>
      <c r="L326" s="59"/>
      <c r="M326" s="50">
        <f>IF(I326 = 0, 0, I326-K326)</f>
        <v>13.5</v>
      </c>
      <c r="N326" s="59"/>
      <c r="O326" s="49">
        <f>+M326*G326</f>
        <v>2673</v>
      </c>
      <c r="P326" s="39"/>
      <c r="Q326" s="128">
        <v>402</v>
      </c>
      <c r="R326" s="39"/>
      <c r="S326" s="36">
        <f>IF(($G326-$Q326)&gt;0,($G326-$Q326),0)</f>
        <v>0</v>
      </c>
      <c r="T326" s="45">
        <f>+S326*M326</f>
        <v>0</v>
      </c>
      <c r="U326" s="39"/>
      <c r="V326" s="60"/>
      <c r="W326" s="60"/>
      <c r="X326" s="60"/>
      <c r="Y326" s="60"/>
      <c r="Z326" s="67">
        <f>SUM(V326:Y326)</f>
        <v>0</v>
      </c>
      <c r="AA326" s="61">
        <f>IF(MONTH(B325)&gt;9,+$G$512,IF(MONTH(B325)&lt;4,+$G$512,+$G$513))</f>
        <v>314</v>
      </c>
      <c r="AC326" s="36">
        <f>IF(Z326&gt;=AA326,IF(S326&lt;Z326,+S326,+Z326),0)</f>
        <v>0</v>
      </c>
      <c r="AD326" s="45">
        <f>IF(AC326&gt;0,+AC326*M326,0)</f>
        <v>0</v>
      </c>
      <c r="AE326" s="45"/>
      <c r="AF326" s="36">
        <f>IF(AC326=0,IF(S326&lt;W326,+S326,+W326),0)</f>
        <v>0</v>
      </c>
      <c r="AG326" s="45">
        <f>IF(AF326&gt;0,+AF326*M326,0)</f>
        <v>0</v>
      </c>
      <c r="AH326" s="45"/>
      <c r="AI326" s="37">
        <f>IF((S326-AC326-AF326)&gt;0,(+S326-AC326-AF326)*0.85,0)</f>
        <v>0</v>
      </c>
      <c r="AJ326" s="45">
        <f t="shared" ref="AJ326:AJ332" si="235">IF(AI326&gt;0,IF(I326&lt;$I$508,+AI326*M326,+AI326*($I$508-K326)),0)</f>
        <v>0</v>
      </c>
      <c r="AK326" s="45"/>
      <c r="AL326" s="37">
        <f t="shared" ref="AL326:AL332" si="236">+S326-AC326-AF326-AI326</f>
        <v>0</v>
      </c>
      <c r="AM326" s="23">
        <f t="shared" ref="AM326:AM332" si="237">+T326-AD326-AG326-AJ326</f>
        <v>0</v>
      </c>
      <c r="AN326" s="23"/>
    </row>
    <row r="327" spans="1:40" x14ac:dyDescent="0.25">
      <c r="B327" s="28"/>
      <c r="C327" s="55">
        <v>13</v>
      </c>
      <c r="D327" s="21"/>
      <c r="E327" s="56">
        <v>13017.18</v>
      </c>
      <c r="G327" s="57">
        <v>326</v>
      </c>
      <c r="H327" s="39"/>
      <c r="I327" s="50">
        <f>IF(G327=0,0,E327/G327)</f>
        <v>39.93</v>
      </c>
      <c r="J327" s="39"/>
      <c r="K327" s="126">
        <f>IF(G327=0,0,+K326)</f>
        <v>38.25</v>
      </c>
      <c r="L327" s="59"/>
      <c r="M327" s="50">
        <f>IF(I327 = 0, 0, I327-K327)</f>
        <v>1.6799999999999997</v>
      </c>
      <c r="N327" s="59"/>
      <c r="O327" s="49">
        <f>+M327*G327</f>
        <v>547.67999999999995</v>
      </c>
      <c r="P327" s="39"/>
      <c r="Q327" s="128">
        <v>327</v>
      </c>
      <c r="R327" s="39"/>
      <c r="S327" s="36">
        <f>IF(($G327-$Q327)&gt;0,($G327-$Q327),0)</f>
        <v>0</v>
      </c>
      <c r="T327" s="45">
        <f>+S327*M327</f>
        <v>0</v>
      </c>
      <c r="U327" s="39"/>
      <c r="V327" s="60"/>
      <c r="W327" s="60"/>
      <c r="X327" s="60"/>
      <c r="Y327" s="60"/>
      <c r="Z327" s="67">
        <f>SUM(V327:Y327)</f>
        <v>0</v>
      </c>
      <c r="AA327" s="61">
        <f>+AA326</f>
        <v>314</v>
      </c>
      <c r="AC327" s="36">
        <f>IF(Z327&gt;=AA327,IF(S327&lt;Z327,+S327,+Z327),0)</f>
        <v>0</v>
      </c>
      <c r="AD327" s="45">
        <f>IF(AC327&gt;0,+AC327*M327,0)</f>
        <v>0</v>
      </c>
      <c r="AE327" s="45"/>
      <c r="AF327" s="36">
        <f>IF(AC327=0,IF(S327&lt;W327,+S327,+W327),0)</f>
        <v>0</v>
      </c>
      <c r="AG327" s="45">
        <f>IF(AF327&gt;0,+AF327*M327,0)</f>
        <v>0</v>
      </c>
      <c r="AH327" s="45"/>
      <c r="AI327" s="37">
        <f>IF((S327-AC327-AF327)&gt;0,(+S327-AC327-AF327)*0.85,0)</f>
        <v>0</v>
      </c>
      <c r="AJ327" s="45">
        <f t="shared" si="235"/>
        <v>0</v>
      </c>
      <c r="AK327" s="45"/>
      <c r="AL327" s="37">
        <f t="shared" si="236"/>
        <v>0</v>
      </c>
      <c r="AM327" s="23">
        <f t="shared" si="237"/>
        <v>0</v>
      </c>
      <c r="AN327" s="23"/>
    </row>
    <row r="328" spans="1:40" x14ac:dyDescent="0.25">
      <c r="B328" s="28"/>
      <c r="C328" s="55">
        <v>14</v>
      </c>
      <c r="D328" s="21"/>
      <c r="E328" s="56">
        <v>15077.28</v>
      </c>
      <c r="G328" s="57">
        <v>303</v>
      </c>
      <c r="H328" s="39"/>
      <c r="I328" s="50">
        <f t="shared" ref="I328:I330" si="238">IF(G328=0,0,E328/G328)</f>
        <v>49.760000000000005</v>
      </c>
      <c r="J328" s="39"/>
      <c r="K328" s="126">
        <f t="shared" ref="K328:K330" si="239">IF(G328=0,0,+K327)</f>
        <v>38.25</v>
      </c>
      <c r="L328" s="59"/>
      <c r="M328" s="50">
        <f t="shared" ref="M328:M330" si="240">IF(I328 = 0, 0, I328-K328)</f>
        <v>11.510000000000005</v>
      </c>
      <c r="N328" s="59"/>
      <c r="O328" s="49">
        <f t="shared" ref="O328:O330" si="241">+M328*G328</f>
        <v>3487.5300000000016</v>
      </c>
      <c r="P328" s="39"/>
      <c r="Q328" s="128">
        <v>327</v>
      </c>
      <c r="R328" s="39"/>
      <c r="S328" s="36">
        <f t="shared" ref="S328:S330" si="242">IF(($G328-$Q328)&gt;0,($G328-$Q328),0)</f>
        <v>0</v>
      </c>
      <c r="T328" s="45">
        <f t="shared" ref="T328:T330" si="243">+S328*M328</f>
        <v>0</v>
      </c>
      <c r="U328" s="39"/>
      <c r="V328" s="60"/>
      <c r="W328" s="60"/>
      <c r="X328" s="60"/>
      <c r="Y328" s="60"/>
      <c r="Z328" s="67">
        <f t="shared" ref="Z328:Z330" si="244">SUM(V328:Y328)</f>
        <v>0</v>
      </c>
      <c r="AA328" s="61">
        <f t="shared" ref="AA328:AA330" si="245">+AA327</f>
        <v>314</v>
      </c>
      <c r="AC328" s="36">
        <f t="shared" ref="AC328:AC330" si="246">IF(Z328&gt;=AA328,IF(S328&lt;Z328,+S328,+Z328),0)</f>
        <v>0</v>
      </c>
      <c r="AD328" s="45">
        <f t="shared" ref="AD328:AD330" si="247">IF(AC328&gt;0,+AC328*M328,0)</f>
        <v>0</v>
      </c>
      <c r="AE328" s="45"/>
      <c r="AF328" s="36">
        <f t="shared" ref="AF328:AF330" si="248">IF(AC328=0,IF(S328&lt;W328,+S328,+W328),0)</f>
        <v>0</v>
      </c>
      <c r="AG328" s="45">
        <f t="shared" ref="AG328:AG330" si="249">IF(AF328&gt;0,+AF328*M328,0)</f>
        <v>0</v>
      </c>
      <c r="AH328" s="45"/>
      <c r="AI328" s="37">
        <f t="shared" ref="AI328:AI330" si="250">IF((S328-AC328-AF328)&gt;0,(+S328-AC328-AF328)*0.85,0)</f>
        <v>0</v>
      </c>
      <c r="AJ328" s="45">
        <f t="shared" si="235"/>
        <v>0</v>
      </c>
      <c r="AK328" s="45"/>
      <c r="AL328" s="37">
        <f t="shared" ref="AL328:AL330" si="251">+S328-AC328-AF328-AI328</f>
        <v>0</v>
      </c>
      <c r="AM328" s="23">
        <f t="shared" ref="AM328:AM330" si="252">+T328-AD328-AG328-AJ328</f>
        <v>0</v>
      </c>
      <c r="AN328" s="23"/>
    </row>
    <row r="329" spans="1:40" x14ac:dyDescent="0.25">
      <c r="B329" s="28"/>
      <c r="C329" s="55">
        <v>16</v>
      </c>
      <c r="D329" s="21"/>
      <c r="E329" s="56">
        <v>9825.8799999999992</v>
      </c>
      <c r="G329" s="57">
        <v>244</v>
      </c>
      <c r="H329" s="39"/>
      <c r="I329" s="50">
        <f t="shared" si="238"/>
        <v>40.269999999999996</v>
      </c>
      <c r="J329" s="39"/>
      <c r="K329" s="126">
        <f t="shared" si="239"/>
        <v>38.25</v>
      </c>
      <c r="L329" s="59"/>
      <c r="M329" s="50">
        <f t="shared" si="240"/>
        <v>2.019999999999996</v>
      </c>
      <c r="N329" s="59"/>
      <c r="O329" s="49">
        <f t="shared" si="241"/>
        <v>492.87999999999903</v>
      </c>
      <c r="P329" s="39"/>
      <c r="Q329" s="128">
        <v>327</v>
      </c>
      <c r="R329" s="39"/>
      <c r="S329" s="36">
        <f t="shared" si="242"/>
        <v>0</v>
      </c>
      <c r="T329" s="45">
        <f t="shared" si="243"/>
        <v>0</v>
      </c>
      <c r="U329" s="39"/>
      <c r="V329" s="60"/>
      <c r="W329" s="60"/>
      <c r="X329" s="60"/>
      <c r="Y329" s="60"/>
      <c r="Z329" s="67">
        <f t="shared" si="244"/>
        <v>0</v>
      </c>
      <c r="AA329" s="61">
        <f t="shared" si="245"/>
        <v>314</v>
      </c>
      <c r="AC329" s="36">
        <f t="shared" si="246"/>
        <v>0</v>
      </c>
      <c r="AD329" s="45">
        <f t="shared" si="247"/>
        <v>0</v>
      </c>
      <c r="AE329" s="45"/>
      <c r="AF329" s="36">
        <f t="shared" si="248"/>
        <v>0</v>
      </c>
      <c r="AG329" s="45">
        <f t="shared" si="249"/>
        <v>0</v>
      </c>
      <c r="AH329" s="45"/>
      <c r="AI329" s="37">
        <f t="shared" si="250"/>
        <v>0</v>
      </c>
      <c r="AJ329" s="45">
        <f t="shared" si="235"/>
        <v>0</v>
      </c>
      <c r="AK329" s="45"/>
      <c r="AL329" s="37">
        <f t="shared" si="251"/>
        <v>0</v>
      </c>
      <c r="AM329" s="23">
        <f t="shared" si="252"/>
        <v>0</v>
      </c>
      <c r="AN329" s="23"/>
    </row>
    <row r="330" spans="1:40" x14ac:dyDescent="0.25">
      <c r="B330" s="28"/>
      <c r="C330" s="55">
        <v>17</v>
      </c>
      <c r="D330" s="21"/>
      <c r="E330" s="56">
        <v>11872</v>
      </c>
      <c r="G330" s="57">
        <v>265</v>
      </c>
      <c r="H330" s="39"/>
      <c r="I330" s="50">
        <f t="shared" si="238"/>
        <v>44.8</v>
      </c>
      <c r="J330" s="39"/>
      <c r="K330" s="126">
        <f t="shared" si="239"/>
        <v>38.25</v>
      </c>
      <c r="L330" s="59"/>
      <c r="M330" s="50">
        <f t="shared" si="240"/>
        <v>6.5499999999999972</v>
      </c>
      <c r="N330" s="59"/>
      <c r="O330" s="49">
        <f t="shared" si="241"/>
        <v>1735.7499999999993</v>
      </c>
      <c r="P330" s="39"/>
      <c r="Q330" s="128">
        <v>327</v>
      </c>
      <c r="R330" s="39"/>
      <c r="S330" s="36">
        <f t="shared" si="242"/>
        <v>0</v>
      </c>
      <c r="T330" s="45">
        <f t="shared" si="243"/>
        <v>0</v>
      </c>
      <c r="U330" s="39"/>
      <c r="V330" s="60"/>
      <c r="W330" s="60"/>
      <c r="X330" s="60"/>
      <c r="Y330" s="60"/>
      <c r="Z330" s="67">
        <f t="shared" si="244"/>
        <v>0</v>
      </c>
      <c r="AA330" s="61">
        <f t="shared" si="245"/>
        <v>314</v>
      </c>
      <c r="AC330" s="36">
        <f t="shared" si="246"/>
        <v>0</v>
      </c>
      <c r="AD330" s="45">
        <f t="shared" si="247"/>
        <v>0</v>
      </c>
      <c r="AE330" s="45"/>
      <c r="AF330" s="36">
        <f t="shared" si="248"/>
        <v>0</v>
      </c>
      <c r="AG330" s="45">
        <f t="shared" si="249"/>
        <v>0</v>
      </c>
      <c r="AH330" s="45"/>
      <c r="AI330" s="37">
        <f t="shared" si="250"/>
        <v>0</v>
      </c>
      <c r="AJ330" s="45">
        <f t="shared" si="235"/>
        <v>0</v>
      </c>
      <c r="AK330" s="45"/>
      <c r="AL330" s="37">
        <f t="shared" si="251"/>
        <v>0</v>
      </c>
      <c r="AM330" s="23">
        <f t="shared" si="252"/>
        <v>0</v>
      </c>
      <c r="AN330" s="23"/>
    </row>
    <row r="331" spans="1:40" x14ac:dyDescent="0.25">
      <c r="B331" s="28"/>
      <c r="C331" s="55">
        <v>18</v>
      </c>
      <c r="D331" s="21"/>
      <c r="E331" s="56">
        <v>9229.5</v>
      </c>
      <c r="G331" s="57">
        <v>225</v>
      </c>
      <c r="H331" s="39"/>
      <c r="I331" s="50">
        <f>IF(G331=0,0,E331/G331)</f>
        <v>41.02</v>
      </c>
      <c r="J331" s="39"/>
      <c r="K331" s="126">
        <f>IF(G331=0,0,+K327)</f>
        <v>38.25</v>
      </c>
      <c r="L331" s="59"/>
      <c r="M331" s="50">
        <f>IF(I331 = 0, 0, I331-K331)</f>
        <v>2.7700000000000031</v>
      </c>
      <c r="N331" s="59"/>
      <c r="O331" s="49">
        <f>+M331*G331</f>
        <v>623.25000000000068</v>
      </c>
      <c r="P331" s="39"/>
      <c r="Q331" s="128">
        <v>327</v>
      </c>
      <c r="R331" s="39"/>
      <c r="S331" s="36">
        <f>IF(($G331-$Q331)&gt;0,($G331-$Q331),0)</f>
        <v>0</v>
      </c>
      <c r="T331" s="45">
        <f>+S331*M331</f>
        <v>0</v>
      </c>
      <c r="U331" s="39"/>
      <c r="V331" s="60"/>
      <c r="W331" s="60"/>
      <c r="X331" s="60"/>
      <c r="Y331" s="60"/>
      <c r="Z331" s="67">
        <f>SUM(V331:Y331)</f>
        <v>0</v>
      </c>
      <c r="AA331" s="61">
        <f>+AA327</f>
        <v>314</v>
      </c>
      <c r="AC331" s="36">
        <f>IF(Z331&gt;=AA331,IF(S331&lt;Z331,+S331,+Z331),0)</f>
        <v>0</v>
      </c>
      <c r="AD331" s="45">
        <f>IF(AC331&gt;0,+AC331*M331,0)</f>
        <v>0</v>
      </c>
      <c r="AE331" s="45"/>
      <c r="AF331" s="36">
        <f>IF(AC331=0,IF(S331&lt;W331,+S331,+W331),0)</f>
        <v>0</v>
      </c>
      <c r="AG331" s="45">
        <f>IF(AF331&gt;0,+AF331*M331,0)</f>
        <v>0</v>
      </c>
      <c r="AH331" s="45"/>
      <c r="AI331" s="37">
        <f>IF((S331-AC331-AF331)&gt;0,(+S331-AC331-AF331)*0.85,0)</f>
        <v>0</v>
      </c>
      <c r="AJ331" s="45">
        <f t="shared" si="235"/>
        <v>0</v>
      </c>
      <c r="AK331" s="45"/>
      <c r="AL331" s="37">
        <f t="shared" si="236"/>
        <v>0</v>
      </c>
      <c r="AM331" s="23">
        <f t="shared" si="237"/>
        <v>0</v>
      </c>
      <c r="AN331" s="23"/>
    </row>
    <row r="332" spans="1:40" x14ac:dyDescent="0.25">
      <c r="B332" s="28"/>
      <c r="C332" s="55">
        <v>19</v>
      </c>
      <c r="D332" s="21"/>
      <c r="E332" s="56">
        <v>7185.6</v>
      </c>
      <c r="G332" s="57">
        <v>180</v>
      </c>
      <c r="H332" s="39"/>
      <c r="I332" s="50">
        <f>IF(G332=0,0,E332/G332)</f>
        <v>39.92</v>
      </c>
      <c r="J332" s="39"/>
      <c r="K332" s="126">
        <f>IF(G332=0,0,+K331)</f>
        <v>38.25</v>
      </c>
      <c r="L332" s="59"/>
      <c r="M332" s="50">
        <f>IF(I332 = 0, 0, I332-K332)</f>
        <v>1.6700000000000017</v>
      </c>
      <c r="N332" s="59"/>
      <c r="O332" s="49">
        <f>+M332*G332</f>
        <v>300.60000000000031</v>
      </c>
      <c r="P332" s="39"/>
      <c r="Q332" s="128">
        <v>327</v>
      </c>
      <c r="R332" s="39"/>
      <c r="S332" s="36">
        <f>IF(($G332-$Q332)&gt;0,($G332-$Q332),0)</f>
        <v>0</v>
      </c>
      <c r="T332" s="45">
        <f>+S332*M332</f>
        <v>0</v>
      </c>
      <c r="U332" s="39"/>
      <c r="V332" s="60"/>
      <c r="W332" s="60"/>
      <c r="X332" s="60"/>
      <c r="Y332" s="60"/>
      <c r="Z332" s="67">
        <f>SUM(V332:Y332)</f>
        <v>0</v>
      </c>
      <c r="AA332" s="61">
        <f>+AA331</f>
        <v>314</v>
      </c>
      <c r="AC332" s="36">
        <f>IF(Z332&gt;=AA332,IF(S332&lt;Z332,+S332,+Z332),0)</f>
        <v>0</v>
      </c>
      <c r="AD332" s="45">
        <f>IF(AC332&gt;0,+AC332*M332,0)</f>
        <v>0</v>
      </c>
      <c r="AE332" s="45"/>
      <c r="AF332" s="36">
        <f>IF(AC332=0,IF(S332&lt;W332,+S332,+W332),0)</f>
        <v>0</v>
      </c>
      <c r="AG332" s="45">
        <f>IF(AF332&gt;0,+AF332*M332,0)</f>
        <v>0</v>
      </c>
      <c r="AH332" s="45"/>
      <c r="AI332" s="37">
        <f>IF((S332-AC332-AF332)&gt;0,(+S332-AC332-AF332)*0.85,0)</f>
        <v>0</v>
      </c>
      <c r="AJ332" s="45">
        <f t="shared" si="235"/>
        <v>0</v>
      </c>
      <c r="AK332" s="45"/>
      <c r="AL332" s="37">
        <f t="shared" si="236"/>
        <v>0</v>
      </c>
      <c r="AM332" s="23">
        <f t="shared" si="237"/>
        <v>0</v>
      </c>
      <c r="AN332" s="23"/>
    </row>
    <row r="333" spans="1:40" ht="12.75" customHeight="1" x14ac:dyDescent="0.25">
      <c r="B333" s="28"/>
      <c r="C333" s="39"/>
      <c r="D333" s="21"/>
      <c r="E333" s="63"/>
      <c r="G333" s="38"/>
      <c r="H333" s="39"/>
      <c r="I333" s="62"/>
      <c r="J333" s="39"/>
      <c r="K333" s="50"/>
      <c r="L333" s="59"/>
      <c r="M333" s="50"/>
      <c r="N333" s="59"/>
      <c r="O333" s="49"/>
      <c r="P333" s="39"/>
      <c r="R333" s="39"/>
      <c r="S333" s="36"/>
      <c r="U333" s="39"/>
      <c r="X333" s="36"/>
      <c r="AE333" s="40"/>
      <c r="AG333" s="41"/>
      <c r="AK333" s="42"/>
    </row>
    <row r="334" spans="1:40" ht="12.75" customHeight="1" x14ac:dyDescent="0.25">
      <c r="B334" s="28"/>
      <c r="C334" s="39"/>
      <c r="D334" s="21"/>
      <c r="E334" s="63"/>
      <c r="G334" s="38"/>
      <c r="H334" s="39"/>
      <c r="I334" s="62"/>
      <c r="J334" s="39"/>
      <c r="K334" s="50"/>
      <c r="L334" s="59"/>
      <c r="M334" s="50"/>
      <c r="N334" s="59"/>
      <c r="O334" s="49"/>
      <c r="P334" s="39"/>
      <c r="R334" s="39"/>
      <c r="S334" s="36"/>
      <c r="U334" s="39"/>
      <c r="X334" s="36"/>
      <c r="AE334" s="40"/>
      <c r="AG334" s="41"/>
      <c r="AK334" s="42"/>
    </row>
    <row r="335" spans="1:40" ht="12.75" customHeight="1" x14ac:dyDescent="0.25">
      <c r="B335" s="28"/>
      <c r="C335" s="39"/>
      <c r="D335" s="21"/>
      <c r="E335" s="63"/>
      <c r="G335" s="38"/>
      <c r="H335" s="39"/>
      <c r="I335" s="62"/>
      <c r="J335" s="39"/>
      <c r="K335" s="50"/>
      <c r="L335" s="59"/>
      <c r="M335" s="50"/>
      <c r="N335" s="59"/>
      <c r="O335" s="49"/>
      <c r="P335" s="39"/>
      <c r="R335" s="39"/>
      <c r="S335" s="36"/>
      <c r="U335" s="39"/>
      <c r="X335" s="36"/>
      <c r="AE335" s="40"/>
      <c r="AG335" s="41"/>
      <c r="AK335" s="42"/>
    </row>
    <row r="336" spans="1:40" x14ac:dyDescent="0.25">
      <c r="A336">
        <f>A325+1</f>
        <v>35</v>
      </c>
      <c r="B336" s="52">
        <v>45190</v>
      </c>
      <c r="C336" s="21"/>
      <c r="D336" s="21"/>
      <c r="E336" s="53">
        <f>SUM(E337:E340)</f>
        <v>6556.99</v>
      </c>
      <c r="G336" s="54">
        <f>SUM(G337:G340)</f>
        <v>121</v>
      </c>
      <c r="H336" s="39"/>
      <c r="I336" s="62"/>
      <c r="J336" s="39"/>
      <c r="K336" s="62"/>
      <c r="L336" s="59"/>
      <c r="M336" s="62"/>
      <c r="N336" s="59"/>
      <c r="O336" s="53">
        <f>SUM(O337:O340)</f>
        <v>1444.7399999999998</v>
      </c>
      <c r="P336" s="39"/>
      <c r="Q336" s="39"/>
      <c r="R336" s="39"/>
      <c r="S336" s="54">
        <f>SUM(S337:S340)</f>
        <v>0</v>
      </c>
      <c r="T336" s="53">
        <f>SUM(T337:T340)</f>
        <v>0</v>
      </c>
      <c r="U336" s="39"/>
      <c r="X336" s="36"/>
      <c r="AC336" s="54">
        <f>SUM(AC337:AC340)</f>
        <v>0</v>
      </c>
      <c r="AD336" s="53">
        <f>SUM(AD337:AD340)</f>
        <v>0</v>
      </c>
      <c r="AE336" s="45"/>
      <c r="AF336" s="54">
        <f>SUM(AF337:AF340)</f>
        <v>0</v>
      </c>
      <c r="AG336" s="53">
        <f>SUM(AG337:AG340)</f>
        <v>0</v>
      </c>
      <c r="AH336" s="45"/>
      <c r="AI336" s="65">
        <f>SUM(AI337:AI340)</f>
        <v>0</v>
      </c>
      <c r="AJ336" s="53">
        <f>SUM(AJ337:AJ340)</f>
        <v>0</v>
      </c>
      <c r="AK336" s="45"/>
      <c r="AL336" s="65">
        <f>SUM(AL337:AL340)</f>
        <v>0</v>
      </c>
      <c r="AM336" s="53">
        <f>SUM(AM337:AM340)</f>
        <v>0</v>
      </c>
      <c r="AN336" s="63"/>
    </row>
    <row r="337" spans="1:40" x14ac:dyDescent="0.25">
      <c r="B337" s="28"/>
      <c r="C337" s="55">
        <v>7</v>
      </c>
      <c r="D337" s="21"/>
      <c r="E337" s="56">
        <v>6556.99</v>
      </c>
      <c r="G337" s="57">
        <v>121</v>
      </c>
      <c r="H337" s="39"/>
      <c r="I337" s="50">
        <f>IF(G337=0,0,E337/G337)</f>
        <v>54.19</v>
      </c>
      <c r="J337" s="39"/>
      <c r="K337" s="58">
        <v>42.25</v>
      </c>
      <c r="L337" s="59"/>
      <c r="M337" s="50">
        <f>IF(I337 = 0, 0, I337-K337)</f>
        <v>11.939999999999998</v>
      </c>
      <c r="N337" s="59"/>
      <c r="O337" s="49">
        <f>+M337*G337</f>
        <v>1444.7399999999998</v>
      </c>
      <c r="P337" s="39"/>
      <c r="Q337" s="128">
        <v>476</v>
      </c>
      <c r="R337" s="39"/>
      <c r="S337" s="36">
        <f>IF(($G337-$Q337)&gt;0,($G337-$Q337),0)</f>
        <v>0</v>
      </c>
      <c r="T337" s="45">
        <f>+S337*M337</f>
        <v>0</v>
      </c>
      <c r="U337" s="39"/>
      <c r="V337" s="60"/>
      <c r="W337" s="60"/>
      <c r="X337" s="60"/>
      <c r="Y337" s="60"/>
      <c r="Z337" s="67">
        <f>SUM(V337:Y337)</f>
        <v>0</v>
      </c>
      <c r="AA337" s="61">
        <f>IF(MONTH(B336)&gt;9,+$G$512,IF(MONTH(B336)&lt;4,+$G$512,+$G$513))</f>
        <v>314</v>
      </c>
      <c r="AC337" s="36">
        <f>IF(Z337&gt;=AA337,IF(S337&lt;Z337,+S337,+Z337),0)</f>
        <v>0</v>
      </c>
      <c r="AD337" s="45">
        <f>IF(AC337&gt;0,+AC337*M337,0)</f>
        <v>0</v>
      </c>
      <c r="AE337" s="45"/>
      <c r="AF337" s="36">
        <f>IF(AC337=0,IF(S337&lt;W337,+S337,+W337),0)</f>
        <v>0</v>
      </c>
      <c r="AG337" s="45">
        <f>IF(AF337&gt;0,+AF337*M337,0)</f>
        <v>0</v>
      </c>
      <c r="AH337" s="45"/>
      <c r="AI337" s="37">
        <f>IF((S337-AC337-AF337)&gt;0,(+S337-AC337-AF337)*0.85,0)</f>
        <v>0</v>
      </c>
      <c r="AJ337" s="45">
        <f>IF(AI337&gt;0,IF(I337&lt;$I$508,+AI337*M337,+AI337*($I$508-K337)),0)</f>
        <v>0</v>
      </c>
      <c r="AK337" s="45"/>
      <c r="AL337" s="37">
        <f t="shared" ref="AL337:AL340" si="253">+S337-AC337-AF337-AI337</f>
        <v>0</v>
      </c>
      <c r="AM337" s="23">
        <f t="shared" ref="AM337:AM340" si="254">+T337-AD337-AG337-AJ337</f>
        <v>0</v>
      </c>
      <c r="AN337" s="23"/>
    </row>
    <row r="338" spans="1:40" x14ac:dyDescent="0.25">
      <c r="B338" s="28"/>
      <c r="C338" s="55"/>
      <c r="D338" s="21"/>
      <c r="E338" s="56"/>
      <c r="G338" s="57"/>
      <c r="H338" s="39"/>
      <c r="I338" s="50">
        <f>IF(G338=0,0,E338/G338)</f>
        <v>0</v>
      </c>
      <c r="J338" s="39"/>
      <c r="K338" s="126">
        <f>IF(G338=0,0,+K337)</f>
        <v>0</v>
      </c>
      <c r="L338" s="59"/>
      <c r="M338" s="50">
        <f>IF(I338 = 0, 0, I338-K338)</f>
        <v>0</v>
      </c>
      <c r="N338" s="59"/>
      <c r="O338" s="49">
        <f>+M338*G338</f>
        <v>0</v>
      </c>
      <c r="P338" s="39"/>
      <c r="Q338" s="128">
        <v>0</v>
      </c>
      <c r="R338" s="39"/>
      <c r="S338" s="36">
        <f>IF(($G338-$Q338)&gt;0,($G338-$Q338),0)</f>
        <v>0</v>
      </c>
      <c r="T338" s="45">
        <f>+S338*M338</f>
        <v>0</v>
      </c>
      <c r="U338" s="39"/>
      <c r="V338" s="60"/>
      <c r="W338" s="60"/>
      <c r="X338" s="60"/>
      <c r="Y338" s="60"/>
      <c r="Z338" s="67">
        <f>SUM(V338:Y338)</f>
        <v>0</v>
      </c>
      <c r="AA338" s="61">
        <f>+AA337</f>
        <v>314</v>
      </c>
      <c r="AC338" s="36">
        <f>IF(Z338&gt;=AA338,IF(S338&lt;Z338,+S338,+Z338),0)</f>
        <v>0</v>
      </c>
      <c r="AD338" s="45">
        <f>IF(AC338&gt;0,+AC338*M338,0)</f>
        <v>0</v>
      </c>
      <c r="AE338" s="45"/>
      <c r="AF338" s="36">
        <f>IF(AC338=0,IF(S338&lt;W338,+S338,+W338),0)</f>
        <v>0</v>
      </c>
      <c r="AG338" s="45">
        <f>IF(AF338&gt;0,+AF338*M338,0)</f>
        <v>0</v>
      </c>
      <c r="AH338" s="45"/>
      <c r="AI338" s="37">
        <f>IF((S338-AC338-AF338)&gt;0,(+S338-AC338-AF338)*0.85,0)</f>
        <v>0</v>
      </c>
      <c r="AJ338" s="45">
        <f>IF(AI338&gt;0,IF(I338&lt;$I$508,+AI338*M338,+AI338*($I$508-K338)),0)</f>
        <v>0</v>
      </c>
      <c r="AK338" s="45"/>
      <c r="AL338" s="37">
        <f t="shared" si="253"/>
        <v>0</v>
      </c>
      <c r="AM338" s="23">
        <f t="shared" si="254"/>
        <v>0</v>
      </c>
      <c r="AN338" s="23"/>
    </row>
    <row r="339" spans="1:40" x14ac:dyDescent="0.25">
      <c r="B339" s="28"/>
      <c r="C339" s="55"/>
      <c r="D339" s="21"/>
      <c r="E339" s="56"/>
      <c r="G339" s="57"/>
      <c r="H339" s="39"/>
      <c r="I339" s="50">
        <f>IF(G339=0,0,E339/G339)</f>
        <v>0</v>
      </c>
      <c r="J339" s="39"/>
      <c r="K339" s="126">
        <f>IF(G339=0,0,+K338)</f>
        <v>0</v>
      </c>
      <c r="L339" s="59"/>
      <c r="M339" s="50">
        <f>IF(I339 = 0, 0, I339-K339)</f>
        <v>0</v>
      </c>
      <c r="N339" s="59"/>
      <c r="O339" s="49">
        <f>+M339*G339</f>
        <v>0</v>
      </c>
      <c r="P339" s="39"/>
      <c r="Q339" s="128">
        <v>0</v>
      </c>
      <c r="R339" s="39"/>
      <c r="S339" s="36">
        <f>IF(($G339-$Q339)&gt;0,($G339-$Q339),0)</f>
        <v>0</v>
      </c>
      <c r="T339" s="45">
        <f>+S339*M339</f>
        <v>0</v>
      </c>
      <c r="U339" s="39"/>
      <c r="V339" s="60"/>
      <c r="W339" s="60"/>
      <c r="X339" s="60"/>
      <c r="Y339" s="60"/>
      <c r="Z339" s="67">
        <f>SUM(V339:Y339)</f>
        <v>0</v>
      </c>
      <c r="AA339" s="61">
        <f>+AA338</f>
        <v>314</v>
      </c>
      <c r="AC339" s="36">
        <f>IF(Z339&gt;=AA339,IF(S339&lt;Z339,+S339,+Z339),0)</f>
        <v>0</v>
      </c>
      <c r="AD339" s="45">
        <f>IF(AC339&gt;0,+AC339*M339,0)</f>
        <v>0</v>
      </c>
      <c r="AE339" s="45"/>
      <c r="AF339" s="36">
        <f>IF(AC339=0,IF(S339&lt;W339,+S339,+W339),0)</f>
        <v>0</v>
      </c>
      <c r="AG339" s="45">
        <f>IF(AF339&gt;0,+AF339*M339,0)</f>
        <v>0</v>
      </c>
      <c r="AH339" s="45"/>
      <c r="AI339" s="37">
        <f>IF((S339-AC339-AF339)&gt;0,(+S339-AC339-AF339)*0.85,0)</f>
        <v>0</v>
      </c>
      <c r="AJ339" s="45">
        <f>IF(AI339&gt;0,IF(I339&lt;$I$508,+AI339*M339,+AI339*($I$508-K339)),0)</f>
        <v>0</v>
      </c>
      <c r="AK339" s="45"/>
      <c r="AL339" s="37">
        <f t="shared" si="253"/>
        <v>0</v>
      </c>
      <c r="AM339" s="23">
        <f t="shared" si="254"/>
        <v>0</v>
      </c>
      <c r="AN339" s="23"/>
    </row>
    <row r="340" spans="1:40" x14ac:dyDescent="0.25">
      <c r="B340" s="28"/>
      <c r="C340" s="55"/>
      <c r="D340" s="21"/>
      <c r="E340" s="56"/>
      <c r="G340" s="57"/>
      <c r="H340" s="39"/>
      <c r="I340" s="50">
        <f>IF(G340=0,0,E340/G340)</f>
        <v>0</v>
      </c>
      <c r="J340" s="39"/>
      <c r="K340" s="126">
        <f>IF(G340=0,0,+K339)</f>
        <v>0</v>
      </c>
      <c r="L340" s="59"/>
      <c r="M340" s="50">
        <f>IF(I340 = 0, 0, I340-K340)</f>
        <v>0</v>
      </c>
      <c r="N340" s="59"/>
      <c r="O340" s="49">
        <f>+M340*G340</f>
        <v>0</v>
      </c>
      <c r="P340" s="39"/>
      <c r="Q340" s="128">
        <v>0</v>
      </c>
      <c r="R340" s="39"/>
      <c r="S340" s="36">
        <f>IF(($G340-$Q340)&gt;0,($G340-$Q340),0)</f>
        <v>0</v>
      </c>
      <c r="T340" s="45">
        <f>+S340*M340</f>
        <v>0</v>
      </c>
      <c r="U340" s="39"/>
      <c r="V340" s="60"/>
      <c r="W340" s="60"/>
      <c r="X340" s="60"/>
      <c r="Y340" s="60"/>
      <c r="Z340" s="67">
        <f>SUM(V340:Y340)</f>
        <v>0</v>
      </c>
      <c r="AA340" s="61">
        <f>+AA339</f>
        <v>314</v>
      </c>
      <c r="AC340" s="36">
        <f>IF(Z340&gt;=AA340,IF(S340&lt;Z340,+S340,+Z340),0)</f>
        <v>0</v>
      </c>
      <c r="AD340" s="45">
        <f>IF(AC340&gt;0,+AC340*M340,0)</f>
        <v>0</v>
      </c>
      <c r="AE340" s="45"/>
      <c r="AF340" s="36">
        <f>IF(AC340=0,IF(S340&lt;W340,+S340,+W340),0)</f>
        <v>0</v>
      </c>
      <c r="AG340" s="45">
        <f>IF(AF340&gt;0,+AF340*M340,0)</f>
        <v>0</v>
      </c>
      <c r="AH340" s="45"/>
      <c r="AI340" s="37">
        <f>IF((S340-AC340-AF340)&gt;0,(+S340-AC340-AF340)*0.85,0)</f>
        <v>0</v>
      </c>
      <c r="AJ340" s="45">
        <f>IF(AI340&gt;0,IF(I340&lt;$I$508,+AI340*M340,+AI340*($I$508-K340)),0)</f>
        <v>0</v>
      </c>
      <c r="AK340" s="45"/>
      <c r="AL340" s="37">
        <f t="shared" si="253"/>
        <v>0</v>
      </c>
      <c r="AM340" s="23">
        <f t="shared" si="254"/>
        <v>0</v>
      </c>
      <c r="AN340" s="23"/>
    </row>
    <row r="341" spans="1:40" ht="12.75" customHeight="1" x14ac:dyDescent="0.25">
      <c r="B341" s="28"/>
      <c r="C341" s="39"/>
      <c r="D341" s="21"/>
      <c r="E341" s="63"/>
      <c r="G341" s="38"/>
      <c r="H341" s="39"/>
      <c r="I341" s="62"/>
      <c r="J341" s="39"/>
      <c r="K341" s="50"/>
      <c r="L341" s="59"/>
      <c r="M341" s="50"/>
      <c r="N341" s="59"/>
      <c r="O341" s="49"/>
      <c r="P341" s="39"/>
      <c r="R341" s="39"/>
      <c r="S341" s="36"/>
      <c r="U341" s="39"/>
      <c r="X341" s="36"/>
      <c r="AE341" s="40"/>
      <c r="AG341" s="41"/>
      <c r="AK341" s="42"/>
    </row>
    <row r="342" spans="1:40" ht="12.75" customHeight="1" x14ac:dyDescent="0.25">
      <c r="B342" s="28"/>
      <c r="C342" s="39"/>
      <c r="D342" s="21"/>
      <c r="E342" s="63"/>
      <c r="G342" s="38"/>
      <c r="H342" s="39"/>
      <c r="I342" s="62"/>
      <c r="J342" s="39"/>
      <c r="K342" s="50"/>
      <c r="L342" s="59"/>
      <c r="M342" s="50"/>
      <c r="N342" s="59"/>
      <c r="O342" s="49"/>
      <c r="P342" s="39"/>
      <c r="R342" s="39"/>
      <c r="S342" s="36"/>
      <c r="U342" s="39"/>
      <c r="X342" s="36"/>
      <c r="AE342" s="40"/>
      <c r="AG342" s="41"/>
      <c r="AK342" s="42"/>
    </row>
    <row r="343" spans="1:40" ht="12.75" customHeight="1" x14ac:dyDescent="0.25">
      <c r="B343" s="28"/>
      <c r="C343" s="39"/>
      <c r="D343" s="21"/>
      <c r="E343" s="63"/>
      <c r="G343" s="38"/>
      <c r="H343" s="39"/>
      <c r="I343" s="62"/>
      <c r="J343" s="39"/>
      <c r="K343" s="50"/>
      <c r="L343" s="59"/>
      <c r="M343" s="50"/>
      <c r="N343" s="59"/>
      <c r="O343" s="49"/>
      <c r="P343" s="39"/>
      <c r="R343" s="39"/>
      <c r="S343" s="36"/>
      <c r="U343" s="39"/>
      <c r="X343" s="36"/>
      <c r="AE343" s="40"/>
      <c r="AG343" s="41"/>
      <c r="AK343" s="42"/>
    </row>
    <row r="344" spans="1:40" x14ac:dyDescent="0.25">
      <c r="A344">
        <f>A336+1</f>
        <v>36</v>
      </c>
      <c r="B344" s="52">
        <v>45191</v>
      </c>
      <c r="C344" s="21"/>
      <c r="D344" s="21"/>
      <c r="E344" s="53">
        <f>SUM(E345:E348)</f>
        <v>25487.72</v>
      </c>
      <c r="G344" s="54">
        <f>SUM(G345:G348)</f>
        <v>584</v>
      </c>
      <c r="H344" s="39"/>
      <c r="I344" s="62"/>
      <c r="J344" s="39"/>
      <c r="K344" s="62"/>
      <c r="L344" s="59"/>
      <c r="M344" s="62"/>
      <c r="N344" s="59"/>
      <c r="O344" s="53">
        <f>SUM(O345:O348)</f>
        <v>1397.7200000000012</v>
      </c>
      <c r="P344" s="39"/>
      <c r="Q344" s="39"/>
      <c r="R344" s="39"/>
      <c r="S344" s="54">
        <f>SUM(S345:S348)</f>
        <v>0</v>
      </c>
      <c r="T344" s="53">
        <f>SUM(T345:T348)</f>
        <v>0</v>
      </c>
      <c r="U344" s="39"/>
      <c r="X344" s="36"/>
      <c r="AC344" s="54">
        <f>SUM(AC345:AC348)</f>
        <v>0</v>
      </c>
      <c r="AD344" s="53">
        <f>SUM(AD345:AD348)</f>
        <v>0</v>
      </c>
      <c r="AE344" s="45"/>
      <c r="AF344" s="54">
        <f>SUM(AF345:AF348)</f>
        <v>0</v>
      </c>
      <c r="AG344" s="53">
        <f>SUM(AG345:AG348)</f>
        <v>0</v>
      </c>
      <c r="AH344" s="45"/>
      <c r="AI344" s="65">
        <f>SUM(AI345:AI348)</f>
        <v>0</v>
      </c>
      <c r="AJ344" s="53">
        <f>SUM(AJ345:AJ348)</f>
        <v>0</v>
      </c>
      <c r="AK344" s="45"/>
      <c r="AL344" s="65">
        <f>SUM(AL345:AL348)</f>
        <v>0</v>
      </c>
      <c r="AM344" s="53">
        <f>SUM(AM345:AM348)</f>
        <v>0</v>
      </c>
      <c r="AN344" s="63"/>
    </row>
    <row r="345" spans="1:40" x14ac:dyDescent="0.25">
      <c r="B345" s="28"/>
      <c r="C345" s="55">
        <v>15</v>
      </c>
      <c r="D345" s="21"/>
      <c r="E345" s="56">
        <v>9114.58</v>
      </c>
      <c r="G345" s="57">
        <v>218</v>
      </c>
      <c r="H345" s="39"/>
      <c r="I345" s="50">
        <f>IF(G345=0,0,E345/G345)</f>
        <v>41.81</v>
      </c>
      <c r="J345" s="39"/>
      <c r="K345" s="58">
        <v>41.25</v>
      </c>
      <c r="L345" s="59"/>
      <c r="M345" s="50">
        <f>IF(I345 = 0, 0, I345-K345)</f>
        <v>0.56000000000000227</v>
      </c>
      <c r="N345" s="59"/>
      <c r="O345" s="49">
        <f>+M345*G345</f>
        <v>122.0800000000005</v>
      </c>
      <c r="P345" s="39"/>
      <c r="Q345" s="128">
        <v>327</v>
      </c>
      <c r="R345" s="39"/>
      <c r="S345" s="36">
        <f>IF(($G345-$Q345)&gt;0,($G345-$Q345),0)</f>
        <v>0</v>
      </c>
      <c r="T345" s="45">
        <f>+S345*M345</f>
        <v>0</v>
      </c>
      <c r="U345" s="39"/>
      <c r="V345" s="60"/>
      <c r="W345" s="60"/>
      <c r="X345" s="60"/>
      <c r="Y345" s="60"/>
      <c r="Z345" s="67">
        <f>SUM(V345:Y345)</f>
        <v>0</v>
      </c>
      <c r="AA345" s="61">
        <f>IF(MONTH(B344)&gt;9,+$G$512,IF(MONTH(B344)&lt;4,+$G$512,+$G$513))</f>
        <v>314</v>
      </c>
      <c r="AC345" s="36">
        <f>IF(Z345&gt;=AA345,IF(S345&lt;Z345,+S345,+Z345),0)</f>
        <v>0</v>
      </c>
      <c r="AD345" s="45">
        <f>IF(AC345&gt;0,+AC345*M345,0)</f>
        <v>0</v>
      </c>
      <c r="AE345" s="45"/>
      <c r="AF345" s="36">
        <f>IF(AC345=0,IF(S345&lt;W345,+S345,+W345),0)</f>
        <v>0</v>
      </c>
      <c r="AG345" s="45">
        <f>IF(AF345&gt;0,+AF345*M345,0)</f>
        <v>0</v>
      </c>
      <c r="AH345" s="45"/>
      <c r="AI345" s="37">
        <f>IF((S345-AC345-AF345)&gt;0,(+S345-AC345-AF345)*0.85,0)</f>
        <v>0</v>
      </c>
      <c r="AJ345" s="45">
        <f>IF(AI345&gt;0,IF(I345&lt;$I$508,+AI345*M345,+AI345*($I$508-K345)),0)</f>
        <v>0</v>
      </c>
      <c r="AK345" s="45"/>
      <c r="AL345" s="37">
        <f t="shared" ref="AL345:AL348" si="255">+S345-AC345-AF345-AI345</f>
        <v>0</v>
      </c>
      <c r="AM345" s="23">
        <f t="shared" ref="AM345:AM348" si="256">+T345-AD345-AG345-AJ345</f>
        <v>0</v>
      </c>
      <c r="AN345" s="23"/>
    </row>
    <row r="346" spans="1:40" x14ac:dyDescent="0.25">
      <c r="B346" s="28"/>
      <c r="C346" s="55">
        <v>16</v>
      </c>
      <c r="D346" s="21"/>
      <c r="E346" s="56">
        <v>6685.92</v>
      </c>
      <c r="G346" s="57">
        <v>144</v>
      </c>
      <c r="H346" s="39"/>
      <c r="I346" s="50">
        <f>IF(G346=0,0,E346/G346)</f>
        <v>46.43</v>
      </c>
      <c r="J346" s="39"/>
      <c r="K346" s="126">
        <f>IF(G346=0,0,+K345)</f>
        <v>41.25</v>
      </c>
      <c r="L346" s="59"/>
      <c r="M346" s="50">
        <f>IF(I346 = 0, 0, I346-K346)</f>
        <v>5.18</v>
      </c>
      <c r="N346" s="59"/>
      <c r="O346" s="49">
        <f>+M346*G346</f>
        <v>745.92</v>
      </c>
      <c r="P346" s="39"/>
      <c r="Q346" s="128">
        <v>327</v>
      </c>
      <c r="R346" s="39"/>
      <c r="S346" s="36">
        <f>IF(($G346-$Q346)&gt;0,($G346-$Q346),0)</f>
        <v>0</v>
      </c>
      <c r="T346" s="45">
        <f>+S346*M346</f>
        <v>0</v>
      </c>
      <c r="U346" s="39"/>
      <c r="V346" s="60"/>
      <c r="W346" s="60"/>
      <c r="X346" s="60"/>
      <c r="Y346" s="60"/>
      <c r="Z346" s="67">
        <f>SUM(V346:Y346)</f>
        <v>0</v>
      </c>
      <c r="AA346" s="61">
        <f>+AA345</f>
        <v>314</v>
      </c>
      <c r="AC346" s="36">
        <f>IF(Z346&gt;=AA346,IF(S346&lt;Z346,+S346,+Z346),0)</f>
        <v>0</v>
      </c>
      <c r="AD346" s="45">
        <f>IF(AC346&gt;0,+AC346*M346,0)</f>
        <v>0</v>
      </c>
      <c r="AE346" s="45"/>
      <c r="AF346" s="36">
        <f>IF(AC346=0,IF(S346&lt;W346,+S346,+W346),0)</f>
        <v>0</v>
      </c>
      <c r="AG346" s="45">
        <f>IF(AF346&gt;0,+AF346*M346,0)</f>
        <v>0</v>
      </c>
      <c r="AH346" s="45"/>
      <c r="AI346" s="37">
        <f>IF((S346-AC346-AF346)&gt;0,(+S346-AC346-AF346)*0.85,0)</f>
        <v>0</v>
      </c>
      <c r="AJ346" s="45">
        <f>IF(AI346&gt;0,IF(I346&lt;$I$508,+AI346*M346,+AI346*($I$508-K346)),0)</f>
        <v>0</v>
      </c>
      <c r="AK346" s="45"/>
      <c r="AL346" s="37">
        <f t="shared" si="255"/>
        <v>0</v>
      </c>
      <c r="AM346" s="23">
        <f t="shared" si="256"/>
        <v>0</v>
      </c>
      <c r="AN346" s="23"/>
    </row>
    <row r="347" spans="1:40" x14ac:dyDescent="0.25">
      <c r="B347" s="28"/>
      <c r="C347" s="55">
        <v>17</v>
      </c>
      <c r="D347" s="21"/>
      <c r="E347" s="56">
        <v>5491.22</v>
      </c>
      <c r="G347" s="57">
        <v>122</v>
      </c>
      <c r="H347" s="39"/>
      <c r="I347" s="50">
        <f>IF(G347=0,0,E347/G347)</f>
        <v>45.010000000000005</v>
      </c>
      <c r="J347" s="39"/>
      <c r="K347" s="126">
        <f>IF(G347=0,0,+K346)</f>
        <v>41.25</v>
      </c>
      <c r="L347" s="59"/>
      <c r="M347" s="50">
        <f>IF(I347 = 0, 0, I347-K347)</f>
        <v>3.7600000000000051</v>
      </c>
      <c r="N347" s="59"/>
      <c r="O347" s="49">
        <f>+M347*G347</f>
        <v>458.7200000000006</v>
      </c>
      <c r="P347" s="39"/>
      <c r="Q347" s="128">
        <v>327</v>
      </c>
      <c r="R347" s="39"/>
      <c r="S347" s="36">
        <f>IF(($G347-$Q347)&gt;0,($G347-$Q347),0)</f>
        <v>0</v>
      </c>
      <c r="T347" s="45">
        <f>+S347*M347</f>
        <v>0</v>
      </c>
      <c r="U347" s="39"/>
      <c r="V347" s="60"/>
      <c r="W347" s="60"/>
      <c r="X347" s="60"/>
      <c r="Y347" s="60"/>
      <c r="Z347" s="67">
        <f>SUM(V347:Y347)</f>
        <v>0</v>
      </c>
      <c r="AA347" s="61">
        <f>+AA346</f>
        <v>314</v>
      </c>
      <c r="AC347" s="36">
        <f>IF(Z347&gt;=AA347,IF(S347&lt;Z347,+S347,+Z347),0)</f>
        <v>0</v>
      </c>
      <c r="AD347" s="45">
        <f>IF(AC347&gt;0,+AC347*M347,0)</f>
        <v>0</v>
      </c>
      <c r="AE347" s="45"/>
      <c r="AF347" s="36">
        <f>IF(AC347=0,IF(S347&lt;W347,+S347,+W347),0)</f>
        <v>0</v>
      </c>
      <c r="AG347" s="45">
        <f>IF(AF347&gt;0,+AF347*M347,0)</f>
        <v>0</v>
      </c>
      <c r="AH347" s="45"/>
      <c r="AI347" s="37">
        <f>IF((S347-AC347-AF347)&gt;0,(+S347-AC347-AF347)*0.85,0)</f>
        <v>0</v>
      </c>
      <c r="AJ347" s="45">
        <f>IF(AI347&gt;0,IF(I347&lt;$I$508,+AI347*M347,+AI347*($I$508-K347)),0)</f>
        <v>0</v>
      </c>
      <c r="AK347" s="45"/>
      <c r="AL347" s="37">
        <f t="shared" si="255"/>
        <v>0</v>
      </c>
      <c r="AM347" s="23">
        <f t="shared" si="256"/>
        <v>0</v>
      </c>
      <c r="AN347" s="23"/>
    </row>
    <row r="348" spans="1:40" x14ac:dyDescent="0.25">
      <c r="B348" s="28"/>
      <c r="C348" s="55">
        <v>18</v>
      </c>
      <c r="D348" s="21"/>
      <c r="E348" s="56">
        <v>4196</v>
      </c>
      <c r="G348" s="57">
        <v>100</v>
      </c>
      <c r="H348" s="39"/>
      <c r="I348" s="50">
        <f>IF(G348=0,0,E348/G348)</f>
        <v>41.96</v>
      </c>
      <c r="J348" s="39"/>
      <c r="K348" s="126">
        <f>IF(G348=0,0,+K347)</f>
        <v>41.25</v>
      </c>
      <c r="L348" s="59"/>
      <c r="M348" s="50">
        <f>IF(I348 = 0, 0, I348-K348)</f>
        <v>0.71000000000000085</v>
      </c>
      <c r="N348" s="59"/>
      <c r="O348" s="49">
        <f>+M348*G348</f>
        <v>71.000000000000085</v>
      </c>
      <c r="P348" s="39"/>
      <c r="Q348" s="128">
        <v>327</v>
      </c>
      <c r="R348" s="39"/>
      <c r="S348" s="36">
        <f>IF(($G348-$Q348)&gt;0,($G348-$Q348),0)</f>
        <v>0</v>
      </c>
      <c r="T348" s="45">
        <f>+S348*M348</f>
        <v>0</v>
      </c>
      <c r="U348" s="39"/>
      <c r="V348" s="60"/>
      <c r="W348" s="60"/>
      <c r="X348" s="60"/>
      <c r="Y348" s="60"/>
      <c r="Z348" s="67">
        <f>SUM(V348:Y348)</f>
        <v>0</v>
      </c>
      <c r="AA348" s="61">
        <f>+AA347</f>
        <v>314</v>
      </c>
      <c r="AC348" s="36">
        <f>IF(Z348&gt;=AA348,IF(S348&lt;Z348,+S348,+Z348),0)</f>
        <v>0</v>
      </c>
      <c r="AD348" s="45">
        <f>IF(AC348&gt;0,+AC348*M348,0)</f>
        <v>0</v>
      </c>
      <c r="AE348" s="45"/>
      <c r="AF348" s="36">
        <f>IF(AC348=0,IF(S348&lt;W348,+S348,+W348),0)</f>
        <v>0</v>
      </c>
      <c r="AG348" s="45">
        <f>IF(AF348&gt;0,+AF348*M348,0)</f>
        <v>0</v>
      </c>
      <c r="AH348" s="45"/>
      <c r="AI348" s="37">
        <f>IF((S348-AC348-AF348)&gt;0,(+S348-AC348-AF348)*0.85,0)</f>
        <v>0</v>
      </c>
      <c r="AJ348" s="45">
        <f>IF(AI348&gt;0,IF(I348&lt;$I$508,+AI348*M348,+AI348*($I$508-K348)),0)</f>
        <v>0</v>
      </c>
      <c r="AK348" s="45"/>
      <c r="AL348" s="37">
        <f t="shared" si="255"/>
        <v>0</v>
      </c>
      <c r="AM348" s="23">
        <f t="shared" si="256"/>
        <v>0</v>
      </c>
      <c r="AN348" s="23"/>
    </row>
    <row r="349" spans="1:40" ht="12.75" customHeight="1" x14ac:dyDescent="0.25">
      <c r="B349" s="28"/>
      <c r="C349" s="39"/>
      <c r="D349" s="21"/>
      <c r="E349" s="63"/>
      <c r="G349" s="38"/>
      <c r="H349" s="39"/>
      <c r="I349" s="62"/>
      <c r="J349" s="39"/>
      <c r="K349" s="50"/>
      <c r="L349" s="59"/>
      <c r="M349" s="50"/>
      <c r="N349" s="59"/>
      <c r="O349" s="49"/>
      <c r="P349" s="39"/>
      <c r="R349" s="39"/>
      <c r="S349" s="36"/>
      <c r="U349" s="39"/>
      <c r="X349" s="36"/>
      <c r="AE349" s="40"/>
      <c r="AG349" s="41"/>
      <c r="AK349" s="42"/>
    </row>
    <row r="350" spans="1:40" ht="12.75" customHeight="1" x14ac:dyDescent="0.25">
      <c r="B350" s="28"/>
      <c r="C350" s="39"/>
      <c r="D350" s="21"/>
      <c r="E350" s="63"/>
      <c r="G350" s="38"/>
      <c r="H350" s="39"/>
      <c r="I350" s="62"/>
      <c r="J350" s="39"/>
      <c r="K350" s="50"/>
      <c r="L350" s="59"/>
      <c r="M350" s="50"/>
      <c r="N350" s="59"/>
      <c r="O350" s="49"/>
      <c r="P350" s="39"/>
      <c r="R350" s="39"/>
      <c r="S350" s="36"/>
      <c r="U350" s="39"/>
      <c r="X350" s="36"/>
      <c r="AE350" s="40"/>
      <c r="AG350" s="41"/>
      <c r="AK350" s="42"/>
    </row>
    <row r="351" spans="1:40" ht="12.75" customHeight="1" x14ac:dyDescent="0.25">
      <c r="B351" s="28"/>
      <c r="C351" s="39"/>
      <c r="D351" s="21"/>
      <c r="E351" s="63"/>
      <c r="G351" s="38"/>
      <c r="H351" s="39"/>
      <c r="I351" s="62"/>
      <c r="J351" s="39"/>
      <c r="K351" s="50"/>
      <c r="L351" s="59"/>
      <c r="M351" s="50"/>
      <c r="N351" s="59"/>
      <c r="O351" s="49"/>
      <c r="P351" s="39"/>
      <c r="R351" s="39"/>
      <c r="S351" s="36"/>
      <c r="U351" s="39"/>
      <c r="X351" s="36"/>
      <c r="AE351" s="40"/>
      <c r="AG351" s="41"/>
      <c r="AK351" s="42"/>
    </row>
    <row r="352" spans="1:40" x14ac:dyDescent="0.25">
      <c r="A352">
        <f>A344+1</f>
        <v>37</v>
      </c>
      <c r="B352" s="52">
        <v>45192</v>
      </c>
      <c r="C352" s="21"/>
      <c r="D352" s="21"/>
      <c r="E352" s="53">
        <f>SUM(E353:E356)</f>
        <v>8711.2800000000007</v>
      </c>
      <c r="G352" s="54">
        <f>SUM(G353:G356)</f>
        <v>197</v>
      </c>
      <c r="H352" s="39"/>
      <c r="I352" s="62"/>
      <c r="J352" s="39"/>
      <c r="K352" s="62"/>
      <c r="L352" s="59"/>
      <c r="M352" s="62"/>
      <c r="N352" s="59"/>
      <c r="O352" s="53">
        <f>SUM(O353:O356)</f>
        <v>756.41999999999985</v>
      </c>
      <c r="P352" s="39"/>
      <c r="Q352" s="39"/>
      <c r="R352" s="39"/>
      <c r="S352" s="54">
        <f>SUM(S353:S356)</f>
        <v>0</v>
      </c>
      <c r="T352" s="53">
        <f>SUM(T353:T356)</f>
        <v>0</v>
      </c>
      <c r="U352" s="39"/>
      <c r="X352" s="36"/>
      <c r="AC352" s="54">
        <f>SUM(AC353:AC356)</f>
        <v>0</v>
      </c>
      <c r="AD352" s="53">
        <f>SUM(AD353:AD356)</f>
        <v>0</v>
      </c>
      <c r="AE352" s="45"/>
      <c r="AF352" s="54">
        <f>SUM(AF353:AF356)</f>
        <v>0</v>
      </c>
      <c r="AG352" s="53">
        <f>SUM(AG353:AG356)</f>
        <v>0</v>
      </c>
      <c r="AH352" s="45"/>
      <c r="AI352" s="65">
        <f>SUM(AI353:AI356)</f>
        <v>0</v>
      </c>
      <c r="AJ352" s="53">
        <f>SUM(AJ353:AJ356)</f>
        <v>0</v>
      </c>
      <c r="AK352" s="45"/>
      <c r="AL352" s="65">
        <f>SUM(AL353:AL356)</f>
        <v>0</v>
      </c>
      <c r="AM352" s="53">
        <f>SUM(AM353:AM356)</f>
        <v>0</v>
      </c>
      <c r="AN352" s="63"/>
    </row>
    <row r="353" spans="1:40" x14ac:dyDescent="0.25">
      <c r="B353" s="28"/>
      <c r="C353" s="55">
        <v>16</v>
      </c>
      <c r="D353" s="21"/>
      <c r="E353" s="56">
        <v>2792.76</v>
      </c>
      <c r="G353" s="57">
        <v>68</v>
      </c>
      <c r="H353" s="39"/>
      <c r="I353" s="50">
        <f>IF(G353=0,0,E353/G353)</f>
        <v>41.07</v>
      </c>
      <c r="J353" s="39"/>
      <c r="K353" s="58">
        <v>40.380000000000003</v>
      </c>
      <c r="L353" s="59"/>
      <c r="M353" s="50">
        <f>IF(I353 = 0, 0, I353-K353)</f>
        <v>0.68999999999999773</v>
      </c>
      <c r="N353" s="59"/>
      <c r="O353" s="49">
        <f>+M353*G353</f>
        <v>46.919999999999845</v>
      </c>
      <c r="P353" s="39"/>
      <c r="Q353" s="128">
        <v>940</v>
      </c>
      <c r="R353" s="39"/>
      <c r="S353" s="36">
        <f>IF(($G353-$Q353)&gt;0,($G353-$Q353),0)</f>
        <v>0</v>
      </c>
      <c r="T353" s="45">
        <f>+S353*M353</f>
        <v>0</v>
      </c>
      <c r="U353" s="39"/>
      <c r="V353" s="60"/>
      <c r="W353" s="60"/>
      <c r="X353" s="60"/>
      <c r="Y353" s="60"/>
      <c r="Z353" s="67">
        <f>SUM(V353:Y353)</f>
        <v>0</v>
      </c>
      <c r="AA353" s="61">
        <f>IF(MONTH(B352)&gt;9,+$G$512,IF(MONTH(B352)&lt;4,+$G$512,+$G$513))</f>
        <v>314</v>
      </c>
      <c r="AC353" s="36">
        <f>IF(Z353&gt;=AA353,IF(S353&lt;Z353,+S353,+Z353),0)</f>
        <v>0</v>
      </c>
      <c r="AD353" s="45">
        <f>IF(AC353&gt;0,+AC353*M353,0)</f>
        <v>0</v>
      </c>
      <c r="AE353" s="45"/>
      <c r="AF353" s="36">
        <f>IF(AC353=0,IF(S353&lt;W353,+S353,+W353),0)</f>
        <v>0</v>
      </c>
      <c r="AG353" s="45">
        <f>IF(AF353&gt;0,+AF353*M353,0)</f>
        <v>0</v>
      </c>
      <c r="AH353" s="45"/>
      <c r="AI353" s="37">
        <f>IF((S353-AC353-AF353)&gt;0,(+S353-AC353-AF353)*0.85,0)</f>
        <v>0</v>
      </c>
      <c r="AJ353" s="45">
        <f>IF(AI353&gt;0,IF(I353&lt;$I$508,+AI353*M353,+AI353*($I$508-K353)),0)</f>
        <v>0</v>
      </c>
      <c r="AK353" s="45"/>
      <c r="AL353" s="37">
        <f t="shared" ref="AL353:AL356" si="257">+S353-AC353-AF353-AI353</f>
        <v>0</v>
      </c>
      <c r="AM353" s="23">
        <f t="shared" ref="AM353:AM356" si="258">+T353-AD353-AG353-AJ353</f>
        <v>0</v>
      </c>
      <c r="AN353" s="23"/>
    </row>
    <row r="354" spans="1:40" x14ac:dyDescent="0.25">
      <c r="B354" s="28"/>
      <c r="C354" s="55">
        <v>17</v>
      </c>
      <c r="D354" s="21"/>
      <c r="E354" s="56">
        <v>5918.52</v>
      </c>
      <c r="G354" s="57">
        <v>129</v>
      </c>
      <c r="H354" s="39"/>
      <c r="I354" s="50">
        <f>IF(G354=0,0,E354/G354)</f>
        <v>45.88</v>
      </c>
      <c r="J354" s="39"/>
      <c r="K354" s="126">
        <f>IF(G354=0,0,+K353)</f>
        <v>40.380000000000003</v>
      </c>
      <c r="L354" s="59"/>
      <c r="M354" s="50">
        <f>IF(I354 = 0, 0, I354-K354)</f>
        <v>5.5</v>
      </c>
      <c r="N354" s="59"/>
      <c r="O354" s="49">
        <f>+M354*G354</f>
        <v>709.5</v>
      </c>
      <c r="P354" s="39"/>
      <c r="Q354" s="128">
        <v>940</v>
      </c>
      <c r="R354" s="39"/>
      <c r="S354" s="36">
        <f>IF(($G354-$Q354)&gt;0,($G354-$Q354),0)</f>
        <v>0</v>
      </c>
      <c r="T354" s="45">
        <f>+S354*M354</f>
        <v>0</v>
      </c>
      <c r="U354" s="39"/>
      <c r="V354" s="60"/>
      <c r="W354" s="60"/>
      <c r="X354" s="60"/>
      <c r="Y354" s="60"/>
      <c r="Z354" s="67">
        <f>SUM(V354:Y354)</f>
        <v>0</v>
      </c>
      <c r="AA354" s="61">
        <f>+AA353</f>
        <v>314</v>
      </c>
      <c r="AC354" s="36">
        <f>IF(Z354&gt;=AA354,IF(S354&lt;Z354,+S354,+Z354),0)</f>
        <v>0</v>
      </c>
      <c r="AD354" s="45">
        <f>IF(AC354&gt;0,+AC354*M354,0)</f>
        <v>0</v>
      </c>
      <c r="AE354" s="45"/>
      <c r="AF354" s="36">
        <f>IF(AC354=0,IF(S354&lt;W354,+S354,+W354),0)</f>
        <v>0</v>
      </c>
      <c r="AG354" s="45">
        <f>IF(AF354&gt;0,+AF354*M354,0)</f>
        <v>0</v>
      </c>
      <c r="AH354" s="45"/>
      <c r="AI354" s="37">
        <f>IF((S354-AC354-AF354)&gt;0,(+S354-AC354-AF354)*0.85,0)</f>
        <v>0</v>
      </c>
      <c r="AJ354" s="45">
        <f>IF(AI354&gt;0,IF(I354&lt;$I$508,+AI354*M354,+AI354*($I$508-K354)),0)</f>
        <v>0</v>
      </c>
      <c r="AK354" s="45"/>
      <c r="AL354" s="37">
        <f t="shared" si="257"/>
        <v>0</v>
      </c>
      <c r="AM354" s="23">
        <f t="shared" si="258"/>
        <v>0</v>
      </c>
      <c r="AN354" s="23"/>
    </row>
    <row r="355" spans="1:40" x14ac:dyDescent="0.25">
      <c r="B355" s="28"/>
      <c r="C355" s="55"/>
      <c r="D355" s="21"/>
      <c r="E355" s="56"/>
      <c r="G355" s="57"/>
      <c r="H355" s="39"/>
      <c r="I355" s="50">
        <f>IF(G355=0,0,E355/G355)</f>
        <v>0</v>
      </c>
      <c r="J355" s="39"/>
      <c r="K355" s="126">
        <f>IF(G355=0,0,+K354)</f>
        <v>0</v>
      </c>
      <c r="L355" s="59"/>
      <c r="M355" s="50">
        <f>IF(I355 = 0, 0, I355-K355)</f>
        <v>0</v>
      </c>
      <c r="N355" s="59"/>
      <c r="O355" s="49">
        <f>+M355*G355</f>
        <v>0</v>
      </c>
      <c r="P355" s="39"/>
      <c r="Q355" s="128">
        <v>0</v>
      </c>
      <c r="R355" s="39"/>
      <c r="S355" s="36">
        <f>IF(($G355-$Q355)&gt;0,($G355-$Q355),0)</f>
        <v>0</v>
      </c>
      <c r="T355" s="45">
        <f>+S355*M355</f>
        <v>0</v>
      </c>
      <c r="U355" s="39"/>
      <c r="V355" s="60"/>
      <c r="W355" s="60"/>
      <c r="X355" s="60"/>
      <c r="Y355" s="60"/>
      <c r="Z355" s="67">
        <f>SUM(V355:Y355)</f>
        <v>0</v>
      </c>
      <c r="AA355" s="61">
        <f>+AA354</f>
        <v>314</v>
      </c>
      <c r="AC355" s="36">
        <f>IF(Z355&gt;=AA355,IF(S355&lt;Z355,+S355,+Z355),0)</f>
        <v>0</v>
      </c>
      <c r="AD355" s="45">
        <f>IF(AC355&gt;0,+AC355*M355,0)</f>
        <v>0</v>
      </c>
      <c r="AE355" s="45"/>
      <c r="AF355" s="36">
        <f>IF(AC355=0,IF(S355&lt;W355,+S355,+W355),0)</f>
        <v>0</v>
      </c>
      <c r="AG355" s="45">
        <f>IF(AF355&gt;0,+AF355*M355,0)</f>
        <v>0</v>
      </c>
      <c r="AH355" s="45"/>
      <c r="AI355" s="37">
        <f>IF((S355-AC355-AF355)&gt;0,(+S355-AC355-AF355)*0.85,0)</f>
        <v>0</v>
      </c>
      <c r="AJ355" s="45">
        <f>IF(AI355&gt;0,IF(I355&lt;$I$508,+AI355*M355,+AI355*($I$508-K355)),0)</f>
        <v>0</v>
      </c>
      <c r="AK355" s="45"/>
      <c r="AL355" s="37">
        <f t="shared" si="257"/>
        <v>0</v>
      </c>
      <c r="AM355" s="23">
        <f t="shared" si="258"/>
        <v>0</v>
      </c>
      <c r="AN355" s="23"/>
    </row>
    <row r="356" spans="1:40" x14ac:dyDescent="0.25">
      <c r="B356" s="28"/>
      <c r="C356" s="55"/>
      <c r="D356" s="21"/>
      <c r="E356" s="56"/>
      <c r="G356" s="57"/>
      <c r="H356" s="39"/>
      <c r="I356" s="50">
        <f>IF(G356=0,0,E356/G356)</f>
        <v>0</v>
      </c>
      <c r="J356" s="39"/>
      <c r="K356" s="126">
        <f>IF(G356=0,0,+K355)</f>
        <v>0</v>
      </c>
      <c r="L356" s="59"/>
      <c r="M356" s="50">
        <f>IF(I356 = 0, 0, I356-K356)</f>
        <v>0</v>
      </c>
      <c r="N356" s="59"/>
      <c r="O356" s="49">
        <f>+M356*G356</f>
        <v>0</v>
      </c>
      <c r="P356" s="39"/>
      <c r="Q356" s="128">
        <v>0</v>
      </c>
      <c r="R356" s="39"/>
      <c r="S356" s="36">
        <f>IF(($G356-$Q356)&gt;0,($G356-$Q356),0)</f>
        <v>0</v>
      </c>
      <c r="T356" s="45">
        <f>+S356*M356</f>
        <v>0</v>
      </c>
      <c r="U356" s="39"/>
      <c r="V356" s="60"/>
      <c r="W356" s="60"/>
      <c r="X356" s="60"/>
      <c r="Y356" s="60"/>
      <c r="Z356" s="67">
        <f>SUM(V356:Y356)</f>
        <v>0</v>
      </c>
      <c r="AA356" s="61">
        <f>+AA355</f>
        <v>314</v>
      </c>
      <c r="AC356" s="36">
        <f>IF(Z356&gt;=AA356,IF(S356&lt;Z356,+S356,+Z356),0)</f>
        <v>0</v>
      </c>
      <c r="AD356" s="45">
        <f>IF(AC356&gt;0,+AC356*M356,0)</f>
        <v>0</v>
      </c>
      <c r="AE356" s="45"/>
      <c r="AF356" s="36">
        <f>IF(AC356=0,IF(S356&lt;W356,+S356,+W356),0)</f>
        <v>0</v>
      </c>
      <c r="AG356" s="45">
        <f>IF(AF356&gt;0,+AF356*M356,0)</f>
        <v>0</v>
      </c>
      <c r="AH356" s="45"/>
      <c r="AI356" s="37">
        <f>IF((S356-AC356-AF356)&gt;0,(+S356-AC356-AF356)*0.85,0)</f>
        <v>0</v>
      </c>
      <c r="AJ356" s="45">
        <f>IF(AI356&gt;0,IF(I356&lt;$I$508,+AI356*M356,+AI356*($I$508-K356)),0)</f>
        <v>0</v>
      </c>
      <c r="AK356" s="45"/>
      <c r="AL356" s="37">
        <f t="shared" si="257"/>
        <v>0</v>
      </c>
      <c r="AM356" s="23">
        <f t="shared" si="258"/>
        <v>0</v>
      </c>
      <c r="AN356" s="23"/>
    </row>
    <row r="357" spans="1:40" ht="12.75" customHeight="1" x14ac:dyDescent="0.25">
      <c r="B357" s="28"/>
      <c r="C357" s="39"/>
      <c r="D357" s="21"/>
      <c r="E357" s="63"/>
      <c r="G357" s="38"/>
      <c r="H357" s="39"/>
      <c r="I357" s="62"/>
      <c r="J357" s="39"/>
      <c r="K357" s="50"/>
      <c r="L357" s="59"/>
      <c r="M357" s="50"/>
      <c r="N357" s="59"/>
      <c r="O357" s="49"/>
      <c r="P357" s="39"/>
      <c r="R357" s="39"/>
      <c r="S357" s="36"/>
      <c r="U357" s="39"/>
      <c r="X357" s="36"/>
      <c r="AE357" s="40"/>
      <c r="AG357" s="41"/>
      <c r="AK357" s="42"/>
    </row>
    <row r="358" spans="1:40" ht="12.75" customHeight="1" x14ac:dyDescent="0.25">
      <c r="B358" s="28"/>
      <c r="C358" s="39"/>
      <c r="D358" s="21"/>
      <c r="E358" s="63"/>
      <c r="G358" s="38"/>
      <c r="H358" s="39"/>
      <c r="I358" s="62"/>
      <c r="J358" s="39"/>
      <c r="K358" s="50"/>
      <c r="L358" s="59"/>
      <c r="M358" s="50"/>
      <c r="N358" s="59"/>
      <c r="O358" s="49"/>
      <c r="P358" s="39"/>
      <c r="R358" s="39"/>
      <c r="S358" s="36"/>
      <c r="U358" s="39"/>
      <c r="X358" s="36"/>
      <c r="AE358" s="40"/>
      <c r="AG358" s="41"/>
      <c r="AK358" s="42"/>
    </row>
    <row r="359" spans="1:40" ht="12.75" customHeight="1" x14ac:dyDescent="0.25">
      <c r="B359" s="28"/>
      <c r="C359" s="39"/>
      <c r="D359" s="21"/>
      <c r="E359" s="63"/>
      <c r="G359" s="38"/>
      <c r="H359" s="39"/>
      <c r="I359" s="62"/>
      <c r="J359" s="39"/>
      <c r="K359" s="50"/>
      <c r="L359" s="59"/>
      <c r="M359" s="50"/>
      <c r="N359" s="59"/>
      <c r="O359" s="49"/>
      <c r="P359" s="39"/>
      <c r="R359" s="39"/>
      <c r="S359" s="36"/>
      <c r="U359" s="39"/>
      <c r="X359" s="36"/>
      <c r="AE359" s="40"/>
      <c r="AG359" s="41"/>
      <c r="AK359" s="42"/>
    </row>
    <row r="360" spans="1:40" x14ac:dyDescent="0.25">
      <c r="A360">
        <f>A352+1</f>
        <v>38</v>
      </c>
      <c r="B360" s="52">
        <v>45193</v>
      </c>
      <c r="C360" s="21"/>
      <c r="D360" s="21"/>
      <c r="E360" s="53">
        <f>SUM(E361:E364)</f>
        <v>28604.58</v>
      </c>
      <c r="G360" s="54">
        <f>SUM(G361:G364)</f>
        <v>668</v>
      </c>
      <c r="H360" s="39"/>
      <c r="I360" s="62"/>
      <c r="J360" s="39"/>
      <c r="K360" s="62"/>
      <c r="L360" s="59"/>
      <c r="M360" s="62"/>
      <c r="N360" s="59"/>
      <c r="O360" s="53">
        <f>SUM(O361:O364)</f>
        <v>1630.7399999999975</v>
      </c>
      <c r="P360" s="39"/>
      <c r="Q360" s="39"/>
      <c r="R360" s="39"/>
      <c r="S360" s="54">
        <f>SUM(S361:S364)</f>
        <v>0</v>
      </c>
      <c r="T360" s="53">
        <f>SUM(T361:T364)</f>
        <v>0</v>
      </c>
      <c r="U360" s="39"/>
      <c r="X360" s="36"/>
      <c r="AC360" s="54">
        <f>SUM(AC361:AC364)</f>
        <v>0</v>
      </c>
      <c r="AD360" s="53">
        <f>SUM(AD361:AD364)</f>
        <v>0</v>
      </c>
      <c r="AE360" s="45"/>
      <c r="AF360" s="54">
        <f>SUM(AF361:AF364)</f>
        <v>0</v>
      </c>
      <c r="AG360" s="53">
        <f>SUM(AG361:AG364)</f>
        <v>0</v>
      </c>
      <c r="AH360" s="45"/>
      <c r="AI360" s="65">
        <f>SUM(AI361:AI364)</f>
        <v>0</v>
      </c>
      <c r="AJ360" s="53">
        <f>SUM(AJ361:AJ364)</f>
        <v>0</v>
      </c>
      <c r="AK360" s="45"/>
      <c r="AL360" s="65">
        <f>SUM(AL361:AL364)</f>
        <v>0</v>
      </c>
      <c r="AM360" s="53">
        <f>SUM(AM361:AM364)</f>
        <v>0</v>
      </c>
      <c r="AN360" s="63"/>
    </row>
    <row r="361" spans="1:40" x14ac:dyDescent="0.25">
      <c r="B361" s="28"/>
      <c r="C361" s="55">
        <v>18</v>
      </c>
      <c r="D361" s="21"/>
      <c r="E361" s="56">
        <v>13493.2</v>
      </c>
      <c r="G361" s="57">
        <v>305</v>
      </c>
      <c r="H361" s="39"/>
      <c r="I361" s="50">
        <f>IF(G361=0,0,E361/G361)</f>
        <v>44.24</v>
      </c>
      <c r="J361" s="39"/>
      <c r="K361" s="58">
        <v>40.380000000000003</v>
      </c>
      <c r="L361" s="59"/>
      <c r="M361" s="50">
        <f>IF(I361 = 0, 0, I361-K361)</f>
        <v>3.8599999999999994</v>
      </c>
      <c r="N361" s="59"/>
      <c r="O361" s="49">
        <f>+M361*G361</f>
        <v>1177.2999999999997</v>
      </c>
      <c r="P361" s="39"/>
      <c r="Q361" s="128">
        <v>833</v>
      </c>
      <c r="R361" s="39"/>
      <c r="S361" s="36">
        <f>IF(($G361-$Q361)&gt;0,($G361-$Q361),0)</f>
        <v>0</v>
      </c>
      <c r="T361" s="45">
        <f>+S361*M361</f>
        <v>0</v>
      </c>
      <c r="U361" s="39"/>
      <c r="V361" s="60"/>
      <c r="W361" s="60"/>
      <c r="X361" s="60"/>
      <c r="Y361" s="60"/>
      <c r="Z361" s="67">
        <f>SUM(V361:Y361)</f>
        <v>0</v>
      </c>
      <c r="AA361" s="61">
        <f>IF(MONTH(B360)&gt;9,+$G$512,IF(MONTH(B360)&lt;4,+$G$512,+$G$513))</f>
        <v>314</v>
      </c>
      <c r="AC361" s="36">
        <f>IF(Z361&gt;=AA361,IF(S361&lt;Z361,+S361,+Z361),0)</f>
        <v>0</v>
      </c>
      <c r="AD361" s="45">
        <f>IF(AC361&gt;0,+AC361*M361,0)</f>
        <v>0</v>
      </c>
      <c r="AE361" s="45"/>
      <c r="AF361" s="36">
        <f>IF(AC361=0,IF(S361&lt;W361,+S361,+W361),0)</f>
        <v>0</v>
      </c>
      <c r="AG361" s="45">
        <f>IF(AF361&gt;0,+AF361*M361,0)</f>
        <v>0</v>
      </c>
      <c r="AH361" s="45"/>
      <c r="AI361" s="37">
        <f>IF((S361-AC361-AF361)&gt;0,(+S361-AC361-AF361)*0.85,0)</f>
        <v>0</v>
      </c>
      <c r="AJ361" s="45">
        <f>IF(AI361&gt;0,IF(I361&lt;$I$508,+AI361*M361,+AI361*($I$508-K361)),0)</f>
        <v>0</v>
      </c>
      <c r="AK361" s="45"/>
      <c r="AL361" s="37">
        <f t="shared" ref="AL361:AL364" si="259">+S361-AC361-AF361-AI361</f>
        <v>0</v>
      </c>
      <c r="AM361" s="23">
        <f t="shared" ref="AM361:AM364" si="260">+T361-AD361-AG361-AJ361</f>
        <v>0</v>
      </c>
      <c r="AN361" s="23"/>
    </row>
    <row r="362" spans="1:40" x14ac:dyDescent="0.25">
      <c r="B362" s="28"/>
      <c r="C362" s="55">
        <v>19</v>
      </c>
      <c r="D362" s="21"/>
      <c r="E362" s="56">
        <v>8456.98</v>
      </c>
      <c r="G362" s="57">
        <v>203</v>
      </c>
      <c r="H362" s="39"/>
      <c r="I362" s="50">
        <f>IF(G362=0,0,E362/G362)</f>
        <v>41.66</v>
      </c>
      <c r="J362" s="39"/>
      <c r="K362" s="126">
        <f>IF(G362=0,0,+K361)</f>
        <v>40.380000000000003</v>
      </c>
      <c r="L362" s="59"/>
      <c r="M362" s="50">
        <f>IF(I362 = 0, 0, I362-K362)</f>
        <v>1.279999999999994</v>
      </c>
      <c r="N362" s="59"/>
      <c r="O362" s="49">
        <f>+M362*G362</f>
        <v>259.83999999999878</v>
      </c>
      <c r="P362" s="39"/>
      <c r="Q362" s="128">
        <v>833</v>
      </c>
      <c r="R362" s="39"/>
      <c r="S362" s="36">
        <f>IF(($G362-$Q362)&gt;0,($G362-$Q362),0)</f>
        <v>0</v>
      </c>
      <c r="T362" s="45">
        <f>+S362*M362</f>
        <v>0</v>
      </c>
      <c r="U362" s="39"/>
      <c r="V362" s="60"/>
      <c r="W362" s="60"/>
      <c r="X362" s="60"/>
      <c r="Y362" s="60"/>
      <c r="Z362" s="67">
        <f>SUM(V362:Y362)</f>
        <v>0</v>
      </c>
      <c r="AA362" s="61">
        <f>+AA361</f>
        <v>314</v>
      </c>
      <c r="AC362" s="36">
        <f>IF(Z362&gt;=AA362,IF(S362&lt;Z362,+S362,+Z362),0)</f>
        <v>0</v>
      </c>
      <c r="AD362" s="45">
        <f>IF(AC362&gt;0,+AC362*M362,0)</f>
        <v>0</v>
      </c>
      <c r="AE362" s="45"/>
      <c r="AF362" s="36">
        <f>IF(AC362=0,IF(S362&lt;W362,+S362,+W362),0)</f>
        <v>0</v>
      </c>
      <c r="AG362" s="45">
        <f>IF(AF362&gt;0,+AF362*M362,0)</f>
        <v>0</v>
      </c>
      <c r="AH362" s="45"/>
      <c r="AI362" s="37">
        <f>IF((S362-AC362-AF362)&gt;0,(+S362-AC362-AF362)*0.85,0)</f>
        <v>0</v>
      </c>
      <c r="AJ362" s="45">
        <f>IF(AI362&gt;0,IF(I362&lt;$I$508,+AI362*M362,+AI362*($I$508-K362)),0)</f>
        <v>0</v>
      </c>
      <c r="AK362" s="45"/>
      <c r="AL362" s="37">
        <f t="shared" si="259"/>
        <v>0</v>
      </c>
      <c r="AM362" s="23">
        <f t="shared" si="260"/>
        <v>0</v>
      </c>
      <c r="AN362" s="23"/>
    </row>
    <row r="363" spans="1:40" x14ac:dyDescent="0.25">
      <c r="B363" s="28"/>
      <c r="C363" s="55">
        <v>20</v>
      </c>
      <c r="D363" s="21"/>
      <c r="E363" s="56">
        <v>6654.4</v>
      </c>
      <c r="G363" s="57">
        <v>160</v>
      </c>
      <c r="H363" s="39"/>
      <c r="I363" s="50">
        <f>IF(G363=0,0,E363/G363)</f>
        <v>41.589999999999996</v>
      </c>
      <c r="J363" s="39"/>
      <c r="K363" s="126">
        <f>IF(G363=0,0,+K362)</f>
        <v>40.380000000000003</v>
      </c>
      <c r="L363" s="59"/>
      <c r="M363" s="50">
        <f>IF(I363 = 0, 0, I363-K363)</f>
        <v>1.2099999999999937</v>
      </c>
      <c r="N363" s="59"/>
      <c r="O363" s="49">
        <f>+M363*G363</f>
        <v>193.599999999999</v>
      </c>
      <c r="P363" s="39"/>
      <c r="Q363" s="128">
        <v>833</v>
      </c>
      <c r="R363" s="39"/>
      <c r="S363" s="36">
        <f>IF(($G363-$Q363)&gt;0,($G363-$Q363),0)</f>
        <v>0</v>
      </c>
      <c r="T363" s="45">
        <f>+S363*M363</f>
        <v>0</v>
      </c>
      <c r="U363" s="39"/>
      <c r="V363" s="60"/>
      <c r="W363" s="60"/>
      <c r="X363" s="60"/>
      <c r="Y363" s="60"/>
      <c r="Z363" s="67">
        <f>SUM(V363:Y363)</f>
        <v>0</v>
      </c>
      <c r="AA363" s="61">
        <f>+AA362</f>
        <v>314</v>
      </c>
      <c r="AC363" s="36">
        <f>IF(Z363&gt;=AA363,IF(S363&lt;Z363,+S363,+Z363),0)</f>
        <v>0</v>
      </c>
      <c r="AD363" s="45">
        <f>IF(AC363&gt;0,+AC363*M363,0)</f>
        <v>0</v>
      </c>
      <c r="AE363" s="45"/>
      <c r="AF363" s="36">
        <f>IF(AC363=0,IF(S363&lt;W363,+S363,+W363),0)</f>
        <v>0</v>
      </c>
      <c r="AG363" s="45">
        <f>IF(AF363&gt;0,+AF363*M363,0)</f>
        <v>0</v>
      </c>
      <c r="AH363" s="45"/>
      <c r="AI363" s="37">
        <f>IF((S363-AC363-AF363)&gt;0,(+S363-AC363-AF363)*0.85,0)</f>
        <v>0</v>
      </c>
      <c r="AJ363" s="45">
        <f>IF(AI363&gt;0,IF(I363&lt;$I$508,+AI363*M363,+AI363*($I$508-K363)),0)</f>
        <v>0</v>
      </c>
      <c r="AK363" s="45"/>
      <c r="AL363" s="37">
        <f t="shared" si="259"/>
        <v>0</v>
      </c>
      <c r="AM363" s="23">
        <f t="shared" si="260"/>
        <v>0</v>
      </c>
      <c r="AN363" s="23"/>
    </row>
    <row r="364" spans="1:40" x14ac:dyDescent="0.25">
      <c r="B364" s="28"/>
      <c r="C364" s="55"/>
      <c r="D364" s="21"/>
      <c r="E364" s="56"/>
      <c r="G364" s="57"/>
      <c r="H364" s="39"/>
      <c r="I364" s="50">
        <f>IF(G364=0,0,E364/G364)</f>
        <v>0</v>
      </c>
      <c r="J364" s="39"/>
      <c r="K364" s="126">
        <f>IF(G364=0,0,+K363)</f>
        <v>0</v>
      </c>
      <c r="L364" s="59"/>
      <c r="M364" s="50">
        <f>IF(I364 = 0, 0, I364-K364)</f>
        <v>0</v>
      </c>
      <c r="N364" s="59"/>
      <c r="O364" s="49">
        <f>+M364*G364</f>
        <v>0</v>
      </c>
      <c r="P364" s="39"/>
      <c r="Q364" s="128">
        <v>0</v>
      </c>
      <c r="R364" s="39"/>
      <c r="S364" s="36">
        <f>IF(($G364-$Q364)&gt;0,($G364-$Q364),0)</f>
        <v>0</v>
      </c>
      <c r="T364" s="45">
        <f>+S364*M364</f>
        <v>0</v>
      </c>
      <c r="U364" s="39"/>
      <c r="V364" s="60"/>
      <c r="W364" s="60"/>
      <c r="X364" s="60"/>
      <c r="Y364" s="60"/>
      <c r="Z364" s="67">
        <f>SUM(V364:Y364)</f>
        <v>0</v>
      </c>
      <c r="AA364" s="61">
        <f>+AA363</f>
        <v>314</v>
      </c>
      <c r="AC364" s="36">
        <f>IF(Z364&gt;=AA364,IF(S364&lt;Z364,+S364,+Z364),0)</f>
        <v>0</v>
      </c>
      <c r="AD364" s="45">
        <f>IF(AC364&gt;0,+AC364*M364,0)</f>
        <v>0</v>
      </c>
      <c r="AE364" s="45"/>
      <c r="AF364" s="36">
        <f>IF(AC364=0,IF(S364&lt;W364,+S364,+W364),0)</f>
        <v>0</v>
      </c>
      <c r="AG364" s="45">
        <f>IF(AF364&gt;0,+AF364*M364,0)</f>
        <v>0</v>
      </c>
      <c r="AH364" s="45"/>
      <c r="AI364" s="37">
        <f>IF((S364-AC364-AF364)&gt;0,(+S364-AC364-AF364)*0.85,0)</f>
        <v>0</v>
      </c>
      <c r="AJ364" s="45">
        <f>IF(AI364&gt;0,IF(I364&lt;$I$508,+AI364*M364,+AI364*($I$508-K364)),0)</f>
        <v>0</v>
      </c>
      <c r="AK364" s="45"/>
      <c r="AL364" s="37">
        <f t="shared" si="259"/>
        <v>0</v>
      </c>
      <c r="AM364" s="23">
        <f t="shared" si="260"/>
        <v>0</v>
      </c>
      <c r="AN364" s="23"/>
    </row>
    <row r="365" spans="1:40" ht="12.75" customHeight="1" x14ac:dyDescent="0.25">
      <c r="B365" s="28"/>
      <c r="C365" s="39"/>
      <c r="D365" s="21"/>
      <c r="E365" s="63"/>
      <c r="G365" s="38"/>
      <c r="H365" s="39"/>
      <c r="I365" s="62"/>
      <c r="J365" s="39"/>
      <c r="K365" s="50"/>
      <c r="L365" s="59"/>
      <c r="M365" s="50"/>
      <c r="N365" s="59"/>
      <c r="O365" s="49"/>
      <c r="P365" s="39"/>
      <c r="R365" s="39"/>
      <c r="S365" s="36"/>
      <c r="U365" s="39"/>
      <c r="X365" s="36"/>
      <c r="AE365" s="40"/>
      <c r="AG365" s="41"/>
      <c r="AK365" s="42"/>
    </row>
    <row r="366" spans="1:40" ht="12.75" customHeight="1" x14ac:dyDescent="0.25">
      <c r="B366" s="28"/>
      <c r="C366" s="39"/>
      <c r="D366" s="21"/>
      <c r="E366" s="63"/>
      <c r="G366" s="38"/>
      <c r="H366" s="39"/>
      <c r="I366" s="62"/>
      <c r="J366" s="39"/>
      <c r="K366" s="50"/>
      <c r="L366" s="59"/>
      <c r="M366" s="50"/>
      <c r="N366" s="59"/>
      <c r="O366" s="49"/>
      <c r="P366" s="39"/>
      <c r="R366" s="39"/>
      <c r="S366" s="36"/>
      <c r="U366" s="39"/>
      <c r="X366" s="36"/>
      <c r="AE366" s="40"/>
      <c r="AG366" s="41"/>
      <c r="AK366" s="42"/>
    </row>
    <row r="367" spans="1:40" ht="12.75" customHeight="1" x14ac:dyDescent="0.25">
      <c r="B367" s="28"/>
      <c r="C367" s="39"/>
      <c r="D367" s="21"/>
      <c r="E367" s="63"/>
      <c r="G367" s="38"/>
      <c r="H367" s="39"/>
      <c r="I367" s="62"/>
      <c r="J367" s="39"/>
      <c r="K367" s="50"/>
      <c r="L367" s="59"/>
      <c r="M367" s="50"/>
      <c r="N367" s="59"/>
      <c r="O367" s="49"/>
      <c r="P367" s="39"/>
      <c r="R367" s="39"/>
      <c r="S367" s="36"/>
      <c r="U367" s="39"/>
      <c r="X367" s="36"/>
      <c r="AE367" s="40"/>
      <c r="AG367" s="41"/>
      <c r="AK367" s="42"/>
    </row>
    <row r="368" spans="1:40" x14ac:dyDescent="0.25">
      <c r="A368">
        <f>A360+1</f>
        <v>39</v>
      </c>
      <c r="B368" s="52">
        <v>45194</v>
      </c>
      <c r="C368" s="21"/>
      <c r="D368" s="21"/>
      <c r="E368" s="53">
        <f>SUM(E369:E374)</f>
        <v>78896.240000000005</v>
      </c>
      <c r="G368" s="54">
        <f>SUM(G369:G374)</f>
        <v>1628</v>
      </c>
      <c r="H368" s="39"/>
      <c r="I368" s="62"/>
      <c r="J368" s="39"/>
      <c r="K368" s="62"/>
      <c r="L368" s="59"/>
      <c r="M368" s="62"/>
      <c r="N368" s="59"/>
      <c r="O368" s="53">
        <f>SUM(O369:O374)</f>
        <v>13157.599999999997</v>
      </c>
      <c r="P368" s="39"/>
      <c r="Q368" s="39"/>
      <c r="R368" s="39"/>
      <c r="S368" s="54">
        <f>SUM(S369:S374)</f>
        <v>0</v>
      </c>
      <c r="T368" s="53">
        <f>SUM(T369:T374)</f>
        <v>0</v>
      </c>
      <c r="U368" s="39"/>
      <c r="X368" s="36"/>
      <c r="AC368" s="54">
        <f>SUM(AC369:AC374)</f>
        <v>0</v>
      </c>
      <c r="AD368" s="53">
        <f>SUM(AD369:AD374)</f>
        <v>0</v>
      </c>
      <c r="AE368" s="45"/>
      <c r="AF368" s="54">
        <f>SUM(AF369:AF374)</f>
        <v>0</v>
      </c>
      <c r="AG368" s="53">
        <f>SUM(AG369:AG374)</f>
        <v>0</v>
      </c>
      <c r="AH368" s="45"/>
      <c r="AI368" s="65">
        <f>SUM(AI369:AI374)</f>
        <v>0</v>
      </c>
      <c r="AJ368" s="53">
        <f>SUM(AJ369:AJ374)</f>
        <v>0</v>
      </c>
      <c r="AK368" s="45"/>
      <c r="AL368" s="65">
        <f>SUM(AL369:AL374)</f>
        <v>0</v>
      </c>
      <c r="AM368" s="53">
        <f>SUM(AM369:AM374)</f>
        <v>0</v>
      </c>
      <c r="AN368" s="63"/>
    </row>
    <row r="369" spans="1:40" x14ac:dyDescent="0.25">
      <c r="B369" s="28"/>
      <c r="C369" s="55">
        <v>9</v>
      </c>
      <c r="D369" s="21"/>
      <c r="E369" s="56">
        <v>11620.26</v>
      </c>
      <c r="G369" s="57">
        <v>243</v>
      </c>
      <c r="H369" s="39"/>
      <c r="I369" s="50">
        <f>IF(G369=0,0,E369/G369)</f>
        <v>47.82</v>
      </c>
      <c r="J369" s="39"/>
      <c r="K369" s="58">
        <v>40.380000000000003</v>
      </c>
      <c r="L369" s="59"/>
      <c r="M369" s="50">
        <f>IF(I369 = 0, 0, I369-K369)</f>
        <v>7.4399999999999977</v>
      </c>
      <c r="N369" s="59"/>
      <c r="O369" s="49">
        <f>+M369*G369</f>
        <v>1807.9199999999994</v>
      </c>
      <c r="P369" s="39"/>
      <c r="Q369" s="128">
        <v>833</v>
      </c>
      <c r="R369" s="39"/>
      <c r="S369" s="36">
        <f>IF(($G369-$Q369)&gt;0,($G369-$Q369),0)</f>
        <v>0</v>
      </c>
      <c r="T369" s="45">
        <f>+S369*M369</f>
        <v>0</v>
      </c>
      <c r="U369" s="39"/>
      <c r="V369" s="60"/>
      <c r="W369" s="60"/>
      <c r="X369" s="60"/>
      <c r="Y369" s="60"/>
      <c r="Z369" s="67">
        <f>SUM(V369:Y369)</f>
        <v>0</v>
      </c>
      <c r="AA369" s="61">
        <f>IF(MONTH(B368)&gt;9,+$G$512,IF(MONTH(B368)&lt;4,+$G$512,+$G$513))</f>
        <v>314</v>
      </c>
      <c r="AC369" s="36">
        <f>IF(Z369&gt;=AA369,IF(S369&lt;Z369,+S369,+Z369),0)</f>
        <v>0</v>
      </c>
      <c r="AD369" s="45">
        <f>IF(AC369&gt;0,+AC369*M369,0)</f>
        <v>0</v>
      </c>
      <c r="AE369" s="45"/>
      <c r="AF369" s="36">
        <f>IF(AC369=0,IF(S369&lt;W369,+S369,+W369),0)</f>
        <v>0</v>
      </c>
      <c r="AG369" s="45">
        <f>IF(AF369&gt;0,+AF369*M369,0)</f>
        <v>0</v>
      </c>
      <c r="AH369" s="45"/>
      <c r="AI369" s="37">
        <f>IF((S369-AC369-AF369)&gt;0,(+S369-AC369-AF369)*0.85,0)</f>
        <v>0</v>
      </c>
      <c r="AJ369" s="45">
        <f t="shared" ref="AJ369:AJ374" si="261">IF(AI369&gt;0,IF(I369&lt;$I$508,+AI369*M369,+AI369*($I$508-K369)),0)</f>
        <v>0</v>
      </c>
      <c r="AK369" s="45"/>
      <c r="AL369" s="37">
        <f t="shared" ref="AL369:AL374" si="262">+S369-AC369-AF369-AI369</f>
        <v>0</v>
      </c>
      <c r="AM369" s="23">
        <f t="shared" ref="AM369:AM374" si="263">+T369-AD369-AG369-AJ369</f>
        <v>0</v>
      </c>
      <c r="AN369" s="23"/>
    </row>
    <row r="370" spans="1:40" x14ac:dyDescent="0.25">
      <c r="B370" s="28"/>
      <c r="C370" s="55">
        <v>10</v>
      </c>
      <c r="D370" s="21"/>
      <c r="E370" s="56">
        <v>17488.98</v>
      </c>
      <c r="G370" s="57">
        <v>233</v>
      </c>
      <c r="H370" s="39"/>
      <c r="I370" s="50">
        <f>IF(G370=0,0,E370/G370)</f>
        <v>75.06</v>
      </c>
      <c r="J370" s="39"/>
      <c r="K370" s="126">
        <f>IF(G370=0,0,+K369)</f>
        <v>40.380000000000003</v>
      </c>
      <c r="L370" s="59"/>
      <c r="M370" s="50">
        <f>IF(I370 = 0, 0, I370-K370)</f>
        <v>34.68</v>
      </c>
      <c r="N370" s="59"/>
      <c r="O370" s="49">
        <f>+M370*G370</f>
        <v>8080.44</v>
      </c>
      <c r="P370" s="39"/>
      <c r="Q370" s="128">
        <v>833</v>
      </c>
      <c r="R370" s="39"/>
      <c r="S370" s="36">
        <f>IF(($G370-$Q370)&gt;0,($G370-$Q370),0)</f>
        <v>0</v>
      </c>
      <c r="T370" s="45">
        <f>+S370*M370</f>
        <v>0</v>
      </c>
      <c r="U370" s="39"/>
      <c r="V370" s="60"/>
      <c r="W370" s="60"/>
      <c r="X370" s="60"/>
      <c r="Y370" s="60"/>
      <c r="Z370" s="67">
        <f>SUM(V370:Y370)</f>
        <v>0</v>
      </c>
      <c r="AA370" s="61">
        <f>+AA369</f>
        <v>314</v>
      </c>
      <c r="AC370" s="36">
        <f>IF(Z370&gt;=AA370,IF(S370&lt;Z370,+S370,+Z370),0)</f>
        <v>0</v>
      </c>
      <c r="AD370" s="45">
        <f>IF(AC370&gt;0,+AC370*M370,0)</f>
        <v>0</v>
      </c>
      <c r="AE370" s="45"/>
      <c r="AF370" s="36">
        <f>IF(AC370=0,IF(S370&lt;W370,+S370,+W370),0)</f>
        <v>0</v>
      </c>
      <c r="AG370" s="45">
        <f>IF(AF370&gt;0,+AF370*M370,0)</f>
        <v>0</v>
      </c>
      <c r="AH370" s="45"/>
      <c r="AI370" s="37">
        <f>IF((S370-AC370-AF370)&gt;0,(+S370-AC370-AF370)*0.85,0)</f>
        <v>0</v>
      </c>
      <c r="AJ370" s="45">
        <f t="shared" si="261"/>
        <v>0</v>
      </c>
      <c r="AK370" s="45"/>
      <c r="AL370" s="37">
        <f t="shared" si="262"/>
        <v>0</v>
      </c>
      <c r="AM370" s="23">
        <f t="shared" si="263"/>
        <v>0</v>
      </c>
      <c r="AN370" s="23"/>
    </row>
    <row r="371" spans="1:40" x14ac:dyDescent="0.25">
      <c r="B371" s="28"/>
      <c r="C371" s="55">
        <v>16</v>
      </c>
      <c r="D371" s="21"/>
      <c r="E371" s="56">
        <v>13430.34</v>
      </c>
      <c r="G371" s="57">
        <v>323</v>
      </c>
      <c r="H371" s="39"/>
      <c r="I371" s="50">
        <f t="shared" ref="I371:I372" si="264">IF(G371=0,0,E371/G371)</f>
        <v>41.58</v>
      </c>
      <c r="J371" s="39"/>
      <c r="K371" s="126">
        <f t="shared" ref="K371:K372" si="265">IF(G371=0,0,+K370)</f>
        <v>40.380000000000003</v>
      </c>
      <c r="L371" s="59"/>
      <c r="M371" s="50">
        <f t="shared" ref="M371:M372" si="266">IF(I371 = 0, 0, I371-K371)</f>
        <v>1.1999999999999957</v>
      </c>
      <c r="N371" s="59"/>
      <c r="O371" s="49">
        <f t="shared" ref="O371:O372" si="267">+M371*G371</f>
        <v>387.5999999999986</v>
      </c>
      <c r="P371" s="39"/>
      <c r="Q371" s="128">
        <v>683</v>
      </c>
      <c r="R371" s="39"/>
      <c r="S371" s="36">
        <f t="shared" ref="S371:S372" si="268">IF(($G371-$Q371)&gt;0,($G371-$Q371),0)</f>
        <v>0</v>
      </c>
      <c r="T371" s="45">
        <f t="shared" ref="T371:T372" si="269">+S371*M371</f>
        <v>0</v>
      </c>
      <c r="U371" s="39"/>
      <c r="V371" s="60"/>
      <c r="W371" s="60"/>
      <c r="X371" s="60"/>
      <c r="Y371" s="60"/>
      <c r="Z371" s="67">
        <f t="shared" ref="Z371:Z372" si="270">SUM(V371:Y371)</f>
        <v>0</v>
      </c>
      <c r="AA371" s="61">
        <f t="shared" ref="AA371:AA372" si="271">+AA370</f>
        <v>314</v>
      </c>
      <c r="AC371" s="36">
        <f t="shared" ref="AC371:AC372" si="272">IF(Z371&gt;=AA371,IF(S371&lt;Z371,+S371,+Z371),0)</f>
        <v>0</v>
      </c>
      <c r="AD371" s="45">
        <f t="shared" ref="AD371:AD372" si="273">IF(AC371&gt;0,+AC371*M371,0)</f>
        <v>0</v>
      </c>
      <c r="AE371" s="45"/>
      <c r="AF371" s="36">
        <f t="shared" ref="AF371:AF372" si="274">IF(AC371=0,IF(S371&lt;W371,+S371,+W371),0)</f>
        <v>0</v>
      </c>
      <c r="AG371" s="45">
        <f t="shared" ref="AG371:AG372" si="275">IF(AF371&gt;0,+AF371*M371,0)</f>
        <v>0</v>
      </c>
      <c r="AH371" s="45"/>
      <c r="AI371" s="37">
        <f t="shared" ref="AI371:AI372" si="276">IF((S371-AC371-AF371)&gt;0,(+S371-AC371-AF371)*0.85,0)</f>
        <v>0</v>
      </c>
      <c r="AJ371" s="45">
        <f t="shared" si="261"/>
        <v>0</v>
      </c>
      <c r="AK371" s="45"/>
      <c r="AL371" s="37">
        <f t="shared" ref="AL371:AL372" si="277">+S371-AC371-AF371-AI371</f>
        <v>0</v>
      </c>
      <c r="AM371" s="23">
        <f t="shared" ref="AM371:AM372" si="278">+T371-AD371-AG371-AJ371</f>
        <v>0</v>
      </c>
      <c r="AN371" s="23"/>
    </row>
    <row r="372" spans="1:40" x14ac:dyDescent="0.25">
      <c r="B372" s="28"/>
      <c r="C372" s="55">
        <v>17</v>
      </c>
      <c r="D372" s="21"/>
      <c r="E372" s="56">
        <v>14362.36</v>
      </c>
      <c r="G372" s="57">
        <v>314</v>
      </c>
      <c r="H372" s="39"/>
      <c r="I372" s="50">
        <f t="shared" si="264"/>
        <v>45.74</v>
      </c>
      <c r="J372" s="39"/>
      <c r="K372" s="126">
        <f t="shared" si="265"/>
        <v>40.380000000000003</v>
      </c>
      <c r="L372" s="59"/>
      <c r="M372" s="50">
        <f t="shared" si="266"/>
        <v>5.3599999999999994</v>
      </c>
      <c r="N372" s="59"/>
      <c r="O372" s="49">
        <f t="shared" si="267"/>
        <v>1683.0399999999997</v>
      </c>
      <c r="P372" s="39"/>
      <c r="Q372" s="128">
        <v>683</v>
      </c>
      <c r="R372" s="39"/>
      <c r="S372" s="36">
        <f t="shared" si="268"/>
        <v>0</v>
      </c>
      <c r="T372" s="45">
        <f t="shared" si="269"/>
        <v>0</v>
      </c>
      <c r="U372" s="39"/>
      <c r="V372" s="60"/>
      <c r="W372" s="60"/>
      <c r="X372" s="60"/>
      <c r="Y372" s="60"/>
      <c r="Z372" s="67">
        <f t="shared" si="270"/>
        <v>0</v>
      </c>
      <c r="AA372" s="61">
        <f t="shared" si="271"/>
        <v>314</v>
      </c>
      <c r="AC372" s="36">
        <f t="shared" si="272"/>
        <v>0</v>
      </c>
      <c r="AD372" s="45">
        <f t="shared" si="273"/>
        <v>0</v>
      </c>
      <c r="AE372" s="45"/>
      <c r="AF372" s="36">
        <f t="shared" si="274"/>
        <v>0</v>
      </c>
      <c r="AG372" s="45">
        <f t="shared" si="275"/>
        <v>0</v>
      </c>
      <c r="AH372" s="45"/>
      <c r="AI372" s="37">
        <f t="shared" si="276"/>
        <v>0</v>
      </c>
      <c r="AJ372" s="45">
        <f t="shared" si="261"/>
        <v>0</v>
      </c>
      <c r="AK372" s="45"/>
      <c r="AL372" s="37">
        <f t="shared" si="277"/>
        <v>0</v>
      </c>
      <c r="AM372" s="23">
        <f t="shared" si="278"/>
        <v>0</v>
      </c>
      <c r="AN372" s="23"/>
    </row>
    <row r="373" spans="1:40" x14ac:dyDescent="0.25">
      <c r="B373" s="28"/>
      <c r="C373" s="55">
        <v>18</v>
      </c>
      <c r="D373" s="21"/>
      <c r="E373" s="56">
        <v>12620.1</v>
      </c>
      <c r="G373" s="57">
        <v>295</v>
      </c>
      <c r="H373" s="39"/>
      <c r="I373" s="50">
        <f>IF(G373=0,0,E373/G373)</f>
        <v>42.78</v>
      </c>
      <c r="J373" s="39"/>
      <c r="K373" s="126">
        <f>IF(G373=0,0,+K370)</f>
        <v>40.380000000000003</v>
      </c>
      <c r="L373" s="59"/>
      <c r="M373" s="50">
        <f>IF(I373 = 0, 0, I373-K373)</f>
        <v>2.3999999999999986</v>
      </c>
      <c r="N373" s="59"/>
      <c r="O373" s="49">
        <f>+M373*G373</f>
        <v>707.99999999999955</v>
      </c>
      <c r="P373" s="39"/>
      <c r="Q373" s="128">
        <v>683</v>
      </c>
      <c r="R373" s="39"/>
      <c r="S373" s="36">
        <f>IF(($G373-$Q373)&gt;0,($G373-$Q373),0)</f>
        <v>0</v>
      </c>
      <c r="T373" s="45">
        <f>+S373*M373</f>
        <v>0</v>
      </c>
      <c r="U373" s="39"/>
      <c r="V373" s="60"/>
      <c r="W373" s="60"/>
      <c r="X373" s="60"/>
      <c r="Y373" s="60"/>
      <c r="Z373" s="67">
        <f>SUM(V373:Y373)</f>
        <v>0</v>
      </c>
      <c r="AA373" s="61">
        <f>+AA370</f>
        <v>314</v>
      </c>
      <c r="AC373" s="36">
        <f>IF(Z373&gt;=AA373,IF(S373&lt;Z373,+S373,+Z373),0)</f>
        <v>0</v>
      </c>
      <c r="AD373" s="45">
        <f>IF(AC373&gt;0,+AC373*M373,0)</f>
        <v>0</v>
      </c>
      <c r="AE373" s="45"/>
      <c r="AF373" s="36">
        <f>IF(AC373=0,IF(S373&lt;W373,+S373,+W373),0)</f>
        <v>0</v>
      </c>
      <c r="AG373" s="45">
        <f>IF(AF373&gt;0,+AF373*M373,0)</f>
        <v>0</v>
      </c>
      <c r="AH373" s="45"/>
      <c r="AI373" s="37">
        <f>IF((S373-AC373-AF373)&gt;0,(+S373-AC373-AF373)*0.85,0)</f>
        <v>0</v>
      </c>
      <c r="AJ373" s="45">
        <f t="shared" si="261"/>
        <v>0</v>
      </c>
      <c r="AK373" s="45"/>
      <c r="AL373" s="37">
        <f t="shared" si="262"/>
        <v>0</v>
      </c>
      <c r="AM373" s="23">
        <f t="shared" si="263"/>
        <v>0</v>
      </c>
      <c r="AN373" s="23"/>
    </row>
    <row r="374" spans="1:40" x14ac:dyDescent="0.25">
      <c r="B374" s="28"/>
      <c r="C374" s="55">
        <v>19</v>
      </c>
      <c r="D374" s="21"/>
      <c r="E374" s="56">
        <v>9374.2000000000007</v>
      </c>
      <c r="G374" s="57">
        <v>220</v>
      </c>
      <c r="H374" s="39"/>
      <c r="I374" s="50">
        <f>IF(G374=0,0,E374/G374)</f>
        <v>42.610000000000007</v>
      </c>
      <c r="J374" s="39"/>
      <c r="K374" s="126">
        <f>IF(G374=0,0,+K373)</f>
        <v>40.380000000000003</v>
      </c>
      <c r="L374" s="59"/>
      <c r="M374" s="50">
        <f>IF(I374 = 0, 0, I374-K374)</f>
        <v>2.230000000000004</v>
      </c>
      <c r="N374" s="59"/>
      <c r="O374" s="49">
        <f>+M374*G374</f>
        <v>490.60000000000088</v>
      </c>
      <c r="P374" s="39"/>
      <c r="Q374" s="128">
        <v>683</v>
      </c>
      <c r="R374" s="39"/>
      <c r="S374" s="36">
        <f>IF(($G374-$Q374)&gt;0,($G374-$Q374),0)</f>
        <v>0</v>
      </c>
      <c r="T374" s="45">
        <f>+S374*M374</f>
        <v>0</v>
      </c>
      <c r="U374" s="39"/>
      <c r="V374" s="60"/>
      <c r="W374" s="60"/>
      <c r="X374" s="60"/>
      <c r="Y374" s="60"/>
      <c r="Z374" s="67">
        <f>SUM(V374:Y374)</f>
        <v>0</v>
      </c>
      <c r="AA374" s="61">
        <f>+AA373</f>
        <v>314</v>
      </c>
      <c r="AC374" s="36">
        <f>IF(Z374&gt;=AA374,IF(S374&lt;Z374,+S374,+Z374),0)</f>
        <v>0</v>
      </c>
      <c r="AD374" s="45">
        <f>IF(AC374&gt;0,+AC374*M374,0)</f>
        <v>0</v>
      </c>
      <c r="AE374" s="45"/>
      <c r="AF374" s="36">
        <f>IF(AC374=0,IF(S374&lt;W374,+S374,+W374),0)</f>
        <v>0</v>
      </c>
      <c r="AG374" s="45">
        <f>IF(AF374&gt;0,+AF374*M374,0)</f>
        <v>0</v>
      </c>
      <c r="AH374" s="45"/>
      <c r="AI374" s="37">
        <f>IF((S374-AC374-AF374)&gt;0,(+S374-AC374-AF374)*0.85,0)</f>
        <v>0</v>
      </c>
      <c r="AJ374" s="45">
        <f t="shared" si="261"/>
        <v>0</v>
      </c>
      <c r="AK374" s="45"/>
      <c r="AL374" s="37">
        <f t="shared" si="262"/>
        <v>0</v>
      </c>
      <c r="AM374" s="23">
        <f t="shared" si="263"/>
        <v>0</v>
      </c>
      <c r="AN374" s="23"/>
    </row>
    <row r="375" spans="1:40" ht="12.75" customHeight="1" x14ac:dyDescent="0.25">
      <c r="B375" s="28"/>
      <c r="C375" s="39"/>
      <c r="D375" s="21"/>
      <c r="E375" s="63"/>
      <c r="G375" s="38"/>
      <c r="H375" s="39"/>
      <c r="I375" s="62"/>
      <c r="J375" s="39"/>
      <c r="K375" s="50"/>
      <c r="L375" s="59"/>
      <c r="M375" s="50"/>
      <c r="N375" s="59"/>
      <c r="O375" s="49"/>
      <c r="P375" s="39"/>
      <c r="R375" s="39"/>
      <c r="S375" s="36"/>
      <c r="U375" s="39"/>
      <c r="X375" s="36"/>
      <c r="AE375" s="40"/>
      <c r="AG375" s="41"/>
      <c r="AK375" s="42"/>
    </row>
    <row r="376" spans="1:40" ht="12.75" customHeight="1" x14ac:dyDescent="0.25">
      <c r="B376" s="28"/>
      <c r="C376" s="39"/>
      <c r="D376" s="21"/>
      <c r="E376" s="63"/>
      <c r="G376" s="38"/>
      <c r="H376" s="39"/>
      <c r="I376" s="62"/>
      <c r="J376" s="39"/>
      <c r="K376" s="50"/>
      <c r="L376" s="59"/>
      <c r="M376" s="50"/>
      <c r="N376" s="59"/>
      <c r="O376" s="49"/>
      <c r="P376" s="39"/>
      <c r="R376" s="39"/>
      <c r="S376" s="36"/>
      <c r="U376" s="39"/>
      <c r="X376" s="36"/>
      <c r="AE376" s="40"/>
      <c r="AG376" s="41"/>
      <c r="AK376" s="42"/>
    </row>
    <row r="377" spans="1:40" ht="12.75" customHeight="1" x14ac:dyDescent="0.25">
      <c r="B377" s="28"/>
      <c r="C377" s="39"/>
      <c r="D377" s="21"/>
      <c r="E377" s="63"/>
      <c r="G377" s="38"/>
      <c r="H377" s="39"/>
      <c r="I377" s="62"/>
      <c r="J377" s="39"/>
      <c r="K377" s="50"/>
      <c r="L377" s="59"/>
      <c r="M377" s="50"/>
      <c r="N377" s="59"/>
      <c r="O377" s="49"/>
      <c r="P377" s="39"/>
      <c r="R377" s="39"/>
      <c r="S377" s="36"/>
      <c r="U377" s="39"/>
      <c r="X377" s="36"/>
      <c r="AE377" s="40"/>
      <c r="AG377" s="41"/>
      <c r="AK377" s="42"/>
    </row>
    <row r="378" spans="1:40" x14ac:dyDescent="0.25">
      <c r="A378">
        <f>A368+1</f>
        <v>40</v>
      </c>
      <c r="B378" s="52">
        <v>45195</v>
      </c>
      <c r="C378" s="21"/>
      <c r="D378" s="21"/>
      <c r="E378" s="53">
        <f>SUM(E379:E382)</f>
        <v>8873.06</v>
      </c>
      <c r="G378" s="54">
        <f>SUM(G379:G382)</f>
        <v>190</v>
      </c>
      <c r="H378" s="39"/>
      <c r="I378" s="62"/>
      <c r="J378" s="39"/>
      <c r="K378" s="62"/>
      <c r="L378" s="59"/>
      <c r="M378" s="62"/>
      <c r="N378" s="59"/>
      <c r="O378" s="53">
        <f>SUM(O379:O382)</f>
        <v>1200.8599999999999</v>
      </c>
      <c r="P378" s="39"/>
      <c r="Q378" s="39"/>
      <c r="R378" s="39"/>
      <c r="S378" s="54">
        <f>SUM(S379:S382)</f>
        <v>0</v>
      </c>
      <c r="T378" s="53">
        <f>SUM(T379:T382)</f>
        <v>0</v>
      </c>
      <c r="U378" s="39"/>
      <c r="X378" s="36"/>
      <c r="AC378" s="54">
        <f>SUM(AC379:AC382)</f>
        <v>0</v>
      </c>
      <c r="AD378" s="53">
        <f>SUM(AD379:AD382)</f>
        <v>0</v>
      </c>
      <c r="AE378" s="45"/>
      <c r="AF378" s="54">
        <f>SUM(AF379:AF382)</f>
        <v>0</v>
      </c>
      <c r="AG378" s="53">
        <f>SUM(AG379:AG382)</f>
        <v>0</v>
      </c>
      <c r="AH378" s="45"/>
      <c r="AI378" s="65">
        <f>SUM(AI379:AI382)</f>
        <v>0</v>
      </c>
      <c r="AJ378" s="53">
        <f>SUM(AJ379:AJ382)</f>
        <v>0</v>
      </c>
      <c r="AK378" s="45"/>
      <c r="AL378" s="65">
        <f>SUM(AL379:AL382)</f>
        <v>0</v>
      </c>
      <c r="AM378" s="53">
        <f>SUM(AM379:AM382)</f>
        <v>0</v>
      </c>
      <c r="AN378" s="63"/>
    </row>
    <row r="379" spans="1:40" x14ac:dyDescent="0.25">
      <c r="B379" s="28"/>
      <c r="C379" s="55">
        <v>13</v>
      </c>
      <c r="D379" s="21"/>
      <c r="E379" s="56">
        <v>126.12</v>
      </c>
      <c r="G379" s="57">
        <v>3</v>
      </c>
      <c r="H379" s="39"/>
      <c r="I379" s="50">
        <f>IF(G379=0,0,E379/G379)</f>
        <v>42.04</v>
      </c>
      <c r="J379" s="39"/>
      <c r="K379" s="58">
        <v>40.380000000000003</v>
      </c>
      <c r="L379" s="59"/>
      <c r="M379" s="50">
        <f>IF(I379 = 0, 0, I379-K379)</f>
        <v>1.6599999999999966</v>
      </c>
      <c r="N379" s="59"/>
      <c r="O379" s="49">
        <f>+M379*G379</f>
        <v>4.9799999999999898</v>
      </c>
      <c r="P379" s="39"/>
      <c r="Q379" s="128">
        <v>538</v>
      </c>
      <c r="R379" s="39"/>
      <c r="S379" s="36">
        <f>IF(($G379-$Q379)&gt;0,($G379-$Q379),0)</f>
        <v>0</v>
      </c>
      <c r="T379" s="45">
        <f>+S379*M379</f>
        <v>0</v>
      </c>
      <c r="U379" s="39"/>
      <c r="V379" s="60"/>
      <c r="W379" s="60"/>
      <c r="X379" s="60"/>
      <c r="Y379" s="60"/>
      <c r="Z379" s="67">
        <f>SUM(V379:Y379)</f>
        <v>0</v>
      </c>
      <c r="AA379" s="61">
        <f>IF(MONTH(B378)&gt;9,+$G$512,IF(MONTH(B378)&lt;4,+$G$512,+$G$513))</f>
        <v>314</v>
      </c>
      <c r="AC379" s="36">
        <f>IF(Z379&gt;=AA379,IF(S379&lt;Z379,+S379,+Z379),0)</f>
        <v>0</v>
      </c>
      <c r="AD379" s="45">
        <f>IF(AC379&gt;0,+AC379*M379,0)</f>
        <v>0</v>
      </c>
      <c r="AE379" s="45"/>
      <c r="AF379" s="36">
        <f>IF(AC379=0,IF(S379&lt;W379,+S379,+W379),0)</f>
        <v>0</v>
      </c>
      <c r="AG379" s="45">
        <f>IF(AF379&gt;0,+AF379*M379,0)</f>
        <v>0</v>
      </c>
      <c r="AH379" s="45"/>
      <c r="AI379" s="37">
        <f>IF((S379-AC379-AF379)&gt;0,(+S379-AC379-AF379)*0.85,0)</f>
        <v>0</v>
      </c>
      <c r="AJ379" s="45">
        <f>IF(AI379&gt;0,IF(I379&lt;$I$508,+AI379*M379,+AI379*($I$508-K379)),0)</f>
        <v>0</v>
      </c>
      <c r="AK379" s="45"/>
      <c r="AL379" s="37">
        <f t="shared" ref="AL379:AL382" si="279">+S379-AC379-AF379-AI379</f>
        <v>0</v>
      </c>
      <c r="AM379" s="23">
        <f t="shared" ref="AM379:AM382" si="280">+T379-AD379-AG379-AJ379</f>
        <v>0</v>
      </c>
      <c r="AN379" s="23"/>
    </row>
    <row r="380" spans="1:40" x14ac:dyDescent="0.25">
      <c r="B380" s="28"/>
      <c r="C380" s="55">
        <v>15</v>
      </c>
      <c r="D380" s="21"/>
      <c r="E380" s="56">
        <v>3827.86</v>
      </c>
      <c r="G380" s="57">
        <v>86</v>
      </c>
      <c r="H380" s="39"/>
      <c r="I380" s="50">
        <f>IF(G380=0,0,E380/G380)</f>
        <v>44.51</v>
      </c>
      <c r="J380" s="39"/>
      <c r="K380" s="126">
        <f>IF(G380=0,0,+K379)</f>
        <v>40.380000000000003</v>
      </c>
      <c r="L380" s="59"/>
      <c r="M380" s="50">
        <f>IF(I380 = 0, 0, I380-K380)</f>
        <v>4.1299999999999955</v>
      </c>
      <c r="N380" s="59"/>
      <c r="O380" s="49">
        <f>+M380*G380</f>
        <v>355.17999999999961</v>
      </c>
      <c r="P380" s="39"/>
      <c r="Q380" s="128">
        <v>538</v>
      </c>
      <c r="R380" s="39"/>
      <c r="S380" s="36">
        <f>IF(($G380-$Q380)&gt;0,($G380-$Q380),0)</f>
        <v>0</v>
      </c>
      <c r="T380" s="45">
        <f>+S380*M380</f>
        <v>0</v>
      </c>
      <c r="U380" s="39"/>
      <c r="V380" s="60"/>
      <c r="W380" s="60"/>
      <c r="X380" s="60"/>
      <c r="Y380" s="60"/>
      <c r="Z380" s="67">
        <f>SUM(V380:Y380)</f>
        <v>0</v>
      </c>
      <c r="AA380" s="61">
        <f>+AA379</f>
        <v>314</v>
      </c>
      <c r="AC380" s="36">
        <f>IF(Z380&gt;=AA380,IF(S380&lt;Z380,+S380,+Z380),0)</f>
        <v>0</v>
      </c>
      <c r="AD380" s="45">
        <f>IF(AC380&gt;0,+AC380*M380,0)</f>
        <v>0</v>
      </c>
      <c r="AE380" s="45"/>
      <c r="AF380" s="36">
        <f>IF(AC380=0,IF(S380&lt;W380,+S380,+W380),0)</f>
        <v>0</v>
      </c>
      <c r="AG380" s="45">
        <f>IF(AF380&gt;0,+AF380*M380,0)</f>
        <v>0</v>
      </c>
      <c r="AH380" s="45"/>
      <c r="AI380" s="37">
        <f>IF((S380-AC380-AF380)&gt;0,(+S380-AC380-AF380)*0.85,0)</f>
        <v>0</v>
      </c>
      <c r="AJ380" s="45">
        <f>IF(AI380&gt;0,IF(I380&lt;$I$508,+AI380*M380,+AI380*($I$508-K380)),0)</f>
        <v>0</v>
      </c>
      <c r="AK380" s="45"/>
      <c r="AL380" s="37">
        <f t="shared" si="279"/>
        <v>0</v>
      </c>
      <c r="AM380" s="23">
        <f t="shared" si="280"/>
        <v>0</v>
      </c>
      <c r="AN380" s="23"/>
    </row>
    <row r="381" spans="1:40" x14ac:dyDescent="0.25">
      <c r="B381" s="28"/>
      <c r="C381" s="55">
        <v>16</v>
      </c>
      <c r="D381" s="21"/>
      <c r="E381" s="56">
        <v>4087.44</v>
      </c>
      <c r="G381" s="57">
        <v>84</v>
      </c>
      <c r="H381" s="39"/>
      <c r="I381" s="50">
        <f>IF(G381=0,0,E381/G381)</f>
        <v>48.660000000000004</v>
      </c>
      <c r="J381" s="39"/>
      <c r="K381" s="126">
        <f>IF(G381=0,0,+K380)</f>
        <v>40.380000000000003</v>
      </c>
      <c r="L381" s="59"/>
      <c r="M381" s="50">
        <f>IF(I381 = 0, 0, I381-K381)</f>
        <v>8.2800000000000011</v>
      </c>
      <c r="N381" s="59"/>
      <c r="O381" s="49">
        <f>+M381*G381</f>
        <v>695.5200000000001</v>
      </c>
      <c r="P381" s="39"/>
      <c r="Q381" s="128">
        <v>538</v>
      </c>
      <c r="R381" s="39"/>
      <c r="S381" s="36">
        <f>IF(($G381-$Q381)&gt;0,($G381-$Q381),0)</f>
        <v>0</v>
      </c>
      <c r="T381" s="45">
        <f>+S381*M381</f>
        <v>0</v>
      </c>
      <c r="U381" s="39"/>
      <c r="V381" s="60"/>
      <c r="W381" s="60"/>
      <c r="X381" s="60"/>
      <c r="Y381" s="60"/>
      <c r="Z381" s="67">
        <f>SUM(V381:Y381)</f>
        <v>0</v>
      </c>
      <c r="AA381" s="61">
        <f>+AA380</f>
        <v>314</v>
      </c>
      <c r="AC381" s="36">
        <f>IF(Z381&gt;=AA381,IF(S381&lt;Z381,+S381,+Z381),0)</f>
        <v>0</v>
      </c>
      <c r="AD381" s="45">
        <f>IF(AC381&gt;0,+AC381*M381,0)</f>
        <v>0</v>
      </c>
      <c r="AE381" s="45"/>
      <c r="AF381" s="36">
        <f>IF(AC381=0,IF(S381&lt;W381,+S381,+W381),0)</f>
        <v>0</v>
      </c>
      <c r="AG381" s="45">
        <f>IF(AF381&gt;0,+AF381*M381,0)</f>
        <v>0</v>
      </c>
      <c r="AH381" s="45"/>
      <c r="AI381" s="37">
        <f>IF((S381-AC381-AF381)&gt;0,(+S381-AC381-AF381)*0.85,0)</f>
        <v>0</v>
      </c>
      <c r="AJ381" s="45">
        <f>IF(AI381&gt;0,IF(I381&lt;$I$508,+AI381*M381,+AI381*($I$508-K381)),0)</f>
        <v>0</v>
      </c>
      <c r="AK381" s="45"/>
      <c r="AL381" s="37">
        <f t="shared" si="279"/>
        <v>0</v>
      </c>
      <c r="AM381" s="23">
        <f t="shared" si="280"/>
        <v>0</v>
      </c>
      <c r="AN381" s="23"/>
    </row>
    <row r="382" spans="1:40" x14ac:dyDescent="0.25">
      <c r="B382" s="28"/>
      <c r="C382" s="55">
        <v>17</v>
      </c>
      <c r="D382" s="21"/>
      <c r="E382" s="56">
        <v>831.64</v>
      </c>
      <c r="G382" s="57">
        <v>17</v>
      </c>
      <c r="H382" s="39"/>
      <c r="I382" s="50">
        <f>IF(G382=0,0,E382/G382)</f>
        <v>48.92</v>
      </c>
      <c r="J382" s="39"/>
      <c r="K382" s="126">
        <f>IF(G382=0,0,+K381)</f>
        <v>40.380000000000003</v>
      </c>
      <c r="L382" s="59"/>
      <c r="M382" s="50">
        <f>IF(I382 = 0, 0, I382-K382)</f>
        <v>8.5399999999999991</v>
      </c>
      <c r="N382" s="59"/>
      <c r="O382" s="49">
        <f>+M382*G382</f>
        <v>145.17999999999998</v>
      </c>
      <c r="P382" s="39"/>
      <c r="Q382" s="128">
        <v>538</v>
      </c>
      <c r="R382" s="39"/>
      <c r="S382" s="36">
        <f>IF(($G382-$Q382)&gt;0,($G382-$Q382),0)</f>
        <v>0</v>
      </c>
      <c r="T382" s="45">
        <f>+S382*M382</f>
        <v>0</v>
      </c>
      <c r="U382" s="39"/>
      <c r="V382" s="60"/>
      <c r="W382" s="60"/>
      <c r="X382" s="60"/>
      <c r="Y382" s="60"/>
      <c r="Z382" s="67">
        <f>SUM(V382:Y382)</f>
        <v>0</v>
      </c>
      <c r="AA382" s="61">
        <f>+AA381</f>
        <v>314</v>
      </c>
      <c r="AC382" s="36">
        <f>IF(Z382&gt;=AA382,IF(S382&lt;Z382,+S382,+Z382),0)</f>
        <v>0</v>
      </c>
      <c r="AD382" s="45">
        <f>IF(AC382&gt;0,+AC382*M382,0)</f>
        <v>0</v>
      </c>
      <c r="AE382" s="45"/>
      <c r="AF382" s="36">
        <f>IF(AC382=0,IF(S382&lt;W382,+S382,+W382),0)</f>
        <v>0</v>
      </c>
      <c r="AG382" s="45">
        <f>IF(AF382&gt;0,+AF382*M382,0)</f>
        <v>0</v>
      </c>
      <c r="AH382" s="45"/>
      <c r="AI382" s="37">
        <f>IF((S382-AC382-AF382)&gt;0,(+S382-AC382-AF382)*0.85,0)</f>
        <v>0</v>
      </c>
      <c r="AJ382" s="45">
        <f>IF(AI382&gt;0,IF(I382&lt;$I$508,+AI382*M382,+AI382*($I$508-K382)),0)</f>
        <v>0</v>
      </c>
      <c r="AK382" s="45"/>
      <c r="AL382" s="37">
        <f t="shared" si="279"/>
        <v>0</v>
      </c>
      <c r="AM382" s="23">
        <f t="shared" si="280"/>
        <v>0</v>
      </c>
      <c r="AN382" s="23"/>
    </row>
    <row r="383" spans="1:40" ht="12.75" customHeight="1" x14ac:dyDescent="0.25">
      <c r="B383" s="28"/>
      <c r="C383" s="39"/>
      <c r="D383" s="21"/>
      <c r="E383" s="63"/>
      <c r="G383" s="38"/>
      <c r="H383" s="39"/>
      <c r="I383" s="62"/>
      <c r="J383" s="39"/>
      <c r="K383" s="50"/>
      <c r="L383" s="59"/>
      <c r="M383" s="50"/>
      <c r="N383" s="59"/>
      <c r="O383" s="49"/>
      <c r="P383" s="39"/>
      <c r="R383" s="39"/>
      <c r="S383" s="36"/>
      <c r="U383" s="39"/>
      <c r="X383" s="36"/>
      <c r="AE383" s="40"/>
      <c r="AG383" s="41"/>
      <c r="AK383" s="42"/>
    </row>
    <row r="384" spans="1:40" ht="12.75" customHeight="1" x14ac:dyDescent="0.25">
      <c r="B384" s="28"/>
      <c r="C384" s="39"/>
      <c r="D384" s="21"/>
      <c r="E384" s="63"/>
      <c r="G384" s="38"/>
      <c r="H384" s="39"/>
      <c r="I384" s="62"/>
      <c r="J384" s="39"/>
      <c r="K384" s="50"/>
      <c r="L384" s="59"/>
      <c r="M384" s="50"/>
      <c r="N384" s="59"/>
      <c r="O384" s="49"/>
      <c r="P384" s="39"/>
      <c r="R384" s="39"/>
      <c r="S384" s="36"/>
      <c r="U384" s="39"/>
      <c r="X384" s="36"/>
      <c r="AE384" s="40"/>
      <c r="AG384" s="41"/>
      <c r="AK384" s="42"/>
    </row>
    <row r="385" spans="1:40" ht="12.75" customHeight="1" x14ac:dyDescent="0.25">
      <c r="B385" s="28"/>
      <c r="C385" s="39"/>
      <c r="D385" s="21"/>
      <c r="E385" s="63"/>
      <c r="G385" s="38"/>
      <c r="H385" s="39"/>
      <c r="I385" s="62"/>
      <c r="J385" s="39"/>
      <c r="K385" s="50"/>
      <c r="L385" s="59"/>
      <c r="M385" s="50"/>
      <c r="N385" s="59"/>
      <c r="O385" s="49"/>
      <c r="P385" s="39"/>
      <c r="R385" s="39"/>
      <c r="S385" s="36"/>
      <c r="U385" s="39"/>
      <c r="X385" s="36"/>
      <c r="AE385" s="40"/>
      <c r="AG385" s="41"/>
      <c r="AK385" s="42"/>
    </row>
    <row r="386" spans="1:40" x14ac:dyDescent="0.25">
      <c r="A386">
        <f>A378+1</f>
        <v>41</v>
      </c>
      <c r="B386" s="52">
        <v>45196</v>
      </c>
      <c r="C386" s="21"/>
      <c r="D386" s="21"/>
      <c r="E386" s="53">
        <f>SUM(E387:E392)</f>
        <v>15581.59</v>
      </c>
      <c r="G386" s="54">
        <f>SUM(G387:G392)</f>
        <v>347</v>
      </c>
      <c r="H386" s="39"/>
      <c r="I386" s="62"/>
      <c r="J386" s="39"/>
      <c r="K386" s="62"/>
      <c r="L386" s="59"/>
      <c r="M386" s="62"/>
      <c r="N386" s="59"/>
      <c r="O386" s="53">
        <f>SUM(O387:O392)</f>
        <v>1916.7299999999987</v>
      </c>
      <c r="P386" s="39"/>
      <c r="Q386" s="39"/>
      <c r="R386" s="39"/>
      <c r="S386" s="54">
        <f>SUM(S387:S392)</f>
        <v>0</v>
      </c>
      <c r="T386" s="53">
        <f>SUM(T387:T392)</f>
        <v>0</v>
      </c>
      <c r="U386" s="39"/>
      <c r="X386" s="36"/>
      <c r="AC386" s="54">
        <f>SUM(AC387:AC392)</f>
        <v>0</v>
      </c>
      <c r="AD386" s="53">
        <f>SUM(AD387:AD392)</f>
        <v>0</v>
      </c>
      <c r="AE386" s="45"/>
      <c r="AF386" s="54">
        <f>SUM(AF387:AF392)</f>
        <v>0</v>
      </c>
      <c r="AG386" s="53">
        <f>SUM(AG387:AG392)</f>
        <v>0</v>
      </c>
      <c r="AH386" s="45"/>
      <c r="AI386" s="65">
        <f>SUM(AI387:AI392)</f>
        <v>0</v>
      </c>
      <c r="AJ386" s="53">
        <f>SUM(AJ387:AJ392)</f>
        <v>0</v>
      </c>
      <c r="AK386" s="45"/>
      <c r="AL386" s="65">
        <f>SUM(AL387:AL392)</f>
        <v>0</v>
      </c>
      <c r="AM386" s="53">
        <f>SUM(AM387:AM392)</f>
        <v>0</v>
      </c>
      <c r="AN386" s="63"/>
    </row>
    <row r="387" spans="1:40" x14ac:dyDescent="0.25">
      <c r="B387" s="28"/>
      <c r="C387" s="55">
        <v>7</v>
      </c>
      <c r="D387" s="21"/>
      <c r="E387" s="56">
        <v>6017.83</v>
      </c>
      <c r="G387" s="57">
        <v>119</v>
      </c>
      <c r="H387" s="39"/>
      <c r="I387" s="50">
        <f>IF(G387=0,0,E387/G387)</f>
        <v>50.57</v>
      </c>
      <c r="J387" s="39"/>
      <c r="K387" s="58">
        <v>39.380000000000003</v>
      </c>
      <c r="L387" s="59"/>
      <c r="M387" s="50">
        <f>IF(I387 = 0, 0, I387-K387)</f>
        <v>11.189999999999998</v>
      </c>
      <c r="N387" s="59"/>
      <c r="O387" s="49">
        <f>+M387*G387</f>
        <v>1331.6099999999997</v>
      </c>
      <c r="P387" s="39"/>
      <c r="Q387" s="128">
        <v>688</v>
      </c>
      <c r="R387" s="39"/>
      <c r="S387" s="36">
        <f>IF(($G387-$Q387)&gt;0,($G387-$Q387),0)</f>
        <v>0</v>
      </c>
      <c r="T387" s="45">
        <f>+S387*M387</f>
        <v>0</v>
      </c>
      <c r="U387" s="39"/>
      <c r="V387" s="60"/>
      <c r="W387" s="60"/>
      <c r="X387" s="60"/>
      <c r="Y387" s="60"/>
      <c r="Z387" s="67">
        <f>SUM(V387:Y387)</f>
        <v>0</v>
      </c>
      <c r="AA387" s="61">
        <f>IF(MONTH(B386)&gt;9,+$G$512,IF(MONTH(B386)&lt;4,+$G$512,+$G$513))</f>
        <v>314</v>
      </c>
      <c r="AC387" s="36">
        <f>IF(Z387&gt;=AA387,IF(S387&lt;Z387,+S387,+Z387),0)</f>
        <v>0</v>
      </c>
      <c r="AD387" s="45">
        <f>IF(AC387&gt;0,+AC387*M387,0)</f>
        <v>0</v>
      </c>
      <c r="AE387" s="45"/>
      <c r="AF387" s="36">
        <f>IF(AC387=0,IF(S387&lt;W387,+S387,+W387),0)</f>
        <v>0</v>
      </c>
      <c r="AG387" s="45">
        <f>IF(AF387&gt;0,+AF387*M387,0)</f>
        <v>0</v>
      </c>
      <c r="AH387" s="45"/>
      <c r="AI387" s="37">
        <f>IF((S387-AC387-AF387)&gt;0,(+S387-AC387-AF387)*0.85,0)</f>
        <v>0</v>
      </c>
      <c r="AJ387" s="45">
        <f t="shared" ref="AJ387:AJ392" si="281">IF(AI387&gt;0,IF(I387&lt;$I$508,+AI387*M387,+AI387*($I$508-K387)),0)</f>
        <v>0</v>
      </c>
      <c r="AK387" s="45"/>
      <c r="AL387" s="37">
        <f t="shared" ref="AL387:AL392" si="282">+S387-AC387-AF387-AI387</f>
        <v>0</v>
      </c>
      <c r="AM387" s="23">
        <f t="shared" ref="AM387:AM392" si="283">+T387-AD387-AG387-AJ387</f>
        <v>0</v>
      </c>
      <c r="AN387" s="23"/>
    </row>
    <row r="388" spans="1:40" x14ac:dyDescent="0.25">
      <c r="B388" s="28"/>
      <c r="C388" s="55">
        <v>14</v>
      </c>
      <c r="D388" s="21"/>
      <c r="E388" s="56">
        <v>2430.2399999999998</v>
      </c>
      <c r="G388" s="57">
        <v>61</v>
      </c>
      <c r="H388" s="39"/>
      <c r="I388" s="50">
        <f>IF(G388=0,0,E388/G388)</f>
        <v>39.839999999999996</v>
      </c>
      <c r="J388" s="39"/>
      <c r="K388" s="126">
        <f>IF(G388=0,0,+K387)</f>
        <v>39.380000000000003</v>
      </c>
      <c r="L388" s="59"/>
      <c r="M388" s="50">
        <f>IF(I388 = 0, 0, I388-K388)</f>
        <v>0.45999999999999375</v>
      </c>
      <c r="N388" s="59"/>
      <c r="O388" s="49">
        <f>+M388*G388</f>
        <v>28.059999999999619</v>
      </c>
      <c r="P388" s="39"/>
      <c r="Q388" s="128">
        <v>570</v>
      </c>
      <c r="R388" s="39"/>
      <c r="S388" s="36">
        <f>IF(($G388-$Q388)&gt;0,($G388-$Q388),0)</f>
        <v>0</v>
      </c>
      <c r="T388" s="45">
        <f>+S388*M388</f>
        <v>0</v>
      </c>
      <c r="U388" s="39"/>
      <c r="V388" s="60"/>
      <c r="W388" s="60"/>
      <c r="X388" s="60"/>
      <c r="Y388" s="60"/>
      <c r="Z388" s="67">
        <f>SUM(V388:Y388)</f>
        <v>0</v>
      </c>
      <c r="AA388" s="61">
        <f>+AA387</f>
        <v>314</v>
      </c>
      <c r="AC388" s="36">
        <f>IF(Z388&gt;=AA388,IF(S388&lt;Z388,+S388,+Z388),0)</f>
        <v>0</v>
      </c>
      <c r="AD388" s="45">
        <f>IF(AC388&gt;0,+AC388*M388,0)</f>
        <v>0</v>
      </c>
      <c r="AE388" s="45"/>
      <c r="AF388" s="36">
        <f>IF(AC388=0,IF(S388&lt;W388,+S388,+W388),0)</f>
        <v>0</v>
      </c>
      <c r="AG388" s="45">
        <f>IF(AF388&gt;0,+AF388*M388,0)</f>
        <v>0</v>
      </c>
      <c r="AH388" s="45"/>
      <c r="AI388" s="37">
        <f>IF((S388-AC388-AF388)&gt;0,(+S388-AC388-AF388)*0.85,0)</f>
        <v>0</v>
      </c>
      <c r="AJ388" s="45">
        <f t="shared" si="281"/>
        <v>0</v>
      </c>
      <c r="AK388" s="45"/>
      <c r="AL388" s="37">
        <f t="shared" si="282"/>
        <v>0</v>
      </c>
      <c r="AM388" s="23">
        <f t="shared" si="283"/>
        <v>0</v>
      </c>
      <c r="AN388" s="23"/>
    </row>
    <row r="389" spans="1:40" x14ac:dyDescent="0.25">
      <c r="B389" s="28"/>
      <c r="C389" s="55">
        <v>15</v>
      </c>
      <c r="D389" s="21"/>
      <c r="E389" s="56">
        <v>3306.94</v>
      </c>
      <c r="G389" s="57">
        <v>79</v>
      </c>
      <c r="H389" s="39"/>
      <c r="I389" s="50">
        <f t="shared" ref="I389:I390" si="284">IF(G389=0,0,E389/G389)</f>
        <v>41.86</v>
      </c>
      <c r="J389" s="39"/>
      <c r="K389" s="126">
        <f t="shared" ref="K389:K390" si="285">IF(G389=0,0,+K388)</f>
        <v>39.380000000000003</v>
      </c>
      <c r="L389" s="59"/>
      <c r="M389" s="50">
        <f t="shared" ref="M389:M390" si="286">IF(I389 = 0, 0, I389-K389)</f>
        <v>2.4799999999999969</v>
      </c>
      <c r="N389" s="59"/>
      <c r="O389" s="49">
        <f t="shared" ref="O389:O390" si="287">+M389*G389</f>
        <v>195.91999999999976</v>
      </c>
      <c r="P389" s="39"/>
      <c r="Q389" s="128">
        <v>570</v>
      </c>
      <c r="R389" s="39"/>
      <c r="S389" s="36">
        <f t="shared" ref="S389:S390" si="288">IF(($G389-$Q389)&gt;0,($G389-$Q389),0)</f>
        <v>0</v>
      </c>
      <c r="T389" s="45">
        <f t="shared" ref="T389:T390" si="289">+S389*M389</f>
        <v>0</v>
      </c>
      <c r="U389" s="39"/>
      <c r="V389" s="60"/>
      <c r="W389" s="60"/>
      <c r="X389" s="60"/>
      <c r="Y389" s="60"/>
      <c r="Z389" s="67">
        <f t="shared" ref="Z389:Z390" si="290">SUM(V389:Y389)</f>
        <v>0</v>
      </c>
      <c r="AA389" s="61">
        <f t="shared" ref="AA389:AA390" si="291">+AA388</f>
        <v>314</v>
      </c>
      <c r="AC389" s="36">
        <f t="shared" ref="AC389:AC390" si="292">IF(Z389&gt;=AA389,IF(S389&lt;Z389,+S389,+Z389),0)</f>
        <v>0</v>
      </c>
      <c r="AD389" s="45">
        <f t="shared" ref="AD389:AD390" si="293">IF(AC389&gt;0,+AC389*M389,0)</f>
        <v>0</v>
      </c>
      <c r="AE389" s="45"/>
      <c r="AF389" s="36">
        <f t="shared" ref="AF389:AF390" si="294">IF(AC389=0,IF(S389&lt;W389,+S389,+W389),0)</f>
        <v>0</v>
      </c>
      <c r="AG389" s="45">
        <f t="shared" ref="AG389:AG390" si="295">IF(AF389&gt;0,+AF389*M389,0)</f>
        <v>0</v>
      </c>
      <c r="AH389" s="45"/>
      <c r="AI389" s="37">
        <f t="shared" ref="AI389:AI390" si="296">IF((S389-AC389-AF389)&gt;0,(+S389-AC389-AF389)*0.85,0)</f>
        <v>0</v>
      </c>
      <c r="AJ389" s="45">
        <f t="shared" si="281"/>
        <v>0</v>
      </c>
      <c r="AK389" s="45"/>
      <c r="AL389" s="37">
        <f t="shared" ref="AL389:AL390" si="297">+S389-AC389-AF389-AI389</f>
        <v>0</v>
      </c>
      <c r="AM389" s="23">
        <f t="shared" ref="AM389:AM390" si="298">+T389-AD389-AG389-AJ389</f>
        <v>0</v>
      </c>
      <c r="AN389" s="23"/>
    </row>
    <row r="390" spans="1:40" x14ac:dyDescent="0.25">
      <c r="B390" s="28"/>
      <c r="C390" s="55">
        <v>16</v>
      </c>
      <c r="D390" s="21"/>
      <c r="E390" s="56">
        <v>2304.1799999999998</v>
      </c>
      <c r="G390" s="57">
        <v>54</v>
      </c>
      <c r="H390" s="39"/>
      <c r="I390" s="50">
        <f t="shared" si="284"/>
        <v>42.669999999999995</v>
      </c>
      <c r="J390" s="39"/>
      <c r="K390" s="126">
        <f t="shared" si="285"/>
        <v>39.380000000000003</v>
      </c>
      <c r="L390" s="59"/>
      <c r="M390" s="50">
        <f t="shared" si="286"/>
        <v>3.289999999999992</v>
      </c>
      <c r="N390" s="59"/>
      <c r="O390" s="49">
        <f t="shared" si="287"/>
        <v>177.65999999999957</v>
      </c>
      <c r="P390" s="39"/>
      <c r="Q390" s="128">
        <v>570</v>
      </c>
      <c r="R390" s="39"/>
      <c r="S390" s="36">
        <f t="shared" si="288"/>
        <v>0</v>
      </c>
      <c r="T390" s="45">
        <f t="shared" si="289"/>
        <v>0</v>
      </c>
      <c r="U390" s="39"/>
      <c r="V390" s="60"/>
      <c r="W390" s="60"/>
      <c r="X390" s="60"/>
      <c r="Y390" s="60"/>
      <c r="Z390" s="67">
        <f t="shared" si="290"/>
        <v>0</v>
      </c>
      <c r="AA390" s="61">
        <f t="shared" si="291"/>
        <v>314</v>
      </c>
      <c r="AC390" s="36">
        <f t="shared" si="292"/>
        <v>0</v>
      </c>
      <c r="AD390" s="45">
        <f t="shared" si="293"/>
        <v>0</v>
      </c>
      <c r="AE390" s="45"/>
      <c r="AF390" s="36">
        <f t="shared" si="294"/>
        <v>0</v>
      </c>
      <c r="AG390" s="45">
        <f t="shared" si="295"/>
        <v>0</v>
      </c>
      <c r="AH390" s="45"/>
      <c r="AI390" s="37">
        <f t="shared" si="296"/>
        <v>0</v>
      </c>
      <c r="AJ390" s="45">
        <f t="shared" si="281"/>
        <v>0</v>
      </c>
      <c r="AK390" s="45"/>
      <c r="AL390" s="37">
        <f t="shared" si="297"/>
        <v>0</v>
      </c>
      <c r="AM390" s="23">
        <f t="shared" si="298"/>
        <v>0</v>
      </c>
      <c r="AN390" s="23"/>
    </row>
    <row r="391" spans="1:40" x14ac:dyDescent="0.25">
      <c r="B391" s="28"/>
      <c r="C391" s="55">
        <v>17</v>
      </c>
      <c r="D391" s="21"/>
      <c r="E391" s="56">
        <v>543.84</v>
      </c>
      <c r="G391" s="57">
        <v>12</v>
      </c>
      <c r="H391" s="39"/>
      <c r="I391" s="50">
        <f>IF(G391=0,0,E391/G391)</f>
        <v>45.32</v>
      </c>
      <c r="J391" s="39"/>
      <c r="K391" s="126">
        <f>IF(G391=0,0,+K388)</f>
        <v>39.380000000000003</v>
      </c>
      <c r="L391" s="59"/>
      <c r="M391" s="50">
        <f>IF(I391 = 0, 0, I391-K391)</f>
        <v>5.9399999999999977</v>
      </c>
      <c r="N391" s="59"/>
      <c r="O391" s="49">
        <f>+M391*G391</f>
        <v>71.279999999999973</v>
      </c>
      <c r="P391" s="39"/>
      <c r="Q391" s="128">
        <v>570</v>
      </c>
      <c r="R391" s="39"/>
      <c r="S391" s="36">
        <f>IF(($G391-$Q391)&gt;0,($G391-$Q391),0)</f>
        <v>0</v>
      </c>
      <c r="T391" s="45">
        <f>+S391*M391</f>
        <v>0</v>
      </c>
      <c r="U391" s="39"/>
      <c r="V391" s="60"/>
      <c r="W391" s="60"/>
      <c r="X391" s="60"/>
      <c r="Y391" s="60"/>
      <c r="Z391" s="67">
        <f>SUM(V391:Y391)</f>
        <v>0</v>
      </c>
      <c r="AA391" s="61">
        <f>+AA388</f>
        <v>314</v>
      </c>
      <c r="AC391" s="36">
        <f>IF(Z391&gt;=AA391,IF(S391&lt;Z391,+S391,+Z391),0)</f>
        <v>0</v>
      </c>
      <c r="AD391" s="45">
        <f>IF(AC391&gt;0,+AC391*M391,0)</f>
        <v>0</v>
      </c>
      <c r="AE391" s="45"/>
      <c r="AF391" s="36">
        <f>IF(AC391=0,IF(S391&lt;W391,+S391,+W391),0)</f>
        <v>0</v>
      </c>
      <c r="AG391" s="45">
        <f>IF(AF391&gt;0,+AF391*M391,0)</f>
        <v>0</v>
      </c>
      <c r="AH391" s="45"/>
      <c r="AI391" s="37">
        <f>IF((S391-AC391-AF391)&gt;0,(+S391-AC391-AF391)*0.85,0)</f>
        <v>0</v>
      </c>
      <c r="AJ391" s="45">
        <f t="shared" si="281"/>
        <v>0</v>
      </c>
      <c r="AK391" s="45"/>
      <c r="AL391" s="37">
        <f t="shared" si="282"/>
        <v>0</v>
      </c>
      <c r="AM391" s="23">
        <f t="shared" si="283"/>
        <v>0</v>
      </c>
      <c r="AN391" s="23"/>
    </row>
    <row r="392" spans="1:40" x14ac:dyDescent="0.25">
      <c r="B392" s="28"/>
      <c r="C392" s="55">
        <v>18</v>
      </c>
      <c r="D392" s="21"/>
      <c r="E392" s="56">
        <v>978.56</v>
      </c>
      <c r="G392" s="57">
        <v>22</v>
      </c>
      <c r="H392" s="39"/>
      <c r="I392" s="50">
        <f>IF(G392=0,0,E392/G392)</f>
        <v>44.48</v>
      </c>
      <c r="J392" s="39"/>
      <c r="K392" s="126">
        <f>IF(G392=0,0,+K391)</f>
        <v>39.380000000000003</v>
      </c>
      <c r="L392" s="59"/>
      <c r="M392" s="50">
        <f>IF(I392 = 0, 0, I392-K392)</f>
        <v>5.0999999999999943</v>
      </c>
      <c r="N392" s="59"/>
      <c r="O392" s="49">
        <f>+M392*G392</f>
        <v>112.19999999999987</v>
      </c>
      <c r="P392" s="39"/>
      <c r="Q392" s="128">
        <v>570</v>
      </c>
      <c r="R392" s="39"/>
      <c r="S392" s="36">
        <f>IF(($G392-$Q392)&gt;0,($G392-$Q392),0)</f>
        <v>0</v>
      </c>
      <c r="T392" s="45">
        <f>+S392*M392</f>
        <v>0</v>
      </c>
      <c r="U392" s="39"/>
      <c r="V392" s="60"/>
      <c r="W392" s="60"/>
      <c r="X392" s="60"/>
      <c r="Y392" s="60"/>
      <c r="Z392" s="67">
        <f>SUM(V392:Y392)</f>
        <v>0</v>
      </c>
      <c r="AA392" s="61">
        <f>+AA391</f>
        <v>314</v>
      </c>
      <c r="AC392" s="36">
        <f>IF(Z392&gt;=AA392,IF(S392&lt;Z392,+S392,+Z392),0)</f>
        <v>0</v>
      </c>
      <c r="AD392" s="45">
        <f>IF(AC392&gt;0,+AC392*M392,0)</f>
        <v>0</v>
      </c>
      <c r="AE392" s="45"/>
      <c r="AF392" s="36">
        <f>IF(AC392=0,IF(S392&lt;W392,+S392,+W392),0)</f>
        <v>0</v>
      </c>
      <c r="AG392" s="45">
        <f>IF(AF392&gt;0,+AF392*M392,0)</f>
        <v>0</v>
      </c>
      <c r="AH392" s="45"/>
      <c r="AI392" s="37">
        <f>IF((S392-AC392-AF392)&gt;0,(+S392-AC392-AF392)*0.85,0)</f>
        <v>0</v>
      </c>
      <c r="AJ392" s="45">
        <f t="shared" si="281"/>
        <v>0</v>
      </c>
      <c r="AK392" s="45"/>
      <c r="AL392" s="37">
        <f t="shared" si="282"/>
        <v>0</v>
      </c>
      <c r="AM392" s="23">
        <f t="shared" si="283"/>
        <v>0</v>
      </c>
      <c r="AN392" s="23"/>
    </row>
    <row r="393" spans="1:40" ht="12.75" customHeight="1" x14ac:dyDescent="0.25">
      <c r="B393" s="28"/>
      <c r="C393" s="39"/>
      <c r="D393" s="21"/>
      <c r="E393" s="63"/>
      <c r="G393" s="38"/>
      <c r="H393" s="39"/>
      <c r="I393" s="62"/>
      <c r="J393" s="39"/>
      <c r="K393" s="50"/>
      <c r="L393" s="59"/>
      <c r="M393" s="50"/>
      <c r="N393" s="59"/>
      <c r="O393" s="49"/>
      <c r="P393" s="39"/>
      <c r="R393" s="39"/>
      <c r="S393" s="36"/>
      <c r="U393" s="39"/>
      <c r="X393" s="36"/>
      <c r="AE393" s="40"/>
      <c r="AG393" s="41"/>
      <c r="AK393" s="42"/>
    </row>
    <row r="394" spans="1:40" ht="12.75" customHeight="1" x14ac:dyDescent="0.25">
      <c r="B394" s="28"/>
      <c r="C394" s="39"/>
      <c r="D394" s="21"/>
      <c r="E394" s="63"/>
      <c r="G394" s="38"/>
      <c r="H394" s="39"/>
      <c r="I394" s="62"/>
      <c r="J394" s="39"/>
      <c r="K394" s="50"/>
      <c r="L394" s="59"/>
      <c r="M394" s="50"/>
      <c r="N394" s="59"/>
      <c r="O394" s="49"/>
      <c r="P394" s="39"/>
      <c r="R394" s="39"/>
      <c r="S394" s="36"/>
      <c r="U394" s="39"/>
      <c r="X394" s="36"/>
      <c r="AE394" s="40"/>
      <c r="AG394" s="41"/>
      <c r="AK394" s="42"/>
    </row>
    <row r="395" spans="1:40" ht="12.75" customHeight="1" x14ac:dyDescent="0.25">
      <c r="B395" s="28"/>
      <c r="C395" s="39"/>
      <c r="D395" s="21"/>
      <c r="E395" s="63"/>
      <c r="G395" s="38"/>
      <c r="H395" s="39"/>
      <c r="I395" s="62"/>
      <c r="J395" s="39"/>
      <c r="K395" s="50"/>
      <c r="L395" s="59"/>
      <c r="M395" s="50"/>
      <c r="N395" s="59"/>
      <c r="O395" s="49"/>
      <c r="P395" s="39"/>
      <c r="R395" s="39"/>
      <c r="S395" s="36"/>
      <c r="U395" s="39"/>
      <c r="X395" s="36"/>
      <c r="AE395" s="40"/>
      <c r="AG395" s="41"/>
      <c r="AK395" s="42"/>
    </row>
    <row r="396" spans="1:40" x14ac:dyDescent="0.25">
      <c r="A396">
        <f>A386+1</f>
        <v>42</v>
      </c>
      <c r="B396" s="52">
        <v>45197</v>
      </c>
      <c r="C396" s="21"/>
      <c r="D396" s="21"/>
      <c r="E396" s="53">
        <f>SUM(E397:E400)</f>
        <v>12413.98</v>
      </c>
      <c r="G396" s="54">
        <f>SUM(G397:G400)</f>
        <v>224</v>
      </c>
      <c r="H396" s="39"/>
      <c r="I396" s="62"/>
      <c r="J396" s="39"/>
      <c r="K396" s="62"/>
      <c r="L396" s="59"/>
      <c r="M396" s="62"/>
      <c r="N396" s="59"/>
      <c r="O396" s="53">
        <f>SUM(O397:O400)</f>
        <v>3117.9799999999996</v>
      </c>
      <c r="P396" s="39"/>
      <c r="Q396" s="39"/>
      <c r="R396" s="39"/>
      <c r="S396" s="54">
        <f>SUM(S397:S400)</f>
        <v>0</v>
      </c>
      <c r="T396" s="53">
        <f>SUM(T397:T400)</f>
        <v>0</v>
      </c>
      <c r="U396" s="39"/>
      <c r="X396" s="36"/>
      <c r="AC396" s="54">
        <f>SUM(AC397:AC400)</f>
        <v>0</v>
      </c>
      <c r="AD396" s="53">
        <f>SUM(AD397:AD400)</f>
        <v>0</v>
      </c>
      <c r="AE396" s="45"/>
      <c r="AF396" s="54">
        <f>SUM(AF397:AF400)</f>
        <v>0</v>
      </c>
      <c r="AG396" s="53">
        <f>SUM(AG397:AG400)</f>
        <v>0</v>
      </c>
      <c r="AH396" s="45"/>
      <c r="AI396" s="65">
        <f>SUM(AI397:AI400)</f>
        <v>0</v>
      </c>
      <c r="AJ396" s="53">
        <f>SUM(AJ397:AJ400)</f>
        <v>0</v>
      </c>
      <c r="AK396" s="45"/>
      <c r="AL396" s="65">
        <f>SUM(AL397:AL400)</f>
        <v>0</v>
      </c>
      <c r="AM396" s="53">
        <f>SUM(AM397:AM400)</f>
        <v>0</v>
      </c>
      <c r="AN396" s="63"/>
    </row>
    <row r="397" spans="1:40" x14ac:dyDescent="0.25">
      <c r="B397" s="28"/>
      <c r="C397" s="55">
        <v>6</v>
      </c>
      <c r="D397" s="21"/>
      <c r="E397" s="56">
        <v>9292.32</v>
      </c>
      <c r="G397" s="57">
        <v>162</v>
      </c>
      <c r="H397" s="39"/>
      <c r="I397" s="50">
        <f>IF(G397=0,0,E397/G397)</f>
        <v>57.36</v>
      </c>
      <c r="J397" s="39"/>
      <c r="K397" s="58">
        <v>41.5</v>
      </c>
      <c r="L397" s="59"/>
      <c r="M397" s="50">
        <f>IF(I397 = 0, 0, I397-K397)</f>
        <v>15.86</v>
      </c>
      <c r="N397" s="59"/>
      <c r="O397" s="49">
        <f>+M397*G397</f>
        <v>2569.3199999999997</v>
      </c>
      <c r="P397" s="39"/>
      <c r="Q397" s="128">
        <v>645</v>
      </c>
      <c r="R397" s="39"/>
      <c r="S397" s="36">
        <f>IF(($G397-$Q397)&gt;0,($G397-$Q397),0)</f>
        <v>0</v>
      </c>
      <c r="T397" s="45">
        <f>+S397*M397</f>
        <v>0</v>
      </c>
      <c r="U397" s="39"/>
      <c r="V397" s="60"/>
      <c r="W397" s="60"/>
      <c r="X397" s="60"/>
      <c r="Y397" s="60"/>
      <c r="Z397" s="67">
        <f>SUM(V397:Y397)</f>
        <v>0</v>
      </c>
      <c r="AA397" s="61">
        <f>IF(MONTH(B396)&gt;9,+$G$512,IF(MONTH(B396)&lt;4,+$G$512,+$G$513))</f>
        <v>314</v>
      </c>
      <c r="AC397" s="36">
        <f>IF(Z397&gt;=AA397,IF(S397&lt;Z397,+S397,+Z397),0)</f>
        <v>0</v>
      </c>
      <c r="AD397" s="45">
        <f>IF(AC397&gt;0,+AC397*M397,0)</f>
        <v>0</v>
      </c>
      <c r="AE397" s="45"/>
      <c r="AF397" s="36">
        <f>IF(AC397=0,IF(S397&lt;W397,+S397,+W397),0)</f>
        <v>0</v>
      </c>
      <c r="AG397" s="45">
        <f>IF(AF397&gt;0,+AF397*M397,0)</f>
        <v>0</v>
      </c>
      <c r="AH397" s="45"/>
      <c r="AI397" s="37">
        <f>IF((S397-AC397-AF397)&gt;0,(+S397-AC397-AF397)*0.85,0)</f>
        <v>0</v>
      </c>
      <c r="AJ397" s="45">
        <f>IF(AI397&gt;0,IF(I397&lt;$I$508,+AI397*M397,+AI397*($I$508-K397)),0)</f>
        <v>0</v>
      </c>
      <c r="AK397" s="45"/>
      <c r="AL397" s="37">
        <f t="shared" ref="AL397:AL400" si="299">+S397-AC397-AF397-AI397</f>
        <v>0</v>
      </c>
      <c r="AM397" s="23">
        <f t="shared" ref="AM397:AM400" si="300">+T397-AD397-AG397-AJ397</f>
        <v>0</v>
      </c>
      <c r="AN397" s="23"/>
    </row>
    <row r="398" spans="1:40" x14ac:dyDescent="0.25">
      <c r="B398" s="28"/>
      <c r="C398" s="55">
        <v>16</v>
      </c>
      <c r="D398" s="21"/>
      <c r="E398" s="56">
        <v>241.45</v>
      </c>
      <c r="G398" s="57">
        <v>5</v>
      </c>
      <c r="H398" s="39"/>
      <c r="I398" s="50">
        <f>IF(G398=0,0,E398/G398)</f>
        <v>48.29</v>
      </c>
      <c r="J398" s="39"/>
      <c r="K398" s="126">
        <f>IF(G398=0,0,+K397)</f>
        <v>41.5</v>
      </c>
      <c r="L398" s="59"/>
      <c r="M398" s="50">
        <f>IF(I398 = 0, 0, I398-K398)</f>
        <v>6.7899999999999991</v>
      </c>
      <c r="N398" s="59"/>
      <c r="O398" s="49">
        <f>+M398*G398</f>
        <v>33.949999999999996</v>
      </c>
      <c r="P398" s="39"/>
      <c r="Q398" s="128">
        <v>570</v>
      </c>
      <c r="R398" s="39"/>
      <c r="S398" s="36">
        <f>IF(($G398-$Q398)&gt;0,($G398-$Q398),0)</f>
        <v>0</v>
      </c>
      <c r="T398" s="45">
        <f>+S398*M398</f>
        <v>0</v>
      </c>
      <c r="U398" s="39"/>
      <c r="V398" s="60"/>
      <c r="W398" s="60"/>
      <c r="X398" s="60"/>
      <c r="Y398" s="60"/>
      <c r="Z398" s="67">
        <f>SUM(V398:Y398)</f>
        <v>0</v>
      </c>
      <c r="AA398" s="61">
        <f>+AA397</f>
        <v>314</v>
      </c>
      <c r="AC398" s="36">
        <f>IF(Z398&gt;=AA398,IF(S398&lt;Z398,+S398,+Z398),0)</f>
        <v>0</v>
      </c>
      <c r="AD398" s="45">
        <f>IF(AC398&gt;0,+AC398*M398,0)</f>
        <v>0</v>
      </c>
      <c r="AE398" s="45"/>
      <c r="AF398" s="36">
        <f>IF(AC398=0,IF(S398&lt;W398,+S398,+W398),0)</f>
        <v>0</v>
      </c>
      <c r="AG398" s="45">
        <f>IF(AF398&gt;0,+AF398*M398,0)</f>
        <v>0</v>
      </c>
      <c r="AH398" s="45"/>
      <c r="AI398" s="37">
        <f>IF((S398-AC398-AF398)&gt;0,(+S398-AC398-AF398)*0.85,0)</f>
        <v>0</v>
      </c>
      <c r="AJ398" s="45">
        <f>IF(AI398&gt;0,IF(I398&lt;$I$508,+AI398*M398,+AI398*($I$508-K398)),0)</f>
        <v>0</v>
      </c>
      <c r="AK398" s="45"/>
      <c r="AL398" s="37">
        <f t="shared" si="299"/>
        <v>0</v>
      </c>
      <c r="AM398" s="23">
        <f t="shared" si="300"/>
        <v>0</v>
      </c>
      <c r="AN398" s="23"/>
    </row>
    <row r="399" spans="1:40" x14ac:dyDescent="0.25">
      <c r="B399" s="28"/>
      <c r="C399" s="55">
        <v>17</v>
      </c>
      <c r="D399" s="21"/>
      <c r="E399" s="56">
        <v>2880.21</v>
      </c>
      <c r="G399" s="57">
        <v>57</v>
      </c>
      <c r="H399" s="39"/>
      <c r="I399" s="50">
        <f>IF(G399=0,0,E399/G399)</f>
        <v>50.53</v>
      </c>
      <c r="J399" s="39"/>
      <c r="K399" s="126">
        <f>IF(G399=0,0,+K398)</f>
        <v>41.5</v>
      </c>
      <c r="L399" s="59"/>
      <c r="M399" s="50">
        <f>IF(I399 = 0, 0, I399-K399)</f>
        <v>9.0300000000000011</v>
      </c>
      <c r="N399" s="59"/>
      <c r="O399" s="49">
        <f>+M399*G399</f>
        <v>514.71</v>
      </c>
      <c r="P399" s="39"/>
      <c r="Q399" s="128">
        <v>570</v>
      </c>
      <c r="R399" s="39"/>
      <c r="S399" s="36">
        <f>IF(($G399-$Q399)&gt;0,($G399-$Q399),0)</f>
        <v>0</v>
      </c>
      <c r="T399" s="45">
        <f>+S399*M399</f>
        <v>0</v>
      </c>
      <c r="U399" s="39"/>
      <c r="V399" s="60"/>
      <c r="W399" s="60"/>
      <c r="X399" s="60"/>
      <c r="Y399" s="60"/>
      <c r="Z399" s="67">
        <f>SUM(V399:Y399)</f>
        <v>0</v>
      </c>
      <c r="AA399" s="61">
        <f>+AA398</f>
        <v>314</v>
      </c>
      <c r="AC399" s="36">
        <f>IF(Z399&gt;=AA399,IF(S399&lt;Z399,+S399,+Z399),0)</f>
        <v>0</v>
      </c>
      <c r="AD399" s="45">
        <f>IF(AC399&gt;0,+AC399*M399,0)</f>
        <v>0</v>
      </c>
      <c r="AE399" s="45"/>
      <c r="AF399" s="36">
        <f>IF(AC399=0,IF(S399&lt;W399,+S399,+W399),0)</f>
        <v>0</v>
      </c>
      <c r="AG399" s="45">
        <f>IF(AF399&gt;0,+AF399*M399,0)</f>
        <v>0</v>
      </c>
      <c r="AH399" s="45"/>
      <c r="AI399" s="37">
        <f>IF((S399-AC399-AF399)&gt;0,(+S399-AC399-AF399)*0.85,0)</f>
        <v>0</v>
      </c>
      <c r="AJ399" s="45">
        <f>IF(AI399&gt;0,IF(I399&lt;$I$508,+AI399*M399,+AI399*($I$508-K399)),0)</f>
        <v>0</v>
      </c>
      <c r="AK399" s="45"/>
      <c r="AL399" s="37">
        <f t="shared" si="299"/>
        <v>0</v>
      </c>
      <c r="AM399" s="23">
        <f t="shared" si="300"/>
        <v>0</v>
      </c>
      <c r="AN399" s="23"/>
    </row>
    <row r="400" spans="1:40" x14ac:dyDescent="0.25">
      <c r="B400" s="28"/>
      <c r="C400" s="55"/>
      <c r="D400" s="21"/>
      <c r="E400" s="56"/>
      <c r="G400" s="57"/>
      <c r="H400" s="39"/>
      <c r="I400" s="50">
        <f>IF(G400=0,0,E400/G400)</f>
        <v>0</v>
      </c>
      <c r="J400" s="39"/>
      <c r="K400" s="126">
        <f>IF(G400=0,0,+K399)</f>
        <v>0</v>
      </c>
      <c r="L400" s="59"/>
      <c r="M400" s="50">
        <f>IF(I400 = 0, 0, I400-K400)</f>
        <v>0</v>
      </c>
      <c r="N400" s="59"/>
      <c r="O400" s="49">
        <f>+M400*G400</f>
        <v>0</v>
      </c>
      <c r="P400" s="39"/>
      <c r="Q400" s="128">
        <v>0</v>
      </c>
      <c r="R400" s="39"/>
      <c r="S400" s="36">
        <f>IF(($G400-$Q400)&gt;0,($G400-$Q400),0)</f>
        <v>0</v>
      </c>
      <c r="T400" s="45">
        <f>+S400*M400</f>
        <v>0</v>
      </c>
      <c r="U400" s="39"/>
      <c r="V400" s="60"/>
      <c r="W400" s="60"/>
      <c r="X400" s="60"/>
      <c r="Y400" s="60"/>
      <c r="Z400" s="67">
        <f>SUM(V400:Y400)</f>
        <v>0</v>
      </c>
      <c r="AA400" s="61">
        <f>+AA399</f>
        <v>314</v>
      </c>
      <c r="AC400" s="36">
        <f>IF(Z400&gt;=AA400,IF(S400&lt;Z400,+S400,+Z400),0)</f>
        <v>0</v>
      </c>
      <c r="AD400" s="45">
        <f>IF(AC400&gt;0,+AC400*M400,0)</f>
        <v>0</v>
      </c>
      <c r="AE400" s="45"/>
      <c r="AF400" s="36">
        <f>IF(AC400=0,IF(S400&lt;W400,+S400,+W400),0)</f>
        <v>0</v>
      </c>
      <c r="AG400" s="45">
        <f>IF(AF400&gt;0,+AF400*M400,0)</f>
        <v>0</v>
      </c>
      <c r="AH400" s="45"/>
      <c r="AI400" s="37">
        <f>IF((S400-AC400-AF400)&gt;0,(+S400-AC400-AF400)*0.85,0)</f>
        <v>0</v>
      </c>
      <c r="AJ400" s="45">
        <f>IF(AI400&gt;0,IF(I400&lt;$I$508,+AI400*M400,+AI400*($I$508-K400)),0)</f>
        <v>0</v>
      </c>
      <c r="AK400" s="45"/>
      <c r="AL400" s="37">
        <f t="shared" si="299"/>
        <v>0</v>
      </c>
      <c r="AM400" s="23">
        <f t="shared" si="300"/>
        <v>0</v>
      </c>
      <c r="AN400" s="23"/>
    </row>
    <row r="401" spans="1:40" ht="12.75" customHeight="1" x14ac:dyDescent="0.25">
      <c r="B401" s="28"/>
      <c r="C401" s="39"/>
      <c r="D401" s="21"/>
      <c r="E401" s="63"/>
      <c r="G401" s="38"/>
      <c r="H401" s="39"/>
      <c r="I401" s="62"/>
      <c r="J401" s="39"/>
      <c r="K401" s="50"/>
      <c r="L401" s="59"/>
      <c r="M401" s="50"/>
      <c r="N401" s="59"/>
      <c r="O401" s="49"/>
      <c r="P401" s="39"/>
      <c r="R401" s="39"/>
      <c r="S401" s="36"/>
      <c r="U401" s="39"/>
      <c r="X401" s="36"/>
      <c r="AE401" s="40"/>
      <c r="AG401" s="41"/>
      <c r="AK401" s="42"/>
    </row>
    <row r="402" spans="1:40" ht="12.75" customHeight="1" x14ac:dyDescent="0.25">
      <c r="B402" s="28"/>
      <c r="C402" s="39"/>
      <c r="D402" s="21"/>
      <c r="E402" s="63"/>
      <c r="G402" s="38"/>
      <c r="H402" s="39"/>
      <c r="I402" s="62"/>
      <c r="J402" s="39"/>
      <c r="K402" s="50"/>
      <c r="L402" s="59"/>
      <c r="M402" s="50"/>
      <c r="N402" s="59"/>
      <c r="O402" s="49"/>
      <c r="P402" s="39"/>
      <c r="R402" s="39"/>
      <c r="S402" s="36"/>
      <c r="U402" s="39"/>
      <c r="X402" s="36"/>
      <c r="AE402" s="40"/>
      <c r="AG402" s="41"/>
      <c r="AK402" s="42"/>
    </row>
    <row r="403" spans="1:40" ht="12.75" customHeight="1" x14ac:dyDescent="0.25">
      <c r="B403" s="28"/>
      <c r="C403" s="39"/>
      <c r="D403" s="21"/>
      <c r="E403" s="63"/>
      <c r="G403" s="38"/>
      <c r="H403" s="39"/>
      <c r="I403" s="62"/>
      <c r="J403" s="39"/>
      <c r="K403" s="50"/>
      <c r="L403" s="59"/>
      <c r="M403" s="50"/>
      <c r="N403" s="59"/>
      <c r="O403" s="49"/>
      <c r="P403" s="39"/>
      <c r="R403" s="39"/>
      <c r="S403" s="36"/>
      <c r="U403" s="39"/>
      <c r="X403" s="36"/>
      <c r="AE403" s="40"/>
      <c r="AG403" s="41"/>
      <c r="AK403" s="42"/>
    </row>
    <row r="404" spans="1:40" x14ac:dyDescent="0.25">
      <c r="A404">
        <f>A396+1</f>
        <v>43</v>
      </c>
      <c r="B404" s="52">
        <v>45198</v>
      </c>
      <c r="C404" s="21"/>
      <c r="D404" s="21"/>
      <c r="E404" s="53">
        <f>SUM(E405:E408)</f>
        <v>63756.3</v>
      </c>
      <c r="G404" s="54">
        <f>SUM(G405:G408)</f>
        <v>976</v>
      </c>
      <c r="H404" s="39"/>
      <c r="I404" s="62"/>
      <c r="J404" s="39"/>
      <c r="K404" s="62"/>
      <c r="L404" s="59"/>
      <c r="M404" s="62"/>
      <c r="N404" s="59"/>
      <c r="O404" s="53">
        <f>SUM(O405:O408)</f>
        <v>23008.299999999996</v>
      </c>
      <c r="P404" s="39"/>
      <c r="Q404" s="39"/>
      <c r="R404" s="39"/>
      <c r="S404" s="54">
        <f>SUM(S405:S408)</f>
        <v>0</v>
      </c>
      <c r="T404" s="53">
        <f>SUM(T405:T408)</f>
        <v>0</v>
      </c>
      <c r="U404" s="39"/>
      <c r="X404" s="36"/>
      <c r="AC404" s="54">
        <f>SUM(AC405:AC408)</f>
        <v>0</v>
      </c>
      <c r="AD404" s="53">
        <f>SUM(AD405:AD408)</f>
        <v>0</v>
      </c>
      <c r="AE404" s="45"/>
      <c r="AF404" s="54">
        <f>SUM(AF405:AF408)</f>
        <v>0</v>
      </c>
      <c r="AG404" s="53">
        <f>SUM(AG405:AG408)</f>
        <v>0</v>
      </c>
      <c r="AH404" s="45"/>
      <c r="AI404" s="65">
        <f>SUM(AI405:AI408)</f>
        <v>0</v>
      </c>
      <c r="AJ404" s="53">
        <f>SUM(AJ405:AJ408)</f>
        <v>0</v>
      </c>
      <c r="AK404" s="45"/>
      <c r="AL404" s="65">
        <f>SUM(AL405:AL408)</f>
        <v>0</v>
      </c>
      <c r="AM404" s="53">
        <f>SUM(AM405:AM408)</f>
        <v>0</v>
      </c>
      <c r="AN404" s="63"/>
    </row>
    <row r="405" spans="1:40" x14ac:dyDescent="0.25">
      <c r="B405" s="28"/>
      <c r="C405" s="55">
        <v>7</v>
      </c>
      <c r="D405" s="21"/>
      <c r="E405" s="56">
        <v>8290.7999999999993</v>
      </c>
      <c r="G405" s="57">
        <v>196</v>
      </c>
      <c r="H405" s="39"/>
      <c r="I405" s="50">
        <f>IF(G405=0,0,E405/G405)</f>
        <v>42.3</v>
      </c>
      <c r="J405" s="39"/>
      <c r="K405" s="58">
        <v>41.75</v>
      </c>
      <c r="L405" s="59"/>
      <c r="M405" s="50">
        <f>IF(I405 = 0, 0, I405-K405)</f>
        <v>0.54999999999999716</v>
      </c>
      <c r="N405" s="59"/>
      <c r="O405" s="49">
        <f>+M405*G405</f>
        <v>107.79999999999944</v>
      </c>
      <c r="P405" s="39"/>
      <c r="Q405" s="128">
        <v>570</v>
      </c>
      <c r="R405" s="39"/>
      <c r="S405" s="36">
        <f>IF(($G405-$Q405)&gt;0,($G405-$Q405),0)</f>
        <v>0</v>
      </c>
      <c r="T405" s="45">
        <f>+S405*M405</f>
        <v>0</v>
      </c>
      <c r="U405" s="39"/>
      <c r="V405" s="60"/>
      <c r="W405" s="60"/>
      <c r="X405" s="60"/>
      <c r="Y405" s="60"/>
      <c r="Z405" s="67">
        <f>SUM(V405:Y405)</f>
        <v>0</v>
      </c>
      <c r="AA405" s="61">
        <f>IF(MONTH(B404)&gt;9,+$G$512,IF(MONTH(B404)&lt;4,+$G$512,+$G$513))</f>
        <v>314</v>
      </c>
      <c r="AC405" s="36">
        <f>IF(Z405&gt;=AA405,IF(S405&lt;Z405,+S405,+Z405),0)</f>
        <v>0</v>
      </c>
      <c r="AD405" s="45">
        <f>IF(AC405&gt;0,+AC405*M405,0)</f>
        <v>0</v>
      </c>
      <c r="AE405" s="45"/>
      <c r="AF405" s="36">
        <f>IF(AC405=0,IF(S405&lt;W405,+S405,+W405),0)</f>
        <v>0</v>
      </c>
      <c r="AG405" s="45">
        <f>IF(AF405&gt;0,+AF405*M405,0)</f>
        <v>0</v>
      </c>
      <c r="AH405" s="45"/>
      <c r="AI405" s="37">
        <f>IF((S405-AC405-AF405)&gt;0,(+S405-AC405-AF405)*0.85,0)</f>
        <v>0</v>
      </c>
      <c r="AJ405" s="45">
        <f>IF(AI405&gt;0,IF(I405&lt;$I$508,+AI405*M405,+AI405*($I$508-K405)),0)</f>
        <v>0</v>
      </c>
      <c r="AK405" s="45"/>
      <c r="AL405" s="37">
        <f t="shared" ref="AL405:AL408" si="301">+S405-AC405-AF405-AI405</f>
        <v>0</v>
      </c>
      <c r="AM405" s="23">
        <f t="shared" ref="AM405:AM408" si="302">+T405-AD405-AG405-AJ405</f>
        <v>0</v>
      </c>
      <c r="AN405" s="23"/>
    </row>
    <row r="406" spans="1:40" x14ac:dyDescent="0.25">
      <c r="B406" s="28"/>
      <c r="C406" s="55">
        <v>10</v>
      </c>
      <c r="D406" s="21"/>
      <c r="E406" s="56">
        <v>10499.28</v>
      </c>
      <c r="G406" s="57">
        <v>246</v>
      </c>
      <c r="H406" s="39"/>
      <c r="I406" s="50">
        <f>IF(G406=0,0,E406/G406)</f>
        <v>42.68</v>
      </c>
      <c r="J406" s="39"/>
      <c r="K406" s="126">
        <f>IF(G406=0,0,+K405)</f>
        <v>41.75</v>
      </c>
      <c r="L406" s="59"/>
      <c r="M406" s="50">
        <f>IF(I406 = 0, 0, I406-K406)</f>
        <v>0.92999999999999972</v>
      </c>
      <c r="N406" s="59"/>
      <c r="O406" s="49">
        <f>+M406*G406</f>
        <v>228.77999999999992</v>
      </c>
      <c r="P406" s="39"/>
      <c r="Q406" s="128">
        <v>570</v>
      </c>
      <c r="R406" s="39"/>
      <c r="S406" s="36">
        <f>IF(($G406-$Q406)&gt;0,($G406-$Q406),0)</f>
        <v>0</v>
      </c>
      <c r="T406" s="45">
        <f>+S406*M406</f>
        <v>0</v>
      </c>
      <c r="U406" s="39"/>
      <c r="V406" s="60"/>
      <c r="W406" s="60"/>
      <c r="X406" s="60"/>
      <c r="Y406" s="60"/>
      <c r="Z406" s="67">
        <f>SUM(V406:Y406)</f>
        <v>0</v>
      </c>
      <c r="AA406" s="61">
        <f>+AA405</f>
        <v>314</v>
      </c>
      <c r="AC406" s="36">
        <f>IF(Z406&gt;=AA406,IF(S406&lt;Z406,+S406,+Z406),0)</f>
        <v>0</v>
      </c>
      <c r="AD406" s="45">
        <f>IF(AC406&gt;0,+AC406*M406,0)</f>
        <v>0</v>
      </c>
      <c r="AE406" s="45"/>
      <c r="AF406" s="36">
        <f>IF(AC406=0,IF(S406&lt;W406,+S406,+W406),0)</f>
        <v>0</v>
      </c>
      <c r="AG406" s="45">
        <f>IF(AF406&gt;0,+AF406*M406,0)</f>
        <v>0</v>
      </c>
      <c r="AH406" s="45"/>
      <c r="AI406" s="37">
        <f>IF((S406-AC406-AF406)&gt;0,(+S406-AC406-AF406)*0.85,0)</f>
        <v>0</v>
      </c>
      <c r="AJ406" s="45">
        <f>IF(AI406&gt;0,IF(I406&lt;$I$508,+AI406*M406,+AI406*($I$508-K406)),0)</f>
        <v>0</v>
      </c>
      <c r="AK406" s="45"/>
      <c r="AL406" s="37">
        <f t="shared" si="301"/>
        <v>0</v>
      </c>
      <c r="AM406" s="23">
        <f t="shared" si="302"/>
        <v>0</v>
      </c>
      <c r="AN406" s="23"/>
    </row>
    <row r="407" spans="1:40" x14ac:dyDescent="0.25">
      <c r="B407" s="28"/>
      <c r="C407" s="55">
        <v>11</v>
      </c>
      <c r="D407" s="21"/>
      <c r="E407" s="56">
        <v>14271.96</v>
      </c>
      <c r="G407" s="57">
        <v>276</v>
      </c>
      <c r="H407" s="39"/>
      <c r="I407" s="50">
        <f>IF(G407=0,0,E407/G407)</f>
        <v>51.709999999999994</v>
      </c>
      <c r="J407" s="39"/>
      <c r="K407" s="126">
        <f>IF(G407=0,0,+K406)</f>
        <v>41.75</v>
      </c>
      <c r="L407" s="59"/>
      <c r="M407" s="50">
        <f>IF(I407 = 0, 0, I407-K407)</f>
        <v>9.9599999999999937</v>
      </c>
      <c r="N407" s="59"/>
      <c r="O407" s="49">
        <f>+M407*G407</f>
        <v>2748.9599999999982</v>
      </c>
      <c r="P407" s="39"/>
      <c r="Q407" s="128">
        <v>570</v>
      </c>
      <c r="R407" s="39"/>
      <c r="S407" s="36">
        <f>IF(($G407-$Q407)&gt;0,($G407-$Q407),0)</f>
        <v>0</v>
      </c>
      <c r="T407" s="45">
        <f>+S407*M407</f>
        <v>0</v>
      </c>
      <c r="U407" s="39"/>
      <c r="V407" s="60"/>
      <c r="W407" s="60"/>
      <c r="X407" s="60"/>
      <c r="Y407" s="60"/>
      <c r="Z407" s="67">
        <f>SUM(V407:Y407)</f>
        <v>0</v>
      </c>
      <c r="AA407" s="61">
        <f>+AA406</f>
        <v>314</v>
      </c>
      <c r="AC407" s="36">
        <f>IF(Z407&gt;=AA407,IF(S407&lt;Z407,+S407,+Z407),0)</f>
        <v>0</v>
      </c>
      <c r="AD407" s="45">
        <f>IF(AC407&gt;0,+AC407*M407,0)</f>
        <v>0</v>
      </c>
      <c r="AE407" s="45"/>
      <c r="AF407" s="36">
        <f>IF(AC407=0,IF(S407&lt;W407,+S407,+W407),0)</f>
        <v>0</v>
      </c>
      <c r="AG407" s="45">
        <f>IF(AF407&gt;0,+AF407*M407,0)</f>
        <v>0</v>
      </c>
      <c r="AH407" s="45"/>
      <c r="AI407" s="37">
        <f>IF((S407-AC407-AF407)&gt;0,(+S407-AC407-AF407)*0.85,0)</f>
        <v>0</v>
      </c>
      <c r="AJ407" s="45">
        <f>IF(AI407&gt;0,IF(I407&lt;$I$508,+AI407*M407,+AI407*($I$508-K407)),0)</f>
        <v>0</v>
      </c>
      <c r="AK407" s="45"/>
      <c r="AL407" s="37">
        <f t="shared" si="301"/>
        <v>0</v>
      </c>
      <c r="AM407" s="23">
        <f t="shared" si="302"/>
        <v>0</v>
      </c>
      <c r="AN407" s="23"/>
    </row>
    <row r="408" spans="1:40" x14ac:dyDescent="0.25">
      <c r="B408" s="28"/>
      <c r="C408" s="55">
        <v>12</v>
      </c>
      <c r="D408" s="21"/>
      <c r="E408" s="56">
        <v>30694.26</v>
      </c>
      <c r="G408" s="57">
        <v>258</v>
      </c>
      <c r="H408" s="39"/>
      <c r="I408" s="50">
        <f>IF(G408=0,0,E408/G408)</f>
        <v>118.97</v>
      </c>
      <c r="J408" s="39"/>
      <c r="K408" s="126">
        <f>IF(G408=0,0,+K407)</f>
        <v>41.75</v>
      </c>
      <c r="L408" s="59"/>
      <c r="M408" s="50">
        <f>IF(I408 = 0, 0, I408-K408)</f>
        <v>77.22</v>
      </c>
      <c r="N408" s="59"/>
      <c r="O408" s="49">
        <f>+M408*G408</f>
        <v>19922.759999999998</v>
      </c>
      <c r="P408" s="39"/>
      <c r="Q408" s="128">
        <v>570</v>
      </c>
      <c r="R408" s="39"/>
      <c r="S408" s="36">
        <f>IF(($G408-$Q408)&gt;0,($G408-$Q408),0)</f>
        <v>0</v>
      </c>
      <c r="T408" s="45">
        <f>+S408*M408</f>
        <v>0</v>
      </c>
      <c r="U408" s="39"/>
      <c r="V408" s="60"/>
      <c r="W408" s="60"/>
      <c r="X408" s="60"/>
      <c r="Y408" s="60"/>
      <c r="Z408" s="67">
        <f>SUM(V408:Y408)</f>
        <v>0</v>
      </c>
      <c r="AA408" s="61">
        <f>+AA407</f>
        <v>314</v>
      </c>
      <c r="AC408" s="36">
        <f>IF(Z408&gt;=AA408,IF(S408&lt;Z408,+S408,+Z408),0)</f>
        <v>0</v>
      </c>
      <c r="AD408" s="45">
        <f>IF(AC408&gt;0,+AC408*M408,0)</f>
        <v>0</v>
      </c>
      <c r="AE408" s="45"/>
      <c r="AF408" s="36">
        <f>IF(AC408=0,IF(S408&lt;W408,+S408,+W408),0)</f>
        <v>0</v>
      </c>
      <c r="AG408" s="45">
        <f>IF(AF408&gt;0,+AF408*M408,0)</f>
        <v>0</v>
      </c>
      <c r="AH408" s="45"/>
      <c r="AI408" s="37">
        <f>IF((S408-AC408-AF408)&gt;0,(+S408-AC408-AF408)*0.85,0)</f>
        <v>0</v>
      </c>
      <c r="AJ408" s="45">
        <f>IF(AI408&gt;0,IF(I408&lt;$I$508,+AI408*M408,+AI408*($I$508-K408)),0)</f>
        <v>0</v>
      </c>
      <c r="AK408" s="45"/>
      <c r="AL408" s="37">
        <f t="shared" si="301"/>
        <v>0</v>
      </c>
      <c r="AM408" s="23">
        <f t="shared" si="302"/>
        <v>0</v>
      </c>
      <c r="AN408" s="23"/>
    </row>
    <row r="409" spans="1:40" ht="12.75" customHeight="1" x14ac:dyDescent="0.25">
      <c r="B409" s="28"/>
      <c r="C409" s="39"/>
      <c r="D409" s="21"/>
      <c r="E409" s="63"/>
      <c r="G409" s="38"/>
      <c r="H409" s="39"/>
      <c r="I409" s="62"/>
      <c r="J409" s="39"/>
      <c r="K409" s="50"/>
      <c r="L409" s="59"/>
      <c r="M409" s="50"/>
      <c r="N409" s="59"/>
      <c r="O409" s="49"/>
      <c r="P409" s="39"/>
      <c r="R409" s="39"/>
      <c r="S409" s="36"/>
      <c r="U409" s="39"/>
      <c r="X409" s="36"/>
      <c r="AE409" s="40"/>
      <c r="AG409" s="41"/>
      <c r="AK409" s="42"/>
    </row>
    <row r="410" spans="1:40" ht="12.75" customHeight="1" x14ac:dyDescent="0.25">
      <c r="B410" s="28"/>
      <c r="C410" s="39"/>
      <c r="D410" s="21"/>
      <c r="E410" s="63"/>
      <c r="G410" s="38"/>
      <c r="H410" s="39"/>
      <c r="I410" s="62"/>
      <c r="J410" s="39"/>
      <c r="K410" s="50"/>
      <c r="L410" s="59"/>
      <c r="M410" s="50"/>
      <c r="N410" s="59"/>
      <c r="O410" s="49"/>
      <c r="P410" s="39"/>
      <c r="R410" s="39"/>
      <c r="S410" s="36"/>
      <c r="U410" s="39"/>
      <c r="X410" s="36"/>
      <c r="AE410" s="40"/>
      <c r="AG410" s="41"/>
      <c r="AK410" s="42"/>
    </row>
    <row r="411" spans="1:40" ht="12.75" customHeight="1" x14ac:dyDescent="0.25">
      <c r="B411" s="28"/>
      <c r="C411" s="39"/>
      <c r="D411" s="21"/>
      <c r="E411" s="63"/>
      <c r="G411" s="38"/>
      <c r="H411" s="39"/>
      <c r="I411" s="62"/>
      <c r="J411" s="39"/>
      <c r="K411" s="50"/>
      <c r="L411" s="59"/>
      <c r="M411" s="50"/>
      <c r="N411" s="59"/>
      <c r="O411" s="49"/>
      <c r="P411" s="39"/>
      <c r="R411" s="39"/>
      <c r="S411" s="36"/>
      <c r="U411" s="39"/>
      <c r="X411" s="36"/>
      <c r="AE411" s="40"/>
      <c r="AG411" s="41"/>
      <c r="AK411" s="42"/>
    </row>
    <row r="412" spans="1:40" x14ac:dyDescent="0.25">
      <c r="A412">
        <f>A404+1</f>
        <v>44</v>
      </c>
      <c r="B412" s="52">
        <v>45199</v>
      </c>
      <c r="C412" s="21"/>
      <c r="D412" s="21"/>
      <c r="E412" s="53">
        <f>SUM(E413:E416)</f>
        <v>39595.57</v>
      </c>
      <c r="G412" s="54">
        <f>SUM(G413:G416)</f>
        <v>844</v>
      </c>
      <c r="H412" s="39"/>
      <c r="I412" s="62"/>
      <c r="J412" s="39"/>
      <c r="K412" s="62"/>
      <c r="L412" s="59"/>
      <c r="M412" s="62"/>
      <c r="N412" s="59"/>
      <c r="O412" s="53">
        <f>SUM(O413:O416)</f>
        <v>4991.5699999999979</v>
      </c>
      <c r="P412" s="39"/>
      <c r="Q412" s="39"/>
      <c r="R412" s="39"/>
      <c r="S412" s="54">
        <f>SUM(S413:S416)</f>
        <v>0</v>
      </c>
      <c r="T412" s="53">
        <f>SUM(T413:T416)</f>
        <v>0</v>
      </c>
      <c r="U412" s="39"/>
      <c r="X412" s="36"/>
      <c r="AC412" s="54">
        <f>SUM(AC413:AC416)</f>
        <v>0</v>
      </c>
      <c r="AD412" s="53">
        <f>SUM(AD413:AD416)</f>
        <v>0</v>
      </c>
      <c r="AE412" s="45"/>
      <c r="AF412" s="54">
        <f>SUM(AF413:AF416)</f>
        <v>0</v>
      </c>
      <c r="AG412" s="53">
        <f>SUM(AG413:AG416)</f>
        <v>0</v>
      </c>
      <c r="AH412" s="45"/>
      <c r="AI412" s="65">
        <f>SUM(AI413:AI416)</f>
        <v>0</v>
      </c>
      <c r="AJ412" s="53">
        <f>SUM(AJ413:AJ416)</f>
        <v>0</v>
      </c>
      <c r="AK412" s="45"/>
      <c r="AL412" s="65">
        <f>SUM(AL413:AL416)</f>
        <v>0</v>
      </c>
      <c r="AM412" s="53">
        <f>SUM(AM413:AM416)</f>
        <v>0</v>
      </c>
      <c r="AN412" s="63"/>
    </row>
    <row r="413" spans="1:40" x14ac:dyDescent="0.25">
      <c r="B413" s="28"/>
      <c r="C413" s="55">
        <v>13</v>
      </c>
      <c r="D413" s="21"/>
      <c r="E413" s="56">
        <v>10035.719999999999</v>
      </c>
      <c r="G413" s="57">
        <v>244</v>
      </c>
      <c r="H413" s="39"/>
      <c r="I413" s="50">
        <f>IF(G413=0,0,E413/G413)</f>
        <v>41.129999999999995</v>
      </c>
      <c r="J413" s="39"/>
      <c r="K413" s="58">
        <v>41</v>
      </c>
      <c r="L413" s="59"/>
      <c r="M413" s="50">
        <f>IF(I413 = 0, 0, I413-K413)</f>
        <v>0.12999999999999545</v>
      </c>
      <c r="N413" s="59"/>
      <c r="O413" s="49">
        <f>+M413*G413</f>
        <v>31.71999999999889</v>
      </c>
      <c r="P413" s="39"/>
      <c r="Q413" s="128">
        <v>715</v>
      </c>
      <c r="R413" s="39"/>
      <c r="S413" s="36">
        <f>IF(($G413-$Q413)&gt;0,($G413-$Q413),0)</f>
        <v>0</v>
      </c>
      <c r="T413" s="45">
        <f>+S413*M413</f>
        <v>0</v>
      </c>
      <c r="U413" s="39"/>
      <c r="V413" s="60"/>
      <c r="W413" s="60"/>
      <c r="X413" s="60"/>
      <c r="Y413" s="60"/>
      <c r="Z413" s="67">
        <f>SUM(V413:Y413)</f>
        <v>0</v>
      </c>
      <c r="AA413" s="61">
        <f>IF(MONTH(B412)&gt;9,+$G$512,IF(MONTH(B412)&lt;4,+$G$512,+$G$513))</f>
        <v>314</v>
      </c>
      <c r="AC413" s="36">
        <f>IF(Z413&gt;=AA413,IF(S413&lt;Z413,+S413,+Z413),0)</f>
        <v>0</v>
      </c>
      <c r="AD413" s="45">
        <f>IF(AC413&gt;0,+AC413*M413,0)</f>
        <v>0</v>
      </c>
      <c r="AE413" s="45"/>
      <c r="AF413" s="36">
        <f>IF(AC413=0,IF(S413&lt;W413,+S413,+W413),0)</f>
        <v>0</v>
      </c>
      <c r="AG413" s="45">
        <f>IF(AF413&gt;0,+AF413*M413,0)</f>
        <v>0</v>
      </c>
      <c r="AH413" s="45"/>
      <c r="AI413" s="37">
        <f>IF((S413-AC413-AF413)&gt;0,(+S413-AC413-AF413)*0.85,0)</f>
        <v>0</v>
      </c>
      <c r="AJ413" s="45">
        <f>IF(AI413&gt;0,IF(I413&lt;$I$508,+AI413*M413,+AI413*($I$508-K413)),0)</f>
        <v>0</v>
      </c>
      <c r="AK413" s="45"/>
      <c r="AL413" s="37">
        <f t="shared" ref="AL413:AL416" si="303">+S413-AC413-AF413-AI413</f>
        <v>0</v>
      </c>
      <c r="AM413" s="23">
        <f t="shared" ref="AM413:AM416" si="304">+T413-AD413-AG413-AJ413</f>
        <v>0</v>
      </c>
      <c r="AN413" s="23"/>
    </row>
    <row r="414" spans="1:40" x14ac:dyDescent="0.25">
      <c r="B414" s="28"/>
      <c r="C414" s="55">
        <v>16</v>
      </c>
      <c r="D414" s="21"/>
      <c r="E414" s="56">
        <v>10737.09</v>
      </c>
      <c r="G414" s="57">
        <v>247</v>
      </c>
      <c r="H414" s="39"/>
      <c r="I414" s="50">
        <f>IF(G414=0,0,E414/G414)</f>
        <v>43.47</v>
      </c>
      <c r="J414" s="39"/>
      <c r="K414" s="126">
        <f>IF(G414=0,0,+K413)</f>
        <v>41</v>
      </c>
      <c r="L414" s="59"/>
      <c r="M414" s="50">
        <f>IF(I414 = 0, 0, I414-K414)</f>
        <v>2.4699999999999989</v>
      </c>
      <c r="N414" s="59"/>
      <c r="O414" s="49">
        <f>+M414*G414</f>
        <v>610.08999999999969</v>
      </c>
      <c r="P414" s="39"/>
      <c r="Q414" s="128">
        <v>715</v>
      </c>
      <c r="R414" s="39"/>
      <c r="S414" s="36">
        <f>IF(($G414-$Q414)&gt;0,($G414-$Q414),0)</f>
        <v>0</v>
      </c>
      <c r="T414" s="45">
        <f>+S414*M414</f>
        <v>0</v>
      </c>
      <c r="U414" s="39"/>
      <c r="V414" s="60"/>
      <c r="W414" s="60"/>
      <c r="X414" s="60"/>
      <c r="Y414" s="60"/>
      <c r="Z414" s="67">
        <f>SUM(V414:Y414)</f>
        <v>0</v>
      </c>
      <c r="AA414" s="61">
        <f>+AA413</f>
        <v>314</v>
      </c>
      <c r="AC414" s="36">
        <f>IF(Z414&gt;=AA414,IF(S414&lt;Z414,+S414,+Z414),0)</f>
        <v>0</v>
      </c>
      <c r="AD414" s="45">
        <f>IF(AC414&gt;0,+AC414*M414,0)</f>
        <v>0</v>
      </c>
      <c r="AE414" s="45"/>
      <c r="AF414" s="36">
        <f>IF(AC414=0,IF(S414&lt;W414,+S414,+W414),0)</f>
        <v>0</v>
      </c>
      <c r="AG414" s="45">
        <f>IF(AF414&gt;0,+AF414*M414,0)</f>
        <v>0</v>
      </c>
      <c r="AH414" s="45"/>
      <c r="AI414" s="37">
        <f>IF((S414-AC414-AF414)&gt;0,(+S414-AC414-AF414)*0.85,0)</f>
        <v>0</v>
      </c>
      <c r="AJ414" s="45">
        <f>IF(AI414&gt;0,IF(I414&lt;$I$508,+AI414*M414,+AI414*($I$508-K414)),0)</f>
        <v>0</v>
      </c>
      <c r="AK414" s="45"/>
      <c r="AL414" s="37">
        <f t="shared" si="303"/>
        <v>0</v>
      </c>
      <c r="AM414" s="23">
        <f t="shared" si="304"/>
        <v>0</v>
      </c>
      <c r="AN414" s="23"/>
    </row>
    <row r="415" spans="1:40" x14ac:dyDescent="0.25">
      <c r="B415" s="28"/>
      <c r="C415" s="55">
        <v>17</v>
      </c>
      <c r="D415" s="21"/>
      <c r="E415" s="56">
        <v>9631.08</v>
      </c>
      <c r="G415" s="57">
        <v>186</v>
      </c>
      <c r="H415" s="39"/>
      <c r="I415" s="50">
        <f>IF(G415=0,0,E415/G415)</f>
        <v>51.78</v>
      </c>
      <c r="J415" s="39"/>
      <c r="K415" s="126">
        <f>IF(G415=0,0,+K414)</f>
        <v>41</v>
      </c>
      <c r="L415" s="59"/>
      <c r="M415" s="50">
        <f>IF(I415 = 0, 0, I415-K415)</f>
        <v>10.780000000000001</v>
      </c>
      <c r="N415" s="59"/>
      <c r="O415" s="49">
        <f>+M415*G415</f>
        <v>2005.0800000000002</v>
      </c>
      <c r="P415" s="39"/>
      <c r="Q415" s="128">
        <v>715</v>
      </c>
      <c r="R415" s="39"/>
      <c r="S415" s="36">
        <f>IF(($G415-$Q415)&gt;0,($G415-$Q415),0)</f>
        <v>0</v>
      </c>
      <c r="T415" s="45">
        <f>+S415*M415</f>
        <v>0</v>
      </c>
      <c r="U415" s="39"/>
      <c r="V415" s="60"/>
      <c r="W415" s="60"/>
      <c r="X415" s="60"/>
      <c r="Y415" s="60"/>
      <c r="Z415" s="67">
        <f>SUM(V415:Y415)</f>
        <v>0</v>
      </c>
      <c r="AA415" s="61">
        <f>+AA414</f>
        <v>314</v>
      </c>
      <c r="AC415" s="36">
        <f>IF(Z415&gt;=AA415,IF(S415&lt;Z415,+S415,+Z415),0)</f>
        <v>0</v>
      </c>
      <c r="AD415" s="45">
        <f>IF(AC415&gt;0,+AC415*M415,0)</f>
        <v>0</v>
      </c>
      <c r="AE415" s="45"/>
      <c r="AF415" s="36">
        <f>IF(AC415=0,IF(S415&lt;W415,+S415,+W415),0)</f>
        <v>0</v>
      </c>
      <c r="AG415" s="45">
        <f>IF(AF415&gt;0,+AF415*M415,0)</f>
        <v>0</v>
      </c>
      <c r="AH415" s="45"/>
      <c r="AI415" s="37">
        <f>IF((S415-AC415-AF415)&gt;0,(+S415-AC415-AF415)*0.85,0)</f>
        <v>0</v>
      </c>
      <c r="AJ415" s="45">
        <f>IF(AI415&gt;0,IF(I415&lt;$I$508,+AI415*M415,+AI415*($I$508-K415)),0)</f>
        <v>0</v>
      </c>
      <c r="AK415" s="45"/>
      <c r="AL415" s="37">
        <f t="shared" si="303"/>
        <v>0</v>
      </c>
      <c r="AM415" s="23">
        <f t="shared" si="304"/>
        <v>0</v>
      </c>
      <c r="AN415" s="23"/>
    </row>
    <row r="416" spans="1:40" x14ac:dyDescent="0.25">
      <c r="B416" s="28"/>
      <c r="C416" s="55">
        <v>18</v>
      </c>
      <c r="D416" s="21"/>
      <c r="E416" s="56">
        <v>9191.68</v>
      </c>
      <c r="G416" s="57">
        <v>167</v>
      </c>
      <c r="H416" s="39"/>
      <c r="I416" s="50">
        <f>IF(G416=0,0,E416/G416)</f>
        <v>55.04</v>
      </c>
      <c r="J416" s="39"/>
      <c r="K416" s="126">
        <f>IF(G416=0,0,+K415)</f>
        <v>41</v>
      </c>
      <c r="L416" s="59"/>
      <c r="M416" s="50">
        <f>IF(I416 = 0, 0, I416-K416)</f>
        <v>14.04</v>
      </c>
      <c r="N416" s="59"/>
      <c r="O416" s="49">
        <f>+M416*G416</f>
        <v>2344.6799999999998</v>
      </c>
      <c r="P416" s="39"/>
      <c r="Q416" s="128">
        <v>715</v>
      </c>
      <c r="R416" s="39"/>
      <c r="S416" s="36">
        <f>IF(($G416-$Q416)&gt;0,($G416-$Q416),0)</f>
        <v>0</v>
      </c>
      <c r="T416" s="45">
        <f>+S416*M416</f>
        <v>0</v>
      </c>
      <c r="U416" s="39"/>
      <c r="V416" s="60"/>
      <c r="W416" s="60"/>
      <c r="X416" s="60"/>
      <c r="Y416" s="60"/>
      <c r="Z416" s="67">
        <f>SUM(V416:Y416)</f>
        <v>0</v>
      </c>
      <c r="AA416" s="61">
        <f>+AA415</f>
        <v>314</v>
      </c>
      <c r="AC416" s="36">
        <f>IF(Z416&gt;=AA416,IF(S416&lt;Z416,+S416,+Z416),0)</f>
        <v>0</v>
      </c>
      <c r="AD416" s="45">
        <f>IF(AC416&gt;0,+AC416*M416,0)</f>
        <v>0</v>
      </c>
      <c r="AE416" s="45"/>
      <c r="AF416" s="36">
        <f>IF(AC416=0,IF(S416&lt;W416,+S416,+W416),0)</f>
        <v>0</v>
      </c>
      <c r="AG416" s="45">
        <f>IF(AF416&gt;0,+AF416*M416,0)</f>
        <v>0</v>
      </c>
      <c r="AH416" s="45"/>
      <c r="AI416" s="37">
        <f>IF((S416-AC416-AF416)&gt;0,(+S416-AC416-AF416)*0.85,0)</f>
        <v>0</v>
      </c>
      <c r="AJ416" s="45">
        <f>IF(AI416&gt;0,IF(I416&lt;$I$508,+AI416*M416,+AI416*($I$508-K416)),0)</f>
        <v>0</v>
      </c>
      <c r="AK416" s="45"/>
      <c r="AL416" s="37">
        <f t="shared" si="303"/>
        <v>0</v>
      </c>
      <c r="AM416" s="23">
        <f t="shared" si="304"/>
        <v>0</v>
      </c>
      <c r="AN416" s="23"/>
    </row>
    <row r="417" spans="1:40" ht="12.75" customHeight="1" x14ac:dyDescent="0.25">
      <c r="B417" s="28"/>
      <c r="C417" s="39"/>
      <c r="D417" s="21"/>
      <c r="E417" s="63"/>
      <c r="G417" s="38"/>
      <c r="H417" s="39"/>
      <c r="I417" s="62"/>
      <c r="J417" s="39"/>
      <c r="K417" s="50"/>
      <c r="L417" s="59"/>
      <c r="M417" s="50"/>
      <c r="N417" s="59"/>
      <c r="O417" s="49"/>
      <c r="P417" s="39"/>
      <c r="R417" s="39"/>
      <c r="S417" s="36"/>
      <c r="U417" s="39"/>
      <c r="X417" s="36"/>
      <c r="AE417" s="40"/>
      <c r="AG417" s="41"/>
      <c r="AK417" s="42"/>
    </row>
    <row r="418" spans="1:40" ht="12.75" customHeight="1" x14ac:dyDescent="0.25">
      <c r="B418" s="28"/>
      <c r="C418" s="39"/>
      <c r="D418" s="21"/>
      <c r="E418" s="63"/>
      <c r="G418" s="38"/>
      <c r="H418" s="39"/>
      <c r="I418" s="62"/>
      <c r="J418" s="39"/>
      <c r="K418" s="50"/>
      <c r="L418" s="59"/>
      <c r="M418" s="50"/>
      <c r="N418" s="59"/>
      <c r="O418" s="49"/>
      <c r="P418" s="39"/>
      <c r="R418" s="39"/>
      <c r="S418" s="36"/>
      <c r="U418" s="39"/>
      <c r="X418" s="36"/>
      <c r="AE418" s="40"/>
      <c r="AG418" s="41"/>
      <c r="AK418" s="42"/>
    </row>
    <row r="419" spans="1:40" ht="12.75" customHeight="1" x14ac:dyDescent="0.25">
      <c r="B419" s="28"/>
      <c r="C419" s="39"/>
      <c r="D419" s="21"/>
      <c r="E419" s="63"/>
      <c r="G419" s="38"/>
      <c r="H419" s="39"/>
      <c r="I419" s="62"/>
      <c r="J419" s="39"/>
      <c r="K419" s="50"/>
      <c r="L419" s="59"/>
      <c r="M419" s="50"/>
      <c r="N419" s="59"/>
      <c r="O419" s="49"/>
      <c r="P419" s="39"/>
      <c r="R419" s="39"/>
      <c r="S419" s="36"/>
      <c r="U419" s="39"/>
      <c r="X419" s="36"/>
      <c r="AE419" s="40"/>
      <c r="AG419" s="41"/>
      <c r="AK419" s="42"/>
    </row>
    <row r="420" spans="1:40" ht="12.75" customHeight="1" x14ac:dyDescent="0.25">
      <c r="B420" s="28"/>
      <c r="C420" s="39"/>
      <c r="D420" s="21"/>
      <c r="E420" s="63"/>
      <c r="G420" s="38"/>
      <c r="H420" s="39"/>
      <c r="I420" s="62"/>
      <c r="J420" s="39"/>
      <c r="K420" s="50"/>
      <c r="L420" s="59"/>
      <c r="M420" s="50"/>
      <c r="N420" s="59"/>
      <c r="O420" s="49"/>
      <c r="P420" s="39"/>
      <c r="R420" s="39"/>
      <c r="S420" s="36"/>
      <c r="U420" s="39"/>
      <c r="X420" s="36"/>
      <c r="AE420" s="40"/>
      <c r="AG420" s="41"/>
      <c r="AK420" s="42"/>
    </row>
    <row r="421" spans="1:40" x14ac:dyDescent="0.25">
      <c r="B421" s="28"/>
      <c r="C421" s="55"/>
      <c r="D421" s="21"/>
      <c r="E421" s="56"/>
      <c r="G421" s="57"/>
      <c r="H421" s="39"/>
      <c r="I421" s="50"/>
      <c r="J421" s="39"/>
      <c r="K421" s="58"/>
      <c r="L421" s="59"/>
      <c r="M421" s="50"/>
      <c r="N421" s="59"/>
      <c r="O421" s="49"/>
      <c r="P421" s="39"/>
      <c r="Q421" s="128"/>
      <c r="R421" s="39"/>
      <c r="S421" s="36"/>
      <c r="T421" s="45"/>
      <c r="U421" s="39"/>
      <c r="X421" s="36"/>
      <c r="AC421" s="36"/>
      <c r="AD421" s="45"/>
      <c r="AE421" s="45"/>
      <c r="AF421" s="36"/>
      <c r="AG421" s="45"/>
      <c r="AH421" s="45"/>
      <c r="AJ421" s="45"/>
      <c r="AK421" s="45"/>
      <c r="AM421" s="23"/>
      <c r="AN421" s="23"/>
    </row>
    <row r="422" spans="1:40" x14ac:dyDescent="0.25">
      <c r="B422" s="28"/>
      <c r="C422" s="55"/>
      <c r="D422" s="21"/>
      <c r="E422" s="56"/>
      <c r="G422" s="57"/>
      <c r="H422" s="39"/>
      <c r="I422" s="50"/>
      <c r="J422" s="39"/>
      <c r="K422" s="58"/>
      <c r="L422" s="59"/>
      <c r="M422" s="50"/>
      <c r="N422" s="59"/>
      <c r="O422" s="49"/>
      <c r="P422" s="39"/>
      <c r="Q422" s="128"/>
      <c r="R422" s="39"/>
      <c r="S422" s="36"/>
      <c r="T422" s="45"/>
      <c r="U422" s="39"/>
      <c r="X422" s="36"/>
      <c r="AC422" s="36"/>
      <c r="AD422" s="45"/>
      <c r="AE422" s="45"/>
      <c r="AF422" s="36"/>
      <c r="AG422" s="45"/>
      <c r="AH422" s="45"/>
      <c r="AJ422" s="45"/>
      <c r="AK422" s="45"/>
      <c r="AM422" s="23"/>
      <c r="AN422" s="23"/>
    </row>
    <row r="423" spans="1:40" ht="3" customHeight="1" x14ac:dyDescent="0.3">
      <c r="B423" s="95"/>
      <c r="C423" s="55"/>
      <c r="D423" s="21"/>
      <c r="E423" s="56"/>
      <c r="G423" s="57"/>
      <c r="H423" s="39"/>
      <c r="I423" s="50"/>
      <c r="J423" s="39"/>
      <c r="K423" s="58"/>
      <c r="L423" s="59"/>
      <c r="M423" s="50"/>
      <c r="N423" s="59"/>
      <c r="O423" s="49"/>
      <c r="P423" s="39"/>
      <c r="Q423" s="51"/>
      <c r="R423" s="39"/>
      <c r="S423" s="36"/>
      <c r="U423" s="39"/>
      <c r="X423" s="36"/>
      <c r="AE423" s="40"/>
      <c r="AG423" s="41"/>
      <c r="AK423" s="42"/>
    </row>
    <row r="424" spans="1:40" s="31" customFormat="1" ht="13" x14ac:dyDescent="0.3">
      <c r="B424" s="127" t="s">
        <v>100</v>
      </c>
      <c r="C424" s="76">
        <f>COUNT(C250:C423)</f>
        <v>61</v>
      </c>
      <c r="D424" s="77"/>
      <c r="E424" s="93">
        <f>SUM(E250:E423)/2</f>
        <v>486201.50999999989</v>
      </c>
      <c r="F424" s="78"/>
      <c r="G424" s="96">
        <f>SUM(G250:G423)/2</f>
        <v>10040</v>
      </c>
      <c r="H424" s="76"/>
      <c r="I424" s="79"/>
      <c r="J424" s="76"/>
      <c r="K424" s="79"/>
      <c r="L424" s="80"/>
      <c r="M424" s="79"/>
      <c r="N424" s="80"/>
      <c r="O424" s="93">
        <f>SUM(O250:O423)/2</f>
        <v>80644.88999999997</v>
      </c>
      <c r="P424" s="76"/>
      <c r="Q424" s="81"/>
      <c r="R424" s="76"/>
      <c r="S424" s="94">
        <f>SUM(S250:S423)/2</f>
        <v>176</v>
      </c>
      <c r="T424" s="84">
        <f>SUM(T250:T423)/2</f>
        <v>2664.3400000000006</v>
      </c>
      <c r="U424" s="76"/>
      <c r="V424" s="81"/>
      <c r="W424" s="81"/>
      <c r="X424" s="81"/>
      <c r="Y424" s="81"/>
      <c r="Z424" s="81"/>
      <c r="AA424" s="81"/>
      <c r="AB424" s="78"/>
      <c r="AC424" s="94">
        <f>SUM(AC250:AC423)/2</f>
        <v>176</v>
      </c>
      <c r="AD424" s="84">
        <f>SUM(AD250:AD423)/2</f>
        <v>2664.3400000000006</v>
      </c>
      <c r="AE424" s="82"/>
      <c r="AF424" s="94">
        <f>SUM(AF250:AF423)/2</f>
        <v>0</v>
      </c>
      <c r="AG424" s="84">
        <f>SUM(AG250:AG423)/2</f>
        <v>0</v>
      </c>
      <c r="AH424" s="78"/>
      <c r="AI424" s="133">
        <f>SUM(AI250:AI423)/2</f>
        <v>0</v>
      </c>
      <c r="AJ424" s="84">
        <f>SUM(AJ250:AJ423)/2</f>
        <v>0</v>
      </c>
      <c r="AK424" s="83"/>
      <c r="AL424" s="133">
        <f>SUM(AL250:AL423)/2</f>
        <v>0</v>
      </c>
      <c r="AM424" s="84">
        <f>SUM(AM250:AM423)/2</f>
        <v>0</v>
      </c>
      <c r="AN424" s="78"/>
    </row>
    <row r="425" spans="1:40" ht="29.25" customHeight="1" x14ac:dyDescent="0.25">
      <c r="B425" s="28"/>
      <c r="C425" s="55"/>
      <c r="D425" s="21"/>
      <c r="E425" s="56"/>
      <c r="G425" s="57"/>
      <c r="H425" s="39"/>
      <c r="I425" s="50"/>
      <c r="J425" s="39"/>
      <c r="K425" s="58"/>
      <c r="L425" s="59"/>
      <c r="M425" s="50"/>
      <c r="N425" s="59"/>
      <c r="O425" s="49"/>
      <c r="P425" s="39"/>
      <c r="Q425" s="51"/>
      <c r="R425" s="39"/>
      <c r="S425" s="36"/>
      <c r="U425" s="39"/>
      <c r="X425" s="36"/>
      <c r="AE425" s="40"/>
      <c r="AG425" s="41"/>
      <c r="AK425" s="42"/>
    </row>
    <row r="426" spans="1:40" ht="3" customHeight="1" x14ac:dyDescent="0.25">
      <c r="B426" s="28"/>
      <c r="C426" s="55"/>
      <c r="D426" s="21"/>
      <c r="E426" s="56"/>
      <c r="G426" s="57"/>
      <c r="H426" s="39"/>
      <c r="I426" s="50"/>
      <c r="J426" s="39"/>
      <c r="K426" s="58"/>
      <c r="L426" s="59"/>
      <c r="M426" s="50"/>
      <c r="N426" s="59"/>
      <c r="O426" s="49"/>
      <c r="P426" s="39"/>
      <c r="Q426" s="51"/>
      <c r="R426" s="39"/>
      <c r="S426" s="36"/>
      <c r="U426" s="39"/>
      <c r="X426" s="36"/>
      <c r="AE426" s="40"/>
      <c r="AG426" s="41"/>
      <c r="AK426" s="42"/>
    </row>
    <row r="427" spans="1:40" ht="12.75" customHeight="1" x14ac:dyDescent="0.25">
      <c r="B427" s="28"/>
      <c r="C427" s="55"/>
      <c r="D427" s="21"/>
      <c r="E427" s="56"/>
      <c r="G427" s="57"/>
      <c r="H427" s="39"/>
      <c r="I427" s="50"/>
      <c r="J427" s="39"/>
      <c r="K427" s="58"/>
      <c r="L427" s="59"/>
      <c r="M427" s="50"/>
      <c r="N427" s="59"/>
      <c r="O427" s="49"/>
      <c r="P427" s="39"/>
      <c r="Q427" s="51"/>
      <c r="R427" s="39"/>
      <c r="S427" s="36"/>
      <c r="U427" s="39"/>
      <c r="X427" s="36"/>
      <c r="AE427" s="40"/>
      <c r="AG427" s="41"/>
      <c r="AK427" s="42"/>
    </row>
    <row r="428" spans="1:40" x14ac:dyDescent="0.25">
      <c r="A428">
        <v>45</v>
      </c>
      <c r="B428" s="52">
        <v>45200</v>
      </c>
      <c r="C428" s="21"/>
      <c r="D428" s="21"/>
      <c r="E428" s="53">
        <f>SUM(E429:E433)</f>
        <v>94448.659999999989</v>
      </c>
      <c r="G428" s="54">
        <f>SUM(G429:G433)</f>
        <v>1580</v>
      </c>
      <c r="H428" s="39"/>
      <c r="I428" s="62"/>
      <c r="J428" s="39"/>
      <c r="K428" s="62"/>
      <c r="L428" s="59"/>
      <c r="M428" s="62"/>
      <c r="N428" s="59"/>
      <c r="O428" s="53">
        <f>SUM(O429:O433)</f>
        <v>29668.66</v>
      </c>
      <c r="P428" s="39"/>
      <c r="Q428" s="39"/>
      <c r="R428" s="39"/>
      <c r="S428" s="54">
        <f>SUM(S429:S433)</f>
        <v>0</v>
      </c>
      <c r="T428" s="53">
        <f>SUM(T429:T433)</f>
        <v>0</v>
      </c>
      <c r="U428" s="39"/>
      <c r="X428" s="36"/>
      <c r="AC428" s="54">
        <f>SUM(AC429:AC433)</f>
        <v>0</v>
      </c>
      <c r="AD428" s="53">
        <f>SUM(AD429:AD433)</f>
        <v>0</v>
      </c>
      <c r="AE428" s="45"/>
      <c r="AF428" s="54">
        <f>SUM(AF429:AF433)</f>
        <v>0</v>
      </c>
      <c r="AG428" s="53">
        <f>SUM(AG429:AG433)</f>
        <v>0</v>
      </c>
      <c r="AH428" s="45"/>
      <c r="AI428" s="65">
        <f>SUM(AI429:AI433)</f>
        <v>0</v>
      </c>
      <c r="AJ428" s="53">
        <f>SUM(AJ429:AJ433)</f>
        <v>0</v>
      </c>
      <c r="AK428" s="45"/>
      <c r="AL428" s="65">
        <f>SUM(AL429:AL433)</f>
        <v>0</v>
      </c>
      <c r="AM428" s="53">
        <f>SUM(AM429:AM433)</f>
        <v>0</v>
      </c>
      <c r="AN428" s="63"/>
    </row>
    <row r="429" spans="1:40" x14ac:dyDescent="0.25">
      <c r="B429" s="28"/>
      <c r="C429" s="55">
        <v>16</v>
      </c>
      <c r="D429" s="21"/>
      <c r="E429" s="56">
        <v>19118.7</v>
      </c>
      <c r="G429" s="57">
        <v>438</v>
      </c>
      <c r="H429" s="39"/>
      <c r="I429" s="50">
        <f>IF(G429=0,0,E429/G429)</f>
        <v>43.65</v>
      </c>
      <c r="J429" s="39"/>
      <c r="K429" s="58">
        <v>41</v>
      </c>
      <c r="L429" s="59"/>
      <c r="M429" s="50">
        <f>IF(I429 = 0, 0, I429-K429)</f>
        <v>2.6499999999999986</v>
      </c>
      <c r="N429" s="59"/>
      <c r="O429" s="49">
        <f>+M429*G429</f>
        <v>1160.6999999999994</v>
      </c>
      <c r="P429" s="39"/>
      <c r="Q429" s="128">
        <v>715</v>
      </c>
      <c r="R429" s="39"/>
      <c r="S429" s="36">
        <f>IF(($G429-$Q429)&gt;0,($G429-$Q429),0)</f>
        <v>0</v>
      </c>
      <c r="T429" s="45">
        <f>+S429*M429</f>
        <v>0</v>
      </c>
      <c r="U429" s="39"/>
      <c r="V429" s="60"/>
      <c r="W429" s="60"/>
      <c r="X429" s="60"/>
      <c r="Y429" s="60"/>
      <c r="Z429" s="67">
        <f>SUM(V429:Y429)</f>
        <v>0</v>
      </c>
      <c r="AA429" s="61">
        <f>IF(MONTH(B428)&gt;9,+$G$512,IF(MONTH(B428)&lt;4,+$G$512,+$G$513))</f>
        <v>314</v>
      </c>
      <c r="AC429" s="36">
        <f>IF(Z429&gt;=AA429,IF(S429&lt;Z429,+S429,+Z429),0)</f>
        <v>0</v>
      </c>
      <c r="AD429" s="45">
        <f>IF(AC429&gt;0,+AC429*M429,0)</f>
        <v>0</v>
      </c>
      <c r="AE429" s="45"/>
      <c r="AF429" s="36">
        <f>IF(AC429=0,IF(S429&lt;W429,+S429,+W429),0)</f>
        <v>0</v>
      </c>
      <c r="AG429" s="45">
        <f>IF(AF429&gt;0,+AF429*M429,0)</f>
        <v>0</v>
      </c>
      <c r="AH429" s="45"/>
      <c r="AI429" s="37">
        <f>IF((S429-AC429-AF429)&gt;0,(+S429-AC429-AF429)*0.85,0)</f>
        <v>0</v>
      </c>
      <c r="AJ429" s="45">
        <f>IF(AI429&gt;0,IF(I429&lt;$I$508,+AI429*M429,+AI429*($I$508-K429)),0)</f>
        <v>0</v>
      </c>
      <c r="AK429" s="45"/>
      <c r="AL429" s="37">
        <f t="shared" ref="AL429:AM433" si="305">+S429-AC429-AF429-AI429</f>
        <v>0</v>
      </c>
      <c r="AM429" s="23">
        <f t="shared" si="305"/>
        <v>0</v>
      </c>
      <c r="AN429" s="23"/>
    </row>
    <row r="430" spans="1:40" x14ac:dyDescent="0.25">
      <c r="B430" s="28"/>
      <c r="C430" s="55">
        <v>17</v>
      </c>
      <c r="D430" s="21"/>
      <c r="E430" s="56">
        <v>18520.28</v>
      </c>
      <c r="G430" s="57">
        <v>386</v>
      </c>
      <c r="H430" s="39"/>
      <c r="I430" s="50">
        <f>IF(G430=0,0,E430/G430)</f>
        <v>47.98</v>
      </c>
      <c r="J430" s="39"/>
      <c r="K430" s="126">
        <f>IF(G430=0,0,+K429)</f>
        <v>41</v>
      </c>
      <c r="L430" s="59"/>
      <c r="M430" s="50">
        <f>IF(I430 = 0, 0, I430-K430)</f>
        <v>6.9799999999999969</v>
      </c>
      <c r="N430" s="59"/>
      <c r="O430" s="49">
        <f>+M430*G430</f>
        <v>2694.2799999999988</v>
      </c>
      <c r="P430" s="39"/>
      <c r="Q430" s="128">
        <v>715</v>
      </c>
      <c r="R430" s="39"/>
      <c r="S430" s="36">
        <f>IF(($G430-$Q430)&gt;0,($G430-$Q430),0)</f>
        <v>0</v>
      </c>
      <c r="T430" s="45">
        <f>+S430*M430</f>
        <v>0</v>
      </c>
      <c r="U430" s="39"/>
      <c r="V430" s="60"/>
      <c r="W430" s="60"/>
      <c r="X430" s="60"/>
      <c r="Y430" s="60"/>
      <c r="Z430" s="67">
        <f>SUM(V430:Y430)</f>
        <v>0</v>
      </c>
      <c r="AA430" s="61">
        <f>+AA429</f>
        <v>314</v>
      </c>
      <c r="AC430" s="36">
        <f>IF(Z430&gt;=AA430,IF(S430&lt;Z430,+S430,+Z430),0)</f>
        <v>0</v>
      </c>
      <c r="AD430" s="45">
        <f>IF(AC430&gt;0,+AC430*M430,0)</f>
        <v>0</v>
      </c>
      <c r="AE430" s="45"/>
      <c r="AF430" s="36">
        <f>IF(AC430=0,IF(S430&lt;W430,+S430,+W430),0)</f>
        <v>0</v>
      </c>
      <c r="AG430" s="45">
        <f>IF(AF430&gt;0,+AF430*M430,0)</f>
        <v>0</v>
      </c>
      <c r="AH430" s="45"/>
      <c r="AI430" s="37">
        <f>IF((S430-AC430-AF430)&gt;0,(+S430-AC430-AF430)*0.85,0)</f>
        <v>0</v>
      </c>
      <c r="AJ430" s="45">
        <f>IF(AI430&gt;0,IF(I430&lt;$I$508,+AI430*M430,+AI430*($I$508-K430)),0)</f>
        <v>0</v>
      </c>
      <c r="AK430" s="45"/>
      <c r="AL430" s="37">
        <f t="shared" si="305"/>
        <v>0</v>
      </c>
      <c r="AM430" s="23">
        <f t="shared" si="305"/>
        <v>0</v>
      </c>
      <c r="AN430" s="23"/>
    </row>
    <row r="431" spans="1:40" x14ac:dyDescent="0.25">
      <c r="B431" s="28"/>
      <c r="C431" s="55">
        <v>18</v>
      </c>
      <c r="D431" s="21"/>
      <c r="E431" s="56">
        <v>37376</v>
      </c>
      <c r="G431" s="57">
        <v>320</v>
      </c>
      <c r="H431" s="39"/>
      <c r="I431" s="50">
        <f>IF(G431=0,0,E431/G431)</f>
        <v>116.8</v>
      </c>
      <c r="J431" s="39"/>
      <c r="K431" s="126">
        <f>IF(G431=0,0,+K430)</f>
        <v>41</v>
      </c>
      <c r="L431" s="59"/>
      <c r="M431" s="50">
        <f>IF(I431 = 0, 0, I431-K431)</f>
        <v>75.8</v>
      </c>
      <c r="N431" s="59"/>
      <c r="O431" s="49">
        <f>+M431*G431</f>
        <v>24256</v>
      </c>
      <c r="P431" s="39"/>
      <c r="Q431" s="128">
        <v>715</v>
      </c>
      <c r="R431" s="39"/>
      <c r="S431" s="36">
        <f>IF(($G431-$Q431)&gt;0,($G431-$Q431),0)</f>
        <v>0</v>
      </c>
      <c r="T431" s="45">
        <f>+S431*M431</f>
        <v>0</v>
      </c>
      <c r="U431" s="39"/>
      <c r="V431" s="60"/>
      <c r="W431" s="60"/>
      <c r="X431" s="60"/>
      <c r="Y431" s="60"/>
      <c r="Z431" s="67">
        <f>SUM(V431:Y431)</f>
        <v>0</v>
      </c>
      <c r="AA431" s="61">
        <f>+AA430</f>
        <v>314</v>
      </c>
      <c r="AC431" s="36">
        <f>IF(Z431&gt;=AA431,IF(S431&lt;Z431,+S431,+Z431),0)</f>
        <v>0</v>
      </c>
      <c r="AD431" s="45">
        <f>IF(AC431&gt;0,+AC431*M431,0)</f>
        <v>0</v>
      </c>
      <c r="AE431" s="45"/>
      <c r="AF431" s="36">
        <f>IF(AC431=0,IF(S431&lt;W431,+S431,+W431),0)</f>
        <v>0</v>
      </c>
      <c r="AG431" s="45">
        <f>IF(AF431&gt;0,+AF431*M431,0)</f>
        <v>0</v>
      </c>
      <c r="AH431" s="45"/>
      <c r="AI431" s="37">
        <f>IF((S431-AC431-AF431)&gt;0,(+S431-AC431-AF431)*0.85,0)</f>
        <v>0</v>
      </c>
      <c r="AJ431" s="45">
        <f>IF(AI431&gt;0,IF(I431&lt;$I$508,+AI431*M431,+AI431*($I$508-K431)),0)</f>
        <v>0</v>
      </c>
      <c r="AK431" s="45"/>
      <c r="AL431" s="37">
        <f t="shared" ref="AL431" si="306">+S431-AC431-AF431-AI431</f>
        <v>0</v>
      </c>
      <c r="AM431" s="23">
        <f t="shared" ref="AM431" si="307">+T431-AD431-AG431-AJ431</f>
        <v>0</v>
      </c>
      <c r="AN431" s="23"/>
    </row>
    <row r="432" spans="1:40" x14ac:dyDescent="0.25">
      <c r="B432" s="28"/>
      <c r="C432" s="55">
        <v>19</v>
      </c>
      <c r="D432" s="21"/>
      <c r="E432" s="56">
        <v>12382.4</v>
      </c>
      <c r="G432" s="57">
        <v>284</v>
      </c>
      <c r="H432" s="39"/>
      <c r="I432" s="50">
        <f>IF(G432=0,0,E432/G432)</f>
        <v>43.6</v>
      </c>
      <c r="J432" s="39"/>
      <c r="K432" s="126">
        <f>IF(G432=0,0,+K430)</f>
        <v>41</v>
      </c>
      <c r="L432" s="59"/>
      <c r="M432" s="50">
        <f>IF(I432 = 0, 0, I432-K432)</f>
        <v>2.6000000000000014</v>
      </c>
      <c r="N432" s="59"/>
      <c r="O432" s="49">
        <f>+M432*G432</f>
        <v>738.40000000000043</v>
      </c>
      <c r="P432" s="39"/>
      <c r="Q432" s="128">
        <v>715</v>
      </c>
      <c r="R432" s="39"/>
      <c r="S432" s="36">
        <f>IF(($G432-$Q432)&gt;0,($G432-$Q432),0)</f>
        <v>0</v>
      </c>
      <c r="T432" s="45">
        <f>+S432*M432</f>
        <v>0</v>
      </c>
      <c r="U432" s="39"/>
      <c r="V432" s="60"/>
      <c r="W432" s="60"/>
      <c r="X432" s="60"/>
      <c r="Y432" s="60"/>
      <c r="Z432" s="67">
        <f>SUM(V432:Y432)</f>
        <v>0</v>
      </c>
      <c r="AA432" s="61">
        <f>+AA430</f>
        <v>314</v>
      </c>
      <c r="AC432" s="36">
        <f>IF(Z432&gt;=AA432,IF(S432&lt;Z432,+S432,+Z432),0)</f>
        <v>0</v>
      </c>
      <c r="AD432" s="45">
        <f>IF(AC432&gt;0,+AC432*M432,0)</f>
        <v>0</v>
      </c>
      <c r="AE432" s="45"/>
      <c r="AF432" s="36">
        <f>IF(AC432=0,IF(S432&lt;W432,+S432,+W432),0)</f>
        <v>0</v>
      </c>
      <c r="AG432" s="45">
        <f>IF(AF432&gt;0,+AF432*M432,0)</f>
        <v>0</v>
      </c>
      <c r="AH432" s="45"/>
      <c r="AI432" s="37">
        <f>IF((S432-AC432-AF432)&gt;0,(+S432-AC432-AF432)*0.85,0)</f>
        <v>0</v>
      </c>
      <c r="AJ432" s="45">
        <f>IF(AI432&gt;0,IF(I432&lt;$I$508,+AI432*M432,+AI432*($I$508-K432)),0)</f>
        <v>0</v>
      </c>
      <c r="AK432" s="45"/>
      <c r="AL432" s="37">
        <f t="shared" si="305"/>
        <v>0</v>
      </c>
      <c r="AM432" s="23">
        <f t="shared" si="305"/>
        <v>0</v>
      </c>
      <c r="AN432" s="23"/>
    </row>
    <row r="433" spans="1:40" x14ac:dyDescent="0.25">
      <c r="B433" s="28"/>
      <c r="C433" s="55">
        <v>21</v>
      </c>
      <c r="D433" s="21"/>
      <c r="E433" s="56">
        <v>7051.28</v>
      </c>
      <c r="G433" s="57">
        <v>152</v>
      </c>
      <c r="H433" s="39"/>
      <c r="I433" s="50">
        <f>IF(G433=0,0,E433/G433)</f>
        <v>46.39</v>
      </c>
      <c r="J433" s="39"/>
      <c r="K433" s="126">
        <f>IF(G433=0,0,+K432)</f>
        <v>41</v>
      </c>
      <c r="L433" s="59"/>
      <c r="M433" s="50">
        <f>IF(I433 = 0, 0, I433-K433)</f>
        <v>5.3900000000000006</v>
      </c>
      <c r="N433" s="59"/>
      <c r="O433" s="49">
        <f>+M433*G433</f>
        <v>819.28000000000009</v>
      </c>
      <c r="P433" s="39"/>
      <c r="Q433" s="128">
        <v>715</v>
      </c>
      <c r="R433" s="39"/>
      <c r="S433" s="36">
        <f>IF(($G433-$Q433)&gt;0,($G433-$Q433),0)</f>
        <v>0</v>
      </c>
      <c r="T433" s="45">
        <f>+S433*M433</f>
        <v>0</v>
      </c>
      <c r="U433" s="39"/>
      <c r="V433" s="60"/>
      <c r="W433" s="60"/>
      <c r="X433" s="60"/>
      <c r="Y433" s="60"/>
      <c r="Z433" s="67">
        <f>SUM(V433:Y433)</f>
        <v>0</v>
      </c>
      <c r="AA433" s="61">
        <f>+AA432</f>
        <v>314</v>
      </c>
      <c r="AC433" s="36">
        <f>IF(Z433&gt;=AA433,IF(S433&lt;Z433,+S433,+Z433),0)</f>
        <v>0</v>
      </c>
      <c r="AD433" s="45">
        <f>IF(AC433&gt;0,+AC433*M433,0)</f>
        <v>0</v>
      </c>
      <c r="AE433" s="45"/>
      <c r="AF433" s="36">
        <f>IF(AC433=0,IF(S433&lt;W433,+S433,+W433),0)</f>
        <v>0</v>
      </c>
      <c r="AG433" s="45">
        <f>IF(AF433&gt;0,+AF433*M433,0)</f>
        <v>0</v>
      </c>
      <c r="AH433" s="45"/>
      <c r="AI433" s="37">
        <f>IF((S433-AC433-AF433)&gt;0,(+S433-AC433-AF433)*0.85,0)</f>
        <v>0</v>
      </c>
      <c r="AJ433" s="45">
        <f>IF(AI433&gt;0,IF(I433&lt;$I$508,+AI433*M433,+AI433*($I$508-K433)),0)</f>
        <v>0</v>
      </c>
      <c r="AK433" s="45"/>
      <c r="AL433" s="37">
        <f t="shared" si="305"/>
        <v>0</v>
      </c>
      <c r="AM433" s="23">
        <f t="shared" si="305"/>
        <v>0</v>
      </c>
      <c r="AN433" s="23"/>
    </row>
    <row r="434" spans="1:40" ht="12.75" customHeight="1" x14ac:dyDescent="0.25">
      <c r="B434" s="28"/>
      <c r="C434" s="55"/>
      <c r="D434" s="21"/>
      <c r="E434" s="56"/>
      <c r="G434" s="57"/>
      <c r="H434" s="39"/>
      <c r="I434" s="50"/>
      <c r="J434" s="39"/>
      <c r="K434" s="58"/>
      <c r="L434" s="59"/>
      <c r="M434" s="50"/>
      <c r="N434" s="59"/>
      <c r="O434" s="49"/>
      <c r="P434" s="39"/>
      <c r="Q434" s="51"/>
      <c r="R434" s="39"/>
      <c r="S434" s="36"/>
      <c r="U434" s="39"/>
      <c r="X434" s="36"/>
      <c r="AE434" s="40"/>
      <c r="AG434" s="41"/>
      <c r="AK434" s="42"/>
    </row>
    <row r="435" spans="1:40" ht="12.75" customHeight="1" x14ac:dyDescent="0.25">
      <c r="B435" s="28"/>
      <c r="C435" s="55"/>
      <c r="D435" s="21"/>
      <c r="E435" s="56"/>
      <c r="G435" s="57"/>
      <c r="H435" s="39"/>
      <c r="I435" s="50"/>
      <c r="J435" s="39"/>
      <c r="K435" s="58"/>
      <c r="L435" s="59"/>
      <c r="M435" s="50"/>
      <c r="N435" s="59"/>
      <c r="O435" s="49"/>
      <c r="P435" s="39"/>
      <c r="Q435" s="51"/>
      <c r="R435" s="39"/>
      <c r="S435" s="36"/>
      <c r="U435" s="39"/>
      <c r="X435" s="36"/>
      <c r="AE435" s="40"/>
      <c r="AG435" s="41"/>
      <c r="AK435" s="42"/>
    </row>
    <row r="436" spans="1:40" ht="12.75" customHeight="1" x14ac:dyDescent="0.25">
      <c r="B436" s="28"/>
      <c r="C436" s="55"/>
      <c r="D436" s="21"/>
      <c r="E436" s="56"/>
      <c r="G436" s="57"/>
      <c r="H436" s="39"/>
      <c r="I436" s="50"/>
      <c r="J436" s="39"/>
      <c r="K436" s="58"/>
      <c r="L436" s="59"/>
      <c r="M436" s="50"/>
      <c r="N436" s="59"/>
      <c r="O436" s="49"/>
      <c r="P436" s="39"/>
      <c r="Q436" s="51"/>
      <c r="R436" s="39"/>
      <c r="S436" s="36"/>
      <c r="U436" s="39"/>
      <c r="X436" s="36"/>
      <c r="AE436" s="40"/>
      <c r="AG436" s="41"/>
      <c r="AK436" s="42"/>
    </row>
    <row r="437" spans="1:40" x14ac:dyDescent="0.25">
      <c r="A437">
        <f>A428+1</f>
        <v>46</v>
      </c>
      <c r="B437" s="52">
        <v>45201</v>
      </c>
      <c r="C437" s="21"/>
      <c r="D437" s="21"/>
      <c r="E437" s="53">
        <f>SUM(E438:E446)</f>
        <v>82742.02</v>
      </c>
      <c r="G437" s="54">
        <f>SUM(G438:G446)</f>
        <v>1233</v>
      </c>
      <c r="H437" s="39"/>
      <c r="I437" s="62"/>
      <c r="J437" s="39"/>
      <c r="K437" s="62"/>
      <c r="L437" s="59"/>
      <c r="M437" s="62"/>
      <c r="N437" s="59"/>
      <c r="O437" s="53">
        <f>SUM(O438:O446)</f>
        <v>32189.020000000004</v>
      </c>
      <c r="P437" s="39"/>
      <c r="Q437" s="39"/>
      <c r="R437" s="39"/>
      <c r="S437" s="54">
        <f>SUM(S438:S446)</f>
        <v>581</v>
      </c>
      <c r="T437" s="53">
        <f>SUM(T438:T446)</f>
        <v>18991.86</v>
      </c>
      <c r="U437" s="39"/>
      <c r="X437" s="36"/>
      <c r="AC437" s="54">
        <f>SUM(AC438:AC446)</f>
        <v>581</v>
      </c>
      <c r="AD437" s="53">
        <f>SUM(AD438:AD446)</f>
        <v>18991.86</v>
      </c>
      <c r="AE437" s="45"/>
      <c r="AF437" s="54">
        <f>SUM(AF438:AF446)</f>
        <v>0</v>
      </c>
      <c r="AG437" s="53">
        <f>SUM(AG438:AG446)</f>
        <v>0</v>
      </c>
      <c r="AH437" s="45"/>
      <c r="AI437" s="65">
        <f>SUM(AI438:AI446)</f>
        <v>0</v>
      </c>
      <c r="AJ437" s="53">
        <f>SUM(AJ438:AJ446)</f>
        <v>0</v>
      </c>
      <c r="AK437" s="45"/>
      <c r="AL437" s="65">
        <f>SUM(AL438:AL446)</f>
        <v>0</v>
      </c>
      <c r="AM437" s="53">
        <f>SUM(AM438:AM446)</f>
        <v>0</v>
      </c>
      <c r="AN437" s="63"/>
    </row>
    <row r="438" spans="1:40" x14ac:dyDescent="0.25">
      <c r="B438" s="28"/>
      <c r="C438" s="55">
        <v>6</v>
      </c>
      <c r="D438" s="21"/>
      <c r="E438" s="56">
        <v>6220.62</v>
      </c>
      <c r="G438" s="57">
        <v>126</v>
      </c>
      <c r="H438" s="39"/>
      <c r="I438" s="50">
        <f>IF(G438=0,0,E438/G438)</f>
        <v>49.37</v>
      </c>
      <c r="J438" s="39"/>
      <c r="K438" s="58">
        <v>41</v>
      </c>
      <c r="L438" s="59"/>
      <c r="M438" s="50">
        <f>IF(I438 = 0, 0, I438-K438)</f>
        <v>8.3699999999999974</v>
      </c>
      <c r="N438" s="59"/>
      <c r="O438" s="49">
        <f>+M438*G438</f>
        <v>1054.6199999999997</v>
      </c>
      <c r="P438" s="39"/>
      <c r="Q438" s="128">
        <v>326</v>
      </c>
      <c r="R438" s="39"/>
      <c r="S438" s="36">
        <f>IF(($G438-$Q438)&gt;0,($G438-$Q438),0)</f>
        <v>0</v>
      </c>
      <c r="T438" s="45">
        <f>+S438*M438</f>
        <v>0</v>
      </c>
      <c r="U438" s="39"/>
      <c r="V438" s="60"/>
      <c r="W438" s="60"/>
      <c r="X438" s="60"/>
      <c r="Y438" s="60"/>
      <c r="Z438" s="67">
        <f>SUM(V438:Y438)</f>
        <v>0</v>
      </c>
      <c r="AA438" s="61">
        <f>IF(MONTH(B437)&gt;9,+$G$512,IF(MONTH(B437)&lt;4,+$G$512,+$G$513))</f>
        <v>314</v>
      </c>
      <c r="AC438" s="36">
        <f>IF(Z438&gt;=AA438,IF(S438&lt;Z438,+S438,+Z438),0)</f>
        <v>0</v>
      </c>
      <c r="AD438" s="45">
        <f>IF(AC438&gt;0,+AC438*M438,0)</f>
        <v>0</v>
      </c>
      <c r="AE438" s="45"/>
      <c r="AF438" s="36">
        <f>IF(AC438=0,IF(S438&lt;W438,+S438,+W438),0)</f>
        <v>0</v>
      </c>
      <c r="AG438" s="45">
        <f>IF(AF438&gt;0,+AF438*M438,0)</f>
        <v>0</v>
      </c>
      <c r="AH438" s="45"/>
      <c r="AI438" s="37">
        <f>IF((S438-AC438-AF438)&gt;0,(+S438-AC438-AF438)*0.85,0)</f>
        <v>0</v>
      </c>
      <c r="AJ438" s="45">
        <f t="shared" ref="AJ438:AJ446" si="308">IF(AI438&gt;0,IF(I438&lt;$I$508,+AI438*M438,+AI438*($I$508-K438)),0)</f>
        <v>0</v>
      </c>
      <c r="AK438" s="45"/>
      <c r="AL438" s="37">
        <f t="shared" ref="AL438:AM446" si="309">+S438-AC438-AF438-AI438</f>
        <v>0</v>
      </c>
      <c r="AM438" s="23">
        <f t="shared" si="309"/>
        <v>0</v>
      </c>
      <c r="AN438" s="23"/>
    </row>
    <row r="439" spans="1:40" x14ac:dyDescent="0.25">
      <c r="B439" s="28"/>
      <c r="C439" s="55">
        <v>12</v>
      </c>
      <c r="D439" s="21"/>
      <c r="E439" s="56">
        <v>15610.21</v>
      </c>
      <c r="G439" s="57">
        <v>209</v>
      </c>
      <c r="H439" s="39"/>
      <c r="I439" s="50">
        <f>IF(G439=0,0,E439/G439)</f>
        <v>74.69</v>
      </c>
      <c r="J439" s="39"/>
      <c r="K439" s="126">
        <f>IF(G439=0,0,+K438)</f>
        <v>41</v>
      </c>
      <c r="L439" s="59"/>
      <c r="M439" s="50">
        <f>IF(I439 = 0, 0, I439-K439)</f>
        <v>33.69</v>
      </c>
      <c r="N439" s="59"/>
      <c r="O439" s="49">
        <f>+M439*G439</f>
        <v>7041.2099999999991</v>
      </c>
      <c r="P439" s="39"/>
      <c r="Q439" s="128">
        <v>177</v>
      </c>
      <c r="R439" s="39"/>
      <c r="S439" s="36">
        <f>IF(($G439-$Q439)&gt;0,($G439-$Q439),0)</f>
        <v>32</v>
      </c>
      <c r="T439" s="45">
        <f>+S439*M439</f>
        <v>1078.08</v>
      </c>
      <c r="U439" s="39"/>
      <c r="V439" s="60">
        <f>100+425</f>
        <v>525</v>
      </c>
      <c r="W439" s="60"/>
      <c r="X439" s="60">
        <f>337</f>
        <v>337</v>
      </c>
      <c r="Y439" s="60"/>
      <c r="Z439" s="67">
        <f>SUM(V439:Y439)</f>
        <v>862</v>
      </c>
      <c r="AA439" s="61">
        <f>+AA438</f>
        <v>314</v>
      </c>
      <c r="AC439" s="36">
        <f>IF(Z439&gt;=AA439,IF(S439&lt;Z439,+S439,+Z439),0)</f>
        <v>32</v>
      </c>
      <c r="AD439" s="45">
        <f>IF(AC439&gt;0,+AC439*M439,0)</f>
        <v>1078.08</v>
      </c>
      <c r="AE439" s="45"/>
      <c r="AF439" s="36">
        <f>IF(AC439=0,IF(S439&lt;W439,+S439,+W439),0)</f>
        <v>0</v>
      </c>
      <c r="AG439" s="45">
        <f>IF(AF439&gt;0,+AF439*M439,0)</f>
        <v>0</v>
      </c>
      <c r="AH439" s="45"/>
      <c r="AI439" s="37">
        <f>IF((S439-AC439-AF439)&gt;0,(+S439-AC439-AF439)*0.85,0)</f>
        <v>0</v>
      </c>
      <c r="AJ439" s="45">
        <f t="shared" si="308"/>
        <v>0</v>
      </c>
      <c r="AK439" s="45"/>
      <c r="AL439" s="37">
        <f t="shared" si="309"/>
        <v>0</v>
      </c>
      <c r="AM439" s="23">
        <f t="shared" si="309"/>
        <v>0</v>
      </c>
      <c r="AN439" s="23"/>
    </row>
    <row r="440" spans="1:40" x14ac:dyDescent="0.25">
      <c r="B440" s="28"/>
      <c r="C440" s="55">
        <v>13</v>
      </c>
      <c r="D440" s="21"/>
      <c r="E440" s="56">
        <v>10105.77</v>
      </c>
      <c r="G440" s="57">
        <v>229</v>
      </c>
      <c r="H440" s="39"/>
      <c r="I440" s="50">
        <f t="shared" ref="I440:I443" si="310">IF(G440=0,0,E440/G440)</f>
        <v>44.13</v>
      </c>
      <c r="J440" s="39"/>
      <c r="K440" s="126">
        <f t="shared" ref="K440:K443" si="311">IF(G440=0,0,+K439)</f>
        <v>41</v>
      </c>
      <c r="L440" s="59"/>
      <c r="M440" s="50">
        <f t="shared" ref="M440:M443" si="312">IF(I440 = 0, 0, I440-K440)</f>
        <v>3.1300000000000026</v>
      </c>
      <c r="N440" s="59"/>
      <c r="O440" s="49">
        <f t="shared" ref="O440:O443" si="313">+M440*G440</f>
        <v>716.77000000000055</v>
      </c>
      <c r="P440" s="39"/>
      <c r="Q440" s="128">
        <v>177</v>
      </c>
      <c r="R440" s="39"/>
      <c r="S440" s="36">
        <f t="shared" ref="S440:S444" si="314">IF(($G440-$Q440)&gt;0,($G440-$Q440),0)</f>
        <v>52</v>
      </c>
      <c r="T440" s="45">
        <f t="shared" ref="T440:T443" si="315">+S440*M440</f>
        <v>162.76000000000013</v>
      </c>
      <c r="U440" s="39"/>
      <c r="V440" s="60">
        <f t="shared" ref="V440:V441" si="316">100+425</f>
        <v>525</v>
      </c>
      <c r="W440" s="60"/>
      <c r="X440" s="60">
        <f>337</f>
        <v>337</v>
      </c>
      <c r="Y440" s="60"/>
      <c r="Z440" s="67">
        <f t="shared" ref="Z440:Z443" si="317">SUM(V440:Y440)</f>
        <v>862</v>
      </c>
      <c r="AA440" s="61">
        <f t="shared" ref="AA440:AA443" si="318">+AA439</f>
        <v>314</v>
      </c>
      <c r="AC440" s="36">
        <f t="shared" ref="AC440:AC443" si="319">IF(Z440&gt;=AA440,IF(S440&lt;Z440,+S440,+Z440),0)</f>
        <v>52</v>
      </c>
      <c r="AD440" s="45">
        <f t="shared" ref="AD440:AD443" si="320">IF(AC440&gt;0,+AC440*M440,0)</f>
        <v>162.76000000000013</v>
      </c>
      <c r="AE440" s="45"/>
      <c r="AF440" s="36">
        <f t="shared" ref="AF440:AF443" si="321">IF(AC440=0,IF(S440&lt;W440,+S440,+W440),0)</f>
        <v>0</v>
      </c>
      <c r="AG440" s="45">
        <f t="shared" ref="AG440:AG443" si="322">IF(AF440&gt;0,+AF440*M440,0)</f>
        <v>0</v>
      </c>
      <c r="AH440" s="45"/>
      <c r="AI440" s="37">
        <f t="shared" ref="AI440:AI443" si="323">IF((S440-AC440-AF440)&gt;0,(+S440-AC440-AF440)*0.85,0)</f>
        <v>0</v>
      </c>
      <c r="AJ440" s="45">
        <f t="shared" si="308"/>
        <v>0</v>
      </c>
      <c r="AK440" s="45"/>
      <c r="AL440" s="37">
        <f t="shared" ref="AL440:AL443" si="324">+S440-AC440-AF440-AI440</f>
        <v>0</v>
      </c>
      <c r="AM440" s="23">
        <f t="shared" ref="AM440:AM443" si="325">+T440-AD440-AG440-AJ440</f>
        <v>0</v>
      </c>
      <c r="AN440" s="23"/>
    </row>
    <row r="441" spans="1:40" x14ac:dyDescent="0.25">
      <c r="B441" s="28"/>
      <c r="C441" s="55">
        <v>15</v>
      </c>
      <c r="D441" s="21"/>
      <c r="E441" s="56">
        <v>11863.08</v>
      </c>
      <c r="G441" s="57">
        <v>186</v>
      </c>
      <c r="H441" s="39"/>
      <c r="I441" s="50">
        <f t="shared" si="310"/>
        <v>63.78</v>
      </c>
      <c r="J441" s="39"/>
      <c r="K441" s="126">
        <f t="shared" si="311"/>
        <v>41</v>
      </c>
      <c r="L441" s="59"/>
      <c r="M441" s="50">
        <f t="shared" si="312"/>
        <v>22.78</v>
      </c>
      <c r="N441" s="59"/>
      <c r="O441" s="49">
        <f t="shared" si="313"/>
        <v>4237.08</v>
      </c>
      <c r="P441" s="39"/>
      <c r="Q441" s="128">
        <v>32</v>
      </c>
      <c r="R441" s="39"/>
      <c r="S441" s="36">
        <f t="shared" si="314"/>
        <v>154</v>
      </c>
      <c r="T441" s="45">
        <f t="shared" si="315"/>
        <v>3508.1200000000003</v>
      </c>
      <c r="U441" s="39"/>
      <c r="V441" s="60">
        <f t="shared" si="316"/>
        <v>525</v>
      </c>
      <c r="W441" s="60"/>
      <c r="X441" s="60">
        <f>337</f>
        <v>337</v>
      </c>
      <c r="Y441" s="60"/>
      <c r="Z441" s="67">
        <f t="shared" si="317"/>
        <v>862</v>
      </c>
      <c r="AA441" s="61">
        <f t="shared" si="318"/>
        <v>314</v>
      </c>
      <c r="AC441" s="36">
        <f t="shared" si="319"/>
        <v>154</v>
      </c>
      <c r="AD441" s="45">
        <f t="shared" si="320"/>
        <v>3508.1200000000003</v>
      </c>
      <c r="AE441" s="45"/>
      <c r="AF441" s="36">
        <f t="shared" si="321"/>
        <v>0</v>
      </c>
      <c r="AG441" s="45">
        <f t="shared" si="322"/>
        <v>0</v>
      </c>
      <c r="AH441" s="45"/>
      <c r="AI441" s="37">
        <f t="shared" si="323"/>
        <v>0</v>
      </c>
      <c r="AJ441" s="45">
        <f t="shared" si="308"/>
        <v>0</v>
      </c>
      <c r="AK441" s="45"/>
      <c r="AL441" s="37">
        <f t="shared" si="324"/>
        <v>0</v>
      </c>
      <c r="AM441" s="23">
        <f t="shared" si="325"/>
        <v>0</v>
      </c>
      <c r="AN441" s="23"/>
    </row>
    <row r="442" spans="1:40" x14ac:dyDescent="0.25">
      <c r="B442" s="28"/>
      <c r="C442" s="55">
        <v>16</v>
      </c>
      <c r="D442" s="21"/>
      <c r="E442" s="56">
        <v>16568</v>
      </c>
      <c r="G442" s="57">
        <v>190</v>
      </c>
      <c r="H442" s="39"/>
      <c r="I442" s="50">
        <f t="shared" si="310"/>
        <v>87.2</v>
      </c>
      <c r="J442" s="39"/>
      <c r="K442" s="126">
        <f t="shared" si="311"/>
        <v>41</v>
      </c>
      <c r="L442" s="59"/>
      <c r="M442" s="50">
        <f t="shared" si="312"/>
        <v>46.2</v>
      </c>
      <c r="N442" s="59"/>
      <c r="O442" s="49">
        <f t="shared" si="313"/>
        <v>8778</v>
      </c>
      <c r="P442" s="39"/>
      <c r="Q442" s="128">
        <v>32</v>
      </c>
      <c r="R442" s="39"/>
      <c r="S442" s="36">
        <f t="shared" si="314"/>
        <v>158</v>
      </c>
      <c r="T442" s="45">
        <f t="shared" si="315"/>
        <v>7299.6</v>
      </c>
      <c r="U442" s="39"/>
      <c r="V442" s="60">
        <v>425</v>
      </c>
      <c r="W442" s="60"/>
      <c r="X442" s="60">
        <f>337</f>
        <v>337</v>
      </c>
      <c r="Y442" s="60"/>
      <c r="Z442" s="67">
        <f t="shared" si="317"/>
        <v>762</v>
      </c>
      <c r="AA442" s="61">
        <f t="shared" si="318"/>
        <v>314</v>
      </c>
      <c r="AC442" s="36">
        <f t="shared" si="319"/>
        <v>158</v>
      </c>
      <c r="AD442" s="45">
        <f t="shared" si="320"/>
        <v>7299.6</v>
      </c>
      <c r="AE442" s="45"/>
      <c r="AF442" s="36">
        <f t="shared" si="321"/>
        <v>0</v>
      </c>
      <c r="AG442" s="45">
        <f t="shared" si="322"/>
        <v>0</v>
      </c>
      <c r="AH442" s="45"/>
      <c r="AI442" s="37">
        <f t="shared" si="323"/>
        <v>0</v>
      </c>
      <c r="AJ442" s="45">
        <f t="shared" si="308"/>
        <v>0</v>
      </c>
      <c r="AK442" s="45"/>
      <c r="AL442" s="37">
        <f t="shared" si="324"/>
        <v>0</v>
      </c>
      <c r="AM442" s="23">
        <f t="shared" si="325"/>
        <v>0</v>
      </c>
      <c r="AN442" s="23"/>
    </row>
    <row r="443" spans="1:40" x14ac:dyDescent="0.25">
      <c r="B443" s="28"/>
      <c r="C443" s="55">
        <v>17</v>
      </c>
      <c r="D443" s="21"/>
      <c r="E443" s="56">
        <v>7921.1</v>
      </c>
      <c r="G443" s="57">
        <v>95</v>
      </c>
      <c r="H443" s="39"/>
      <c r="I443" s="50">
        <f t="shared" si="310"/>
        <v>83.38000000000001</v>
      </c>
      <c r="J443" s="39"/>
      <c r="K443" s="126">
        <f t="shared" si="311"/>
        <v>41</v>
      </c>
      <c r="L443" s="59"/>
      <c r="M443" s="50">
        <f t="shared" si="312"/>
        <v>42.38000000000001</v>
      </c>
      <c r="N443" s="59"/>
      <c r="O443" s="49">
        <f t="shared" si="313"/>
        <v>4026.1000000000008</v>
      </c>
      <c r="P443" s="39"/>
      <c r="Q443" s="128">
        <v>32</v>
      </c>
      <c r="R443" s="39"/>
      <c r="S443" s="36">
        <f t="shared" si="314"/>
        <v>63</v>
      </c>
      <c r="T443" s="45">
        <f t="shared" si="315"/>
        <v>2669.9400000000005</v>
      </c>
      <c r="U443" s="39"/>
      <c r="V443" s="60">
        <v>425</v>
      </c>
      <c r="W443" s="60"/>
      <c r="X443" s="60">
        <f>337</f>
        <v>337</v>
      </c>
      <c r="Y443" s="60"/>
      <c r="Z443" s="67">
        <f t="shared" si="317"/>
        <v>762</v>
      </c>
      <c r="AA443" s="61">
        <f t="shared" si="318"/>
        <v>314</v>
      </c>
      <c r="AC443" s="36">
        <f t="shared" si="319"/>
        <v>63</v>
      </c>
      <c r="AD443" s="45">
        <f t="shared" si="320"/>
        <v>2669.9400000000005</v>
      </c>
      <c r="AE443" s="45"/>
      <c r="AF443" s="36">
        <f t="shared" si="321"/>
        <v>0</v>
      </c>
      <c r="AG443" s="45">
        <f t="shared" si="322"/>
        <v>0</v>
      </c>
      <c r="AH443" s="45"/>
      <c r="AI443" s="37">
        <f t="shared" si="323"/>
        <v>0</v>
      </c>
      <c r="AJ443" s="45">
        <f t="shared" si="308"/>
        <v>0</v>
      </c>
      <c r="AK443" s="45"/>
      <c r="AL443" s="37">
        <f t="shared" si="324"/>
        <v>0</v>
      </c>
      <c r="AM443" s="23">
        <f t="shared" si="325"/>
        <v>0</v>
      </c>
      <c r="AN443" s="23"/>
    </row>
    <row r="444" spans="1:40" x14ac:dyDescent="0.25">
      <c r="B444" s="28"/>
      <c r="C444" s="55">
        <v>18</v>
      </c>
      <c r="D444" s="21"/>
      <c r="E444" s="56">
        <v>10797.04</v>
      </c>
      <c r="G444" s="57">
        <v>136</v>
      </c>
      <c r="H444" s="39"/>
      <c r="I444" s="50">
        <f t="shared" ref="I444" si="326">IF(G444=0,0,E444/G444)</f>
        <v>79.39</v>
      </c>
      <c r="J444" s="39"/>
      <c r="K444" s="126">
        <f t="shared" ref="K444" si="327">IF(G444=0,0,+K443)</f>
        <v>41</v>
      </c>
      <c r="L444" s="59"/>
      <c r="M444" s="50">
        <f t="shared" ref="M444" si="328">IF(I444 = 0, 0, I444-K444)</f>
        <v>38.39</v>
      </c>
      <c r="N444" s="59"/>
      <c r="O444" s="49">
        <f t="shared" ref="O444" si="329">+M444*G444</f>
        <v>5221.04</v>
      </c>
      <c r="P444" s="39"/>
      <c r="Q444" s="128">
        <v>32</v>
      </c>
      <c r="R444" s="39"/>
      <c r="S444" s="36">
        <f t="shared" si="314"/>
        <v>104</v>
      </c>
      <c r="T444" s="45">
        <f t="shared" ref="T444" si="330">+S444*M444</f>
        <v>3992.56</v>
      </c>
      <c r="U444" s="39"/>
      <c r="V444" s="60">
        <v>425</v>
      </c>
      <c r="W444" s="60"/>
      <c r="X444" s="60">
        <f>337</f>
        <v>337</v>
      </c>
      <c r="Y444" s="60"/>
      <c r="Z444" s="67">
        <f t="shared" ref="Z444" si="331">SUM(V444:Y444)</f>
        <v>762</v>
      </c>
      <c r="AA444" s="61">
        <f t="shared" ref="AA444" si="332">+AA443</f>
        <v>314</v>
      </c>
      <c r="AC444" s="36">
        <f t="shared" ref="AC444" si="333">IF(Z444&gt;=AA444,IF(S444&lt;Z444,+S444,+Z444),0)</f>
        <v>104</v>
      </c>
      <c r="AD444" s="45">
        <f t="shared" ref="AD444" si="334">IF(AC444&gt;0,+AC444*M444,0)</f>
        <v>3992.56</v>
      </c>
      <c r="AE444" s="45"/>
      <c r="AF444" s="36">
        <f t="shared" ref="AF444" si="335">IF(AC444=0,IF(S444&lt;W444,+S444,+W444),0)</f>
        <v>0</v>
      </c>
      <c r="AG444" s="45">
        <f t="shared" ref="AG444" si="336">IF(AF444&gt;0,+AF444*M444,0)</f>
        <v>0</v>
      </c>
      <c r="AH444" s="45"/>
      <c r="AI444" s="37">
        <f t="shared" ref="AI444" si="337">IF((S444-AC444-AF444)&gt;0,(+S444-AC444-AF444)*0.85,0)</f>
        <v>0</v>
      </c>
      <c r="AJ444" s="45">
        <f t="shared" si="308"/>
        <v>0</v>
      </c>
      <c r="AK444" s="45"/>
      <c r="AL444" s="37">
        <f t="shared" ref="AL444" si="338">+S444-AC444-AF444-AI444</f>
        <v>0</v>
      </c>
      <c r="AM444" s="23">
        <f t="shared" ref="AM444" si="339">+T444-AD444-AG444-AJ444</f>
        <v>0</v>
      </c>
      <c r="AN444" s="23"/>
    </row>
    <row r="445" spans="1:40" x14ac:dyDescent="0.25">
      <c r="B445" s="28"/>
      <c r="C445" s="55">
        <v>19</v>
      </c>
      <c r="D445" s="21"/>
      <c r="E445" s="56">
        <v>826.2</v>
      </c>
      <c r="G445" s="57">
        <v>12</v>
      </c>
      <c r="H445" s="39"/>
      <c r="I445" s="50">
        <f>IF(G445=0,0,E445/G445)</f>
        <v>68.850000000000009</v>
      </c>
      <c r="J445" s="39"/>
      <c r="K445" s="126">
        <f>IF(G445=0,0,+K439)</f>
        <v>41</v>
      </c>
      <c r="L445" s="59"/>
      <c r="M445" s="50">
        <f>IF(I445 = 0, 0, I445-K445)</f>
        <v>27.850000000000009</v>
      </c>
      <c r="N445" s="59"/>
      <c r="O445" s="49">
        <f>+M445*G445</f>
        <v>334.2000000000001</v>
      </c>
      <c r="P445" s="39"/>
      <c r="Q445" s="128">
        <v>32</v>
      </c>
      <c r="R445" s="39"/>
      <c r="S445" s="36">
        <f>IF(($G445-$Q445)&gt;0,($G445-$Q445),0)</f>
        <v>0</v>
      </c>
      <c r="T445" s="45">
        <f>+S445*M445</f>
        <v>0</v>
      </c>
      <c r="U445" s="39"/>
      <c r="V445" s="60"/>
      <c r="W445" s="60"/>
      <c r="X445" s="60"/>
      <c r="Y445" s="60"/>
      <c r="Z445" s="67">
        <f>SUM(V445:Y445)</f>
        <v>0</v>
      </c>
      <c r="AA445" s="61">
        <f>+AA439</f>
        <v>314</v>
      </c>
      <c r="AC445" s="36">
        <f>IF(Z445&gt;=AA445,IF(S445&lt;Z445,+S445,+Z445),0)</f>
        <v>0</v>
      </c>
      <c r="AD445" s="45">
        <f>IF(AC445&gt;0,+AC445*M445,0)</f>
        <v>0</v>
      </c>
      <c r="AE445" s="45"/>
      <c r="AF445" s="36">
        <f>IF(AC445=0,IF(S445&lt;W445,+S445,+W445),0)</f>
        <v>0</v>
      </c>
      <c r="AG445" s="45">
        <f>IF(AF445&gt;0,+AF445*M445,0)</f>
        <v>0</v>
      </c>
      <c r="AH445" s="45"/>
      <c r="AI445" s="37">
        <f>IF((S445-AC445-AF445)&gt;0,(+S445-AC445-AF445)*0.85,0)</f>
        <v>0</v>
      </c>
      <c r="AJ445" s="45">
        <f t="shared" si="308"/>
        <v>0</v>
      </c>
      <c r="AK445" s="45"/>
      <c r="AL445" s="37">
        <f t="shared" si="309"/>
        <v>0</v>
      </c>
      <c r="AM445" s="23">
        <f t="shared" si="309"/>
        <v>0</v>
      </c>
      <c r="AN445" s="23"/>
    </row>
    <row r="446" spans="1:40" x14ac:dyDescent="0.25">
      <c r="B446" s="28"/>
      <c r="C446" s="55">
        <v>20</v>
      </c>
      <c r="D446" s="21"/>
      <c r="E446" s="56">
        <v>2830</v>
      </c>
      <c r="G446" s="57">
        <v>50</v>
      </c>
      <c r="H446" s="39"/>
      <c r="I446" s="50">
        <f>IF(G446=0,0,E446/G446)</f>
        <v>56.6</v>
      </c>
      <c r="J446" s="39"/>
      <c r="K446" s="126">
        <f>IF(G446=0,0,+K445)</f>
        <v>41</v>
      </c>
      <c r="L446" s="59"/>
      <c r="M446" s="50">
        <f>IF(I446 = 0, 0, I446-K446)</f>
        <v>15.600000000000001</v>
      </c>
      <c r="N446" s="59"/>
      <c r="O446" s="49">
        <f>+M446*G446</f>
        <v>780.00000000000011</v>
      </c>
      <c r="P446" s="39"/>
      <c r="Q446" s="128">
        <v>32</v>
      </c>
      <c r="R446" s="39"/>
      <c r="S446" s="36">
        <f>IF(($G446-$Q446)&gt;0,($G446-$Q446),0)</f>
        <v>18</v>
      </c>
      <c r="T446" s="45">
        <f>+S446*M446</f>
        <v>280.8</v>
      </c>
      <c r="U446" s="39"/>
      <c r="V446" s="60">
        <v>425</v>
      </c>
      <c r="W446" s="60"/>
      <c r="X446" s="60">
        <f>337</f>
        <v>337</v>
      </c>
      <c r="Y446" s="60"/>
      <c r="Z446" s="67">
        <f>SUM(V446:Y446)</f>
        <v>762</v>
      </c>
      <c r="AA446" s="61">
        <f>+AA445</f>
        <v>314</v>
      </c>
      <c r="AC446" s="36">
        <f>IF(Z446&gt;=AA446,IF(S446&lt;Z446,+S446,+Z446),0)</f>
        <v>18</v>
      </c>
      <c r="AD446" s="45">
        <f>IF(AC446&gt;0,+AC446*M446,0)</f>
        <v>280.8</v>
      </c>
      <c r="AE446" s="45"/>
      <c r="AF446" s="36">
        <f>IF(AC446=0,IF(S446&lt;W446,+S446,+W446),0)</f>
        <v>0</v>
      </c>
      <c r="AG446" s="45">
        <f>IF(AF446&gt;0,+AF446*M446,0)</f>
        <v>0</v>
      </c>
      <c r="AH446" s="45"/>
      <c r="AI446" s="37">
        <f>IF((S446-AC446-AF446)&gt;0,(+S446-AC446-AF446)*0.85,0)</f>
        <v>0</v>
      </c>
      <c r="AJ446" s="45">
        <f t="shared" si="308"/>
        <v>0</v>
      </c>
      <c r="AK446" s="45"/>
      <c r="AL446" s="37">
        <f t="shared" si="309"/>
        <v>0</v>
      </c>
      <c r="AM446" s="23">
        <f t="shared" si="309"/>
        <v>0</v>
      </c>
      <c r="AN446" s="23"/>
    </row>
    <row r="447" spans="1:40" ht="12.75" customHeight="1" x14ac:dyDescent="0.25">
      <c r="B447" s="28"/>
      <c r="C447" s="55"/>
      <c r="D447" s="21"/>
      <c r="E447" s="56"/>
      <c r="G447" s="57"/>
      <c r="H447" s="39"/>
      <c r="I447" s="50"/>
      <c r="J447" s="39"/>
      <c r="K447" s="58"/>
      <c r="L447" s="59"/>
      <c r="M447" s="50"/>
      <c r="N447" s="59"/>
      <c r="O447" s="49"/>
      <c r="P447" s="39"/>
      <c r="Q447" s="51"/>
      <c r="R447" s="39"/>
      <c r="S447" s="36"/>
      <c r="U447" s="39"/>
      <c r="X447" s="36"/>
      <c r="AE447" s="40"/>
      <c r="AG447" s="41"/>
      <c r="AK447" s="42"/>
    </row>
    <row r="448" spans="1:40" ht="12.75" customHeight="1" x14ac:dyDescent="0.25">
      <c r="B448" s="28"/>
      <c r="C448" s="55"/>
      <c r="D448" s="21"/>
      <c r="E448" s="56"/>
      <c r="G448" s="57"/>
      <c r="H448" s="39"/>
      <c r="I448" s="50"/>
      <c r="J448" s="39"/>
      <c r="K448" s="58"/>
      <c r="L448" s="59"/>
      <c r="M448" s="50"/>
      <c r="N448" s="59"/>
      <c r="O448" s="49"/>
      <c r="P448" s="39"/>
      <c r="Q448" s="51"/>
      <c r="R448" s="39"/>
      <c r="S448" s="36"/>
      <c r="U448" s="39"/>
      <c r="X448" s="36"/>
      <c r="AE448" s="40"/>
      <c r="AG448" s="41"/>
      <c r="AK448" s="42"/>
    </row>
    <row r="449" spans="1:40" ht="12.75" customHeight="1" x14ac:dyDescent="0.25">
      <c r="B449" s="28"/>
      <c r="C449" s="55"/>
      <c r="D449" s="21"/>
      <c r="E449" s="56"/>
      <c r="G449" s="57"/>
      <c r="H449" s="39"/>
      <c r="I449" s="50"/>
      <c r="J449" s="39"/>
      <c r="K449" s="58"/>
      <c r="L449" s="59"/>
      <c r="M449" s="50"/>
      <c r="N449" s="59"/>
      <c r="O449" s="49"/>
      <c r="P449" s="39"/>
      <c r="Q449" s="51"/>
      <c r="R449" s="39"/>
      <c r="S449" s="36"/>
      <c r="U449" s="39"/>
      <c r="X449" s="36"/>
      <c r="AE449" s="40"/>
      <c r="AG449" s="41"/>
      <c r="AK449" s="42"/>
    </row>
    <row r="450" spans="1:40" x14ac:dyDescent="0.25">
      <c r="A450">
        <f>A437+1</f>
        <v>47</v>
      </c>
      <c r="B450" s="52">
        <v>45202</v>
      </c>
      <c r="C450" s="21"/>
      <c r="D450" s="21"/>
      <c r="E450" s="53">
        <f>SUM(E451:E454)</f>
        <v>34364.89</v>
      </c>
      <c r="G450" s="54">
        <f>SUM(G451:G454)</f>
        <v>579</v>
      </c>
      <c r="H450" s="39"/>
      <c r="I450" s="62"/>
      <c r="J450" s="39"/>
      <c r="K450" s="62"/>
      <c r="L450" s="59"/>
      <c r="M450" s="62"/>
      <c r="N450" s="59"/>
      <c r="O450" s="53">
        <f>SUM(O451:O454)</f>
        <v>10481.14</v>
      </c>
      <c r="P450" s="39"/>
      <c r="Q450" s="39"/>
      <c r="R450" s="39"/>
      <c r="S450" s="54">
        <f>SUM(S451:S454)</f>
        <v>483</v>
      </c>
      <c r="T450" s="53">
        <f>SUM(T451:T454)</f>
        <v>8732.02</v>
      </c>
      <c r="U450" s="39"/>
      <c r="X450" s="36"/>
      <c r="AC450" s="54">
        <f>SUM(AC451:AC454)</f>
        <v>483</v>
      </c>
      <c r="AD450" s="53">
        <f>SUM(AD451:AD454)</f>
        <v>8732.02</v>
      </c>
      <c r="AE450" s="45"/>
      <c r="AF450" s="54">
        <f>SUM(AF451:AF454)</f>
        <v>0</v>
      </c>
      <c r="AG450" s="53">
        <f>SUM(AG451:AG454)</f>
        <v>0</v>
      </c>
      <c r="AH450" s="45"/>
      <c r="AI450" s="65">
        <f>SUM(AI451:AI454)</f>
        <v>0</v>
      </c>
      <c r="AJ450" s="53">
        <f>SUM(AJ451:AJ454)</f>
        <v>0</v>
      </c>
      <c r="AK450" s="45"/>
      <c r="AL450" s="65">
        <f>SUM(AL451:AL454)</f>
        <v>0</v>
      </c>
      <c r="AM450" s="53">
        <f>SUM(AM451:AM454)</f>
        <v>0</v>
      </c>
      <c r="AN450" s="63"/>
    </row>
    <row r="451" spans="1:40" x14ac:dyDescent="0.25">
      <c r="B451" s="28"/>
      <c r="C451" s="55">
        <v>16</v>
      </c>
      <c r="D451" s="21"/>
      <c r="E451" s="56">
        <v>10182.83</v>
      </c>
      <c r="G451" s="57">
        <v>199</v>
      </c>
      <c r="H451" s="39"/>
      <c r="I451" s="50">
        <f>IF(G451=0,0,E451/G451)</f>
        <v>51.17</v>
      </c>
      <c r="J451" s="39"/>
      <c r="K451" s="58">
        <v>41.25</v>
      </c>
      <c r="L451" s="59"/>
      <c r="M451" s="50">
        <f>IF(I451 = 0, 0, I451-K451)</f>
        <v>9.9200000000000017</v>
      </c>
      <c r="N451" s="59"/>
      <c r="O451" s="49">
        <f>+M451*G451</f>
        <v>1974.0800000000004</v>
      </c>
      <c r="P451" s="39"/>
      <c r="Q451" s="128">
        <v>32</v>
      </c>
      <c r="R451" s="39"/>
      <c r="S451" s="36">
        <f>IF(($G451-$Q451)&gt;0,($G451-$Q451),0)</f>
        <v>167</v>
      </c>
      <c r="T451" s="45">
        <f>+S451*M451</f>
        <v>1656.6400000000003</v>
      </c>
      <c r="U451" s="39"/>
      <c r="V451" s="60">
        <v>425</v>
      </c>
      <c r="W451" s="60"/>
      <c r="X451" s="60">
        <v>337</v>
      </c>
      <c r="Y451" s="60"/>
      <c r="Z451" s="67">
        <f>SUM(V451:Y451)</f>
        <v>762</v>
      </c>
      <c r="AA451" s="61">
        <f>IF(MONTH(B450)&gt;9,+$G$512,IF(MONTH(B450)&lt;4,+$G$512,+$G$513))</f>
        <v>314</v>
      </c>
      <c r="AC451" s="36">
        <f>IF(Z451&gt;=AA451,IF(S451&lt;Z451,+S451,+Z451),0)</f>
        <v>167</v>
      </c>
      <c r="AD451" s="45">
        <f>IF(AC451&gt;0,+AC451*M451,0)</f>
        <v>1656.6400000000003</v>
      </c>
      <c r="AE451" s="45"/>
      <c r="AF451" s="36">
        <f>IF(AC451=0,IF(S451&lt;W451,+S451,+W451),0)</f>
        <v>0</v>
      </c>
      <c r="AG451" s="45">
        <f>IF(AF451&gt;0,+AF451*M451,0)</f>
        <v>0</v>
      </c>
      <c r="AH451" s="45"/>
      <c r="AI451" s="37">
        <f>IF((S451-AC451-AF451)&gt;0,(+S451-AC451-AF451)*0.85,0)</f>
        <v>0</v>
      </c>
      <c r="AJ451" s="45">
        <f>IF(AI451&gt;0,IF(I451&lt;$I$508,+AI451*M451,+AI451*($I$508-K451)),0)</f>
        <v>0</v>
      </c>
      <c r="AK451" s="45"/>
      <c r="AL451" s="37">
        <f t="shared" ref="AL451:AM454" si="340">+S451-AC451-AF451-AI451</f>
        <v>0</v>
      </c>
      <c r="AM451" s="23">
        <f t="shared" si="340"/>
        <v>0</v>
      </c>
      <c r="AN451" s="23"/>
    </row>
    <row r="452" spans="1:40" x14ac:dyDescent="0.25">
      <c r="B452" s="28"/>
      <c r="C452" s="55">
        <v>17</v>
      </c>
      <c r="D452" s="21"/>
      <c r="E452" s="56">
        <v>13208.67</v>
      </c>
      <c r="G452" s="57">
        <v>207</v>
      </c>
      <c r="H452" s="39"/>
      <c r="I452" s="50">
        <f>IF(G452=0,0,E452/G452)</f>
        <v>63.81</v>
      </c>
      <c r="J452" s="39"/>
      <c r="K452" s="126">
        <f>IF(G452=0,0,+K451)</f>
        <v>41.25</v>
      </c>
      <c r="L452" s="59"/>
      <c r="M452" s="50">
        <f>IF(I452 = 0, 0, I452-K452)</f>
        <v>22.560000000000002</v>
      </c>
      <c r="N452" s="59"/>
      <c r="O452" s="49">
        <f>+M452*G452</f>
        <v>4669.92</v>
      </c>
      <c r="P452" s="39"/>
      <c r="Q452" s="128">
        <v>32</v>
      </c>
      <c r="R452" s="39"/>
      <c r="S452" s="36">
        <f>IF(($G452-$Q452)&gt;0,($G452-$Q452),0)</f>
        <v>175</v>
      </c>
      <c r="T452" s="45">
        <f>+S452*M452</f>
        <v>3948.0000000000005</v>
      </c>
      <c r="U452" s="39"/>
      <c r="V452" s="60">
        <v>425</v>
      </c>
      <c r="W452" s="60"/>
      <c r="X452" s="60">
        <v>337</v>
      </c>
      <c r="Y452" s="60"/>
      <c r="Z452" s="67">
        <f>SUM(V452:Y452)</f>
        <v>762</v>
      </c>
      <c r="AA452" s="61">
        <f>+AA451</f>
        <v>314</v>
      </c>
      <c r="AC452" s="36">
        <f>IF(Z452&gt;=AA452,IF(S452&lt;Z452,+S452,+Z452),0)</f>
        <v>175</v>
      </c>
      <c r="AD452" s="45">
        <f>IF(AC452&gt;0,+AC452*M452,0)</f>
        <v>3948.0000000000005</v>
      </c>
      <c r="AE452" s="45"/>
      <c r="AF452" s="36">
        <f>IF(AC452=0,IF(S452&lt;W452,+S452,+W452),0)</f>
        <v>0</v>
      </c>
      <c r="AG452" s="45">
        <f>IF(AF452&gt;0,+AF452*M452,0)</f>
        <v>0</v>
      </c>
      <c r="AH452" s="45"/>
      <c r="AI452" s="37">
        <f>IF((S452-AC452-AF452)&gt;0,(+S452-AC452-AF452)*0.85,0)</f>
        <v>0</v>
      </c>
      <c r="AJ452" s="45">
        <f>IF(AI452&gt;0,IF(I452&lt;$I$508,+AI452*M452,+AI452*($I$508-K452)),0)</f>
        <v>0</v>
      </c>
      <c r="AK452" s="45"/>
      <c r="AL452" s="37">
        <f t="shared" si="340"/>
        <v>0</v>
      </c>
      <c r="AM452" s="23">
        <f t="shared" si="340"/>
        <v>0</v>
      </c>
      <c r="AN452" s="23"/>
    </row>
    <row r="453" spans="1:40" x14ac:dyDescent="0.25">
      <c r="B453" s="28"/>
      <c r="C453" s="55">
        <v>18</v>
      </c>
      <c r="D453" s="21"/>
      <c r="E453" s="56">
        <v>10973.39</v>
      </c>
      <c r="G453" s="57">
        <v>173</v>
      </c>
      <c r="H453" s="39"/>
      <c r="I453" s="50">
        <f>IF(G453=0,0,E453/G453)</f>
        <v>63.43</v>
      </c>
      <c r="J453" s="39"/>
      <c r="K453" s="126">
        <f>IF(G453=0,0,+K452)</f>
        <v>41.25</v>
      </c>
      <c r="L453" s="59"/>
      <c r="M453" s="50">
        <f>IF(I453 = 0, 0, I453-K453)</f>
        <v>22.18</v>
      </c>
      <c r="N453" s="59"/>
      <c r="O453" s="49">
        <f>+M453*G453</f>
        <v>3837.14</v>
      </c>
      <c r="P453" s="39"/>
      <c r="Q453" s="128">
        <v>32</v>
      </c>
      <c r="R453" s="39"/>
      <c r="S453" s="36">
        <f>IF(($G453-$Q453)&gt;0,($G453-$Q453),0)</f>
        <v>141</v>
      </c>
      <c r="T453" s="45">
        <f>+S453*M453</f>
        <v>3127.38</v>
      </c>
      <c r="U453" s="39"/>
      <c r="V453" s="60">
        <v>425</v>
      </c>
      <c r="W453" s="60"/>
      <c r="X453" s="60">
        <v>337</v>
      </c>
      <c r="Y453" s="60"/>
      <c r="Z453" s="67">
        <f>SUM(V453:Y453)</f>
        <v>762</v>
      </c>
      <c r="AA453" s="61">
        <f>+AA452</f>
        <v>314</v>
      </c>
      <c r="AC453" s="36">
        <f>IF(Z453&gt;=AA453,IF(S453&lt;Z453,+S453,+Z453),0)</f>
        <v>141</v>
      </c>
      <c r="AD453" s="45">
        <f>IF(AC453&gt;0,+AC453*M453,0)</f>
        <v>3127.38</v>
      </c>
      <c r="AE453" s="45"/>
      <c r="AF453" s="36">
        <f>IF(AC453=0,IF(S453&lt;W453,+S453,+W453),0)</f>
        <v>0</v>
      </c>
      <c r="AG453" s="45">
        <f>IF(AF453&gt;0,+AF453*M453,0)</f>
        <v>0</v>
      </c>
      <c r="AH453" s="45"/>
      <c r="AI453" s="37">
        <f>IF((S453-AC453-AF453)&gt;0,(+S453-AC453-AF453)*0.85,0)</f>
        <v>0</v>
      </c>
      <c r="AJ453" s="45">
        <f>IF(AI453&gt;0,IF(I453&lt;$I$508,+AI453*M453,+AI453*($I$508-K453)),0)</f>
        <v>0</v>
      </c>
      <c r="AK453" s="45"/>
      <c r="AL453" s="37">
        <f t="shared" si="340"/>
        <v>0</v>
      </c>
      <c r="AM453" s="23">
        <f t="shared" si="340"/>
        <v>0</v>
      </c>
      <c r="AN453" s="23"/>
    </row>
    <row r="454" spans="1:40" x14ac:dyDescent="0.25">
      <c r="B454" s="28"/>
      <c r="C454" s="55"/>
      <c r="D454" s="21"/>
      <c r="E454" s="56"/>
      <c r="G454" s="57"/>
      <c r="H454" s="39"/>
      <c r="I454" s="50">
        <f>IF(G454=0,0,E454/G454)</f>
        <v>0</v>
      </c>
      <c r="J454" s="39"/>
      <c r="K454" s="126">
        <f>IF(G454=0,0,+K453)</f>
        <v>0</v>
      </c>
      <c r="L454" s="59"/>
      <c r="M454" s="50">
        <f>IF(I454 = 0, 0, I454-K454)</f>
        <v>0</v>
      </c>
      <c r="N454" s="59"/>
      <c r="O454" s="49">
        <f>+M454*G454</f>
        <v>0</v>
      </c>
      <c r="P454" s="39"/>
      <c r="Q454" s="128">
        <v>0</v>
      </c>
      <c r="R454" s="39"/>
      <c r="S454" s="36">
        <f>IF(($G454-$Q454)&gt;0,($G454-$Q454),0)</f>
        <v>0</v>
      </c>
      <c r="T454" s="45">
        <f>+S454*M454</f>
        <v>0</v>
      </c>
      <c r="U454" s="39"/>
      <c r="V454" s="60"/>
      <c r="W454" s="60"/>
      <c r="X454" s="60"/>
      <c r="Y454" s="60"/>
      <c r="Z454" s="67">
        <f>SUM(V454:Y454)</f>
        <v>0</v>
      </c>
      <c r="AA454" s="61">
        <f>+AA453</f>
        <v>314</v>
      </c>
      <c r="AC454" s="36">
        <f>IF(Z454&gt;=AA454,IF(S454&lt;Z454,+S454,+Z454),0)</f>
        <v>0</v>
      </c>
      <c r="AD454" s="45">
        <f>IF(AC454&gt;0,+AC454*M454,0)</f>
        <v>0</v>
      </c>
      <c r="AE454" s="45"/>
      <c r="AF454" s="36">
        <f>IF(AC454=0,IF(S454&lt;W454,+S454,+W454),0)</f>
        <v>0</v>
      </c>
      <c r="AG454" s="45">
        <f>IF(AF454&gt;0,+AF454*M454,0)</f>
        <v>0</v>
      </c>
      <c r="AH454" s="45"/>
      <c r="AI454" s="37">
        <f>IF((S454-AC454-AF454)&gt;0,(+S454-AC454-AF454)*0.85,0)</f>
        <v>0</v>
      </c>
      <c r="AJ454" s="45">
        <f>IF(AI454&gt;0,IF(I454&lt;$I$508,+AI454*M454,+AI454*($I$508-K454)),0)</f>
        <v>0</v>
      </c>
      <c r="AK454" s="45"/>
      <c r="AL454" s="37">
        <f t="shared" si="340"/>
        <v>0</v>
      </c>
      <c r="AM454" s="23">
        <f t="shared" si="340"/>
        <v>0</v>
      </c>
      <c r="AN454" s="23"/>
    </row>
    <row r="455" spans="1:40" ht="12.75" customHeight="1" x14ac:dyDescent="0.25">
      <c r="B455" s="28"/>
      <c r="C455" s="55"/>
      <c r="D455" s="21"/>
      <c r="E455" s="56"/>
      <c r="G455" s="57"/>
      <c r="H455" s="39"/>
      <c r="I455" s="50"/>
      <c r="J455" s="39"/>
      <c r="K455" s="58"/>
      <c r="L455" s="59"/>
      <c r="M455" s="50"/>
      <c r="N455" s="59"/>
      <c r="O455" s="49"/>
      <c r="P455" s="39"/>
      <c r="Q455" s="51"/>
      <c r="R455" s="39"/>
      <c r="S455" s="36"/>
      <c r="U455" s="39"/>
      <c r="X455" s="36"/>
      <c r="AE455" s="40"/>
      <c r="AG455" s="41"/>
      <c r="AK455" s="42"/>
    </row>
    <row r="456" spans="1:40" ht="12.75" customHeight="1" x14ac:dyDescent="0.25">
      <c r="B456" s="28"/>
      <c r="C456" s="55"/>
      <c r="D456" s="21"/>
      <c r="E456" s="56"/>
      <c r="G456" s="57"/>
      <c r="H456" s="39"/>
      <c r="I456" s="50"/>
      <c r="J456" s="39"/>
      <c r="K456" s="58"/>
      <c r="L456" s="59"/>
      <c r="M456" s="50"/>
      <c r="N456" s="59"/>
      <c r="O456" s="49"/>
      <c r="P456" s="39"/>
      <c r="Q456" s="51"/>
      <c r="R456" s="39"/>
      <c r="S456" s="36"/>
      <c r="U456" s="39"/>
      <c r="X456" s="36"/>
      <c r="AE456" s="40"/>
      <c r="AG456" s="41"/>
      <c r="AK456" s="42"/>
    </row>
    <row r="457" spans="1:40" ht="12.75" customHeight="1" x14ac:dyDescent="0.25">
      <c r="B457" s="28"/>
      <c r="C457" s="55"/>
      <c r="D457" s="21"/>
      <c r="E457" s="56"/>
      <c r="G457" s="57"/>
      <c r="H457" s="39"/>
      <c r="I457" s="50"/>
      <c r="J457" s="39"/>
      <c r="K457" s="58"/>
      <c r="L457" s="59"/>
      <c r="M457" s="50"/>
      <c r="N457" s="59"/>
      <c r="O457" s="49"/>
      <c r="P457" s="39"/>
      <c r="Q457" s="51"/>
      <c r="R457" s="39"/>
      <c r="S457" s="36"/>
      <c r="U457" s="39"/>
      <c r="X457" s="36"/>
      <c r="AE457" s="40"/>
      <c r="AG457" s="41"/>
      <c r="AK457" s="42"/>
    </row>
    <row r="458" spans="1:40" x14ac:dyDescent="0.25">
      <c r="A458">
        <f>A450+1</f>
        <v>48</v>
      </c>
      <c r="B458" s="52">
        <v>45227</v>
      </c>
      <c r="C458" s="21"/>
      <c r="D458" s="21"/>
      <c r="E458" s="53">
        <f>SUM(E459:E462)</f>
        <v>10328.870000000001</v>
      </c>
      <c r="G458" s="54">
        <f>SUM(G459:G462)</f>
        <v>206</v>
      </c>
      <c r="H458" s="39"/>
      <c r="I458" s="62"/>
      <c r="J458" s="39"/>
      <c r="K458" s="62"/>
      <c r="L458" s="59"/>
      <c r="M458" s="62"/>
      <c r="N458" s="59"/>
      <c r="O458" s="53">
        <f>SUM(O459:O462)</f>
        <v>440.87000000000097</v>
      </c>
      <c r="P458" s="39"/>
      <c r="Q458" s="39"/>
      <c r="R458" s="39"/>
      <c r="S458" s="54">
        <f>SUM(S459:S462)</f>
        <v>0</v>
      </c>
      <c r="T458" s="53">
        <f>SUM(T459:T462)</f>
        <v>0</v>
      </c>
      <c r="U458" s="39"/>
      <c r="X458" s="36"/>
      <c r="AC458" s="54">
        <f>SUM(AC459:AC462)</f>
        <v>0</v>
      </c>
      <c r="AD458" s="53">
        <f>SUM(AD459:AD462)</f>
        <v>0</v>
      </c>
      <c r="AE458" s="45"/>
      <c r="AF458" s="54">
        <f>SUM(AF459:AF462)</f>
        <v>0</v>
      </c>
      <c r="AG458" s="53">
        <f>SUM(AG459:AG462)</f>
        <v>0</v>
      </c>
      <c r="AH458" s="45"/>
      <c r="AI458" s="65">
        <f>SUM(AI459:AI462)</f>
        <v>0</v>
      </c>
      <c r="AJ458" s="53">
        <f>SUM(AJ459:AJ462)</f>
        <v>0</v>
      </c>
      <c r="AK458" s="45"/>
      <c r="AL458" s="65">
        <f>SUM(AL459:AL462)</f>
        <v>0</v>
      </c>
      <c r="AM458" s="53">
        <f>SUM(AM459:AM462)</f>
        <v>0</v>
      </c>
      <c r="AN458" s="63"/>
    </row>
    <row r="459" spans="1:40" x14ac:dyDescent="0.25">
      <c r="B459" s="28"/>
      <c r="C459" s="55">
        <v>18</v>
      </c>
      <c r="D459" s="21"/>
      <c r="E459" s="56">
        <v>4889.7700000000004</v>
      </c>
      <c r="G459" s="57">
        <v>97</v>
      </c>
      <c r="H459" s="39"/>
      <c r="I459" s="50">
        <f>IF(G459=0,0,E459/G459)</f>
        <v>50.410000000000004</v>
      </c>
      <c r="J459" s="39"/>
      <c r="K459" s="58">
        <v>48</v>
      </c>
      <c r="L459" s="59"/>
      <c r="M459" s="50">
        <f>IF(I459 = 0, 0, I459-K459)</f>
        <v>2.4100000000000037</v>
      </c>
      <c r="N459" s="59"/>
      <c r="O459" s="49">
        <f>+M459*G459</f>
        <v>233.77000000000035</v>
      </c>
      <c r="P459" s="39"/>
      <c r="Q459" s="128">
        <v>404</v>
      </c>
      <c r="R459" s="39"/>
      <c r="S459" s="36">
        <f>IF(($G459-$Q459)&gt;0,($G459-$Q459),0)</f>
        <v>0</v>
      </c>
      <c r="T459" s="45">
        <f>+S459*M459</f>
        <v>0</v>
      </c>
      <c r="U459" s="39"/>
      <c r="V459" s="60"/>
      <c r="W459" s="60"/>
      <c r="X459" s="60"/>
      <c r="Y459" s="60"/>
      <c r="Z459" s="67">
        <f>SUM(V459:Y459)</f>
        <v>0</v>
      </c>
      <c r="AA459" s="61">
        <f>IF(MONTH(B458)&gt;9,+$G$512,IF(MONTH(B458)&lt;4,+$G$512,+$G$513))</f>
        <v>314</v>
      </c>
      <c r="AC459" s="36">
        <f>IF(Z459&gt;=AA459,IF(S459&lt;Z459,+S459,+Z459),0)</f>
        <v>0</v>
      </c>
      <c r="AD459" s="45">
        <f>IF(AC459&gt;0,+AC459*M459,0)</f>
        <v>0</v>
      </c>
      <c r="AE459" s="45"/>
      <c r="AF459" s="36">
        <f>IF(AC459=0,IF(S459&lt;W459,+S459,+W459),0)</f>
        <v>0</v>
      </c>
      <c r="AG459" s="45">
        <f>IF(AF459&gt;0,+AF459*M459,0)</f>
        <v>0</v>
      </c>
      <c r="AH459" s="45"/>
      <c r="AI459" s="37">
        <f>IF((S459-AC459-AF459)&gt;0,(+S459-AC459-AF459)*0.85,0)</f>
        <v>0</v>
      </c>
      <c r="AJ459" s="45">
        <f>IF(AI459&gt;0,IF(I459&lt;$I$508,+AI459*M459,+AI459*($I$508-K459)),0)</f>
        <v>0</v>
      </c>
      <c r="AK459" s="45"/>
      <c r="AL459" s="37">
        <f t="shared" ref="AL459:AM462" si="341">+S459-AC459-AF459-AI459</f>
        <v>0</v>
      </c>
      <c r="AM459" s="23">
        <f t="shared" si="341"/>
        <v>0</v>
      </c>
      <c r="AN459" s="23"/>
    </row>
    <row r="460" spans="1:40" x14ac:dyDescent="0.25">
      <c r="B460" s="28"/>
      <c r="C460" s="55">
        <v>19</v>
      </c>
      <c r="D460" s="21"/>
      <c r="E460" s="56">
        <v>5439.1</v>
      </c>
      <c r="G460" s="57">
        <v>109</v>
      </c>
      <c r="H460" s="39"/>
      <c r="I460" s="50">
        <f>IF(G460=0,0,E460/G460)</f>
        <v>49.900000000000006</v>
      </c>
      <c r="J460" s="39"/>
      <c r="K460" s="126">
        <f>IF(G460=0,0,+K459)</f>
        <v>48</v>
      </c>
      <c r="L460" s="59"/>
      <c r="M460" s="50">
        <f>IF(I460 = 0, 0, I460-K460)</f>
        <v>1.9000000000000057</v>
      </c>
      <c r="N460" s="59"/>
      <c r="O460" s="49">
        <f>+M460*G460</f>
        <v>207.10000000000062</v>
      </c>
      <c r="P460" s="39"/>
      <c r="Q460" s="128">
        <v>404</v>
      </c>
      <c r="R460" s="39"/>
      <c r="S460" s="36">
        <f>IF(($G460-$Q460)&gt;0,($G460-$Q460),0)</f>
        <v>0</v>
      </c>
      <c r="T460" s="45">
        <f>+S460*M460</f>
        <v>0</v>
      </c>
      <c r="U460" s="39"/>
      <c r="V460" s="60"/>
      <c r="W460" s="60"/>
      <c r="X460" s="60"/>
      <c r="Y460" s="60"/>
      <c r="Z460" s="67">
        <f>SUM(V460:Y460)</f>
        <v>0</v>
      </c>
      <c r="AA460" s="61">
        <f>+AA459</f>
        <v>314</v>
      </c>
      <c r="AC460" s="36">
        <f>IF(Z460&gt;=AA460,IF(S460&lt;Z460,+S460,+Z460),0)</f>
        <v>0</v>
      </c>
      <c r="AD460" s="45">
        <f>IF(AC460&gt;0,+AC460*M460,0)</f>
        <v>0</v>
      </c>
      <c r="AE460" s="45"/>
      <c r="AF460" s="36">
        <f>IF(AC460=0,IF(S460&lt;W460,+S460,+W460),0)</f>
        <v>0</v>
      </c>
      <c r="AG460" s="45">
        <f>IF(AF460&gt;0,+AF460*M460,0)</f>
        <v>0</v>
      </c>
      <c r="AH460" s="45"/>
      <c r="AI460" s="37">
        <f>IF((S460-AC460-AF460)&gt;0,(+S460-AC460-AF460)*0.85,0)</f>
        <v>0</v>
      </c>
      <c r="AJ460" s="45">
        <f>IF(AI460&gt;0,IF(I460&lt;$I$508,+AI460*M460,+AI460*($I$508-K460)),0)</f>
        <v>0</v>
      </c>
      <c r="AK460" s="45"/>
      <c r="AL460" s="37">
        <f t="shared" si="341"/>
        <v>0</v>
      </c>
      <c r="AM460" s="23">
        <f t="shared" si="341"/>
        <v>0</v>
      </c>
      <c r="AN460" s="23"/>
    </row>
    <row r="461" spans="1:40" x14ac:dyDescent="0.25">
      <c r="B461" s="28"/>
      <c r="C461" s="55"/>
      <c r="D461" s="21"/>
      <c r="E461" s="56"/>
      <c r="G461" s="57"/>
      <c r="H461" s="39"/>
      <c r="I461" s="50">
        <f>IF(G461=0,0,E461/G461)</f>
        <v>0</v>
      </c>
      <c r="J461" s="39"/>
      <c r="K461" s="126">
        <f>IF(G461=0,0,+K460)</f>
        <v>0</v>
      </c>
      <c r="L461" s="59"/>
      <c r="M461" s="50">
        <f>IF(I461 = 0, 0, I461-K461)</f>
        <v>0</v>
      </c>
      <c r="N461" s="59"/>
      <c r="O461" s="49">
        <f>+M461*G461</f>
        <v>0</v>
      </c>
      <c r="P461" s="39"/>
      <c r="Q461" s="128">
        <v>0</v>
      </c>
      <c r="R461" s="39"/>
      <c r="S461" s="36">
        <f>IF(($G461-$Q461)&gt;0,($G461-$Q461),0)</f>
        <v>0</v>
      </c>
      <c r="T461" s="45">
        <f>+S461*M461</f>
        <v>0</v>
      </c>
      <c r="U461" s="39"/>
      <c r="V461" s="60"/>
      <c r="W461" s="60"/>
      <c r="X461" s="60"/>
      <c r="Y461" s="60"/>
      <c r="Z461" s="67">
        <f>SUM(V461:Y461)</f>
        <v>0</v>
      </c>
      <c r="AA461" s="61">
        <f>+AA460</f>
        <v>314</v>
      </c>
      <c r="AC461" s="36">
        <f>IF(Z461&gt;=AA461,IF(S461&lt;Z461,+S461,+Z461),0)</f>
        <v>0</v>
      </c>
      <c r="AD461" s="45">
        <f>IF(AC461&gt;0,+AC461*M461,0)</f>
        <v>0</v>
      </c>
      <c r="AE461" s="45"/>
      <c r="AF461" s="36">
        <f>IF(AC461=0,IF(S461&lt;W461,+S461,+W461),0)</f>
        <v>0</v>
      </c>
      <c r="AG461" s="45">
        <f>IF(AF461&gt;0,+AF461*M461,0)</f>
        <v>0</v>
      </c>
      <c r="AH461" s="45"/>
      <c r="AI461" s="37">
        <f>IF((S461-AC461-AF461)&gt;0,(+S461-AC461-AF461)*0.85,0)</f>
        <v>0</v>
      </c>
      <c r="AJ461" s="45">
        <f>IF(AI461&gt;0,IF(I461&lt;$I$508,+AI461*M461,+AI461*($I$508-K461)),0)</f>
        <v>0</v>
      </c>
      <c r="AK461" s="45"/>
      <c r="AL461" s="37">
        <f t="shared" si="341"/>
        <v>0</v>
      </c>
      <c r="AM461" s="23">
        <f t="shared" si="341"/>
        <v>0</v>
      </c>
      <c r="AN461" s="23"/>
    </row>
    <row r="462" spans="1:40" x14ac:dyDescent="0.25">
      <c r="B462" s="28"/>
      <c r="C462" s="55"/>
      <c r="D462" s="21"/>
      <c r="E462" s="56"/>
      <c r="G462" s="57"/>
      <c r="H462" s="39"/>
      <c r="I462" s="50">
        <f>IF(G462=0,0,E462/G462)</f>
        <v>0</v>
      </c>
      <c r="J462" s="39"/>
      <c r="K462" s="126">
        <f>IF(G462=0,0,+K461)</f>
        <v>0</v>
      </c>
      <c r="L462" s="59"/>
      <c r="M462" s="50">
        <f>IF(I462 = 0, 0, I462-K462)</f>
        <v>0</v>
      </c>
      <c r="N462" s="59"/>
      <c r="O462" s="49">
        <f>+M462*G462</f>
        <v>0</v>
      </c>
      <c r="P462" s="39"/>
      <c r="Q462" s="128">
        <v>0</v>
      </c>
      <c r="R462" s="39"/>
      <c r="S462" s="36">
        <f>IF(($G462-$Q462)&gt;0,($G462-$Q462),0)</f>
        <v>0</v>
      </c>
      <c r="T462" s="45">
        <f>+S462*M462</f>
        <v>0</v>
      </c>
      <c r="U462" s="39"/>
      <c r="V462" s="60"/>
      <c r="W462" s="60"/>
      <c r="X462" s="60"/>
      <c r="Y462" s="60"/>
      <c r="Z462" s="67">
        <f>SUM(V462:Y462)</f>
        <v>0</v>
      </c>
      <c r="AA462" s="61">
        <f>+AA461</f>
        <v>314</v>
      </c>
      <c r="AC462" s="36">
        <f>IF(Z462&gt;=AA462,IF(S462&lt;Z462,+S462,+Z462),0)</f>
        <v>0</v>
      </c>
      <c r="AD462" s="45">
        <f>IF(AC462&gt;0,+AC462*M462,0)</f>
        <v>0</v>
      </c>
      <c r="AE462" s="45"/>
      <c r="AF462" s="36">
        <f>IF(AC462=0,IF(S462&lt;W462,+S462,+W462),0)</f>
        <v>0</v>
      </c>
      <c r="AG462" s="45">
        <f>IF(AF462&gt;0,+AF462*M462,0)</f>
        <v>0</v>
      </c>
      <c r="AH462" s="45"/>
      <c r="AI462" s="37">
        <f>IF((S462-AC462-AF462)&gt;0,(+S462-AC462-AF462)*0.85,0)</f>
        <v>0</v>
      </c>
      <c r="AJ462" s="45">
        <f>IF(AI462&gt;0,IF(I462&lt;$I$508,+AI462*M462,+AI462*($I$508-K462)),0)</f>
        <v>0</v>
      </c>
      <c r="AK462" s="45"/>
      <c r="AL462" s="37">
        <f t="shared" si="341"/>
        <v>0</v>
      </c>
      <c r="AM462" s="23">
        <f t="shared" si="341"/>
        <v>0</v>
      </c>
      <c r="AN462" s="23"/>
    </row>
    <row r="463" spans="1:40" ht="12.75" customHeight="1" x14ac:dyDescent="0.25">
      <c r="B463" s="28"/>
      <c r="C463" s="55"/>
      <c r="D463" s="21"/>
      <c r="E463" s="56"/>
      <c r="G463" s="57"/>
      <c r="H463" s="39"/>
      <c r="I463" s="50"/>
      <c r="J463" s="39"/>
      <c r="K463" s="58"/>
      <c r="L463" s="59"/>
      <c r="M463" s="50"/>
      <c r="N463" s="59"/>
      <c r="O463" s="49"/>
      <c r="P463" s="39"/>
      <c r="Q463" s="51"/>
      <c r="R463" s="39"/>
      <c r="S463" s="36"/>
      <c r="U463" s="39"/>
      <c r="X463" s="36"/>
      <c r="AE463" s="40"/>
      <c r="AG463" s="41"/>
      <c r="AK463" s="42"/>
    </row>
    <row r="464" spans="1:40" ht="12.75" customHeight="1" x14ac:dyDescent="0.25">
      <c r="B464" s="28"/>
      <c r="C464" s="55"/>
      <c r="D464" s="21"/>
      <c r="E464" s="56"/>
      <c r="G464" s="57"/>
      <c r="H464" s="39"/>
      <c r="I464" s="50"/>
      <c r="J464" s="39"/>
      <c r="K464" s="58"/>
      <c r="L464" s="59"/>
      <c r="M464" s="50"/>
      <c r="N464" s="59"/>
      <c r="O464" s="49"/>
      <c r="P464" s="39"/>
      <c r="Q464" s="51"/>
      <c r="R464" s="39"/>
      <c r="S464" s="36"/>
      <c r="U464" s="39"/>
      <c r="X464" s="36"/>
      <c r="AE464" s="40"/>
      <c r="AG464" s="41"/>
      <c r="AK464" s="42"/>
    </row>
    <row r="465" spans="1:40" ht="12.75" customHeight="1" x14ac:dyDescent="0.25">
      <c r="B465" s="28"/>
      <c r="C465" s="55"/>
      <c r="D465" s="21"/>
      <c r="E465" s="56"/>
      <c r="G465" s="57"/>
      <c r="H465" s="39"/>
      <c r="I465" s="50"/>
      <c r="J465" s="39"/>
      <c r="K465" s="58"/>
      <c r="L465" s="59"/>
      <c r="M465" s="50"/>
      <c r="N465" s="59"/>
      <c r="O465" s="49"/>
      <c r="P465" s="39"/>
      <c r="Q465" s="51"/>
      <c r="R465" s="39"/>
      <c r="S465" s="36"/>
      <c r="U465" s="39"/>
      <c r="X465" s="36"/>
      <c r="AE465" s="40"/>
      <c r="AG465" s="41"/>
      <c r="AK465" s="42"/>
    </row>
    <row r="466" spans="1:40" x14ac:dyDescent="0.25">
      <c r="A466">
        <f>A458+1</f>
        <v>49</v>
      </c>
      <c r="B466" s="52">
        <v>45228</v>
      </c>
      <c r="C466" s="21"/>
      <c r="D466" s="21"/>
      <c r="E466" s="53">
        <f>SUM(E467:E470)</f>
        <v>18004.559999999998</v>
      </c>
      <c r="G466" s="54">
        <f>SUM(G467:G470)</f>
        <v>321</v>
      </c>
      <c r="H466" s="39"/>
      <c r="I466" s="62"/>
      <c r="J466" s="39"/>
      <c r="K466" s="62"/>
      <c r="L466" s="59"/>
      <c r="M466" s="62"/>
      <c r="N466" s="59"/>
      <c r="O466" s="53">
        <f>SUM(O467:O470)</f>
        <v>2596.5599999999986</v>
      </c>
      <c r="P466" s="39"/>
      <c r="Q466" s="39"/>
      <c r="R466" s="39"/>
      <c r="S466" s="54">
        <f>SUM(S467:S470)</f>
        <v>0</v>
      </c>
      <c r="T466" s="53">
        <f>SUM(T467:T470)</f>
        <v>0</v>
      </c>
      <c r="U466" s="39"/>
      <c r="X466" s="36"/>
      <c r="AC466" s="54">
        <f>SUM(AC467:AC470)</f>
        <v>0</v>
      </c>
      <c r="AD466" s="53">
        <f>SUM(AD467:AD470)</f>
        <v>0</v>
      </c>
      <c r="AE466" s="45"/>
      <c r="AF466" s="54">
        <f>SUM(AF467:AF470)</f>
        <v>0</v>
      </c>
      <c r="AG466" s="53">
        <f>SUM(AG467:AG470)</f>
        <v>0</v>
      </c>
      <c r="AH466" s="45"/>
      <c r="AI466" s="65">
        <f>SUM(AI467:AI470)</f>
        <v>0</v>
      </c>
      <c r="AJ466" s="53">
        <f>SUM(AJ467:AJ470)</f>
        <v>0</v>
      </c>
      <c r="AK466" s="45"/>
      <c r="AL466" s="65">
        <f>SUM(AL467:AL470)</f>
        <v>0</v>
      </c>
      <c r="AM466" s="53">
        <f>SUM(AM467:AM470)</f>
        <v>0</v>
      </c>
      <c r="AN466" s="63"/>
    </row>
    <row r="467" spans="1:40" x14ac:dyDescent="0.25">
      <c r="B467" s="28"/>
      <c r="C467" s="55">
        <v>18</v>
      </c>
      <c r="D467" s="21"/>
      <c r="E467" s="56">
        <v>9378.6</v>
      </c>
      <c r="G467" s="57">
        <v>174</v>
      </c>
      <c r="H467" s="39"/>
      <c r="I467" s="50">
        <f>IF(G467=0,0,E467/G467)</f>
        <v>53.9</v>
      </c>
      <c r="J467" s="39"/>
      <c r="K467" s="58">
        <v>48</v>
      </c>
      <c r="L467" s="59"/>
      <c r="M467" s="50">
        <f>IF(I467 = 0, 0, I467-K467)</f>
        <v>5.8999999999999986</v>
      </c>
      <c r="N467" s="59"/>
      <c r="O467" s="49">
        <f>+M467*G467</f>
        <v>1026.5999999999997</v>
      </c>
      <c r="P467" s="39"/>
      <c r="Q467" s="128">
        <v>1485</v>
      </c>
      <c r="R467" s="39"/>
      <c r="S467" s="36">
        <f>IF(($G467-$Q467)&gt;0,($G467-$Q467),0)</f>
        <v>0</v>
      </c>
      <c r="T467" s="45">
        <f>+S467*M467</f>
        <v>0</v>
      </c>
      <c r="U467" s="39"/>
      <c r="V467" s="60"/>
      <c r="W467" s="60"/>
      <c r="X467" s="60"/>
      <c r="Y467" s="60"/>
      <c r="Z467" s="67">
        <f>SUM(V467:Y467)</f>
        <v>0</v>
      </c>
      <c r="AA467" s="61">
        <f>IF(MONTH(B466)&gt;9,+$G$512,IF(MONTH(B466)&lt;4,+$G$512,+$G$513))</f>
        <v>314</v>
      </c>
      <c r="AC467" s="36">
        <f>IF(Z467&gt;=AA467,IF(S467&lt;Z467,+S467,+Z467),0)</f>
        <v>0</v>
      </c>
      <c r="AD467" s="45">
        <f>IF(AC467&gt;0,+AC467*M467,0)</f>
        <v>0</v>
      </c>
      <c r="AE467" s="45"/>
      <c r="AF467" s="36">
        <f>IF(AC467=0,IF(S467&lt;W467,+S467,+W467),0)</f>
        <v>0</v>
      </c>
      <c r="AG467" s="45">
        <f>IF(AF467&gt;0,+AF467*M467,0)</f>
        <v>0</v>
      </c>
      <c r="AH467" s="45"/>
      <c r="AI467" s="37">
        <f>IF((S467-AC467-AF467)&gt;0,(+S467-AC467-AF467)*0.85,0)</f>
        <v>0</v>
      </c>
      <c r="AJ467" s="45">
        <f>IF(AI467&gt;0,IF(I467&lt;$I$508,+AI467*M467,+AI467*($I$508-K467)),0)</f>
        <v>0</v>
      </c>
      <c r="AK467" s="45"/>
      <c r="AL467" s="37">
        <f t="shared" ref="AL467:AM470" si="342">+S467-AC467-AF467-AI467</f>
        <v>0</v>
      </c>
      <c r="AM467" s="23">
        <f t="shared" si="342"/>
        <v>0</v>
      </c>
      <c r="AN467" s="23"/>
    </row>
    <row r="468" spans="1:40" x14ac:dyDescent="0.25">
      <c r="B468" s="28"/>
      <c r="C468" s="55">
        <v>19</v>
      </c>
      <c r="D468" s="21"/>
      <c r="E468" s="56">
        <v>8625.9599999999991</v>
      </c>
      <c r="G468" s="57">
        <v>147</v>
      </c>
      <c r="H468" s="39"/>
      <c r="I468" s="50">
        <f>IF(G468=0,0,E468/G468)</f>
        <v>58.679999999999993</v>
      </c>
      <c r="J468" s="39"/>
      <c r="K468" s="126">
        <f>IF(G468=0,0,+K467)</f>
        <v>48</v>
      </c>
      <c r="L468" s="59"/>
      <c r="M468" s="50">
        <f>IF(I468 = 0, 0, I468-K468)</f>
        <v>10.679999999999993</v>
      </c>
      <c r="N468" s="59"/>
      <c r="O468" s="49">
        <f>+M468*G468</f>
        <v>1569.9599999999989</v>
      </c>
      <c r="P468" s="39"/>
      <c r="Q468" s="128">
        <v>1485</v>
      </c>
      <c r="R468" s="39"/>
      <c r="S468" s="36">
        <f>IF(($G468-$Q468)&gt;0,($G468-$Q468),0)</f>
        <v>0</v>
      </c>
      <c r="T468" s="45">
        <f>+S468*M468</f>
        <v>0</v>
      </c>
      <c r="U468" s="39"/>
      <c r="V468" s="60"/>
      <c r="W468" s="60"/>
      <c r="X468" s="60"/>
      <c r="Y468" s="60"/>
      <c r="Z468" s="67">
        <f>SUM(V468:Y468)</f>
        <v>0</v>
      </c>
      <c r="AA468" s="61">
        <f>+AA467</f>
        <v>314</v>
      </c>
      <c r="AC468" s="36">
        <f>IF(Z468&gt;=AA468,IF(S468&lt;Z468,+S468,+Z468),0)</f>
        <v>0</v>
      </c>
      <c r="AD468" s="45">
        <f>IF(AC468&gt;0,+AC468*M468,0)</f>
        <v>0</v>
      </c>
      <c r="AE468" s="45"/>
      <c r="AF468" s="36">
        <f>IF(AC468=0,IF(S468&lt;W468,+S468,+W468),0)</f>
        <v>0</v>
      </c>
      <c r="AG468" s="45">
        <f>IF(AF468&gt;0,+AF468*M468,0)</f>
        <v>0</v>
      </c>
      <c r="AH468" s="45"/>
      <c r="AI468" s="37">
        <f>IF((S468-AC468-AF468)&gt;0,(+S468-AC468-AF468)*0.85,0)</f>
        <v>0</v>
      </c>
      <c r="AJ468" s="45">
        <f>IF(AI468&gt;0,IF(I468&lt;$I$508,+AI468*M468,+AI468*($I$508-K468)),0)</f>
        <v>0</v>
      </c>
      <c r="AK468" s="45"/>
      <c r="AL468" s="37">
        <f t="shared" si="342"/>
        <v>0</v>
      </c>
      <c r="AM468" s="23">
        <f t="shared" si="342"/>
        <v>0</v>
      </c>
      <c r="AN468" s="23"/>
    </row>
    <row r="469" spans="1:40" x14ac:dyDescent="0.25">
      <c r="B469" s="28"/>
      <c r="C469" s="55"/>
      <c r="D469" s="21"/>
      <c r="E469" s="56"/>
      <c r="G469" s="57"/>
      <c r="H469" s="39"/>
      <c r="I469" s="50">
        <f>IF(G469=0,0,E469/G469)</f>
        <v>0</v>
      </c>
      <c r="J469" s="39"/>
      <c r="K469" s="126">
        <f>IF(G469=0,0,+K468)</f>
        <v>0</v>
      </c>
      <c r="L469" s="59"/>
      <c r="M469" s="50">
        <f>IF(I469 = 0, 0, I469-K469)</f>
        <v>0</v>
      </c>
      <c r="N469" s="59"/>
      <c r="O469" s="49">
        <f>+M469*G469</f>
        <v>0</v>
      </c>
      <c r="P469" s="39"/>
      <c r="Q469" s="128">
        <v>0</v>
      </c>
      <c r="R469" s="39"/>
      <c r="S469" s="36">
        <f>IF(($G469-$Q469)&gt;0,($G469-$Q469),0)</f>
        <v>0</v>
      </c>
      <c r="T469" s="45">
        <f>+S469*M469</f>
        <v>0</v>
      </c>
      <c r="U469" s="39"/>
      <c r="V469" s="60"/>
      <c r="W469" s="60"/>
      <c r="X469" s="60"/>
      <c r="Y469" s="60"/>
      <c r="Z469" s="67">
        <f>SUM(V469:Y469)</f>
        <v>0</v>
      </c>
      <c r="AA469" s="61">
        <f>+AA468</f>
        <v>314</v>
      </c>
      <c r="AC469" s="36">
        <f>IF(Z469&gt;=AA469,IF(S469&lt;Z469,+S469,+Z469),0)</f>
        <v>0</v>
      </c>
      <c r="AD469" s="45">
        <f>IF(AC469&gt;0,+AC469*M469,0)</f>
        <v>0</v>
      </c>
      <c r="AE469" s="45"/>
      <c r="AF469" s="36">
        <f>IF(AC469=0,IF(S469&lt;W469,+S469,+W469),0)</f>
        <v>0</v>
      </c>
      <c r="AG469" s="45">
        <f>IF(AF469&gt;0,+AF469*M469,0)</f>
        <v>0</v>
      </c>
      <c r="AH469" s="45"/>
      <c r="AI469" s="37">
        <f>IF((S469-AC469-AF469)&gt;0,(+S469-AC469-AF469)*0.85,0)</f>
        <v>0</v>
      </c>
      <c r="AJ469" s="45">
        <f>IF(AI469&gt;0,IF(I469&lt;$I$508,+AI469*M469,+AI469*($I$508-K469)),0)</f>
        <v>0</v>
      </c>
      <c r="AK469" s="45"/>
      <c r="AL469" s="37">
        <f t="shared" si="342"/>
        <v>0</v>
      </c>
      <c r="AM469" s="23">
        <f t="shared" si="342"/>
        <v>0</v>
      </c>
      <c r="AN469" s="23"/>
    </row>
    <row r="470" spans="1:40" x14ac:dyDescent="0.25">
      <c r="B470" s="28"/>
      <c r="C470" s="55"/>
      <c r="D470" s="21"/>
      <c r="E470" s="56"/>
      <c r="G470" s="57"/>
      <c r="H470" s="39"/>
      <c r="I470" s="50">
        <f>IF(G470=0,0,E470/G470)</f>
        <v>0</v>
      </c>
      <c r="J470" s="39"/>
      <c r="K470" s="126">
        <f>IF(G470=0,0,+K469)</f>
        <v>0</v>
      </c>
      <c r="L470" s="59"/>
      <c r="M470" s="50">
        <f>IF(I470 = 0, 0, I470-K470)</f>
        <v>0</v>
      </c>
      <c r="N470" s="59"/>
      <c r="O470" s="49">
        <f>+M470*G470</f>
        <v>0</v>
      </c>
      <c r="P470" s="39"/>
      <c r="Q470" s="128">
        <v>0</v>
      </c>
      <c r="R470" s="39"/>
      <c r="S470" s="36">
        <f>IF(($G470-$Q470)&gt;0,($G470-$Q470),0)</f>
        <v>0</v>
      </c>
      <c r="T470" s="45">
        <f>+S470*M470</f>
        <v>0</v>
      </c>
      <c r="U470" s="39"/>
      <c r="V470" s="60"/>
      <c r="W470" s="60"/>
      <c r="X470" s="60"/>
      <c r="Y470" s="60"/>
      <c r="Z470" s="67">
        <f>SUM(V470:Y470)</f>
        <v>0</v>
      </c>
      <c r="AA470" s="61">
        <f>+AA469</f>
        <v>314</v>
      </c>
      <c r="AC470" s="36">
        <f>IF(Z470&gt;=AA470,IF(S470&lt;Z470,+S470,+Z470),0)</f>
        <v>0</v>
      </c>
      <c r="AD470" s="45">
        <f>IF(AC470&gt;0,+AC470*M470,0)</f>
        <v>0</v>
      </c>
      <c r="AE470" s="45"/>
      <c r="AF470" s="36">
        <f>IF(AC470=0,IF(S470&lt;W470,+S470,+W470),0)</f>
        <v>0</v>
      </c>
      <c r="AG470" s="45">
        <f>IF(AF470&gt;0,+AF470*M470,0)</f>
        <v>0</v>
      </c>
      <c r="AH470" s="45"/>
      <c r="AI470" s="37">
        <f>IF((S470-AC470-AF470)&gt;0,(+S470-AC470-AF470)*0.85,0)</f>
        <v>0</v>
      </c>
      <c r="AJ470" s="45">
        <f>IF(AI470&gt;0,IF(I470&lt;$I$508,+AI470*M470,+AI470*($I$508-K470)),0)</f>
        <v>0</v>
      </c>
      <c r="AK470" s="45"/>
      <c r="AL470" s="37">
        <f t="shared" si="342"/>
        <v>0</v>
      </c>
      <c r="AM470" s="23">
        <f t="shared" si="342"/>
        <v>0</v>
      </c>
      <c r="AN470" s="23"/>
    </row>
    <row r="471" spans="1:40" ht="12.75" customHeight="1" x14ac:dyDescent="0.25">
      <c r="B471" s="28"/>
      <c r="C471" s="55"/>
      <c r="D471" s="21"/>
      <c r="E471" s="56"/>
      <c r="G471" s="57"/>
      <c r="H471" s="39"/>
      <c r="I471" s="50"/>
      <c r="J471" s="39"/>
      <c r="K471" s="58"/>
      <c r="L471" s="59"/>
      <c r="M471" s="50"/>
      <c r="N471" s="59"/>
      <c r="O471" s="49"/>
      <c r="P471" s="39"/>
      <c r="Q471" s="51"/>
      <c r="R471" s="39"/>
      <c r="S471" s="36"/>
      <c r="U471" s="39"/>
      <c r="X471" s="36"/>
      <c r="AE471" s="40"/>
      <c r="AG471" s="41"/>
      <c r="AK471" s="42"/>
    </row>
    <row r="472" spans="1:40" ht="12.75" customHeight="1" x14ac:dyDescent="0.25">
      <c r="B472" s="28"/>
      <c r="C472" s="55"/>
      <c r="D472" s="21"/>
      <c r="E472" s="56"/>
      <c r="G472" s="57"/>
      <c r="H472" s="39"/>
      <c r="I472" s="50"/>
      <c r="J472" s="39"/>
      <c r="K472" s="58"/>
      <c r="L472" s="59"/>
      <c r="M472" s="50"/>
      <c r="N472" s="59"/>
      <c r="O472" s="49"/>
      <c r="P472" s="39"/>
      <c r="Q472" s="51"/>
      <c r="R472" s="39"/>
      <c r="S472" s="36"/>
      <c r="U472" s="39"/>
      <c r="X472" s="36"/>
      <c r="AE472" s="40"/>
      <c r="AG472" s="41"/>
      <c r="AK472" s="42"/>
    </row>
    <row r="473" spans="1:40" ht="12.75" customHeight="1" x14ac:dyDescent="0.25">
      <c r="B473" s="28"/>
      <c r="C473" s="55"/>
      <c r="D473" s="21"/>
      <c r="E473" s="56"/>
      <c r="G473" s="57"/>
      <c r="H473" s="39"/>
      <c r="I473" s="50"/>
      <c r="J473" s="39"/>
      <c r="K473" s="58"/>
      <c r="L473" s="59"/>
      <c r="M473" s="50"/>
      <c r="N473" s="59"/>
      <c r="O473" s="49"/>
      <c r="P473" s="39"/>
      <c r="Q473" s="51"/>
      <c r="R473" s="39"/>
      <c r="S473" s="36"/>
      <c r="U473" s="39"/>
      <c r="X473" s="36"/>
      <c r="AE473" s="40"/>
      <c r="AG473" s="41"/>
      <c r="AK473" s="42"/>
    </row>
    <row r="474" spans="1:40" x14ac:dyDescent="0.25">
      <c r="A474">
        <f>A466+1</f>
        <v>50</v>
      </c>
      <c r="B474" s="52">
        <v>45230</v>
      </c>
      <c r="C474" s="21"/>
      <c r="D474" s="21"/>
      <c r="E474" s="53">
        <f>SUM(E475:E478)</f>
        <v>24621.84</v>
      </c>
      <c r="G474" s="54">
        <f>SUM(G475:G478)</f>
        <v>208</v>
      </c>
      <c r="H474" s="39"/>
      <c r="I474" s="62"/>
      <c r="J474" s="39"/>
      <c r="K474" s="62"/>
      <c r="L474" s="59"/>
      <c r="M474" s="62"/>
      <c r="N474" s="59"/>
      <c r="O474" s="53">
        <f>SUM(O475:O478)</f>
        <v>14818.8</v>
      </c>
      <c r="P474" s="39"/>
      <c r="Q474" s="39"/>
      <c r="R474" s="39"/>
      <c r="S474" s="54">
        <f>SUM(S475:S478)</f>
        <v>0</v>
      </c>
      <c r="T474" s="53">
        <f>SUM(T475:T478)</f>
        <v>0</v>
      </c>
      <c r="U474" s="39"/>
      <c r="X474" s="36"/>
      <c r="AC474" s="54">
        <f>SUM(AC475:AC478)</f>
        <v>0</v>
      </c>
      <c r="AD474" s="53">
        <f>SUM(AD475:AD478)</f>
        <v>0</v>
      </c>
      <c r="AE474" s="45"/>
      <c r="AF474" s="54">
        <f>SUM(AF475:AF478)</f>
        <v>0</v>
      </c>
      <c r="AG474" s="53">
        <f>SUM(AG475:AG478)</f>
        <v>0</v>
      </c>
      <c r="AH474" s="45"/>
      <c r="AI474" s="65">
        <f>SUM(AI475:AI478)</f>
        <v>0</v>
      </c>
      <c r="AJ474" s="53">
        <f>SUM(AJ475:AJ478)</f>
        <v>0</v>
      </c>
      <c r="AK474" s="45"/>
      <c r="AL474" s="65">
        <f>SUM(AL475:AL478)</f>
        <v>0</v>
      </c>
      <c r="AM474" s="53">
        <f>SUM(AM475:AM478)</f>
        <v>0</v>
      </c>
      <c r="AN474" s="63"/>
    </row>
    <row r="475" spans="1:40" x14ac:dyDescent="0.25">
      <c r="B475" s="28"/>
      <c r="C475" s="55">
        <v>4</v>
      </c>
      <c r="D475" s="21"/>
      <c r="E475" s="56">
        <v>14819.34</v>
      </c>
      <c r="G475" s="57">
        <v>183</v>
      </c>
      <c r="H475" s="39"/>
      <c r="I475" s="50">
        <f>IF(G475=0,0,E475/G475)</f>
        <v>80.98</v>
      </c>
      <c r="J475" s="39"/>
      <c r="K475" s="58">
        <v>47.13</v>
      </c>
      <c r="L475" s="59"/>
      <c r="M475" s="50">
        <f>IF(I475 = 0, 0, I475-K475)</f>
        <v>33.85</v>
      </c>
      <c r="N475" s="59"/>
      <c r="O475" s="49">
        <f>+M475*G475</f>
        <v>6194.55</v>
      </c>
      <c r="P475" s="39"/>
      <c r="Q475" s="128">
        <v>476</v>
      </c>
      <c r="R475" s="39"/>
      <c r="S475" s="36">
        <f>IF(($G475-$Q475)&gt;0,($G475-$Q475),0)</f>
        <v>0</v>
      </c>
      <c r="T475" s="45">
        <f>+S475*M475</f>
        <v>0</v>
      </c>
      <c r="U475" s="39"/>
      <c r="V475" s="60"/>
      <c r="W475" s="60"/>
      <c r="X475" s="60"/>
      <c r="Y475" s="60"/>
      <c r="Z475" s="67">
        <f>SUM(V475:Y475)</f>
        <v>0</v>
      </c>
      <c r="AA475" s="61">
        <f>IF(MONTH(B474)&gt;9,+$G$512,IF(MONTH(B474)&lt;4,+$G$512,+$G$513))</f>
        <v>314</v>
      </c>
      <c r="AC475" s="36">
        <f>IF(Z475&gt;=AA475,IF(S475&lt;Z475,+S475,+Z475),0)</f>
        <v>0</v>
      </c>
      <c r="AD475" s="45">
        <f>IF(AC475&gt;0,+AC475*M475,0)</f>
        <v>0</v>
      </c>
      <c r="AE475" s="45"/>
      <c r="AF475" s="36">
        <f>IF(AC475=0,IF(S475&lt;W475,+S475,+W475),0)</f>
        <v>0</v>
      </c>
      <c r="AG475" s="45">
        <f>IF(AF475&gt;0,+AF475*M475,0)</f>
        <v>0</v>
      </c>
      <c r="AH475" s="45"/>
      <c r="AI475" s="37">
        <f>IF((S475-AC475-AF475)&gt;0,(+S475-AC475-AF475)*0.85,0)</f>
        <v>0</v>
      </c>
      <c r="AJ475" s="45">
        <f>IF(AI475&gt;0,IF(I475&lt;$I$508,+AI475*M475,+AI475*($I$508-K475)),0)</f>
        <v>0</v>
      </c>
      <c r="AK475" s="45"/>
      <c r="AL475" s="37">
        <f t="shared" ref="AL475:AM478" si="343">+S475-AC475-AF475-AI475</f>
        <v>0</v>
      </c>
      <c r="AM475" s="23">
        <f t="shared" si="343"/>
        <v>0</v>
      </c>
      <c r="AN475" s="23"/>
    </row>
    <row r="476" spans="1:40" x14ac:dyDescent="0.25">
      <c r="B476" s="28"/>
      <c r="C476" s="55">
        <v>24</v>
      </c>
      <c r="D476" s="21"/>
      <c r="E476" s="56">
        <v>9802.5</v>
      </c>
      <c r="G476" s="57">
        <v>25</v>
      </c>
      <c r="H476" s="39"/>
      <c r="I476" s="50">
        <f>IF(G476=0,0,E476/G476)</f>
        <v>392.1</v>
      </c>
      <c r="J476" s="39"/>
      <c r="K476" s="126">
        <f>IF(G476=0,0,+K475)</f>
        <v>47.13</v>
      </c>
      <c r="L476" s="59"/>
      <c r="M476" s="50">
        <f>IF(I476 = 0, 0, I476-K476)</f>
        <v>344.97</v>
      </c>
      <c r="N476" s="59"/>
      <c r="O476" s="49">
        <f>+M476*G476</f>
        <v>8624.25</v>
      </c>
      <c r="P476" s="39"/>
      <c r="Q476" s="128">
        <v>476</v>
      </c>
      <c r="R476" s="39"/>
      <c r="S476" s="36">
        <f>IF(($G476-$Q476)&gt;0,($G476-$Q476),0)</f>
        <v>0</v>
      </c>
      <c r="T476" s="45">
        <f>+S476*M476</f>
        <v>0</v>
      </c>
      <c r="U476" s="39"/>
      <c r="V476" s="60"/>
      <c r="W476" s="60"/>
      <c r="X476" s="60"/>
      <c r="Y476" s="60"/>
      <c r="Z476" s="67">
        <f>SUM(V476:Y476)</f>
        <v>0</v>
      </c>
      <c r="AA476" s="61">
        <f>+AA475</f>
        <v>314</v>
      </c>
      <c r="AC476" s="36">
        <f>IF(Z476&gt;=AA476,IF(S476&lt;Z476,+S476,+Z476),0)</f>
        <v>0</v>
      </c>
      <c r="AD476" s="45">
        <f>IF(AC476&gt;0,+AC476*M476,0)</f>
        <v>0</v>
      </c>
      <c r="AE476" s="45"/>
      <c r="AF476" s="36">
        <f>IF(AC476=0,IF(S476&lt;W476,+S476,+W476),0)</f>
        <v>0</v>
      </c>
      <c r="AG476" s="45">
        <f>IF(AF476&gt;0,+AF476*M476,0)</f>
        <v>0</v>
      </c>
      <c r="AH476" s="45"/>
      <c r="AI476" s="37">
        <f>IF((S476-AC476-AF476)&gt;0,(+S476-AC476-AF476)*0.85,0)</f>
        <v>0</v>
      </c>
      <c r="AJ476" s="45">
        <f>IF(AI476&gt;0,IF(I476&lt;$I$508,+AI476*M476,+AI476*($I$508-K476)),0)</f>
        <v>0</v>
      </c>
      <c r="AK476" s="45"/>
      <c r="AL476" s="37">
        <f t="shared" si="343"/>
        <v>0</v>
      </c>
      <c r="AM476" s="23">
        <f t="shared" si="343"/>
        <v>0</v>
      </c>
      <c r="AN476" s="23"/>
    </row>
    <row r="477" spans="1:40" x14ac:dyDescent="0.25">
      <c r="B477" s="28"/>
      <c r="C477" s="55"/>
      <c r="D477" s="21"/>
      <c r="E477" s="56"/>
      <c r="G477" s="57"/>
      <c r="H477" s="39"/>
      <c r="I477" s="50">
        <f>IF(G477=0,0,E477/G477)</f>
        <v>0</v>
      </c>
      <c r="J477" s="39"/>
      <c r="K477" s="126">
        <f>IF(G477=0,0,+K476)</f>
        <v>0</v>
      </c>
      <c r="L477" s="59"/>
      <c r="M477" s="50">
        <f>IF(I477 = 0, 0, I477-K477)</f>
        <v>0</v>
      </c>
      <c r="N477" s="59"/>
      <c r="O477" s="49">
        <f>+M477*G477</f>
        <v>0</v>
      </c>
      <c r="P477" s="39"/>
      <c r="Q477" s="128">
        <v>0</v>
      </c>
      <c r="R477" s="39"/>
      <c r="S477" s="36">
        <f>IF(($G477-$Q477)&gt;0,($G477-$Q477),0)</f>
        <v>0</v>
      </c>
      <c r="T477" s="45">
        <f>+S477*M477</f>
        <v>0</v>
      </c>
      <c r="U477" s="39"/>
      <c r="V477" s="60"/>
      <c r="W477" s="60"/>
      <c r="X477" s="60"/>
      <c r="Y477" s="60"/>
      <c r="Z477" s="67">
        <f>SUM(V477:Y477)</f>
        <v>0</v>
      </c>
      <c r="AA477" s="61">
        <f>+AA476</f>
        <v>314</v>
      </c>
      <c r="AC477" s="36">
        <f>IF(Z477&gt;=AA477,IF(S477&lt;Z477,+S477,+Z477),0)</f>
        <v>0</v>
      </c>
      <c r="AD477" s="45">
        <f>IF(AC477&gt;0,+AC477*M477,0)</f>
        <v>0</v>
      </c>
      <c r="AE477" s="45"/>
      <c r="AF477" s="36">
        <f>IF(AC477=0,IF(S477&lt;W477,+S477,+W477),0)</f>
        <v>0</v>
      </c>
      <c r="AG477" s="45">
        <f>IF(AF477&gt;0,+AF477*M477,0)</f>
        <v>0</v>
      </c>
      <c r="AH477" s="45"/>
      <c r="AI477" s="37">
        <f>IF((S477-AC477-AF477)&gt;0,(+S477-AC477-AF477)*0.85,0)</f>
        <v>0</v>
      </c>
      <c r="AJ477" s="45">
        <f>IF(AI477&gt;0,IF(I477&lt;$I$508,+AI477*M477,+AI477*($I$508-K477)),0)</f>
        <v>0</v>
      </c>
      <c r="AK477" s="45"/>
      <c r="AL477" s="37">
        <f t="shared" si="343"/>
        <v>0</v>
      </c>
      <c r="AM477" s="23">
        <f t="shared" si="343"/>
        <v>0</v>
      </c>
      <c r="AN477" s="23"/>
    </row>
    <row r="478" spans="1:40" x14ac:dyDescent="0.25">
      <c r="B478" s="28"/>
      <c r="C478" s="55"/>
      <c r="D478" s="21"/>
      <c r="E478" s="56"/>
      <c r="G478" s="57"/>
      <c r="H478" s="39"/>
      <c r="I478" s="50">
        <f>IF(G478=0,0,E478/G478)</f>
        <v>0</v>
      </c>
      <c r="J478" s="39"/>
      <c r="K478" s="126">
        <f>IF(G478=0,0,+K477)</f>
        <v>0</v>
      </c>
      <c r="L478" s="59"/>
      <c r="M478" s="50">
        <f>IF(I478 = 0, 0, I478-K478)</f>
        <v>0</v>
      </c>
      <c r="N478" s="59"/>
      <c r="O478" s="49">
        <f>+M478*G478</f>
        <v>0</v>
      </c>
      <c r="P478" s="39"/>
      <c r="Q478" s="128">
        <v>0</v>
      </c>
      <c r="R478" s="39"/>
      <c r="S478" s="36">
        <f>IF(($G478-$Q478)&gt;0,($G478-$Q478),0)</f>
        <v>0</v>
      </c>
      <c r="T478" s="45">
        <f>+S478*M478</f>
        <v>0</v>
      </c>
      <c r="U478" s="39"/>
      <c r="V478" s="60"/>
      <c r="W478" s="60"/>
      <c r="X478" s="60"/>
      <c r="Y478" s="60"/>
      <c r="Z478" s="67">
        <f>SUM(V478:Y478)</f>
        <v>0</v>
      </c>
      <c r="AA478" s="61">
        <f>+AA477</f>
        <v>314</v>
      </c>
      <c r="AC478" s="36">
        <f>IF(Z478&gt;=AA478,IF(S478&lt;Z478,+S478,+Z478),0)</f>
        <v>0</v>
      </c>
      <c r="AD478" s="45">
        <f>IF(AC478&gt;0,+AC478*M478,0)</f>
        <v>0</v>
      </c>
      <c r="AE478" s="45"/>
      <c r="AF478" s="36">
        <f>IF(AC478=0,IF(S478&lt;W478,+S478,+W478),0)</f>
        <v>0</v>
      </c>
      <c r="AG478" s="45">
        <f>IF(AF478&gt;0,+AF478*M478,0)</f>
        <v>0</v>
      </c>
      <c r="AH478" s="45"/>
      <c r="AI478" s="37">
        <f>IF((S478-AC478-AF478)&gt;0,(+S478-AC478-AF478)*0.85,0)</f>
        <v>0</v>
      </c>
      <c r="AJ478" s="45">
        <f>IF(AI478&gt;0,IF(I478&lt;$I$508,+AI478*M478,+AI478*($I$508-K478)),0)</f>
        <v>0</v>
      </c>
      <c r="AK478" s="45"/>
      <c r="AL478" s="37">
        <f t="shared" si="343"/>
        <v>0</v>
      </c>
      <c r="AM478" s="23">
        <f t="shared" si="343"/>
        <v>0</v>
      </c>
      <c r="AN478" s="23"/>
    </row>
    <row r="479" spans="1:40" ht="12.75" customHeight="1" x14ac:dyDescent="0.25">
      <c r="B479" s="28"/>
      <c r="C479" s="55"/>
      <c r="D479" s="21"/>
      <c r="E479" s="56"/>
      <c r="G479" s="57"/>
      <c r="H479" s="39"/>
      <c r="I479" s="50"/>
      <c r="J479" s="39"/>
      <c r="K479" s="58"/>
      <c r="L479" s="59"/>
      <c r="M479" s="50"/>
      <c r="N479" s="59"/>
      <c r="O479" s="49"/>
      <c r="P479" s="39"/>
      <c r="Q479" s="51"/>
      <c r="R479" s="39"/>
      <c r="S479" s="36"/>
      <c r="U479" s="39"/>
      <c r="X479" s="36"/>
      <c r="AE479" s="40"/>
      <c r="AG479" s="41"/>
      <c r="AK479" s="42"/>
    </row>
    <row r="480" spans="1:40" x14ac:dyDescent="0.25">
      <c r="B480" s="28"/>
      <c r="C480" s="55"/>
      <c r="D480" s="21"/>
      <c r="E480" s="56"/>
      <c r="G480" s="57"/>
      <c r="H480" s="39"/>
      <c r="I480" s="50"/>
      <c r="J480" s="39"/>
      <c r="K480" s="126"/>
      <c r="L480" s="59"/>
      <c r="M480" s="50"/>
      <c r="N480" s="59"/>
      <c r="O480" s="49"/>
      <c r="P480" s="39"/>
      <c r="Q480" s="128"/>
      <c r="R480" s="39"/>
      <c r="S480" s="36"/>
      <c r="T480" s="45"/>
      <c r="U480" s="39"/>
      <c r="V480" s="60"/>
      <c r="W480" s="60"/>
      <c r="X480" s="60"/>
      <c r="Y480" s="60"/>
      <c r="Z480" s="67"/>
      <c r="AA480" s="61"/>
      <c r="AC480" s="36"/>
      <c r="AD480" s="45"/>
      <c r="AE480" s="45"/>
      <c r="AF480" s="36"/>
      <c r="AG480" s="45"/>
      <c r="AH480" s="45"/>
      <c r="AJ480" s="45"/>
      <c r="AK480" s="45"/>
      <c r="AM480" s="23"/>
      <c r="AN480" s="23"/>
    </row>
    <row r="481" spans="1:41" x14ac:dyDescent="0.25">
      <c r="B481" s="28"/>
      <c r="C481" s="55"/>
      <c r="D481" s="21"/>
      <c r="E481" s="56"/>
      <c r="G481" s="57"/>
      <c r="H481" s="39"/>
      <c r="I481" s="50"/>
      <c r="J481" s="39"/>
      <c r="K481" s="126"/>
      <c r="L481" s="59"/>
      <c r="M481" s="50"/>
      <c r="N481" s="59"/>
      <c r="O481" s="49"/>
      <c r="P481" s="39"/>
      <c r="Q481" s="128"/>
      <c r="R481" s="39"/>
      <c r="S481" s="36"/>
      <c r="T481" s="45"/>
      <c r="U481" s="39"/>
      <c r="V481" s="60"/>
      <c r="W481" s="60"/>
      <c r="X481" s="60"/>
      <c r="Y481" s="60"/>
      <c r="Z481" s="60"/>
      <c r="AA481" s="60"/>
      <c r="AC481" s="36"/>
      <c r="AD481" s="45"/>
      <c r="AE481" s="45"/>
      <c r="AF481" s="36"/>
      <c r="AG481" s="45"/>
      <c r="AH481" s="45"/>
      <c r="AJ481" s="45"/>
      <c r="AK481" s="45"/>
      <c r="AM481" s="23"/>
      <c r="AN481" s="23"/>
    </row>
    <row r="482" spans="1:41" ht="3" customHeight="1" x14ac:dyDescent="0.25">
      <c r="B482" s="28"/>
      <c r="C482" s="55"/>
      <c r="D482" s="21"/>
      <c r="E482" s="56"/>
      <c r="G482" s="57"/>
      <c r="H482" s="39"/>
      <c r="I482" s="50"/>
      <c r="J482" s="39"/>
      <c r="K482" s="58"/>
      <c r="L482" s="59"/>
      <c r="M482" s="50"/>
      <c r="N482" s="59"/>
      <c r="O482" s="49"/>
      <c r="P482" s="39"/>
      <c r="Q482" s="51"/>
      <c r="R482" s="39"/>
      <c r="S482" s="36"/>
      <c r="U482" s="39"/>
      <c r="X482" s="36"/>
      <c r="AE482" s="40"/>
      <c r="AG482" s="41"/>
      <c r="AK482" s="42"/>
    </row>
    <row r="483" spans="1:41" s="31" customFormat="1" ht="13" x14ac:dyDescent="0.3">
      <c r="B483" s="127" t="s">
        <v>101</v>
      </c>
      <c r="C483" s="76">
        <f>COUNT(C426:C482)</f>
        <v>23</v>
      </c>
      <c r="D483" s="77"/>
      <c r="E483" s="93">
        <f>SUM(E426:E482)/2</f>
        <v>264510.84000000003</v>
      </c>
      <c r="F483" s="78"/>
      <c r="G483" s="96">
        <f>SUM(G426:G482)/2</f>
        <v>4127</v>
      </c>
      <c r="H483" s="76"/>
      <c r="I483" s="79"/>
      <c r="J483" s="76"/>
      <c r="K483" s="79"/>
      <c r="L483" s="80"/>
      <c r="M483" s="79"/>
      <c r="N483" s="80"/>
      <c r="O483" s="93">
        <f>SUM(O426:O482)/2</f>
        <v>90195.049999999988</v>
      </c>
      <c r="P483" s="76"/>
      <c r="Q483" s="81"/>
      <c r="R483" s="76"/>
      <c r="S483" s="94">
        <f>SUM(S426:S482)/2</f>
        <v>1064</v>
      </c>
      <c r="T483" s="84">
        <f>SUM(T426:T482)/2</f>
        <v>27723.88</v>
      </c>
      <c r="U483" s="76"/>
      <c r="V483" s="81"/>
      <c r="W483" s="81"/>
      <c r="X483" s="81"/>
      <c r="Y483" s="81"/>
      <c r="Z483" s="81"/>
      <c r="AA483" s="81"/>
      <c r="AB483" s="78"/>
      <c r="AC483" s="94">
        <f>SUM(AC426:AC482)/2</f>
        <v>1064</v>
      </c>
      <c r="AD483" s="84">
        <f>SUM(AD426:AD482)/2</f>
        <v>27723.88</v>
      </c>
      <c r="AE483" s="82"/>
      <c r="AF483" s="94">
        <f>SUM(AF426:AF482)/2</f>
        <v>0</v>
      </c>
      <c r="AG483" s="84">
        <f>SUM(AG426:AG482)/2</f>
        <v>0</v>
      </c>
      <c r="AH483" s="78"/>
      <c r="AI483" s="133">
        <f>SUM(AI426:AI482)/2</f>
        <v>0</v>
      </c>
      <c r="AJ483" s="84">
        <f>SUM(AJ426:AJ482)/2</f>
        <v>0</v>
      </c>
      <c r="AK483" s="83"/>
      <c r="AL483" s="133">
        <f>SUM(AL426:AL482)/2</f>
        <v>0</v>
      </c>
      <c r="AM483" s="84">
        <f>SUM(AM426:AM482)/2</f>
        <v>0</v>
      </c>
      <c r="AN483" s="78"/>
    </row>
    <row r="484" spans="1:41" ht="30" customHeight="1" x14ac:dyDescent="0.25">
      <c r="B484" s="28"/>
      <c r="C484" s="55"/>
      <c r="D484" s="21"/>
      <c r="E484" s="56"/>
      <c r="G484" s="57"/>
      <c r="H484" s="39"/>
      <c r="I484" s="50"/>
      <c r="J484" s="39"/>
      <c r="K484" s="58"/>
      <c r="L484" s="59"/>
      <c r="M484" s="50"/>
      <c r="N484" s="59"/>
      <c r="O484" s="49"/>
      <c r="P484" s="39"/>
      <c r="R484" s="39"/>
      <c r="S484" s="36"/>
      <c r="U484" s="39"/>
      <c r="X484" s="36"/>
      <c r="AE484" s="40"/>
      <c r="AG484" s="41"/>
      <c r="AK484" s="42"/>
    </row>
    <row r="485" spans="1:41" x14ac:dyDescent="0.25">
      <c r="B485" s="28"/>
      <c r="C485" s="55"/>
      <c r="D485" s="21"/>
      <c r="E485" s="56"/>
      <c r="G485" s="57"/>
      <c r="H485" s="39"/>
      <c r="I485" s="50"/>
      <c r="J485" s="39"/>
      <c r="K485" s="58"/>
      <c r="L485" s="59"/>
      <c r="M485" s="50"/>
      <c r="N485" s="59"/>
      <c r="O485" s="49"/>
      <c r="P485" s="39"/>
      <c r="Q485" s="66"/>
      <c r="R485" s="39"/>
      <c r="S485" s="36"/>
      <c r="T485" s="45"/>
      <c r="U485" s="39"/>
      <c r="V485" s="60"/>
      <c r="W485" s="60"/>
      <c r="X485" s="60"/>
      <c r="Y485" s="60"/>
      <c r="Z485" s="60"/>
      <c r="AA485" s="60"/>
      <c r="AC485" s="36"/>
      <c r="AD485" s="45"/>
      <c r="AE485" s="45"/>
      <c r="AF485" s="36"/>
      <c r="AG485" s="45"/>
      <c r="AH485" s="45"/>
      <c r="AJ485" s="45"/>
      <c r="AK485" s="45"/>
      <c r="AM485" s="23"/>
      <c r="AN485" s="23"/>
    </row>
    <row r="486" spans="1:41" x14ac:dyDescent="0.25">
      <c r="B486" s="28"/>
      <c r="C486" s="55"/>
      <c r="D486" s="21"/>
      <c r="E486" s="56"/>
      <c r="G486" s="57"/>
      <c r="H486" s="39"/>
      <c r="I486" s="50"/>
      <c r="J486" s="39"/>
      <c r="K486" s="58"/>
      <c r="L486" s="59"/>
      <c r="M486" s="50"/>
      <c r="N486" s="59"/>
      <c r="O486" s="49"/>
      <c r="P486" s="39"/>
      <c r="Q486" s="66"/>
      <c r="R486" s="39"/>
      <c r="S486" s="36"/>
      <c r="T486" s="45"/>
      <c r="U486" s="39"/>
      <c r="V486" s="60"/>
      <c r="W486" s="60"/>
      <c r="X486" s="60"/>
      <c r="Y486" s="60"/>
      <c r="Z486" s="60"/>
      <c r="AA486" s="60"/>
      <c r="AC486" s="36"/>
      <c r="AD486" s="45"/>
      <c r="AE486" s="45"/>
      <c r="AF486" s="36"/>
      <c r="AG486" s="45"/>
      <c r="AH486" s="45"/>
      <c r="AJ486" s="45"/>
      <c r="AK486" s="45"/>
      <c r="AM486" s="23"/>
      <c r="AN486" s="23"/>
    </row>
    <row r="487" spans="1:41" s="78" customFormat="1" ht="13.5" thickBot="1" x14ac:dyDescent="0.35">
      <c r="B487" s="75" t="s">
        <v>102</v>
      </c>
      <c r="C487" s="76">
        <f>C483+C424+C248</f>
        <v>201</v>
      </c>
      <c r="D487" s="77"/>
      <c r="E487" s="86">
        <f>E483+E424+E248</f>
        <v>2703928.7599999988</v>
      </c>
      <c r="G487" s="87">
        <f>G483+G424+G248</f>
        <v>42953</v>
      </c>
      <c r="H487" s="76"/>
      <c r="I487" s="79"/>
      <c r="J487" s="76"/>
      <c r="K487" s="79"/>
      <c r="L487" s="80"/>
      <c r="M487" s="79"/>
      <c r="N487" s="80"/>
      <c r="O487" s="86">
        <f>O483+O424+O248</f>
        <v>981676.2699999999</v>
      </c>
      <c r="P487" s="76"/>
      <c r="Q487" s="81"/>
      <c r="R487" s="76"/>
      <c r="S487" s="87">
        <f>S483+S424+S248</f>
        <v>15077</v>
      </c>
      <c r="T487" s="86">
        <f>T483+T424+T248</f>
        <v>602964.24000000011</v>
      </c>
      <c r="U487" s="76"/>
      <c r="V487" s="81"/>
      <c r="W487" s="81"/>
      <c r="X487" s="81"/>
      <c r="Y487" s="81"/>
      <c r="Z487" s="81"/>
      <c r="AA487" s="81"/>
      <c r="AC487" s="87">
        <f>AC483+AC424+AC248</f>
        <v>14808</v>
      </c>
      <c r="AD487" s="86">
        <f>AD483+AD424+AD248</f>
        <v>601323.19000000006</v>
      </c>
      <c r="AE487" s="88"/>
      <c r="AF487" s="87">
        <f>AF483+AF424+AF248</f>
        <v>0</v>
      </c>
      <c r="AG487" s="86">
        <f>AG483+AG424+AG248</f>
        <v>0</v>
      </c>
      <c r="AH487" s="88"/>
      <c r="AI487" s="132">
        <f>AI483+AI424+AI248</f>
        <v>228.65</v>
      </c>
      <c r="AJ487" s="86">
        <f>AJ483+AJ424+AJ248</f>
        <v>1394.8925000000004</v>
      </c>
      <c r="AK487" s="88"/>
      <c r="AL487" s="132">
        <f>AL483+AL424+AL248</f>
        <v>40.350000000000016</v>
      </c>
      <c r="AM487" s="86">
        <f>AM483+AM424+AM248</f>
        <v>246.15750000000054</v>
      </c>
      <c r="AN487" s="84"/>
    </row>
    <row r="488" spans="1:41" ht="13" thickTop="1" x14ac:dyDescent="0.25">
      <c r="B488" s="28"/>
      <c r="C488" s="55"/>
      <c r="D488" s="21"/>
      <c r="E488" s="56"/>
      <c r="G488" s="57"/>
      <c r="H488" s="39"/>
      <c r="I488" s="50"/>
      <c r="J488" s="39"/>
      <c r="K488" s="58"/>
      <c r="L488" s="59"/>
      <c r="M488" s="50"/>
      <c r="N488" s="59"/>
      <c r="O488" s="49"/>
      <c r="P488" s="39"/>
      <c r="R488" s="39"/>
      <c r="S488" s="39"/>
      <c r="U488" s="39"/>
      <c r="X488" s="36"/>
      <c r="AE488" s="40"/>
      <c r="AG488" s="41"/>
      <c r="AK488" s="42"/>
    </row>
    <row r="489" spans="1:41" x14ac:dyDescent="0.25">
      <c r="B489" s="28"/>
      <c r="C489" s="55"/>
      <c r="D489" s="21"/>
      <c r="E489" s="56"/>
      <c r="G489" s="57"/>
      <c r="H489" s="39"/>
      <c r="I489" s="50"/>
      <c r="J489" s="39"/>
      <c r="K489" s="58"/>
      <c r="L489" s="59"/>
      <c r="M489" s="50"/>
      <c r="N489" s="59"/>
      <c r="O489" s="49"/>
      <c r="P489" s="39"/>
      <c r="R489" s="39"/>
      <c r="S489" s="39"/>
      <c r="U489" s="39"/>
      <c r="X489" s="36"/>
      <c r="AE489" s="40"/>
      <c r="AG489" s="41"/>
      <c r="AK489" s="42"/>
    </row>
    <row r="490" spans="1:41" ht="13" thickBot="1" x14ac:dyDescent="0.3">
      <c r="A490" s="7"/>
      <c r="B490" s="135"/>
      <c r="C490" s="136"/>
      <c r="D490" s="137"/>
      <c r="E490" s="138"/>
      <c r="F490" s="7"/>
      <c r="G490" s="139"/>
      <c r="H490" s="140"/>
      <c r="I490" s="141"/>
      <c r="J490" s="140"/>
      <c r="K490" s="142"/>
      <c r="L490" s="143"/>
      <c r="M490" s="141"/>
      <c r="N490" s="143"/>
      <c r="O490" s="144"/>
      <c r="P490" s="140"/>
      <c r="Q490" s="140"/>
      <c r="R490" s="140"/>
      <c r="S490" s="140"/>
      <c r="T490" s="7"/>
      <c r="U490" s="140"/>
      <c r="V490" s="145"/>
      <c r="W490" s="145"/>
      <c r="X490" s="145"/>
      <c r="Y490" s="145"/>
      <c r="Z490" s="145"/>
      <c r="AA490" s="145"/>
      <c r="AB490" s="7"/>
      <c r="AC490" s="7"/>
      <c r="AD490" s="7"/>
      <c r="AE490" s="146"/>
      <c r="AF490" s="7"/>
      <c r="AG490" s="147"/>
      <c r="AH490" s="7"/>
      <c r="AI490" s="148"/>
      <c r="AJ490" s="7"/>
      <c r="AK490" s="149"/>
      <c r="AL490" s="148"/>
      <c r="AM490" s="7"/>
      <c r="AN490" s="7"/>
      <c r="AO490" s="7"/>
    </row>
    <row r="491" spans="1:41" ht="13" x14ac:dyDescent="0.3">
      <c r="A491" s="134" t="s">
        <v>103</v>
      </c>
      <c r="B491" s="28"/>
      <c r="C491" s="55"/>
      <c r="D491" s="21"/>
      <c r="E491" s="56"/>
      <c r="G491" s="57"/>
      <c r="H491" s="39"/>
      <c r="I491" s="50"/>
      <c r="J491" s="39"/>
      <c r="K491" s="58"/>
      <c r="L491" s="59"/>
      <c r="M491" s="50"/>
      <c r="N491" s="59"/>
      <c r="O491" s="49"/>
      <c r="P491" s="39"/>
      <c r="Q491" s="39"/>
      <c r="R491" s="39"/>
      <c r="S491" s="39"/>
      <c r="U491" s="39"/>
      <c r="X491" s="36"/>
      <c r="AE491" s="40"/>
      <c r="AG491" s="41"/>
      <c r="AK491" s="42"/>
    </row>
    <row r="492" spans="1:41" x14ac:dyDescent="0.25">
      <c r="B492" s="28"/>
      <c r="C492" s="55"/>
      <c r="D492" s="21"/>
      <c r="I492" s="50"/>
      <c r="J492" s="39"/>
      <c r="K492" s="58"/>
      <c r="L492" s="59"/>
      <c r="M492" s="50"/>
      <c r="N492" s="59"/>
      <c r="O492" s="49"/>
      <c r="P492" s="39"/>
      <c r="Q492" s="39"/>
      <c r="R492" s="39"/>
      <c r="S492" s="39"/>
      <c r="U492" s="39"/>
      <c r="X492" s="36"/>
      <c r="AE492" s="40"/>
      <c r="AG492" s="41"/>
      <c r="AK492" s="42"/>
    </row>
    <row r="493" spans="1:41" x14ac:dyDescent="0.25">
      <c r="A493" t="s">
        <v>104</v>
      </c>
      <c r="B493" s="28"/>
      <c r="C493" s="55"/>
      <c r="D493" s="21"/>
      <c r="E493" s="56"/>
      <c r="G493" s="57"/>
      <c r="H493" s="39"/>
      <c r="I493" s="50"/>
      <c r="J493" s="39"/>
      <c r="K493" s="58"/>
      <c r="L493" s="59"/>
      <c r="M493" s="50"/>
      <c r="N493" s="59"/>
      <c r="O493" s="49"/>
      <c r="P493" s="39"/>
      <c r="Q493" s="39"/>
      <c r="R493" s="39"/>
      <c r="S493" s="39"/>
      <c r="U493" s="39"/>
      <c r="X493" s="36"/>
      <c r="AE493" s="40"/>
      <c r="AG493" s="41"/>
      <c r="AK493" s="42"/>
    </row>
    <row r="494" spans="1:41" x14ac:dyDescent="0.25">
      <c r="B494" s="153" t="s">
        <v>105</v>
      </c>
      <c r="C494" s="55"/>
      <c r="D494" s="21"/>
      <c r="E494" s="56"/>
      <c r="G494" s="57"/>
      <c r="H494" s="39"/>
      <c r="I494" s="50"/>
      <c r="J494" s="39"/>
      <c r="K494" s="58"/>
      <c r="L494" s="59"/>
      <c r="M494" s="50"/>
      <c r="N494" s="59"/>
      <c r="O494" s="49"/>
      <c r="P494" s="39"/>
      <c r="Q494" s="39"/>
      <c r="R494" s="39"/>
      <c r="S494" s="39"/>
      <c r="U494" s="39"/>
      <c r="X494" s="36"/>
      <c r="AE494" s="40"/>
      <c r="AG494" s="41"/>
      <c r="AK494" s="42"/>
    </row>
    <row r="495" spans="1:41" x14ac:dyDescent="0.25">
      <c r="B495" s="153" t="s">
        <v>106</v>
      </c>
      <c r="C495" s="55"/>
      <c r="D495" s="21"/>
      <c r="E495" s="56"/>
      <c r="G495" s="57"/>
      <c r="H495" s="39"/>
      <c r="I495" s="50"/>
      <c r="J495" s="39"/>
      <c r="K495" s="58"/>
      <c r="L495" s="59"/>
      <c r="M495" s="50"/>
      <c r="N495" s="59"/>
      <c r="O495" s="49"/>
      <c r="P495" s="39"/>
      <c r="Q495" s="39"/>
      <c r="R495" s="39"/>
      <c r="S495" s="39"/>
      <c r="U495" s="39"/>
      <c r="X495" s="36"/>
      <c r="AE495" s="40"/>
      <c r="AG495" s="41"/>
      <c r="AK495" s="42"/>
    </row>
    <row r="496" spans="1:41" x14ac:dyDescent="0.25">
      <c r="B496" s="28"/>
      <c r="C496" s="55"/>
      <c r="D496" s="21"/>
      <c r="E496" s="56"/>
      <c r="G496" s="57"/>
      <c r="H496" s="39"/>
      <c r="I496" s="50"/>
      <c r="J496" s="39"/>
      <c r="K496" s="58"/>
      <c r="L496" s="59"/>
      <c r="M496" s="50"/>
      <c r="N496" s="59"/>
      <c r="O496" s="49"/>
      <c r="P496" s="39"/>
      <c r="Q496" s="39"/>
      <c r="R496" s="39"/>
      <c r="S496" s="39"/>
      <c r="U496" s="39"/>
      <c r="X496" s="36"/>
      <c r="AE496" s="40"/>
      <c r="AG496" s="41"/>
      <c r="AK496" s="42"/>
    </row>
    <row r="497" spans="1:40" x14ac:dyDescent="0.25">
      <c r="A497" t="e">
        <f>+#REF!+1</f>
        <v>#REF!</v>
      </c>
      <c r="B497" s="52">
        <v>39600</v>
      </c>
      <c r="C497" s="21"/>
      <c r="D497" s="21"/>
      <c r="E497" s="53">
        <f>SUM(E498:E501)</f>
        <v>0</v>
      </c>
      <c r="G497" s="54">
        <f>SUM(G498:G501)</f>
        <v>0</v>
      </c>
      <c r="H497" s="39"/>
      <c r="I497" s="62"/>
      <c r="J497" s="39"/>
      <c r="K497" s="62"/>
      <c r="L497" s="59"/>
      <c r="M497" s="62"/>
      <c r="N497" s="59"/>
      <c r="O497" s="53">
        <f>SUM(O498:O501)</f>
        <v>0</v>
      </c>
      <c r="P497" s="39"/>
      <c r="Q497" s="39"/>
      <c r="R497" s="39"/>
      <c r="S497" s="54">
        <f>SUM(S498:S501)</f>
        <v>0</v>
      </c>
      <c r="T497" s="53">
        <f>SUM(T498:T501)</f>
        <v>0</v>
      </c>
      <c r="U497" s="39"/>
      <c r="X497" s="36"/>
      <c r="AC497" s="54">
        <f>SUM(AC498:AC501)</f>
        <v>0</v>
      </c>
      <c r="AD497" s="53">
        <f>SUM(AD498:AD501)</f>
        <v>0</v>
      </c>
      <c r="AE497" s="45"/>
      <c r="AF497" s="54">
        <f>SUM(AF498:AF501)</f>
        <v>0</v>
      </c>
      <c r="AG497" s="53">
        <f>SUM(AG498:AG501)</f>
        <v>0</v>
      </c>
      <c r="AH497" s="45"/>
      <c r="AI497" s="65">
        <f>SUM(AI498:AI501)</f>
        <v>0</v>
      </c>
      <c r="AJ497" s="53">
        <f>SUM(AJ498:AJ501)</f>
        <v>0</v>
      </c>
      <c r="AK497" s="45"/>
      <c r="AL497" s="65">
        <f>SUM(AL498:AL501)</f>
        <v>0</v>
      </c>
      <c r="AM497" s="53">
        <f>SUM(AM498:AM501)</f>
        <v>0</v>
      </c>
      <c r="AN497" s="63"/>
    </row>
    <row r="498" spans="1:40" x14ac:dyDescent="0.25">
      <c r="B498" s="28"/>
      <c r="C498" s="55"/>
      <c r="D498" s="21"/>
      <c r="E498" s="56"/>
      <c r="G498" s="57"/>
      <c r="H498" s="39"/>
      <c r="I498" s="50">
        <f>IF(G498=0,0,E498/G498)</f>
        <v>0</v>
      </c>
      <c r="J498" s="39"/>
      <c r="K498" s="58"/>
      <c r="L498" s="59"/>
      <c r="M498" s="50">
        <f>IF(I498 = 0, 0, I498-K498)</f>
        <v>0</v>
      </c>
      <c r="N498" s="59"/>
      <c r="O498" s="49">
        <f>+M498*G498</f>
        <v>0</v>
      </c>
      <c r="P498" s="39"/>
      <c r="Q498" s="128">
        <v>0</v>
      </c>
      <c r="R498" s="39"/>
      <c r="S498" s="36">
        <f>IF(($G498-$Q498)&gt;0,($G498-$Q498),0)</f>
        <v>0</v>
      </c>
      <c r="T498" s="45">
        <f>+S498*M498</f>
        <v>0</v>
      </c>
      <c r="U498" s="39"/>
      <c r="V498" s="60"/>
      <c r="W498" s="60"/>
      <c r="X498" s="60"/>
      <c r="Y498" s="60"/>
      <c r="Z498" s="67">
        <f>SUM(V498:Y498)</f>
        <v>0</v>
      </c>
      <c r="AA498" s="61">
        <f>IF(MONTH(B497)&gt;9,+$G$512,IF(MONTH(B497)&lt;4,+$G$512,+$G$513))</f>
        <v>314</v>
      </c>
      <c r="AC498" s="36">
        <f>IF(Z498&gt;=AA498,IF(S498&lt;Z498,+S498,+Z498),0)</f>
        <v>0</v>
      </c>
      <c r="AD498" s="45">
        <f>IF(AC498&gt;0,+AC498*M498,0)</f>
        <v>0</v>
      </c>
      <c r="AE498" s="45"/>
      <c r="AF498" s="36">
        <f>IF(AC498=0,IF(S498&lt;W498,+S498,+W498),0)</f>
        <v>0</v>
      </c>
      <c r="AG498" s="45">
        <f>IF(AF498&gt;0,+AF498*M498,0)</f>
        <v>0</v>
      </c>
      <c r="AH498" s="45"/>
      <c r="AI498" s="37">
        <f>IF((S498-AC498-AF498)&gt;0,(+S498-AC498-AF498)*0.85,0)</f>
        <v>0</v>
      </c>
      <c r="AJ498" s="45">
        <f>IF(AI498&gt;0,IF(I498&lt;$I$508,+AI498*M498,+AI498*($I$508-K498)),0)</f>
        <v>0</v>
      </c>
      <c r="AK498" s="45"/>
      <c r="AL498" s="37">
        <f t="shared" ref="AL498:AM501" si="344">+S498-AC498-AF498-AI498</f>
        <v>0</v>
      </c>
      <c r="AM498" s="23">
        <f t="shared" si="344"/>
        <v>0</v>
      </c>
      <c r="AN498" s="23"/>
    </row>
    <row r="499" spans="1:40" x14ac:dyDescent="0.25">
      <c r="B499" s="28"/>
      <c r="C499" s="55"/>
      <c r="D499" s="21"/>
      <c r="E499" s="56"/>
      <c r="G499" s="57"/>
      <c r="H499" s="39"/>
      <c r="I499" s="50">
        <f>IF(G499=0,0,E499/G499)</f>
        <v>0</v>
      </c>
      <c r="J499" s="39"/>
      <c r="K499" s="126">
        <f>IF(G499=0,0,+K498)</f>
        <v>0</v>
      </c>
      <c r="L499" s="59"/>
      <c r="M499" s="50">
        <f>IF(I499 = 0, 0, I499-K499)</f>
        <v>0</v>
      </c>
      <c r="N499" s="59"/>
      <c r="O499" s="49">
        <f>+M499*G499</f>
        <v>0</v>
      </c>
      <c r="P499" s="39"/>
      <c r="Q499" s="128">
        <v>0</v>
      </c>
      <c r="R499" s="39"/>
      <c r="S499" s="36">
        <f>IF(($G499-$Q499)&gt;0,($G499-$Q499),0)</f>
        <v>0</v>
      </c>
      <c r="T499" s="45">
        <f>+S499*M499</f>
        <v>0</v>
      </c>
      <c r="U499" s="39"/>
      <c r="V499" s="60"/>
      <c r="W499" s="60"/>
      <c r="X499" s="60"/>
      <c r="Y499" s="60"/>
      <c r="Z499" s="67">
        <f>SUM(V499:Y499)</f>
        <v>0</v>
      </c>
      <c r="AA499" s="61">
        <f>+AA498</f>
        <v>314</v>
      </c>
      <c r="AC499" s="36">
        <f>IF(Z499&gt;=AA499,IF(S499&lt;Z499,+S499,+Z499),0)</f>
        <v>0</v>
      </c>
      <c r="AD499" s="45">
        <f>IF(AC499&gt;0,+AC499*M499,0)</f>
        <v>0</v>
      </c>
      <c r="AE499" s="45"/>
      <c r="AF499" s="36">
        <f>IF(AC499=0,IF(S499&lt;W499,+S499,+W499),0)</f>
        <v>0</v>
      </c>
      <c r="AG499" s="45">
        <f>IF(AF499&gt;0,+AF499*M499,0)</f>
        <v>0</v>
      </c>
      <c r="AH499" s="45"/>
      <c r="AI499" s="37">
        <f>IF((S499-AC499-AF499)&gt;0,(+S499-AC499-AF499)*0.85,0)</f>
        <v>0</v>
      </c>
      <c r="AJ499" s="45">
        <f>IF(AI499&gt;0,IF(I499&lt;$I$508,+AI499*M499,+AI499*($I$508-K499)),0)</f>
        <v>0</v>
      </c>
      <c r="AK499" s="45"/>
      <c r="AL499" s="37">
        <f t="shared" si="344"/>
        <v>0</v>
      </c>
      <c r="AM499" s="23">
        <f t="shared" si="344"/>
        <v>0</v>
      </c>
      <c r="AN499" s="23"/>
    </row>
    <row r="500" spans="1:40" x14ac:dyDescent="0.25">
      <c r="B500" s="28"/>
      <c r="C500" s="55"/>
      <c r="D500" s="21"/>
      <c r="E500" s="56"/>
      <c r="G500" s="57"/>
      <c r="H500" s="39"/>
      <c r="I500" s="50">
        <f>IF(G500=0,0,E500/G500)</f>
        <v>0</v>
      </c>
      <c r="J500" s="39"/>
      <c r="K500" s="126">
        <f>IF(G500=0,0,+K499)</f>
        <v>0</v>
      </c>
      <c r="L500" s="59"/>
      <c r="M500" s="50">
        <f>IF(I500 = 0, 0, I500-K500)</f>
        <v>0</v>
      </c>
      <c r="N500" s="59"/>
      <c r="O500" s="49">
        <f>+M500*G500</f>
        <v>0</v>
      </c>
      <c r="P500" s="39"/>
      <c r="Q500" s="128">
        <v>0</v>
      </c>
      <c r="R500" s="39"/>
      <c r="S500" s="36">
        <f>IF(($G500-$Q500)&gt;0,($G500-$Q500),0)</f>
        <v>0</v>
      </c>
      <c r="T500" s="45">
        <f>+S500*M500</f>
        <v>0</v>
      </c>
      <c r="U500" s="39"/>
      <c r="V500" s="60"/>
      <c r="W500" s="60"/>
      <c r="X500" s="60"/>
      <c r="Y500" s="60"/>
      <c r="Z500" s="67">
        <f>SUM(V500:Y500)</f>
        <v>0</v>
      </c>
      <c r="AA500" s="61">
        <f>+AA499</f>
        <v>314</v>
      </c>
      <c r="AC500" s="36">
        <f>IF(Z500&gt;=AA500,IF(S500&lt;Z500,+S500,+Z500),0)</f>
        <v>0</v>
      </c>
      <c r="AD500" s="45">
        <f>IF(AC500&gt;0,+AC500*M500,0)</f>
        <v>0</v>
      </c>
      <c r="AE500" s="45"/>
      <c r="AF500" s="36">
        <f>IF(AC500=0,IF(S500&lt;W500,+S500,+W500),0)</f>
        <v>0</v>
      </c>
      <c r="AG500" s="45">
        <f>IF(AF500&gt;0,+AF500*M500,0)</f>
        <v>0</v>
      </c>
      <c r="AH500" s="45"/>
      <c r="AI500" s="37">
        <f>IF((S500-AC500-AF500)&gt;0,(+S500-AC500-AF500)*0.85,0)</f>
        <v>0</v>
      </c>
      <c r="AJ500" s="45">
        <f>IF(AI500&gt;0,IF(I500&lt;$I$508,+AI500*M500,+AI500*($I$508-K500)),0)</f>
        <v>0</v>
      </c>
      <c r="AK500" s="45"/>
      <c r="AL500" s="37">
        <f t="shared" si="344"/>
        <v>0</v>
      </c>
      <c r="AM500" s="23">
        <f t="shared" si="344"/>
        <v>0</v>
      </c>
      <c r="AN500" s="23"/>
    </row>
    <row r="501" spans="1:40" x14ac:dyDescent="0.25">
      <c r="B501" s="28"/>
      <c r="C501" s="55"/>
      <c r="D501" s="21"/>
      <c r="E501" s="56"/>
      <c r="G501" s="57"/>
      <c r="H501" s="39"/>
      <c r="I501" s="50">
        <f>IF(G501=0,0,E501/G501)</f>
        <v>0</v>
      </c>
      <c r="J501" s="39"/>
      <c r="K501" s="126">
        <f>IF(G501=0,0,+K500)</f>
        <v>0</v>
      </c>
      <c r="L501" s="59"/>
      <c r="M501" s="50">
        <f>IF(I501 = 0, 0, I501-K501)</f>
        <v>0</v>
      </c>
      <c r="N501" s="59"/>
      <c r="O501" s="49">
        <f>+M501*G501</f>
        <v>0</v>
      </c>
      <c r="P501" s="39"/>
      <c r="Q501" s="128">
        <v>0</v>
      </c>
      <c r="R501" s="39"/>
      <c r="S501" s="36">
        <f>IF(($G501-$Q501)&gt;0,($G501-$Q501),0)</f>
        <v>0</v>
      </c>
      <c r="T501" s="45">
        <f>+S501*M501</f>
        <v>0</v>
      </c>
      <c r="U501" s="39"/>
      <c r="V501" s="60"/>
      <c r="W501" s="60"/>
      <c r="X501" s="60"/>
      <c r="Y501" s="60"/>
      <c r="Z501" s="67">
        <f>SUM(V501:Y501)</f>
        <v>0</v>
      </c>
      <c r="AA501" s="61">
        <f>+AA500</f>
        <v>314</v>
      </c>
      <c r="AC501" s="36">
        <f>IF(Z501&gt;=AA501,IF(S501&lt;Z501,+S501,+Z501),0)</f>
        <v>0</v>
      </c>
      <c r="AD501" s="45">
        <f>IF(AC501&gt;0,+AC501*M501,0)</f>
        <v>0</v>
      </c>
      <c r="AE501" s="45"/>
      <c r="AF501" s="36">
        <f>IF(AC501=0,IF(S501&lt;W501,+S501,+W501),0)</f>
        <v>0</v>
      </c>
      <c r="AG501" s="45">
        <f>IF(AF501&gt;0,+AF501*M501,0)</f>
        <v>0</v>
      </c>
      <c r="AH501" s="45"/>
      <c r="AI501" s="37">
        <f>IF((S501-AC501-AF501)&gt;0,(+S501-AC501-AF501)*0.85,0)</f>
        <v>0</v>
      </c>
      <c r="AJ501" s="45">
        <f>IF(AI501&gt;0,IF(I501&lt;$I$508,+AI501*M501,+AI501*($I$508-K501)),0)</f>
        <v>0</v>
      </c>
      <c r="AK501" s="45"/>
      <c r="AL501" s="37">
        <f t="shared" si="344"/>
        <v>0</v>
      </c>
      <c r="AM501" s="23">
        <f t="shared" si="344"/>
        <v>0</v>
      </c>
      <c r="AN501" s="23"/>
    </row>
    <row r="502" spans="1:40" x14ac:dyDescent="0.25">
      <c r="B502" s="28"/>
      <c r="C502" s="55"/>
      <c r="D502" s="21"/>
      <c r="E502" s="56"/>
      <c r="G502" s="57"/>
      <c r="H502" s="39"/>
      <c r="I502" s="50"/>
      <c r="J502" s="39"/>
      <c r="K502" s="126"/>
      <c r="L502" s="59"/>
      <c r="M502" s="50"/>
      <c r="N502" s="59"/>
      <c r="O502" s="49"/>
      <c r="P502" s="39"/>
      <c r="Q502" s="128"/>
      <c r="R502" s="39"/>
      <c r="S502" s="36"/>
      <c r="T502" s="45"/>
      <c r="U502" s="39"/>
      <c r="V502" s="60"/>
      <c r="W502" s="60"/>
      <c r="X502" s="60"/>
      <c r="Y502" s="60"/>
      <c r="Z502" s="67"/>
      <c r="AA502" s="61"/>
      <c r="AC502" s="36"/>
      <c r="AD502" s="45"/>
      <c r="AE502" s="45"/>
      <c r="AF502" s="36"/>
      <c r="AG502" s="45"/>
      <c r="AH502" s="45"/>
      <c r="AJ502" s="45"/>
      <c r="AK502" s="45"/>
      <c r="AM502" s="23"/>
      <c r="AN502" s="23"/>
    </row>
    <row r="503" spans="1:40" x14ac:dyDescent="0.25">
      <c r="B503" s="28"/>
      <c r="C503" s="55"/>
      <c r="D503" s="21"/>
      <c r="E503" s="56"/>
      <c r="G503" s="57"/>
      <c r="H503" s="39"/>
      <c r="I503" s="50"/>
      <c r="J503" s="39"/>
      <c r="K503" s="126"/>
      <c r="L503" s="59"/>
      <c r="M503" s="50"/>
      <c r="N503" s="59"/>
      <c r="O503" s="49"/>
      <c r="P503" s="39"/>
      <c r="Q503" s="128"/>
      <c r="R503" s="39"/>
      <c r="S503" s="36"/>
      <c r="T503" s="45"/>
      <c r="U503" s="39"/>
      <c r="V503" s="60"/>
      <c r="W503" s="60"/>
      <c r="X503" s="60"/>
      <c r="Y503" s="60"/>
      <c r="Z503" s="67"/>
      <c r="AA503" s="61"/>
      <c r="AC503" s="36"/>
      <c r="AD503" s="45"/>
      <c r="AE503" s="45"/>
      <c r="AF503" s="36"/>
      <c r="AG503" s="45"/>
      <c r="AH503" s="45"/>
      <c r="AJ503" s="45"/>
      <c r="AK503" s="45"/>
      <c r="AM503" s="23"/>
      <c r="AN503" s="23"/>
    </row>
    <row r="504" spans="1:40" ht="13" thickBot="1" x14ac:dyDescent="0.3">
      <c r="C504" s="55"/>
      <c r="D504" s="21"/>
      <c r="E504" s="56"/>
      <c r="G504" s="57"/>
      <c r="H504" s="39"/>
      <c r="I504" s="50"/>
      <c r="J504" s="39"/>
      <c r="K504" s="58"/>
      <c r="L504" s="59"/>
      <c r="M504" s="50"/>
      <c r="N504" s="59"/>
      <c r="O504" s="49"/>
      <c r="P504" s="39"/>
      <c r="Q504" s="39"/>
      <c r="R504" s="39"/>
      <c r="S504" s="39"/>
      <c r="T504" s="39"/>
      <c r="U504" s="39"/>
      <c r="X504" s="36"/>
      <c r="AE504" s="40"/>
      <c r="AG504" s="41"/>
      <c r="AK504" s="42"/>
    </row>
    <row r="505" spans="1:40" x14ac:dyDescent="0.25">
      <c r="B505" s="3"/>
      <c r="C505" s="154"/>
      <c r="D505" s="155"/>
      <c r="E505" s="156"/>
      <c r="F505" s="101"/>
      <c r="G505" s="159"/>
      <c r="H505" s="162"/>
      <c r="I505" s="163"/>
      <c r="J505" s="39"/>
      <c r="K505" s="58"/>
      <c r="L505" s="59"/>
      <c r="M505" s="50"/>
      <c r="N505" s="59"/>
      <c r="O505" s="49"/>
      <c r="P505" s="39"/>
      <c r="Q505" s="39"/>
      <c r="R505" s="39"/>
      <c r="S505" s="39"/>
      <c r="T505" s="39"/>
      <c r="U505" s="39"/>
      <c r="X505" s="36"/>
      <c r="AE505" s="40"/>
      <c r="AG505" s="41"/>
      <c r="AK505" s="42"/>
    </row>
    <row r="506" spans="1:40" ht="13" x14ac:dyDescent="0.3">
      <c r="B506" s="4"/>
      <c r="C506" s="208" t="s">
        <v>107</v>
      </c>
      <c r="D506" s="208"/>
      <c r="E506" s="208"/>
      <c r="F506" s="208"/>
      <c r="G506" s="208"/>
      <c r="H506" s="208"/>
      <c r="I506" s="164"/>
      <c r="J506" s="39"/>
      <c r="K506" s="58" t="s">
        <v>108</v>
      </c>
      <c r="L506" s="59"/>
      <c r="M506" s="214" t="s">
        <v>109</v>
      </c>
      <c r="N506" s="215"/>
      <c r="O506" s="215"/>
      <c r="P506" s="215"/>
      <c r="Q506" s="216"/>
      <c r="R506" s="39"/>
      <c r="S506" s="39"/>
      <c r="T506" s="39"/>
      <c r="U506" s="39"/>
      <c r="X506" s="36"/>
      <c r="AE506" s="40"/>
      <c r="AG506" s="41"/>
      <c r="AK506" s="42"/>
    </row>
    <row r="507" spans="1:40" x14ac:dyDescent="0.25">
      <c r="B507" s="4"/>
      <c r="C507" s="55"/>
      <c r="D507" s="21"/>
      <c r="E507" s="158"/>
      <c r="G507" s="160"/>
      <c r="H507" s="39"/>
      <c r="I507" s="164"/>
      <c r="J507" s="39"/>
      <c r="K507" s="58"/>
      <c r="L507" s="59"/>
      <c r="M507" s="217"/>
      <c r="N507" s="218"/>
      <c r="O507" s="218"/>
      <c r="P507" s="218"/>
      <c r="Q507" s="219"/>
      <c r="R507" s="39"/>
      <c r="S507" s="39"/>
      <c r="T507" s="39"/>
      <c r="U507" s="39"/>
      <c r="X507" s="36"/>
      <c r="AE507" s="40"/>
      <c r="AG507" s="41"/>
      <c r="AK507" s="42"/>
    </row>
    <row r="508" spans="1:40" x14ac:dyDescent="0.25">
      <c r="B508" s="157" t="s">
        <v>110</v>
      </c>
      <c r="C508" s="55"/>
      <c r="D508" s="21"/>
      <c r="E508" s="158"/>
      <c r="G508" s="160"/>
      <c r="H508" s="39"/>
      <c r="I508" s="165">
        <v>3500</v>
      </c>
      <c r="J508" s="39"/>
      <c r="K508" s="58"/>
      <c r="L508" s="59"/>
      <c r="M508" s="217"/>
      <c r="N508" s="218"/>
      <c r="O508" s="218"/>
      <c r="P508" s="218"/>
      <c r="Q508" s="219"/>
      <c r="R508" s="39"/>
      <c r="S508" s="39"/>
      <c r="T508" s="39"/>
      <c r="U508" s="39"/>
      <c r="X508" s="36"/>
      <c r="AE508" s="40"/>
      <c r="AG508" s="41"/>
      <c r="AK508" s="42"/>
    </row>
    <row r="509" spans="1:40" x14ac:dyDescent="0.25">
      <c r="B509" s="157" t="s">
        <v>111</v>
      </c>
      <c r="C509" s="55"/>
      <c r="D509" s="21"/>
      <c r="E509" s="158"/>
      <c r="G509" s="160"/>
      <c r="H509" s="39"/>
      <c r="I509" s="164"/>
      <c r="J509" s="39"/>
      <c r="K509" s="58"/>
      <c r="L509" s="59"/>
      <c r="M509" s="220"/>
      <c r="N509" s="221"/>
      <c r="O509" s="221"/>
      <c r="P509" s="221"/>
      <c r="Q509" s="222"/>
      <c r="R509" s="39"/>
      <c r="S509" s="39"/>
      <c r="T509" s="39"/>
      <c r="U509" s="39"/>
      <c r="X509" s="36"/>
      <c r="AE509" s="40"/>
      <c r="AG509" s="41"/>
      <c r="AK509" s="42"/>
    </row>
    <row r="510" spans="1:40" x14ac:dyDescent="0.25">
      <c r="B510" s="157"/>
      <c r="C510" s="55"/>
      <c r="D510" s="21"/>
      <c r="E510" s="158"/>
      <c r="G510" s="160"/>
      <c r="H510" s="39"/>
      <c r="I510" s="164"/>
      <c r="J510" s="39"/>
      <c r="K510" s="58"/>
      <c r="L510" s="59"/>
      <c r="M510" s="50"/>
      <c r="N510" s="59"/>
      <c r="O510" s="49"/>
      <c r="P510" s="39"/>
      <c r="Q510" s="39"/>
      <c r="R510" s="39"/>
      <c r="S510" s="39"/>
      <c r="T510" s="39"/>
      <c r="U510" s="39"/>
      <c r="X510" s="36"/>
      <c r="AE510" s="40"/>
      <c r="AG510" s="41"/>
      <c r="AK510" s="42"/>
    </row>
    <row r="511" spans="1:40" x14ac:dyDescent="0.25">
      <c r="B511" s="4" t="s">
        <v>112</v>
      </c>
      <c r="C511" s="55"/>
      <c r="D511" s="21"/>
      <c r="E511" s="158"/>
      <c r="G511" s="161">
        <v>0.11</v>
      </c>
      <c r="H511" s="39"/>
      <c r="I511" s="164"/>
      <c r="J511" s="39"/>
      <c r="K511" s="58"/>
      <c r="L511" s="59"/>
      <c r="M511" s="50"/>
      <c r="N511" s="59"/>
      <c r="O511" s="49"/>
      <c r="P511" s="39"/>
      <c r="Q511" s="39"/>
      <c r="R511" s="39"/>
      <c r="S511" s="39"/>
      <c r="T511" s="39"/>
      <c r="U511" s="39"/>
      <c r="X511" s="36"/>
      <c r="AE511" s="40"/>
      <c r="AG511" s="41"/>
      <c r="AK511" s="42"/>
    </row>
    <row r="512" spans="1:40" x14ac:dyDescent="0.25">
      <c r="B512" s="4"/>
      <c r="C512" t="s">
        <v>113</v>
      </c>
      <c r="E512">
        <f>+'Detail Template'!BB41</f>
        <v>2856</v>
      </c>
      <c r="G512">
        <f>+'Detail Template'!BB20</f>
        <v>314</v>
      </c>
      <c r="I512" s="5"/>
    </row>
    <row r="513" spans="2:9" x14ac:dyDescent="0.25">
      <c r="B513" s="4"/>
      <c r="C513" t="s">
        <v>114</v>
      </c>
      <c r="E513">
        <f>+'Detail Template'!BC41</f>
        <v>2856</v>
      </c>
      <c r="G513">
        <f>+'Detail Template'!BC20</f>
        <v>314</v>
      </c>
      <c r="I513" s="5"/>
    </row>
    <row r="514" spans="2:9" ht="13" thickBot="1" x14ac:dyDescent="0.3">
      <c r="B514" s="6"/>
      <c r="C514" s="7"/>
      <c r="D514" s="7"/>
      <c r="E514" s="7"/>
      <c r="F514" s="7"/>
      <c r="G514" s="7"/>
      <c r="H514" s="7"/>
      <c r="I514" s="8"/>
    </row>
  </sheetData>
  <mergeCells count="15">
    <mergeCell ref="M506:Q509"/>
    <mergeCell ref="C506:H506"/>
    <mergeCell ref="B3:AN3"/>
    <mergeCell ref="B4:AN4"/>
    <mergeCell ref="S8:T8"/>
    <mergeCell ref="S9:T9"/>
    <mergeCell ref="AI8:AJ8"/>
    <mergeCell ref="AL9:AM9"/>
    <mergeCell ref="AC9:AD9"/>
    <mergeCell ref="V8:AA8"/>
    <mergeCell ref="V6:AA6"/>
    <mergeCell ref="AF9:AG9"/>
    <mergeCell ref="AI9:AJ9"/>
    <mergeCell ref="AC8:AD8"/>
    <mergeCell ref="AF8:AG8"/>
  </mergeCells>
  <phoneticPr fontId="5" type="noConversion"/>
  <printOptions horizontalCentered="1"/>
  <pageMargins left="0.5" right="0.5" top="0.75" bottom="0.5" header="0.5" footer="0.25"/>
  <pageSetup paperSize="5" scale="36" fitToHeight="0" orientation="landscape" r:id="rId1"/>
  <headerFooter alignWithMargins="0">
    <oddHeader>&amp;R Applicant's Exhibit C-2
Workpaper</oddHeader>
    <oddFooter>&amp;L&amp;D&amp;C&amp;P of &amp;N&amp;R&amp;F - &amp;A</oddFooter>
  </headerFooter>
  <rowBreaks count="3" manualBreakCount="3">
    <brk id="249" max="69" man="1"/>
    <brk id="489" max="69" man="1"/>
    <brk id="510" max="69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E112"/>
  <sheetViews>
    <sheetView topLeftCell="A6" zoomScaleNormal="100" workbookViewId="0">
      <pane xSplit="2" ySplit="11" topLeftCell="D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45191</v>
      </c>
      <c r="B12" s="11" t="s">
        <v>146</v>
      </c>
      <c r="C12" s="3">
        <f>B88</f>
        <v>19</v>
      </c>
      <c r="D12" s="30">
        <f>C88</f>
        <v>21.4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93</v>
      </c>
      <c r="N12" s="30">
        <f>C93</f>
        <v>27.14</v>
      </c>
      <c r="O12" s="3">
        <f>B94</f>
        <v>162</v>
      </c>
      <c r="P12" s="30">
        <f>C94</f>
        <v>30.05</v>
      </c>
      <c r="Q12" s="3">
        <f>B95</f>
        <v>178</v>
      </c>
      <c r="R12" s="30">
        <f>C95</f>
        <v>28.98</v>
      </c>
      <c r="S12" s="3">
        <f>B96</f>
        <v>264</v>
      </c>
      <c r="T12" s="30">
        <f>C96</f>
        <v>28.85</v>
      </c>
      <c r="U12" s="3">
        <f>B97</f>
        <v>327</v>
      </c>
      <c r="V12" s="30">
        <f>C97</f>
        <v>30</v>
      </c>
      <c r="W12" s="3">
        <f>B98</f>
        <v>286</v>
      </c>
      <c r="X12" s="30">
        <f>C98</f>
        <v>35.25</v>
      </c>
      <c r="Y12" s="3">
        <f>B99</f>
        <v>249</v>
      </c>
      <c r="Z12" s="30">
        <f>C99</f>
        <v>31.92</v>
      </c>
      <c r="AA12" s="3">
        <f>B100</f>
        <v>307</v>
      </c>
      <c r="AB12" s="30">
        <f>C100</f>
        <v>34.74</v>
      </c>
      <c r="AC12" s="3">
        <f>B101</f>
        <v>323</v>
      </c>
      <c r="AD12" s="30">
        <f>C101</f>
        <v>36.67</v>
      </c>
      <c r="AE12" s="3">
        <f>B102</f>
        <v>218</v>
      </c>
      <c r="AF12" s="30">
        <f>C102</f>
        <v>41.81</v>
      </c>
      <c r="AG12" s="3">
        <f>B103</f>
        <v>144</v>
      </c>
      <c r="AH12" s="30">
        <f>C103</f>
        <v>46.43</v>
      </c>
      <c r="AI12" s="3">
        <f>B104</f>
        <v>122</v>
      </c>
      <c r="AJ12" s="30">
        <f>C104</f>
        <v>45.01</v>
      </c>
      <c r="AK12" s="3">
        <f>B105</f>
        <v>100</v>
      </c>
      <c r="AL12" s="30">
        <f>C105</f>
        <v>41.96</v>
      </c>
      <c r="AM12" s="3">
        <f>B106</f>
        <v>169</v>
      </c>
      <c r="AN12" s="30">
        <f>C106</f>
        <v>37.03</v>
      </c>
      <c r="AO12" s="3">
        <f>B107</f>
        <v>186</v>
      </c>
      <c r="AP12" s="30">
        <f>C107</f>
        <v>33.47</v>
      </c>
      <c r="AQ12" s="3">
        <f>B108</f>
        <v>215</v>
      </c>
      <c r="AR12" s="30">
        <f>C108</f>
        <v>28.69</v>
      </c>
      <c r="AS12" s="3">
        <f>B109</f>
        <v>220</v>
      </c>
      <c r="AT12" s="30">
        <f>C109</f>
        <v>25.26</v>
      </c>
      <c r="AU12" s="3">
        <f>B110</f>
        <v>186</v>
      </c>
      <c r="AV12" s="30">
        <f>C110</f>
        <v>24.15</v>
      </c>
      <c r="AW12" s="3">
        <f>B111</f>
        <v>74</v>
      </c>
      <c r="AX12" s="30">
        <f>C111</f>
        <v>23.94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406.6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2524.02</v>
      </c>
      <c r="O13" s="24"/>
      <c r="P13" s="9">
        <f>$D94</f>
        <v>4868.1000000000004</v>
      </c>
      <c r="Q13" s="24"/>
      <c r="R13" s="9">
        <f>$D95</f>
        <v>5158.4399999999996</v>
      </c>
      <c r="S13" s="24"/>
      <c r="T13" s="9">
        <f>$D96</f>
        <v>7616.4</v>
      </c>
      <c r="U13" s="24"/>
      <c r="V13" s="9">
        <f>$D97</f>
        <v>9810</v>
      </c>
      <c r="W13" s="24"/>
      <c r="X13" s="9">
        <f>$D98</f>
        <v>10081.5</v>
      </c>
      <c r="Y13" s="24"/>
      <c r="Z13" s="9">
        <f>$D99</f>
        <v>7948.08</v>
      </c>
      <c r="AA13" s="24"/>
      <c r="AB13" s="9">
        <f>$D100</f>
        <v>10665.18</v>
      </c>
      <c r="AC13" s="24"/>
      <c r="AD13" s="9">
        <f>$D101</f>
        <v>11844.41</v>
      </c>
      <c r="AE13" s="24"/>
      <c r="AF13" s="9">
        <f>$D102</f>
        <v>9114.58</v>
      </c>
      <c r="AG13" s="24"/>
      <c r="AH13" s="9">
        <f>$D103</f>
        <v>6685.92</v>
      </c>
      <c r="AI13" s="24"/>
      <c r="AJ13" s="9">
        <f>$D104</f>
        <v>5491.22</v>
      </c>
      <c r="AK13" s="24"/>
      <c r="AL13" s="9">
        <f>$D105</f>
        <v>4196</v>
      </c>
      <c r="AM13" s="24"/>
      <c r="AN13" s="9">
        <f>$D106</f>
        <v>6258.07</v>
      </c>
      <c r="AO13" s="24"/>
      <c r="AP13" s="9">
        <f>$D107</f>
        <v>6225.42</v>
      </c>
      <c r="AQ13" s="24"/>
      <c r="AR13" s="9">
        <f>$D108</f>
        <v>6168.35</v>
      </c>
      <c r="AS13" s="24"/>
      <c r="AT13" s="9">
        <f>$D109</f>
        <v>5557.2</v>
      </c>
      <c r="AU13" s="24"/>
      <c r="AV13" s="9">
        <f>$D110</f>
        <v>4491.8999999999996</v>
      </c>
      <c r="AW13" s="24"/>
      <c r="AX13" s="9">
        <f>$D111</f>
        <v>1771.56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1397.72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122.08</v>
      </c>
      <c r="AG15" s="24"/>
      <c r="AH15" s="9">
        <f>$E103</f>
        <v>745.92</v>
      </c>
      <c r="AI15" s="24"/>
      <c r="AJ15" s="9">
        <f>$E104</f>
        <v>458.72</v>
      </c>
      <c r="AK15" s="24"/>
      <c r="AL15" s="9">
        <f>$E105</f>
        <v>71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150</v>
      </c>
      <c r="AF36" s="120" t="s">
        <v>164</v>
      </c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150</v>
      </c>
      <c r="AL36" s="120" t="s">
        <v>164</v>
      </c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327</v>
      </c>
      <c r="AF39" s="5"/>
      <c r="AG39" s="110">
        <f>SUM(AG23:AG38)</f>
        <v>327</v>
      </c>
      <c r="AH39" s="5"/>
      <c r="AI39" s="110">
        <f>SUM(AI23:AI38)</f>
        <v>327</v>
      </c>
      <c r="AJ39" s="5"/>
      <c r="AK39" s="110">
        <f>SUM(AK23:AK38)</f>
        <v>327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>x</v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>x</v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>x</v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>x</v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>x</v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>x</v>
      </c>
      <c r="AG70" s="115"/>
      <c r="AH70" s="120" t="str">
        <f t="shared" si="39"/>
        <v>x</v>
      </c>
      <c r="AI70" s="115"/>
      <c r="AJ70" s="120" t="str">
        <f t="shared" si="40"/>
        <v>x</v>
      </c>
      <c r="AK70" s="115"/>
      <c r="AL70" s="120" t="str">
        <f t="shared" si="41"/>
        <v>x</v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291</v>
      </c>
    </row>
    <row r="84" spans="1:6" x14ac:dyDescent="0.25">
      <c r="A84" t="s">
        <v>179</v>
      </c>
      <c r="B84" t="s">
        <v>292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19</v>
      </c>
      <c r="C88">
        <v>21.4</v>
      </c>
      <c r="D88">
        <v>406.6</v>
      </c>
      <c r="E88">
        <v>0</v>
      </c>
      <c r="F88" s="130">
        <v>41.25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41.25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41.25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41.25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41.25</v>
      </c>
    </row>
    <row r="93" spans="1:6" ht="13" x14ac:dyDescent="0.3">
      <c r="A93" s="32" t="s">
        <v>191</v>
      </c>
      <c r="B93">
        <v>93</v>
      </c>
      <c r="C93">
        <v>27.14</v>
      </c>
      <c r="D93">
        <v>2524.02</v>
      </c>
      <c r="E93">
        <v>0</v>
      </c>
      <c r="F93">
        <v>41.25</v>
      </c>
    </row>
    <row r="94" spans="1:6" ht="13" x14ac:dyDescent="0.3">
      <c r="A94" s="32" t="s">
        <v>192</v>
      </c>
      <c r="B94">
        <v>162</v>
      </c>
      <c r="C94">
        <v>30.05</v>
      </c>
      <c r="D94">
        <v>4868.1000000000004</v>
      </c>
      <c r="E94">
        <v>0</v>
      </c>
      <c r="F94">
        <v>41.25</v>
      </c>
    </row>
    <row r="95" spans="1:6" ht="13" x14ac:dyDescent="0.3">
      <c r="A95" s="32" t="s">
        <v>193</v>
      </c>
      <c r="B95">
        <v>178</v>
      </c>
      <c r="C95">
        <v>28.98</v>
      </c>
      <c r="D95">
        <v>5158.4399999999996</v>
      </c>
      <c r="E95">
        <v>0</v>
      </c>
      <c r="F95">
        <v>41.25</v>
      </c>
    </row>
    <row r="96" spans="1:6" ht="13" x14ac:dyDescent="0.3">
      <c r="A96" s="32" t="s">
        <v>194</v>
      </c>
      <c r="B96">
        <v>264</v>
      </c>
      <c r="C96">
        <v>28.85</v>
      </c>
      <c r="D96">
        <v>7616.4</v>
      </c>
      <c r="E96">
        <v>0</v>
      </c>
      <c r="F96">
        <v>41.25</v>
      </c>
    </row>
    <row r="97" spans="1:6" ht="13" x14ac:dyDescent="0.3">
      <c r="A97" s="32" t="s">
        <v>195</v>
      </c>
      <c r="B97">
        <v>327</v>
      </c>
      <c r="C97">
        <v>30</v>
      </c>
      <c r="D97">
        <v>9810</v>
      </c>
      <c r="E97">
        <v>0</v>
      </c>
      <c r="F97">
        <v>41.25</v>
      </c>
    </row>
    <row r="98" spans="1:6" ht="13" x14ac:dyDescent="0.3">
      <c r="A98" s="32" t="s">
        <v>196</v>
      </c>
      <c r="B98">
        <v>286</v>
      </c>
      <c r="C98">
        <v>35.25</v>
      </c>
      <c r="D98">
        <v>10081.5</v>
      </c>
      <c r="E98">
        <v>0</v>
      </c>
      <c r="F98">
        <v>41.25</v>
      </c>
    </row>
    <row r="99" spans="1:6" ht="13" x14ac:dyDescent="0.3">
      <c r="A99" s="32" t="s">
        <v>197</v>
      </c>
      <c r="B99">
        <v>249</v>
      </c>
      <c r="C99">
        <v>31.92</v>
      </c>
      <c r="D99">
        <v>7948.08</v>
      </c>
      <c r="E99">
        <v>0</v>
      </c>
      <c r="F99">
        <v>41.25</v>
      </c>
    </row>
    <row r="100" spans="1:6" ht="13" x14ac:dyDescent="0.3">
      <c r="A100" s="32" t="s">
        <v>198</v>
      </c>
      <c r="B100">
        <v>307</v>
      </c>
      <c r="C100">
        <v>34.74</v>
      </c>
      <c r="D100">
        <v>10665.18</v>
      </c>
      <c r="E100">
        <v>0</v>
      </c>
      <c r="F100">
        <v>41.25</v>
      </c>
    </row>
    <row r="101" spans="1:6" ht="13" x14ac:dyDescent="0.3">
      <c r="A101" s="32" t="s">
        <v>199</v>
      </c>
      <c r="B101">
        <v>323</v>
      </c>
      <c r="C101">
        <v>36.67</v>
      </c>
      <c r="D101">
        <v>11844.41</v>
      </c>
      <c r="E101">
        <v>0</v>
      </c>
      <c r="F101">
        <v>41.25</v>
      </c>
    </row>
    <row r="102" spans="1:6" ht="13" x14ac:dyDescent="0.3">
      <c r="A102" s="32" t="s">
        <v>200</v>
      </c>
      <c r="B102">
        <v>218</v>
      </c>
      <c r="C102">
        <v>41.81</v>
      </c>
      <c r="D102">
        <v>9114.58</v>
      </c>
      <c r="E102">
        <v>122.08</v>
      </c>
      <c r="F102">
        <v>41.25</v>
      </c>
    </row>
    <row r="103" spans="1:6" ht="13" x14ac:dyDescent="0.3">
      <c r="A103" s="32" t="s">
        <v>201</v>
      </c>
      <c r="B103">
        <v>144</v>
      </c>
      <c r="C103">
        <v>46.43</v>
      </c>
      <c r="D103">
        <v>6685.92</v>
      </c>
      <c r="E103">
        <v>745.92</v>
      </c>
      <c r="F103">
        <v>41.25</v>
      </c>
    </row>
    <row r="104" spans="1:6" ht="13" x14ac:dyDescent="0.3">
      <c r="A104" s="32" t="s">
        <v>202</v>
      </c>
      <c r="B104">
        <v>122</v>
      </c>
      <c r="C104">
        <v>45.01</v>
      </c>
      <c r="D104">
        <v>5491.22</v>
      </c>
      <c r="E104">
        <v>458.72</v>
      </c>
      <c r="F104">
        <v>41.25</v>
      </c>
    </row>
    <row r="105" spans="1:6" ht="13" x14ac:dyDescent="0.3">
      <c r="A105" s="32" t="s">
        <v>203</v>
      </c>
      <c r="B105">
        <v>100</v>
      </c>
      <c r="C105">
        <v>41.96</v>
      </c>
      <c r="D105">
        <v>4196</v>
      </c>
      <c r="E105">
        <v>71</v>
      </c>
      <c r="F105">
        <v>41.25</v>
      </c>
    </row>
    <row r="106" spans="1:6" ht="13" x14ac:dyDescent="0.3">
      <c r="A106" s="32" t="s">
        <v>204</v>
      </c>
      <c r="B106">
        <v>169</v>
      </c>
      <c r="C106">
        <v>37.03</v>
      </c>
      <c r="D106">
        <v>6258.07</v>
      </c>
      <c r="E106">
        <v>0</v>
      </c>
      <c r="F106">
        <v>41.25</v>
      </c>
    </row>
    <row r="107" spans="1:6" ht="13" x14ac:dyDescent="0.3">
      <c r="A107" s="32" t="s">
        <v>205</v>
      </c>
      <c r="B107">
        <v>186</v>
      </c>
      <c r="C107">
        <v>33.47</v>
      </c>
      <c r="D107">
        <v>6225.42</v>
      </c>
      <c r="E107">
        <v>0</v>
      </c>
      <c r="F107">
        <v>41.25</v>
      </c>
    </row>
    <row r="108" spans="1:6" ht="13" x14ac:dyDescent="0.3">
      <c r="A108" s="32" t="s">
        <v>206</v>
      </c>
      <c r="B108">
        <v>215</v>
      </c>
      <c r="C108">
        <v>28.69</v>
      </c>
      <c r="D108">
        <v>6168.35</v>
      </c>
      <c r="E108">
        <v>0</v>
      </c>
      <c r="F108">
        <v>41.25</v>
      </c>
    </row>
    <row r="109" spans="1:6" ht="13" x14ac:dyDescent="0.3">
      <c r="A109" s="32" t="s">
        <v>207</v>
      </c>
      <c r="B109">
        <v>220</v>
      </c>
      <c r="C109">
        <v>25.26</v>
      </c>
      <c r="D109">
        <v>5557.2</v>
      </c>
      <c r="E109">
        <v>0</v>
      </c>
      <c r="F109">
        <v>41.25</v>
      </c>
    </row>
    <row r="110" spans="1:6" ht="13" x14ac:dyDescent="0.3">
      <c r="A110" s="32" t="s">
        <v>208</v>
      </c>
      <c r="B110">
        <v>186</v>
      </c>
      <c r="C110">
        <v>24.15</v>
      </c>
      <c r="D110">
        <v>4491.8999999999996</v>
      </c>
      <c r="E110">
        <v>0</v>
      </c>
      <c r="F110">
        <v>41.25</v>
      </c>
    </row>
    <row r="111" spans="1:6" ht="13" x14ac:dyDescent="0.3">
      <c r="A111" s="32" t="s">
        <v>209</v>
      </c>
      <c r="B111">
        <v>74</v>
      </c>
      <c r="C111">
        <v>23.94</v>
      </c>
      <c r="D111">
        <v>1771.56</v>
      </c>
      <c r="E111">
        <v>0</v>
      </c>
      <c r="F111">
        <v>41.25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45192</v>
      </c>
      <c r="B12" s="11" t="s">
        <v>146</v>
      </c>
      <c r="C12" s="3">
        <f>B88</f>
        <v>98</v>
      </c>
      <c r="D12" s="30">
        <f>C88</f>
        <v>22.06</v>
      </c>
      <c r="E12" s="3">
        <f>B89</f>
        <v>158</v>
      </c>
      <c r="F12" s="191">
        <f>C89</f>
        <v>20.5</v>
      </c>
      <c r="G12" s="3">
        <f>B90</f>
        <v>131</v>
      </c>
      <c r="H12" s="30">
        <f>C90</f>
        <v>19.68</v>
      </c>
      <c r="I12" s="3">
        <f>B91</f>
        <v>102</v>
      </c>
      <c r="J12" s="30">
        <f>C91</f>
        <v>19.59</v>
      </c>
      <c r="K12" s="3">
        <f>B92</f>
        <v>108</v>
      </c>
      <c r="L12" s="30">
        <f>C92</f>
        <v>20.75</v>
      </c>
      <c r="M12" s="3">
        <f>B93</f>
        <v>75</v>
      </c>
      <c r="N12" s="30">
        <f>C93</f>
        <v>21.89</v>
      </c>
      <c r="O12" s="3">
        <f>B94</f>
        <v>122</v>
      </c>
      <c r="P12" s="30">
        <f>C94</f>
        <v>23.21</v>
      </c>
      <c r="Q12" s="3">
        <f>B95</f>
        <v>84</v>
      </c>
      <c r="R12" s="30">
        <f>C95</f>
        <v>23.62</v>
      </c>
      <c r="S12" s="3">
        <f>B96</f>
        <v>88</v>
      </c>
      <c r="T12" s="30">
        <f>C96</f>
        <v>24.23</v>
      </c>
      <c r="U12" s="3">
        <f>B97</f>
        <v>5</v>
      </c>
      <c r="V12" s="30">
        <f>C97</f>
        <v>25.85</v>
      </c>
      <c r="W12" s="3">
        <f>B98</f>
        <v>20</v>
      </c>
      <c r="X12" s="30">
        <f>C98</f>
        <v>26.21</v>
      </c>
      <c r="Y12" s="3">
        <f>B99</f>
        <v>108</v>
      </c>
      <c r="Z12" s="30">
        <f>C99</f>
        <v>27.27</v>
      </c>
      <c r="AA12" s="3">
        <f>B100</f>
        <v>215</v>
      </c>
      <c r="AB12" s="30">
        <f>C100</f>
        <v>30.17</v>
      </c>
      <c r="AC12" s="3">
        <f>B101</f>
        <v>117</v>
      </c>
      <c r="AD12" s="30">
        <f>C101</f>
        <v>34</v>
      </c>
      <c r="AE12" s="3">
        <f>B102</f>
        <v>110</v>
      </c>
      <c r="AF12" s="30">
        <f>C102</f>
        <v>37.799999999999997</v>
      </c>
      <c r="AG12" s="3">
        <f>B103</f>
        <v>68</v>
      </c>
      <c r="AH12" s="30">
        <f>C103</f>
        <v>41.07</v>
      </c>
      <c r="AI12" s="3">
        <f>B104</f>
        <v>129</v>
      </c>
      <c r="AJ12" s="30">
        <f>C104</f>
        <v>45.88</v>
      </c>
      <c r="AK12" s="3">
        <f>B105</f>
        <v>150</v>
      </c>
      <c r="AL12" s="30">
        <f>C105</f>
        <v>39.79</v>
      </c>
      <c r="AM12" s="3">
        <f>B106</f>
        <v>123</v>
      </c>
      <c r="AN12" s="30">
        <f>C106</f>
        <v>36.03</v>
      </c>
      <c r="AO12" s="3">
        <f>B107</f>
        <v>135</v>
      </c>
      <c r="AP12" s="30">
        <f>C107</f>
        <v>32.869999999999997</v>
      </c>
      <c r="AQ12" s="3">
        <f>B108</f>
        <v>280</v>
      </c>
      <c r="AR12" s="30">
        <f>C108</f>
        <v>26.67</v>
      </c>
      <c r="AS12" s="3">
        <f>B109</f>
        <v>309</v>
      </c>
      <c r="AT12" s="30">
        <f>C109</f>
        <v>23.84</v>
      </c>
      <c r="AU12" s="3">
        <f>B110</f>
        <v>190</v>
      </c>
      <c r="AV12" s="30">
        <f>C110</f>
        <v>22.66</v>
      </c>
      <c r="AW12" s="3">
        <f>B111</f>
        <v>87</v>
      </c>
      <c r="AX12" s="30">
        <f>C111</f>
        <v>22.77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2161.88</v>
      </c>
      <c r="E13" s="24"/>
      <c r="F13" s="9">
        <f>$D89</f>
        <v>3239</v>
      </c>
      <c r="G13" s="24"/>
      <c r="H13" s="9">
        <f>$D90</f>
        <v>2578.08</v>
      </c>
      <c r="I13" s="24"/>
      <c r="J13" s="9">
        <f>$D91</f>
        <v>1998.18</v>
      </c>
      <c r="K13" s="24"/>
      <c r="L13" s="9">
        <f>$D92</f>
        <v>2241</v>
      </c>
      <c r="M13" s="24"/>
      <c r="N13" s="9">
        <f>$D93</f>
        <v>1641.75</v>
      </c>
      <c r="O13" s="24"/>
      <c r="P13" s="9">
        <f>$D94</f>
        <v>2831.62</v>
      </c>
      <c r="Q13" s="24"/>
      <c r="R13" s="9">
        <f>$D95</f>
        <v>1984.08</v>
      </c>
      <c r="S13" s="24"/>
      <c r="T13" s="9">
        <f>$D96</f>
        <v>2132.2399999999998</v>
      </c>
      <c r="U13" s="24"/>
      <c r="V13" s="9">
        <f>$D97</f>
        <v>129.25</v>
      </c>
      <c r="W13" s="24"/>
      <c r="X13" s="9">
        <f>$D98</f>
        <v>524.20000000000005</v>
      </c>
      <c r="Y13" s="24"/>
      <c r="Z13" s="9">
        <f>$D99</f>
        <v>2945.16</v>
      </c>
      <c r="AA13" s="24"/>
      <c r="AB13" s="9">
        <f>$D100</f>
        <v>6486.55</v>
      </c>
      <c r="AC13" s="24"/>
      <c r="AD13" s="9">
        <f>$D101</f>
        <v>3978</v>
      </c>
      <c r="AE13" s="24"/>
      <c r="AF13" s="9">
        <f>$D102</f>
        <v>4158</v>
      </c>
      <c r="AG13" s="24"/>
      <c r="AH13" s="9">
        <f>$D103</f>
        <v>2792.76</v>
      </c>
      <c r="AI13" s="24"/>
      <c r="AJ13" s="9">
        <f>$D104</f>
        <v>5918.52</v>
      </c>
      <c r="AK13" s="24"/>
      <c r="AL13" s="9">
        <f>$D105</f>
        <v>5968.5</v>
      </c>
      <c r="AM13" s="24"/>
      <c r="AN13" s="9">
        <f>$D106</f>
        <v>4431.6899999999996</v>
      </c>
      <c r="AO13" s="24"/>
      <c r="AP13" s="9">
        <f>$D107</f>
        <v>4437.45</v>
      </c>
      <c r="AQ13" s="24"/>
      <c r="AR13" s="9">
        <f>$D108</f>
        <v>7467.6</v>
      </c>
      <c r="AS13" s="24"/>
      <c r="AT13" s="9">
        <f>$D109</f>
        <v>7366.56</v>
      </c>
      <c r="AU13" s="24"/>
      <c r="AV13" s="9">
        <f>$D110</f>
        <v>4305.3999999999996</v>
      </c>
      <c r="AW13" s="24"/>
      <c r="AX13" s="9">
        <f>$D111</f>
        <v>1980.99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40.380000000000003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756.42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46.92</v>
      </c>
      <c r="AI15" s="24"/>
      <c r="AJ15" s="9">
        <f>$E104</f>
        <v>709.5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150</v>
      </c>
      <c r="AH36" s="120" t="s">
        <v>164</v>
      </c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75</v>
      </c>
      <c r="AH37" s="119" t="s">
        <v>164</v>
      </c>
      <c r="AI37" s="109">
        <f t="shared" si="16"/>
        <v>75</v>
      </c>
      <c r="AJ37" s="119" t="s">
        <v>164</v>
      </c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940</v>
      </c>
      <c r="AH39" s="5"/>
      <c r="AI39" s="110">
        <f>SUM(AI23:AI38)</f>
        <v>940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>x</v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>x</v>
      </c>
      <c r="AI71" s="115"/>
      <c r="AJ71" s="119" t="str">
        <f t="shared" si="40"/>
        <v>x</v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293</v>
      </c>
    </row>
    <row r="84" spans="1:6" x14ac:dyDescent="0.25">
      <c r="A84" t="s">
        <v>179</v>
      </c>
      <c r="B84" t="s">
        <v>294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98</v>
      </c>
      <c r="C88">
        <v>22.06</v>
      </c>
      <c r="D88">
        <v>2161.88</v>
      </c>
      <c r="E88">
        <v>0</v>
      </c>
      <c r="F88" s="130">
        <v>40.380000000000003</v>
      </c>
    </row>
    <row r="89" spans="1:6" ht="13" x14ac:dyDescent="0.3">
      <c r="A89" s="32" t="s">
        <v>187</v>
      </c>
      <c r="B89">
        <v>158</v>
      </c>
      <c r="C89">
        <v>20.5</v>
      </c>
      <c r="D89">
        <v>3239</v>
      </c>
      <c r="E89">
        <v>0</v>
      </c>
      <c r="F89">
        <v>40.380000000000003</v>
      </c>
    </row>
    <row r="90" spans="1:6" ht="13" x14ac:dyDescent="0.3">
      <c r="A90" s="32" t="s">
        <v>188</v>
      </c>
      <c r="B90">
        <v>131</v>
      </c>
      <c r="C90">
        <v>19.68</v>
      </c>
      <c r="D90">
        <v>2578.08</v>
      </c>
      <c r="E90">
        <v>0</v>
      </c>
      <c r="F90">
        <v>40.380000000000003</v>
      </c>
    </row>
    <row r="91" spans="1:6" ht="13" x14ac:dyDescent="0.3">
      <c r="A91" s="32" t="s">
        <v>189</v>
      </c>
      <c r="B91">
        <v>102</v>
      </c>
      <c r="C91">
        <v>19.59</v>
      </c>
      <c r="D91">
        <v>1998.18</v>
      </c>
      <c r="E91">
        <v>0</v>
      </c>
      <c r="F91">
        <v>40.380000000000003</v>
      </c>
    </row>
    <row r="92" spans="1:6" ht="13" x14ac:dyDescent="0.3">
      <c r="A92" s="32" t="s">
        <v>190</v>
      </c>
      <c r="B92">
        <v>108</v>
      </c>
      <c r="C92">
        <v>20.75</v>
      </c>
      <c r="D92">
        <v>2241</v>
      </c>
      <c r="E92">
        <v>0</v>
      </c>
      <c r="F92">
        <v>40.380000000000003</v>
      </c>
    </row>
    <row r="93" spans="1:6" ht="13" x14ac:dyDescent="0.3">
      <c r="A93" s="32" t="s">
        <v>191</v>
      </c>
      <c r="B93">
        <v>75</v>
      </c>
      <c r="C93">
        <v>21.89</v>
      </c>
      <c r="D93">
        <v>1641.75</v>
      </c>
      <c r="E93">
        <v>0</v>
      </c>
      <c r="F93">
        <v>40.380000000000003</v>
      </c>
    </row>
    <row r="94" spans="1:6" ht="13" x14ac:dyDescent="0.3">
      <c r="A94" s="32" t="s">
        <v>192</v>
      </c>
      <c r="B94">
        <v>122</v>
      </c>
      <c r="C94">
        <v>23.21</v>
      </c>
      <c r="D94">
        <v>2831.62</v>
      </c>
      <c r="E94">
        <v>0</v>
      </c>
      <c r="F94">
        <v>40.380000000000003</v>
      </c>
    </row>
    <row r="95" spans="1:6" ht="13" x14ac:dyDescent="0.3">
      <c r="A95" s="32" t="s">
        <v>193</v>
      </c>
      <c r="B95">
        <v>84</v>
      </c>
      <c r="C95">
        <v>23.62</v>
      </c>
      <c r="D95">
        <v>1984.08</v>
      </c>
      <c r="E95">
        <v>0</v>
      </c>
      <c r="F95">
        <v>40.380000000000003</v>
      </c>
    </row>
    <row r="96" spans="1:6" ht="13" x14ac:dyDescent="0.3">
      <c r="A96" s="32" t="s">
        <v>194</v>
      </c>
      <c r="B96">
        <v>88</v>
      </c>
      <c r="C96">
        <v>24.23</v>
      </c>
      <c r="D96">
        <v>2132.2399999999998</v>
      </c>
      <c r="E96">
        <v>0</v>
      </c>
      <c r="F96">
        <v>40.380000000000003</v>
      </c>
    </row>
    <row r="97" spans="1:6" ht="13" x14ac:dyDescent="0.3">
      <c r="A97" s="32" t="s">
        <v>195</v>
      </c>
      <c r="B97">
        <v>5</v>
      </c>
      <c r="C97">
        <v>25.85</v>
      </c>
      <c r="D97">
        <v>129.25</v>
      </c>
      <c r="E97">
        <v>0</v>
      </c>
      <c r="F97">
        <v>40.380000000000003</v>
      </c>
    </row>
    <row r="98" spans="1:6" ht="13" x14ac:dyDescent="0.3">
      <c r="A98" s="32" t="s">
        <v>196</v>
      </c>
      <c r="B98">
        <v>20</v>
      </c>
      <c r="C98">
        <v>26.21</v>
      </c>
      <c r="D98">
        <v>524.20000000000005</v>
      </c>
      <c r="E98">
        <v>0</v>
      </c>
      <c r="F98">
        <v>40.380000000000003</v>
      </c>
    </row>
    <row r="99" spans="1:6" ht="13" x14ac:dyDescent="0.3">
      <c r="A99" s="32" t="s">
        <v>197</v>
      </c>
      <c r="B99">
        <v>108</v>
      </c>
      <c r="C99">
        <v>27.27</v>
      </c>
      <c r="D99">
        <v>2945.16</v>
      </c>
      <c r="E99">
        <v>0</v>
      </c>
      <c r="F99">
        <v>40.380000000000003</v>
      </c>
    </row>
    <row r="100" spans="1:6" ht="13" x14ac:dyDescent="0.3">
      <c r="A100" s="32" t="s">
        <v>198</v>
      </c>
      <c r="B100">
        <v>215</v>
      </c>
      <c r="C100">
        <v>30.17</v>
      </c>
      <c r="D100">
        <v>6486.55</v>
      </c>
      <c r="E100">
        <v>0</v>
      </c>
      <c r="F100">
        <v>40.380000000000003</v>
      </c>
    </row>
    <row r="101" spans="1:6" ht="13" x14ac:dyDescent="0.3">
      <c r="A101" s="32" t="s">
        <v>199</v>
      </c>
      <c r="B101">
        <v>117</v>
      </c>
      <c r="C101">
        <v>34</v>
      </c>
      <c r="D101">
        <v>3978</v>
      </c>
      <c r="E101">
        <v>0</v>
      </c>
      <c r="F101">
        <v>40.380000000000003</v>
      </c>
    </row>
    <row r="102" spans="1:6" ht="13" x14ac:dyDescent="0.3">
      <c r="A102" s="32" t="s">
        <v>200</v>
      </c>
      <c r="B102">
        <v>110</v>
      </c>
      <c r="C102">
        <v>37.799999999999997</v>
      </c>
      <c r="D102">
        <v>4158</v>
      </c>
      <c r="E102">
        <v>0</v>
      </c>
      <c r="F102">
        <v>40.380000000000003</v>
      </c>
    </row>
    <row r="103" spans="1:6" ht="13" x14ac:dyDescent="0.3">
      <c r="A103" s="32" t="s">
        <v>201</v>
      </c>
      <c r="B103">
        <v>68</v>
      </c>
      <c r="C103">
        <v>41.07</v>
      </c>
      <c r="D103">
        <v>2792.76</v>
      </c>
      <c r="E103">
        <v>46.92</v>
      </c>
      <c r="F103">
        <v>40.380000000000003</v>
      </c>
    </row>
    <row r="104" spans="1:6" ht="13" x14ac:dyDescent="0.3">
      <c r="A104" s="32" t="s">
        <v>202</v>
      </c>
      <c r="B104">
        <v>129</v>
      </c>
      <c r="C104">
        <v>45.88</v>
      </c>
      <c r="D104">
        <v>5918.52</v>
      </c>
      <c r="E104">
        <v>709.5</v>
      </c>
      <c r="F104">
        <v>40.380000000000003</v>
      </c>
    </row>
    <row r="105" spans="1:6" ht="13" x14ac:dyDescent="0.3">
      <c r="A105" s="32" t="s">
        <v>203</v>
      </c>
      <c r="B105">
        <v>150</v>
      </c>
      <c r="C105">
        <v>39.79</v>
      </c>
      <c r="D105">
        <v>5968.5</v>
      </c>
      <c r="E105">
        <v>0</v>
      </c>
      <c r="F105">
        <v>40.380000000000003</v>
      </c>
    </row>
    <row r="106" spans="1:6" ht="13" x14ac:dyDescent="0.3">
      <c r="A106" s="32" t="s">
        <v>204</v>
      </c>
      <c r="B106">
        <v>123</v>
      </c>
      <c r="C106">
        <v>36.03</v>
      </c>
      <c r="D106">
        <v>4431.6899999999996</v>
      </c>
      <c r="E106">
        <v>0</v>
      </c>
      <c r="F106">
        <v>40.380000000000003</v>
      </c>
    </row>
    <row r="107" spans="1:6" ht="13" x14ac:dyDescent="0.3">
      <c r="A107" s="32" t="s">
        <v>205</v>
      </c>
      <c r="B107">
        <v>135</v>
      </c>
      <c r="C107">
        <v>32.869999999999997</v>
      </c>
      <c r="D107">
        <v>4437.45</v>
      </c>
      <c r="E107">
        <v>0</v>
      </c>
      <c r="F107">
        <v>40.380000000000003</v>
      </c>
    </row>
    <row r="108" spans="1:6" ht="13" x14ac:dyDescent="0.3">
      <c r="A108" s="32" t="s">
        <v>206</v>
      </c>
      <c r="B108">
        <v>280</v>
      </c>
      <c r="C108">
        <v>26.67</v>
      </c>
      <c r="D108">
        <v>7467.6</v>
      </c>
      <c r="E108">
        <v>0</v>
      </c>
      <c r="F108">
        <v>40.380000000000003</v>
      </c>
    </row>
    <row r="109" spans="1:6" ht="13" x14ac:dyDescent="0.3">
      <c r="A109" s="32" t="s">
        <v>207</v>
      </c>
      <c r="B109">
        <v>309</v>
      </c>
      <c r="C109">
        <v>23.84</v>
      </c>
      <c r="D109">
        <v>7366.56</v>
      </c>
      <c r="E109">
        <v>0</v>
      </c>
      <c r="F109">
        <v>40.380000000000003</v>
      </c>
    </row>
    <row r="110" spans="1:6" ht="13" x14ac:dyDescent="0.3">
      <c r="A110" s="32" t="s">
        <v>208</v>
      </c>
      <c r="B110">
        <v>190</v>
      </c>
      <c r="C110">
        <v>22.66</v>
      </c>
      <c r="D110">
        <v>4305.3999999999996</v>
      </c>
      <c r="E110">
        <v>0</v>
      </c>
      <c r="F110">
        <v>40.380000000000003</v>
      </c>
    </row>
    <row r="111" spans="1:6" ht="13" x14ac:dyDescent="0.3">
      <c r="A111" s="32" t="s">
        <v>209</v>
      </c>
      <c r="B111">
        <v>87</v>
      </c>
      <c r="C111">
        <v>22.77</v>
      </c>
      <c r="D111">
        <v>1980.99</v>
      </c>
      <c r="E111">
        <v>0</v>
      </c>
      <c r="F111">
        <v>40.380000000000003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E112"/>
  <sheetViews>
    <sheetView topLeftCell="A6" zoomScaleNormal="100" workbookViewId="0">
      <pane xSplit="2" ySplit="11" topLeftCell="A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45193</v>
      </c>
      <c r="B12" s="11" t="s">
        <v>146</v>
      </c>
      <c r="C12" s="3">
        <f>B88</f>
        <v>34</v>
      </c>
      <c r="D12" s="30">
        <f>C88</f>
        <v>19.7</v>
      </c>
      <c r="E12" s="3">
        <f>B89</f>
        <v>19</v>
      </c>
      <c r="F12" s="191">
        <f>C89</f>
        <v>18.71</v>
      </c>
      <c r="G12" s="3">
        <f>B90</f>
        <v>64</v>
      </c>
      <c r="H12" s="30">
        <f>C90</f>
        <v>17.309999999999999</v>
      </c>
      <c r="I12" s="3">
        <f>B91</f>
        <v>64</v>
      </c>
      <c r="J12" s="30">
        <f>C91</f>
        <v>16.71</v>
      </c>
      <c r="K12" s="3">
        <f>B92</f>
        <v>56</v>
      </c>
      <c r="L12" s="30">
        <f>C92</f>
        <v>16.850000000000001</v>
      </c>
      <c r="M12" s="3">
        <f>B93</f>
        <v>62</v>
      </c>
      <c r="N12" s="30">
        <f>C93</f>
        <v>18.46</v>
      </c>
      <c r="O12" s="3">
        <f>B94</f>
        <v>97</v>
      </c>
      <c r="P12" s="30">
        <f>C94</f>
        <v>18.850000000000001</v>
      </c>
      <c r="Q12" s="3">
        <f>B95</f>
        <v>122</v>
      </c>
      <c r="R12" s="30">
        <f>C95</f>
        <v>21.14</v>
      </c>
      <c r="S12" s="3">
        <f>B96</f>
        <v>197</v>
      </c>
      <c r="T12" s="30">
        <f>C96</f>
        <v>23.37</v>
      </c>
      <c r="U12" s="3">
        <f>B97</f>
        <v>255</v>
      </c>
      <c r="V12" s="30">
        <f>C97</f>
        <v>24.61</v>
      </c>
      <c r="W12" s="3">
        <f>B98</f>
        <v>308</v>
      </c>
      <c r="X12" s="30">
        <f>C98</f>
        <v>25.73</v>
      </c>
      <c r="Y12" s="3">
        <f>B99</f>
        <v>352</v>
      </c>
      <c r="Z12" s="30">
        <f>C99</f>
        <v>26.91</v>
      </c>
      <c r="AA12" s="3">
        <f>B100</f>
        <v>367</v>
      </c>
      <c r="AB12" s="30">
        <f>C100</f>
        <v>29.41</v>
      </c>
      <c r="AC12" s="3">
        <f>B101</f>
        <v>321</v>
      </c>
      <c r="AD12" s="30">
        <f>C101</f>
        <v>29.77</v>
      </c>
      <c r="AE12" s="3">
        <f>B102</f>
        <v>382</v>
      </c>
      <c r="AF12" s="30">
        <f>C102</f>
        <v>29.61</v>
      </c>
      <c r="AG12" s="3">
        <f>B103</f>
        <v>460</v>
      </c>
      <c r="AH12" s="30">
        <f>C103</f>
        <v>33.07</v>
      </c>
      <c r="AI12" s="3">
        <f>B104</f>
        <v>472</v>
      </c>
      <c r="AJ12" s="30">
        <f>C104</f>
        <v>36.979999999999997</v>
      </c>
      <c r="AK12" s="3">
        <f>B105</f>
        <v>305</v>
      </c>
      <c r="AL12" s="30">
        <f>C105</f>
        <v>44.24</v>
      </c>
      <c r="AM12" s="3">
        <f>B106</f>
        <v>203</v>
      </c>
      <c r="AN12" s="30">
        <f>C106</f>
        <v>41.66</v>
      </c>
      <c r="AO12" s="3">
        <f>B107</f>
        <v>160</v>
      </c>
      <c r="AP12" s="30">
        <f>C107</f>
        <v>41.59</v>
      </c>
      <c r="AQ12" s="3">
        <f>B108</f>
        <v>152</v>
      </c>
      <c r="AR12" s="30">
        <f>C108</f>
        <v>31.71</v>
      </c>
      <c r="AS12" s="3">
        <f>B109</f>
        <v>272</v>
      </c>
      <c r="AT12" s="30">
        <f>C109</f>
        <v>27.3</v>
      </c>
      <c r="AU12" s="3">
        <f>B110</f>
        <v>246</v>
      </c>
      <c r="AV12" s="30">
        <f>C110</f>
        <v>24.76</v>
      </c>
      <c r="AW12" s="3">
        <f>B111</f>
        <v>201</v>
      </c>
      <c r="AX12" s="30">
        <f>C111</f>
        <v>24.09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669.8</v>
      </c>
      <c r="E13" s="24"/>
      <c r="F13" s="9">
        <f>$D89</f>
        <v>355.49</v>
      </c>
      <c r="G13" s="24"/>
      <c r="H13" s="9">
        <f>$D90</f>
        <v>1107.8399999999999</v>
      </c>
      <c r="I13" s="24"/>
      <c r="J13" s="9">
        <f>$D91</f>
        <v>1069.44</v>
      </c>
      <c r="K13" s="24"/>
      <c r="L13" s="9">
        <f>$D92</f>
        <v>943.6</v>
      </c>
      <c r="M13" s="24"/>
      <c r="N13" s="9">
        <f>$D93</f>
        <v>1144.52</v>
      </c>
      <c r="O13" s="24"/>
      <c r="P13" s="9">
        <f>$D94</f>
        <v>1828.45</v>
      </c>
      <c r="Q13" s="24"/>
      <c r="R13" s="9">
        <f>$D95</f>
        <v>2579.08</v>
      </c>
      <c r="S13" s="24"/>
      <c r="T13" s="9">
        <f>$D96</f>
        <v>4603.8900000000003</v>
      </c>
      <c r="U13" s="24"/>
      <c r="V13" s="9">
        <f>$D97</f>
        <v>6275.55</v>
      </c>
      <c r="W13" s="24"/>
      <c r="X13" s="9">
        <f>$D98</f>
        <v>7924.84</v>
      </c>
      <c r="Y13" s="24"/>
      <c r="Z13" s="9">
        <f>$D99</f>
        <v>9472.32</v>
      </c>
      <c r="AA13" s="24"/>
      <c r="AB13" s="9">
        <f>$D100</f>
        <v>10793.47</v>
      </c>
      <c r="AC13" s="24"/>
      <c r="AD13" s="9">
        <f>$D101</f>
        <v>9556.17</v>
      </c>
      <c r="AE13" s="24"/>
      <c r="AF13" s="9">
        <f>$D102</f>
        <v>11311.02</v>
      </c>
      <c r="AG13" s="24"/>
      <c r="AH13" s="9">
        <f>$D103</f>
        <v>15212.2</v>
      </c>
      <c r="AI13" s="24"/>
      <c r="AJ13" s="9">
        <f>$D104</f>
        <v>17454.560000000001</v>
      </c>
      <c r="AK13" s="24"/>
      <c r="AL13" s="9">
        <f>$D105</f>
        <v>13493.2</v>
      </c>
      <c r="AM13" s="24"/>
      <c r="AN13" s="9">
        <f>$D106</f>
        <v>8456.98</v>
      </c>
      <c r="AO13" s="24"/>
      <c r="AP13" s="9">
        <f>$D107</f>
        <v>6654.4</v>
      </c>
      <c r="AQ13" s="24"/>
      <c r="AR13" s="9">
        <f>$D108</f>
        <v>4819.92</v>
      </c>
      <c r="AS13" s="24"/>
      <c r="AT13" s="9">
        <f>$D109</f>
        <v>7425.6</v>
      </c>
      <c r="AU13" s="24"/>
      <c r="AV13" s="9">
        <f>$D110</f>
        <v>6090.96</v>
      </c>
      <c r="AW13" s="24"/>
      <c r="AX13" s="9">
        <f>$D111</f>
        <v>4842.09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40.380000000000003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1630.7399999999998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1177.3</v>
      </c>
      <c r="AM15" s="24"/>
      <c r="AN15" s="9">
        <f>$E106</f>
        <v>259.83999999999997</v>
      </c>
      <c r="AO15" s="24"/>
      <c r="AP15" s="9">
        <f>$E107</f>
        <v>193.6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538</v>
      </c>
      <c r="AL26" s="120" t="s">
        <v>164</v>
      </c>
      <c r="AM26" s="109">
        <f t="shared" si="18"/>
        <v>538</v>
      </c>
      <c r="AN26" s="120" t="s">
        <v>164</v>
      </c>
      <c r="AO26" s="109">
        <f t="shared" si="19"/>
        <v>538</v>
      </c>
      <c r="AP26" s="120" t="s">
        <v>164</v>
      </c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72</v>
      </c>
      <c r="AP34" s="120" t="s">
        <v>164</v>
      </c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73</v>
      </c>
      <c r="AP35" s="119" t="s">
        <v>164</v>
      </c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150</v>
      </c>
      <c r="AL36" s="120" t="s">
        <v>164</v>
      </c>
      <c r="AM36" s="109">
        <f t="shared" si="18"/>
        <v>150</v>
      </c>
      <c r="AN36" s="120" t="s">
        <v>164</v>
      </c>
      <c r="AO36" s="109">
        <f t="shared" si="19"/>
        <v>150</v>
      </c>
      <c r="AP36" s="120" t="s">
        <v>164</v>
      </c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833</v>
      </c>
      <c r="AL39" s="5"/>
      <c r="AM39" s="110">
        <f>SUM(AM23:AM38)</f>
        <v>833</v>
      </c>
      <c r="AN39" s="5"/>
      <c r="AO39" s="110">
        <f>SUM(AO23:AO38)</f>
        <v>833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>x</v>
      </c>
      <c r="AM60" s="115"/>
      <c r="AN60" s="120" t="str">
        <f>IF(AN26="x","x","")</f>
        <v>x</v>
      </c>
      <c r="AO60" s="115"/>
      <c r="AP60" s="120" t="str">
        <f>IF(AP26="x","x","")</f>
        <v>x</v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>
        <f>$BC$29-0</f>
        <v>95</v>
      </c>
      <c r="AL63" s="119" t="s">
        <v>295</v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>
        <f>$BC$30-0</f>
        <v>425</v>
      </c>
      <c r="AL64" s="120" t="s">
        <v>241</v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>
        <f>$BC$31-0</f>
        <v>16</v>
      </c>
      <c r="AL65" s="119" t="s">
        <v>296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>
        <f>$BC$31-0</f>
        <v>16</v>
      </c>
      <c r="AL66" s="120" t="s">
        <v>296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>x</v>
      </c>
      <c r="AM68" s="115"/>
      <c r="AN68" s="120" t="str">
        <f t="shared" si="42"/>
        <v>x</v>
      </c>
      <c r="AO68" s="115"/>
      <c r="AP68" s="120" t="str">
        <f t="shared" si="43"/>
        <v>x</v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>x</v>
      </c>
      <c r="AM69" s="115"/>
      <c r="AN69" s="119" t="str">
        <f t="shared" si="42"/>
        <v>x</v>
      </c>
      <c r="AO69" s="115"/>
      <c r="AP69" s="119" t="str">
        <f t="shared" si="43"/>
        <v>x</v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>x</v>
      </c>
      <c r="AM70" s="115"/>
      <c r="AN70" s="120" t="str">
        <f t="shared" si="42"/>
        <v>x</v>
      </c>
      <c r="AO70" s="115"/>
      <c r="AP70" s="120" t="str">
        <f t="shared" si="43"/>
        <v>x</v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552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297</v>
      </c>
    </row>
    <row r="84" spans="1:6" x14ac:dyDescent="0.25">
      <c r="A84" t="s">
        <v>179</v>
      </c>
      <c r="B84" t="s">
        <v>298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34</v>
      </c>
      <c r="C88">
        <v>19.7</v>
      </c>
      <c r="D88">
        <v>669.8</v>
      </c>
      <c r="E88">
        <v>0</v>
      </c>
      <c r="F88" s="130">
        <v>40.380000000000003</v>
      </c>
    </row>
    <row r="89" spans="1:6" ht="13" x14ac:dyDescent="0.3">
      <c r="A89" s="32" t="s">
        <v>187</v>
      </c>
      <c r="B89">
        <v>19</v>
      </c>
      <c r="C89">
        <v>18.71</v>
      </c>
      <c r="D89">
        <v>355.49</v>
      </c>
      <c r="E89">
        <v>0</v>
      </c>
      <c r="F89">
        <v>40.380000000000003</v>
      </c>
    </row>
    <row r="90" spans="1:6" ht="13" x14ac:dyDescent="0.3">
      <c r="A90" s="32" t="s">
        <v>188</v>
      </c>
      <c r="B90">
        <v>64</v>
      </c>
      <c r="C90">
        <v>17.309999999999999</v>
      </c>
      <c r="D90">
        <v>1107.8399999999999</v>
      </c>
      <c r="E90">
        <v>0</v>
      </c>
      <c r="F90">
        <v>40.380000000000003</v>
      </c>
    </row>
    <row r="91" spans="1:6" ht="13" x14ac:dyDescent="0.3">
      <c r="A91" s="32" t="s">
        <v>189</v>
      </c>
      <c r="B91">
        <v>64</v>
      </c>
      <c r="C91">
        <v>16.71</v>
      </c>
      <c r="D91">
        <v>1069.44</v>
      </c>
      <c r="E91">
        <v>0</v>
      </c>
      <c r="F91">
        <v>40.380000000000003</v>
      </c>
    </row>
    <row r="92" spans="1:6" ht="13" x14ac:dyDescent="0.3">
      <c r="A92" s="32" t="s">
        <v>190</v>
      </c>
      <c r="B92">
        <v>56</v>
      </c>
      <c r="C92">
        <v>16.850000000000001</v>
      </c>
      <c r="D92">
        <v>943.6</v>
      </c>
      <c r="E92">
        <v>0</v>
      </c>
      <c r="F92">
        <v>40.380000000000003</v>
      </c>
    </row>
    <row r="93" spans="1:6" ht="13" x14ac:dyDescent="0.3">
      <c r="A93" s="32" t="s">
        <v>191</v>
      </c>
      <c r="B93">
        <v>62</v>
      </c>
      <c r="C93">
        <v>18.46</v>
      </c>
      <c r="D93">
        <v>1144.52</v>
      </c>
      <c r="E93">
        <v>0</v>
      </c>
      <c r="F93">
        <v>40.380000000000003</v>
      </c>
    </row>
    <row r="94" spans="1:6" ht="13" x14ac:dyDescent="0.3">
      <c r="A94" s="32" t="s">
        <v>192</v>
      </c>
      <c r="B94">
        <v>97</v>
      </c>
      <c r="C94">
        <v>18.850000000000001</v>
      </c>
      <c r="D94">
        <v>1828.45</v>
      </c>
      <c r="E94">
        <v>0</v>
      </c>
      <c r="F94">
        <v>40.380000000000003</v>
      </c>
    </row>
    <row r="95" spans="1:6" ht="13" x14ac:dyDescent="0.3">
      <c r="A95" s="32" t="s">
        <v>193</v>
      </c>
      <c r="B95">
        <v>122</v>
      </c>
      <c r="C95">
        <v>21.14</v>
      </c>
      <c r="D95">
        <v>2579.08</v>
      </c>
      <c r="E95">
        <v>0</v>
      </c>
      <c r="F95">
        <v>40.380000000000003</v>
      </c>
    </row>
    <row r="96" spans="1:6" ht="13" x14ac:dyDescent="0.3">
      <c r="A96" s="32" t="s">
        <v>194</v>
      </c>
      <c r="B96">
        <v>197</v>
      </c>
      <c r="C96">
        <v>23.37</v>
      </c>
      <c r="D96">
        <v>4603.8900000000003</v>
      </c>
      <c r="E96">
        <v>0</v>
      </c>
      <c r="F96">
        <v>40.380000000000003</v>
      </c>
    </row>
    <row r="97" spans="1:6" ht="13" x14ac:dyDescent="0.3">
      <c r="A97" s="32" t="s">
        <v>195</v>
      </c>
      <c r="B97">
        <v>255</v>
      </c>
      <c r="C97">
        <v>24.61</v>
      </c>
      <c r="D97">
        <v>6275.55</v>
      </c>
      <c r="E97">
        <v>0</v>
      </c>
      <c r="F97">
        <v>40.380000000000003</v>
      </c>
    </row>
    <row r="98" spans="1:6" ht="13" x14ac:dyDescent="0.3">
      <c r="A98" s="32" t="s">
        <v>196</v>
      </c>
      <c r="B98">
        <v>308</v>
      </c>
      <c r="C98">
        <v>25.73</v>
      </c>
      <c r="D98">
        <v>7924.84</v>
      </c>
      <c r="E98">
        <v>0</v>
      </c>
      <c r="F98">
        <v>40.380000000000003</v>
      </c>
    </row>
    <row r="99" spans="1:6" ht="13" x14ac:dyDescent="0.3">
      <c r="A99" s="32" t="s">
        <v>197</v>
      </c>
      <c r="B99">
        <v>352</v>
      </c>
      <c r="C99">
        <v>26.91</v>
      </c>
      <c r="D99">
        <v>9472.32</v>
      </c>
      <c r="E99">
        <v>0</v>
      </c>
      <c r="F99">
        <v>40.380000000000003</v>
      </c>
    </row>
    <row r="100" spans="1:6" ht="13" x14ac:dyDescent="0.3">
      <c r="A100" s="32" t="s">
        <v>198</v>
      </c>
      <c r="B100">
        <v>367</v>
      </c>
      <c r="C100">
        <v>29.41</v>
      </c>
      <c r="D100">
        <v>10793.47</v>
      </c>
      <c r="E100">
        <v>0</v>
      </c>
      <c r="F100">
        <v>40.380000000000003</v>
      </c>
    </row>
    <row r="101" spans="1:6" ht="13" x14ac:dyDescent="0.3">
      <c r="A101" s="32" t="s">
        <v>199</v>
      </c>
      <c r="B101">
        <v>321</v>
      </c>
      <c r="C101">
        <v>29.77</v>
      </c>
      <c r="D101">
        <v>9556.17</v>
      </c>
      <c r="E101">
        <v>0</v>
      </c>
      <c r="F101">
        <v>40.380000000000003</v>
      </c>
    </row>
    <row r="102" spans="1:6" ht="13" x14ac:dyDescent="0.3">
      <c r="A102" s="32" t="s">
        <v>200</v>
      </c>
      <c r="B102">
        <v>382</v>
      </c>
      <c r="C102">
        <v>29.61</v>
      </c>
      <c r="D102">
        <v>11311.02</v>
      </c>
      <c r="E102">
        <v>0</v>
      </c>
      <c r="F102">
        <v>40.380000000000003</v>
      </c>
    </row>
    <row r="103" spans="1:6" ht="13" x14ac:dyDescent="0.3">
      <c r="A103" s="32" t="s">
        <v>201</v>
      </c>
      <c r="B103">
        <v>460</v>
      </c>
      <c r="C103">
        <v>33.07</v>
      </c>
      <c r="D103">
        <v>15212.2</v>
      </c>
      <c r="E103">
        <v>0</v>
      </c>
      <c r="F103">
        <v>40.380000000000003</v>
      </c>
    </row>
    <row r="104" spans="1:6" ht="13" x14ac:dyDescent="0.3">
      <c r="A104" s="32" t="s">
        <v>202</v>
      </c>
      <c r="B104">
        <v>472</v>
      </c>
      <c r="C104">
        <v>36.979999999999997</v>
      </c>
      <c r="D104">
        <v>17454.560000000001</v>
      </c>
      <c r="E104">
        <v>0</v>
      </c>
      <c r="F104">
        <v>40.380000000000003</v>
      </c>
    </row>
    <row r="105" spans="1:6" ht="13" x14ac:dyDescent="0.3">
      <c r="A105" s="32" t="s">
        <v>203</v>
      </c>
      <c r="B105">
        <v>305</v>
      </c>
      <c r="C105">
        <v>44.24</v>
      </c>
      <c r="D105">
        <v>13493.2</v>
      </c>
      <c r="E105">
        <v>1177.3</v>
      </c>
      <c r="F105">
        <v>40.380000000000003</v>
      </c>
    </row>
    <row r="106" spans="1:6" ht="13" x14ac:dyDescent="0.3">
      <c r="A106" s="32" t="s">
        <v>204</v>
      </c>
      <c r="B106">
        <v>203</v>
      </c>
      <c r="C106">
        <v>41.66</v>
      </c>
      <c r="D106">
        <v>8456.98</v>
      </c>
      <c r="E106">
        <v>259.83999999999997</v>
      </c>
      <c r="F106">
        <v>40.380000000000003</v>
      </c>
    </row>
    <row r="107" spans="1:6" ht="13" x14ac:dyDescent="0.3">
      <c r="A107" s="32" t="s">
        <v>205</v>
      </c>
      <c r="B107">
        <v>160</v>
      </c>
      <c r="C107">
        <v>41.59</v>
      </c>
      <c r="D107">
        <v>6654.4</v>
      </c>
      <c r="E107">
        <v>193.6</v>
      </c>
      <c r="F107">
        <v>40.380000000000003</v>
      </c>
    </row>
    <row r="108" spans="1:6" ht="13" x14ac:dyDescent="0.3">
      <c r="A108" s="32" t="s">
        <v>206</v>
      </c>
      <c r="B108">
        <v>152</v>
      </c>
      <c r="C108">
        <v>31.71</v>
      </c>
      <c r="D108">
        <v>4819.92</v>
      </c>
      <c r="E108">
        <v>0</v>
      </c>
      <c r="F108">
        <v>40.380000000000003</v>
      </c>
    </row>
    <row r="109" spans="1:6" ht="13" x14ac:dyDescent="0.3">
      <c r="A109" s="32" t="s">
        <v>207</v>
      </c>
      <c r="B109">
        <v>272</v>
      </c>
      <c r="C109">
        <v>27.3</v>
      </c>
      <c r="D109">
        <v>7425.6</v>
      </c>
      <c r="E109">
        <v>0</v>
      </c>
      <c r="F109">
        <v>40.380000000000003</v>
      </c>
    </row>
    <row r="110" spans="1:6" ht="13" x14ac:dyDescent="0.3">
      <c r="A110" s="32" t="s">
        <v>208</v>
      </c>
      <c r="B110">
        <v>246</v>
      </c>
      <c r="C110">
        <v>24.76</v>
      </c>
      <c r="D110">
        <v>6090.96</v>
      </c>
      <c r="E110">
        <v>0</v>
      </c>
      <c r="F110">
        <v>40.380000000000003</v>
      </c>
    </row>
    <row r="111" spans="1:6" ht="13" x14ac:dyDescent="0.3">
      <c r="A111" s="32" t="s">
        <v>209</v>
      </c>
      <c r="B111">
        <v>201</v>
      </c>
      <c r="C111">
        <v>24.09</v>
      </c>
      <c r="D111">
        <v>4842.09</v>
      </c>
      <c r="E111">
        <v>0</v>
      </c>
      <c r="F111">
        <v>40.380000000000003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E112"/>
  <sheetViews>
    <sheetView topLeftCell="A6" zoomScaleNormal="100" workbookViewId="0">
      <pane xSplit="2" ySplit="11" topLeftCell="AB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45194</v>
      </c>
      <c r="B12" s="11" t="s">
        <v>146</v>
      </c>
      <c r="C12" s="3">
        <f>B88</f>
        <v>137</v>
      </c>
      <c r="D12" s="30">
        <f>C88</f>
        <v>22.5</v>
      </c>
      <c r="E12" s="3">
        <f>B89</f>
        <v>101</v>
      </c>
      <c r="F12" s="191">
        <f>C89</f>
        <v>21.34</v>
      </c>
      <c r="G12" s="3">
        <f>B90</f>
        <v>80</v>
      </c>
      <c r="H12" s="30">
        <f>C90</f>
        <v>19.77</v>
      </c>
      <c r="I12" s="3">
        <f>B91</f>
        <v>93</v>
      </c>
      <c r="J12" s="30">
        <f>C91</f>
        <v>20.059999999999999</v>
      </c>
      <c r="K12" s="3">
        <f>B92</f>
        <v>181</v>
      </c>
      <c r="L12" s="30">
        <f>C92</f>
        <v>24.85</v>
      </c>
      <c r="M12" s="3">
        <f>B93</f>
        <v>284</v>
      </c>
      <c r="N12" s="30">
        <f>C93</f>
        <v>29.23</v>
      </c>
      <c r="O12" s="3">
        <f>B94</f>
        <v>224</v>
      </c>
      <c r="P12" s="30">
        <f>C94</f>
        <v>30.17</v>
      </c>
      <c r="Q12" s="3">
        <f>B95</f>
        <v>243</v>
      </c>
      <c r="R12" s="30">
        <f>C95</f>
        <v>30.49</v>
      </c>
      <c r="S12" s="3">
        <f>B96</f>
        <v>243</v>
      </c>
      <c r="T12" s="30">
        <f>C96</f>
        <v>47.82</v>
      </c>
      <c r="U12" s="3">
        <f>B97</f>
        <v>233</v>
      </c>
      <c r="V12" s="30">
        <f>C97</f>
        <v>75.06</v>
      </c>
      <c r="W12" s="3">
        <f>B98</f>
        <v>166</v>
      </c>
      <c r="X12" s="30">
        <f>C98</f>
        <v>33.659999999999997</v>
      </c>
      <c r="Y12" s="3">
        <f>B99</f>
        <v>92</v>
      </c>
      <c r="Z12" s="30">
        <f>C99</f>
        <v>33.9</v>
      </c>
      <c r="AA12" s="3">
        <f>B100</f>
        <v>114</v>
      </c>
      <c r="AB12" s="30">
        <f>C100</f>
        <v>37.79</v>
      </c>
      <c r="AC12" s="3">
        <f>B101</f>
        <v>157</v>
      </c>
      <c r="AD12" s="30">
        <f>C101</f>
        <v>37.85</v>
      </c>
      <c r="AE12" s="3">
        <f>B102</f>
        <v>233</v>
      </c>
      <c r="AF12" s="30">
        <f>C102</f>
        <v>37.75</v>
      </c>
      <c r="AG12" s="3">
        <f>B103</f>
        <v>323</v>
      </c>
      <c r="AH12" s="30">
        <f>C103</f>
        <v>41.58</v>
      </c>
      <c r="AI12" s="3">
        <f>B104</f>
        <v>314</v>
      </c>
      <c r="AJ12" s="30">
        <f>C104</f>
        <v>45.74</v>
      </c>
      <c r="AK12" s="3">
        <f>B105</f>
        <v>295</v>
      </c>
      <c r="AL12" s="30">
        <f>C105</f>
        <v>42.78</v>
      </c>
      <c r="AM12" s="3">
        <f>B106</f>
        <v>220</v>
      </c>
      <c r="AN12" s="30">
        <f>C106</f>
        <v>42.61</v>
      </c>
      <c r="AO12" s="3">
        <f>B107</f>
        <v>141</v>
      </c>
      <c r="AP12" s="30">
        <f>C107</f>
        <v>38.840000000000003</v>
      </c>
      <c r="AQ12" s="3">
        <f>B108</f>
        <v>14</v>
      </c>
      <c r="AR12" s="30">
        <f>C108</f>
        <v>32.78</v>
      </c>
      <c r="AS12" s="3">
        <f>B109</f>
        <v>0</v>
      </c>
      <c r="AT12" s="30">
        <f>C109</f>
        <v>0</v>
      </c>
      <c r="AU12" s="3">
        <f>B110</f>
        <v>171</v>
      </c>
      <c r="AV12" s="30">
        <f>C110</f>
        <v>27.05</v>
      </c>
      <c r="AW12" s="3">
        <f>B111</f>
        <v>140</v>
      </c>
      <c r="AX12" s="30">
        <f>C111</f>
        <v>26.47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3082.5</v>
      </c>
      <c r="E13" s="24"/>
      <c r="F13" s="9">
        <f>$D89</f>
        <v>2155.34</v>
      </c>
      <c r="G13" s="24"/>
      <c r="H13" s="9">
        <f>$D90</f>
        <v>1581.6</v>
      </c>
      <c r="I13" s="24"/>
      <c r="J13" s="9">
        <f>$D91</f>
        <v>1865.58</v>
      </c>
      <c r="K13" s="24"/>
      <c r="L13" s="9">
        <f>$D92</f>
        <v>4497.8500000000004</v>
      </c>
      <c r="M13" s="24"/>
      <c r="N13" s="9">
        <f>$D93</f>
        <v>8301.32</v>
      </c>
      <c r="O13" s="24"/>
      <c r="P13" s="9">
        <f>$D94</f>
        <v>6758.08</v>
      </c>
      <c r="Q13" s="24"/>
      <c r="R13" s="9">
        <f>$D95</f>
        <v>7409.07</v>
      </c>
      <c r="S13" s="24"/>
      <c r="T13" s="9">
        <f>$D96</f>
        <v>11620.26</v>
      </c>
      <c r="U13" s="24"/>
      <c r="V13" s="9">
        <f>$D97</f>
        <v>17488.98</v>
      </c>
      <c r="W13" s="24"/>
      <c r="X13" s="9">
        <f>$D98</f>
        <v>5587.56</v>
      </c>
      <c r="Y13" s="24"/>
      <c r="Z13" s="9">
        <f>$D99</f>
        <v>3118.8</v>
      </c>
      <c r="AA13" s="24"/>
      <c r="AB13" s="9">
        <f>$D100</f>
        <v>4308.0600000000004</v>
      </c>
      <c r="AC13" s="24"/>
      <c r="AD13" s="9">
        <f>$D101</f>
        <v>5942.45</v>
      </c>
      <c r="AE13" s="24"/>
      <c r="AF13" s="9">
        <f>$D102</f>
        <v>8795.75</v>
      </c>
      <c r="AG13" s="24"/>
      <c r="AH13" s="9">
        <f>$D103</f>
        <v>13430.34</v>
      </c>
      <c r="AI13" s="24"/>
      <c r="AJ13" s="9">
        <f>$D104</f>
        <v>14362.36</v>
      </c>
      <c r="AK13" s="24"/>
      <c r="AL13" s="9">
        <f>$D105</f>
        <v>12620.1</v>
      </c>
      <c r="AM13" s="24"/>
      <c r="AN13" s="9">
        <f>$D106</f>
        <v>9374.2000000000007</v>
      </c>
      <c r="AO13" s="24"/>
      <c r="AP13" s="9">
        <f>$D107</f>
        <v>5476.44</v>
      </c>
      <c r="AQ13" s="24"/>
      <c r="AR13" s="9">
        <f>$D108</f>
        <v>458.92</v>
      </c>
      <c r="AS13" s="24"/>
      <c r="AT13" s="9">
        <f>$D109</f>
        <v>0</v>
      </c>
      <c r="AU13" s="24"/>
      <c r="AV13" s="9">
        <f>$D110</f>
        <v>4625.55</v>
      </c>
      <c r="AW13" s="24"/>
      <c r="AX13" s="9">
        <f>$D111</f>
        <v>3705.8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40.380000000000003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13157.6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1807.92</v>
      </c>
      <c r="U15" s="24"/>
      <c r="V15" s="9">
        <f>$E97</f>
        <v>8080.44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387.6</v>
      </c>
      <c r="AI15" s="24"/>
      <c r="AJ15" s="9">
        <f>$E104</f>
        <v>1683.04</v>
      </c>
      <c r="AK15" s="24"/>
      <c r="AL15" s="9">
        <f>$E105</f>
        <v>708</v>
      </c>
      <c r="AM15" s="24"/>
      <c r="AN15" s="9">
        <f>$E106</f>
        <v>490.6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538</v>
      </c>
      <c r="T26" s="120" t="s">
        <v>164</v>
      </c>
      <c r="U26" s="109">
        <f t="shared" si="9"/>
        <v>538</v>
      </c>
      <c r="V26" s="120" t="s">
        <v>164</v>
      </c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538</v>
      </c>
      <c r="AL26" s="120" t="s">
        <v>164</v>
      </c>
      <c r="AM26" s="109">
        <f t="shared" si="18"/>
        <v>538</v>
      </c>
      <c r="AN26" s="120" t="s">
        <v>164</v>
      </c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72</v>
      </c>
      <c r="T34" s="120" t="s">
        <v>164</v>
      </c>
      <c r="U34" s="109">
        <f t="shared" si="9"/>
        <v>72</v>
      </c>
      <c r="V34" s="120" t="s">
        <v>164</v>
      </c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73</v>
      </c>
      <c r="T35" s="119" t="s">
        <v>164</v>
      </c>
      <c r="U35" s="109">
        <f t="shared" si="9"/>
        <v>73</v>
      </c>
      <c r="V35" s="119" t="s">
        <v>164</v>
      </c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150</v>
      </c>
      <c r="T36" s="120" t="s">
        <v>164</v>
      </c>
      <c r="U36" s="109">
        <f t="shared" si="9"/>
        <v>150</v>
      </c>
      <c r="V36" s="120" t="s">
        <v>164</v>
      </c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833</v>
      </c>
      <c r="T39" s="5"/>
      <c r="U39" s="110">
        <f>SUM(U23:U38)</f>
        <v>833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683</v>
      </c>
      <c r="AH39" s="5"/>
      <c r="AI39" s="110">
        <f>SUM(AI23:AI38)</f>
        <v>683</v>
      </c>
      <c r="AJ39" s="5"/>
      <c r="AK39" s="110">
        <f>SUM(AK23:AK38)</f>
        <v>683</v>
      </c>
      <c r="AL39" s="5"/>
      <c r="AM39" s="110">
        <f>SUM(AM23:AM38)</f>
        <v>683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>x</v>
      </c>
      <c r="U60" s="115"/>
      <c r="V60" s="120" t="str">
        <f>IF(V26="x","x","")</f>
        <v>x</v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>x</v>
      </c>
      <c r="AM60" s="115"/>
      <c r="AN60" s="120" t="str">
        <f>IF(AN26="x","x","")</f>
        <v>x</v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>x</v>
      </c>
      <c r="U68" s="115"/>
      <c r="V68" s="120" t="str">
        <f t="shared" si="33"/>
        <v>x</v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>x</v>
      </c>
      <c r="AM68" s="115"/>
      <c r="AN68" s="120" t="str">
        <f t="shared" si="42"/>
        <v>x</v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>x</v>
      </c>
      <c r="U69" s="115"/>
      <c r="V69" s="119" t="str">
        <f t="shared" si="33"/>
        <v>x</v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>x</v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>x</v>
      </c>
      <c r="U70" s="115"/>
      <c r="V70" s="120" t="str">
        <f t="shared" si="33"/>
        <v>x</v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299</v>
      </c>
    </row>
    <row r="84" spans="1:6" x14ac:dyDescent="0.25">
      <c r="A84" t="s">
        <v>179</v>
      </c>
      <c r="B84" t="s">
        <v>300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137</v>
      </c>
      <c r="C88">
        <v>22.5</v>
      </c>
      <c r="D88">
        <v>3082.5</v>
      </c>
      <c r="E88">
        <v>0</v>
      </c>
      <c r="F88" s="130">
        <v>40.380000000000003</v>
      </c>
    </row>
    <row r="89" spans="1:6" ht="13" x14ac:dyDescent="0.3">
      <c r="A89" s="32" t="s">
        <v>187</v>
      </c>
      <c r="B89">
        <v>101</v>
      </c>
      <c r="C89">
        <v>21.34</v>
      </c>
      <c r="D89">
        <v>2155.34</v>
      </c>
      <c r="E89">
        <v>0</v>
      </c>
      <c r="F89">
        <v>40.380000000000003</v>
      </c>
    </row>
    <row r="90" spans="1:6" ht="13" x14ac:dyDescent="0.3">
      <c r="A90" s="32" t="s">
        <v>188</v>
      </c>
      <c r="B90">
        <v>80</v>
      </c>
      <c r="C90">
        <v>19.77</v>
      </c>
      <c r="D90">
        <v>1581.6</v>
      </c>
      <c r="E90">
        <v>0</v>
      </c>
      <c r="F90">
        <v>40.380000000000003</v>
      </c>
    </row>
    <row r="91" spans="1:6" ht="13" x14ac:dyDescent="0.3">
      <c r="A91" s="32" t="s">
        <v>189</v>
      </c>
      <c r="B91">
        <v>93</v>
      </c>
      <c r="C91">
        <v>20.059999999999999</v>
      </c>
      <c r="D91">
        <v>1865.58</v>
      </c>
      <c r="E91">
        <v>0</v>
      </c>
      <c r="F91">
        <v>40.380000000000003</v>
      </c>
    </row>
    <row r="92" spans="1:6" ht="13" x14ac:dyDescent="0.3">
      <c r="A92" s="32" t="s">
        <v>190</v>
      </c>
      <c r="B92">
        <v>181</v>
      </c>
      <c r="C92">
        <v>24.85</v>
      </c>
      <c r="D92">
        <v>4497.8500000000004</v>
      </c>
      <c r="E92">
        <v>0</v>
      </c>
      <c r="F92">
        <v>40.380000000000003</v>
      </c>
    </row>
    <row r="93" spans="1:6" ht="13" x14ac:dyDescent="0.3">
      <c r="A93" s="32" t="s">
        <v>191</v>
      </c>
      <c r="B93">
        <v>284</v>
      </c>
      <c r="C93">
        <v>29.23</v>
      </c>
      <c r="D93">
        <v>8301.32</v>
      </c>
      <c r="E93">
        <v>0</v>
      </c>
      <c r="F93">
        <v>40.380000000000003</v>
      </c>
    </row>
    <row r="94" spans="1:6" ht="13" x14ac:dyDescent="0.3">
      <c r="A94" s="32" t="s">
        <v>192</v>
      </c>
      <c r="B94">
        <v>224</v>
      </c>
      <c r="C94">
        <v>30.17</v>
      </c>
      <c r="D94">
        <v>6758.08</v>
      </c>
      <c r="E94">
        <v>0</v>
      </c>
      <c r="F94">
        <v>40.380000000000003</v>
      </c>
    </row>
    <row r="95" spans="1:6" ht="13" x14ac:dyDescent="0.3">
      <c r="A95" s="32" t="s">
        <v>193</v>
      </c>
      <c r="B95">
        <v>243</v>
      </c>
      <c r="C95">
        <v>30.49</v>
      </c>
      <c r="D95">
        <v>7409.07</v>
      </c>
      <c r="E95">
        <v>0</v>
      </c>
      <c r="F95">
        <v>40.380000000000003</v>
      </c>
    </row>
    <row r="96" spans="1:6" ht="13" x14ac:dyDescent="0.3">
      <c r="A96" s="32" t="s">
        <v>194</v>
      </c>
      <c r="B96">
        <v>243</v>
      </c>
      <c r="C96">
        <v>47.82</v>
      </c>
      <c r="D96">
        <v>11620.26</v>
      </c>
      <c r="E96">
        <v>1807.92</v>
      </c>
      <c r="F96">
        <v>40.380000000000003</v>
      </c>
    </row>
    <row r="97" spans="1:6" ht="13" x14ac:dyDescent="0.3">
      <c r="A97" s="32" t="s">
        <v>195</v>
      </c>
      <c r="B97">
        <v>233</v>
      </c>
      <c r="C97">
        <v>75.06</v>
      </c>
      <c r="D97">
        <v>17488.98</v>
      </c>
      <c r="E97">
        <v>8080.44</v>
      </c>
      <c r="F97">
        <v>40.380000000000003</v>
      </c>
    </row>
    <row r="98" spans="1:6" ht="13" x14ac:dyDescent="0.3">
      <c r="A98" s="32" t="s">
        <v>196</v>
      </c>
      <c r="B98">
        <v>166</v>
      </c>
      <c r="C98">
        <v>33.659999999999997</v>
      </c>
      <c r="D98">
        <v>5587.56</v>
      </c>
      <c r="E98">
        <v>0</v>
      </c>
      <c r="F98">
        <v>40.380000000000003</v>
      </c>
    </row>
    <row r="99" spans="1:6" ht="13" x14ac:dyDescent="0.3">
      <c r="A99" s="32" t="s">
        <v>197</v>
      </c>
      <c r="B99">
        <v>92</v>
      </c>
      <c r="C99">
        <v>33.9</v>
      </c>
      <c r="D99">
        <v>3118.8</v>
      </c>
      <c r="E99">
        <v>0</v>
      </c>
      <c r="F99">
        <v>40.380000000000003</v>
      </c>
    </row>
    <row r="100" spans="1:6" ht="13" x14ac:dyDescent="0.3">
      <c r="A100" s="32" t="s">
        <v>198</v>
      </c>
      <c r="B100">
        <v>114</v>
      </c>
      <c r="C100">
        <v>37.79</v>
      </c>
      <c r="D100">
        <v>4308.0600000000004</v>
      </c>
      <c r="E100">
        <v>0</v>
      </c>
      <c r="F100">
        <v>40.380000000000003</v>
      </c>
    </row>
    <row r="101" spans="1:6" ht="13" x14ac:dyDescent="0.3">
      <c r="A101" s="32" t="s">
        <v>199</v>
      </c>
      <c r="B101">
        <v>157</v>
      </c>
      <c r="C101">
        <v>37.85</v>
      </c>
      <c r="D101">
        <v>5942.45</v>
      </c>
      <c r="E101">
        <v>0</v>
      </c>
      <c r="F101">
        <v>40.380000000000003</v>
      </c>
    </row>
    <row r="102" spans="1:6" ht="13" x14ac:dyDescent="0.3">
      <c r="A102" s="32" t="s">
        <v>200</v>
      </c>
      <c r="B102">
        <v>233</v>
      </c>
      <c r="C102">
        <v>37.75</v>
      </c>
      <c r="D102">
        <v>8795.75</v>
      </c>
      <c r="E102">
        <v>0</v>
      </c>
      <c r="F102">
        <v>40.380000000000003</v>
      </c>
    </row>
    <row r="103" spans="1:6" ht="13" x14ac:dyDescent="0.3">
      <c r="A103" s="32" t="s">
        <v>201</v>
      </c>
      <c r="B103">
        <v>323</v>
      </c>
      <c r="C103">
        <v>41.58</v>
      </c>
      <c r="D103">
        <v>13430.34</v>
      </c>
      <c r="E103">
        <v>387.6</v>
      </c>
      <c r="F103">
        <v>40.380000000000003</v>
      </c>
    </row>
    <row r="104" spans="1:6" ht="13" x14ac:dyDescent="0.3">
      <c r="A104" s="32" t="s">
        <v>202</v>
      </c>
      <c r="B104">
        <v>314</v>
      </c>
      <c r="C104">
        <v>45.74</v>
      </c>
      <c r="D104">
        <v>14362.36</v>
      </c>
      <c r="E104">
        <v>1683.04</v>
      </c>
      <c r="F104">
        <v>40.380000000000003</v>
      </c>
    </row>
    <row r="105" spans="1:6" ht="13" x14ac:dyDescent="0.3">
      <c r="A105" s="32" t="s">
        <v>203</v>
      </c>
      <c r="B105">
        <v>295</v>
      </c>
      <c r="C105">
        <v>42.78</v>
      </c>
      <c r="D105">
        <v>12620.1</v>
      </c>
      <c r="E105">
        <v>708</v>
      </c>
      <c r="F105">
        <v>40.380000000000003</v>
      </c>
    </row>
    <row r="106" spans="1:6" ht="13" x14ac:dyDescent="0.3">
      <c r="A106" s="32" t="s">
        <v>204</v>
      </c>
      <c r="B106">
        <v>220</v>
      </c>
      <c r="C106">
        <v>42.61</v>
      </c>
      <c r="D106">
        <v>9374.2000000000007</v>
      </c>
      <c r="E106">
        <v>490.6</v>
      </c>
      <c r="F106">
        <v>40.380000000000003</v>
      </c>
    </row>
    <row r="107" spans="1:6" ht="13" x14ac:dyDescent="0.3">
      <c r="A107" s="32" t="s">
        <v>205</v>
      </c>
      <c r="B107">
        <v>141</v>
      </c>
      <c r="C107">
        <v>38.840000000000003</v>
      </c>
      <c r="D107">
        <v>5476.44</v>
      </c>
      <c r="E107">
        <v>0</v>
      </c>
      <c r="F107">
        <v>40.380000000000003</v>
      </c>
    </row>
    <row r="108" spans="1:6" ht="13" x14ac:dyDescent="0.3">
      <c r="A108" s="32" t="s">
        <v>206</v>
      </c>
      <c r="B108">
        <v>14</v>
      </c>
      <c r="C108">
        <v>32.78</v>
      </c>
      <c r="D108">
        <v>458.92</v>
      </c>
      <c r="E108">
        <v>0</v>
      </c>
      <c r="F108">
        <v>40.380000000000003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40.380000000000003</v>
      </c>
    </row>
    <row r="110" spans="1:6" ht="13" x14ac:dyDescent="0.3">
      <c r="A110" s="32" t="s">
        <v>208</v>
      </c>
      <c r="B110">
        <v>171</v>
      </c>
      <c r="C110">
        <v>27.05</v>
      </c>
      <c r="D110">
        <v>4625.55</v>
      </c>
      <c r="E110">
        <v>0</v>
      </c>
      <c r="F110">
        <v>40.380000000000003</v>
      </c>
    </row>
    <row r="111" spans="1:6" ht="13" x14ac:dyDescent="0.3">
      <c r="A111" s="32" t="s">
        <v>209</v>
      </c>
      <c r="B111">
        <v>140</v>
      </c>
      <c r="C111">
        <v>26.47</v>
      </c>
      <c r="D111">
        <v>3705.8</v>
      </c>
      <c r="E111">
        <v>0</v>
      </c>
      <c r="F111">
        <v>40.380000000000003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E112"/>
  <sheetViews>
    <sheetView topLeftCell="A6" zoomScaleNormal="100" workbookViewId="0">
      <pane xSplit="2" ySplit="11" topLeftCell="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45195</v>
      </c>
      <c r="B12" s="11" t="s">
        <v>146</v>
      </c>
      <c r="C12" s="3">
        <f>B88</f>
        <v>203</v>
      </c>
      <c r="D12" s="30">
        <f>C88</f>
        <v>24.18</v>
      </c>
      <c r="E12" s="3">
        <f>B89</f>
        <v>176</v>
      </c>
      <c r="F12" s="191">
        <f>C89</f>
        <v>23.18</v>
      </c>
      <c r="G12" s="3">
        <f>B90</f>
        <v>136</v>
      </c>
      <c r="H12" s="30">
        <f>C90</f>
        <v>22.77</v>
      </c>
      <c r="I12" s="3">
        <f>B91</f>
        <v>148</v>
      </c>
      <c r="J12" s="30">
        <f>C91</f>
        <v>23.27</v>
      </c>
      <c r="K12" s="3">
        <f>B92</f>
        <v>132</v>
      </c>
      <c r="L12" s="30">
        <f>C92</f>
        <v>25.91</v>
      </c>
      <c r="M12" s="3">
        <f>B93</f>
        <v>0</v>
      </c>
      <c r="N12" s="30">
        <f>C93</f>
        <v>0</v>
      </c>
      <c r="O12" s="3">
        <f>B94</f>
        <v>0</v>
      </c>
      <c r="P12" s="30">
        <f>C94</f>
        <v>0</v>
      </c>
      <c r="Q12" s="3">
        <f>B95</f>
        <v>0</v>
      </c>
      <c r="R12" s="30">
        <f>C95</f>
        <v>0</v>
      </c>
      <c r="S12" s="3">
        <f>B96</f>
        <v>0</v>
      </c>
      <c r="T12" s="30">
        <f>C96</f>
        <v>0</v>
      </c>
      <c r="U12" s="3">
        <f>B97</f>
        <v>0</v>
      </c>
      <c r="V12" s="30">
        <f>C97</f>
        <v>0</v>
      </c>
      <c r="W12" s="3">
        <f>B98</f>
        <v>0</v>
      </c>
      <c r="X12" s="30">
        <f>C98</f>
        <v>0</v>
      </c>
      <c r="Y12" s="3">
        <f>B99</f>
        <v>0</v>
      </c>
      <c r="Z12" s="30">
        <f>C99</f>
        <v>0</v>
      </c>
      <c r="AA12" s="3">
        <f>B100</f>
        <v>3</v>
      </c>
      <c r="AB12" s="30">
        <f>C100</f>
        <v>42.04</v>
      </c>
      <c r="AC12" s="3">
        <f>B101</f>
        <v>0</v>
      </c>
      <c r="AD12" s="30">
        <f>C101</f>
        <v>0</v>
      </c>
      <c r="AE12" s="3">
        <f>B102</f>
        <v>86</v>
      </c>
      <c r="AF12" s="30">
        <f>C102</f>
        <v>44.51</v>
      </c>
      <c r="AG12" s="3">
        <f>B103</f>
        <v>84</v>
      </c>
      <c r="AH12" s="30">
        <f>C103</f>
        <v>48.66</v>
      </c>
      <c r="AI12" s="3">
        <f>B104</f>
        <v>17</v>
      </c>
      <c r="AJ12" s="30">
        <f>C104</f>
        <v>48.92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193</v>
      </c>
      <c r="AT12" s="30">
        <f>C109</f>
        <v>29.06</v>
      </c>
      <c r="AU12" s="3">
        <f>B110</f>
        <v>164</v>
      </c>
      <c r="AV12" s="30">
        <f>C110</f>
        <v>25.41</v>
      </c>
      <c r="AW12" s="3">
        <f>B111</f>
        <v>212</v>
      </c>
      <c r="AX12" s="30">
        <f>C111</f>
        <v>24.85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4908.54</v>
      </c>
      <c r="E13" s="24"/>
      <c r="F13" s="9">
        <f>$D89</f>
        <v>4079.68</v>
      </c>
      <c r="G13" s="24"/>
      <c r="H13" s="9">
        <f>$D90</f>
        <v>3096.72</v>
      </c>
      <c r="I13" s="24"/>
      <c r="J13" s="9">
        <f>$D91</f>
        <v>3443.96</v>
      </c>
      <c r="K13" s="24"/>
      <c r="L13" s="9">
        <f>$D92</f>
        <v>3420.12</v>
      </c>
      <c r="M13" s="24"/>
      <c r="N13" s="9">
        <f>$D93</f>
        <v>0</v>
      </c>
      <c r="O13" s="24"/>
      <c r="P13" s="9">
        <f>$D94</f>
        <v>0</v>
      </c>
      <c r="Q13" s="24"/>
      <c r="R13" s="9">
        <f>$D95</f>
        <v>0</v>
      </c>
      <c r="S13" s="24"/>
      <c r="T13" s="9">
        <f>$D96</f>
        <v>0</v>
      </c>
      <c r="U13" s="24"/>
      <c r="V13" s="9">
        <f>$D97</f>
        <v>0</v>
      </c>
      <c r="W13" s="24"/>
      <c r="X13" s="9">
        <f>$D98</f>
        <v>0</v>
      </c>
      <c r="Y13" s="24"/>
      <c r="Z13" s="9">
        <f>$D99</f>
        <v>0</v>
      </c>
      <c r="AA13" s="24"/>
      <c r="AB13" s="9">
        <f>$D100</f>
        <v>126.12</v>
      </c>
      <c r="AC13" s="24"/>
      <c r="AD13" s="9">
        <f>$D101</f>
        <v>0</v>
      </c>
      <c r="AE13" s="24"/>
      <c r="AF13" s="9">
        <f>$D102</f>
        <v>3827.86</v>
      </c>
      <c r="AG13" s="24"/>
      <c r="AH13" s="9">
        <f>$D103</f>
        <v>4087.44</v>
      </c>
      <c r="AI13" s="24"/>
      <c r="AJ13" s="9">
        <f>$D104</f>
        <v>831.64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5608.58</v>
      </c>
      <c r="AU13" s="24"/>
      <c r="AV13" s="9">
        <f>$D110</f>
        <v>4167.24</v>
      </c>
      <c r="AW13" s="24"/>
      <c r="AX13" s="9">
        <f>$D111</f>
        <v>5268.2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40.380000000000003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1200.8600000000001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4.9800000000000004</v>
      </c>
      <c r="AC15" s="24"/>
      <c r="AD15" s="9">
        <f>$E101</f>
        <v>0</v>
      </c>
      <c r="AE15" s="24"/>
      <c r="AF15" s="9">
        <f>$E102</f>
        <v>355.18</v>
      </c>
      <c r="AG15" s="24"/>
      <c r="AH15" s="9">
        <f>$E103</f>
        <v>695.52</v>
      </c>
      <c r="AI15" s="24"/>
      <c r="AJ15" s="9">
        <f>$E104</f>
        <v>145.18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538</v>
      </c>
      <c r="AB26" s="120" t="s">
        <v>164</v>
      </c>
      <c r="AC26" s="109">
        <f t="shared" si="13"/>
        <v>0</v>
      </c>
      <c r="AD26" s="120"/>
      <c r="AE26" s="109">
        <f t="shared" si="14"/>
        <v>538</v>
      </c>
      <c r="AF26" s="120" t="s">
        <v>164</v>
      </c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538</v>
      </c>
      <c r="AB39" s="5"/>
      <c r="AC39" s="110">
        <f>SUM(AC23:AC38)</f>
        <v>0</v>
      </c>
      <c r="AD39" s="5"/>
      <c r="AE39" s="110">
        <f>SUM(AE23:AE38)</f>
        <v>538</v>
      </c>
      <c r="AF39" s="5"/>
      <c r="AG39" s="110">
        <f>SUM(AG23:AG38)</f>
        <v>538</v>
      </c>
      <c r="AH39" s="5"/>
      <c r="AI39" s="110">
        <f>SUM(AI23:AI38)</f>
        <v>538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>x</v>
      </c>
      <c r="AC60" s="115"/>
      <c r="AD60" s="120" t="str">
        <f>IF(AD26="x","x","")</f>
        <v/>
      </c>
      <c r="AE60" s="115"/>
      <c r="AF60" s="120" t="str">
        <f>IF(AF26="x","x","")</f>
        <v>x</v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301</v>
      </c>
    </row>
    <row r="84" spans="1:6" x14ac:dyDescent="0.25">
      <c r="A84" t="s">
        <v>179</v>
      </c>
      <c r="B84" t="s">
        <v>302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203</v>
      </c>
      <c r="C88">
        <v>24.18</v>
      </c>
      <c r="D88">
        <v>4908.54</v>
      </c>
      <c r="E88">
        <v>0</v>
      </c>
      <c r="F88" s="130">
        <v>40.380000000000003</v>
      </c>
    </row>
    <row r="89" spans="1:6" ht="13" x14ac:dyDescent="0.3">
      <c r="A89" s="32" t="s">
        <v>187</v>
      </c>
      <c r="B89">
        <v>176</v>
      </c>
      <c r="C89">
        <v>23.18</v>
      </c>
      <c r="D89">
        <v>4079.68</v>
      </c>
      <c r="E89">
        <v>0</v>
      </c>
      <c r="F89">
        <v>40.380000000000003</v>
      </c>
    </row>
    <row r="90" spans="1:6" ht="13" x14ac:dyDescent="0.3">
      <c r="A90" s="32" t="s">
        <v>188</v>
      </c>
      <c r="B90">
        <v>136</v>
      </c>
      <c r="C90">
        <v>22.77</v>
      </c>
      <c r="D90">
        <v>3096.72</v>
      </c>
      <c r="E90">
        <v>0</v>
      </c>
      <c r="F90">
        <v>40.380000000000003</v>
      </c>
    </row>
    <row r="91" spans="1:6" ht="13" x14ac:dyDescent="0.3">
      <c r="A91" s="32" t="s">
        <v>189</v>
      </c>
      <c r="B91">
        <v>148</v>
      </c>
      <c r="C91">
        <v>23.27</v>
      </c>
      <c r="D91">
        <v>3443.96</v>
      </c>
      <c r="E91">
        <v>0</v>
      </c>
      <c r="F91">
        <v>40.380000000000003</v>
      </c>
    </row>
    <row r="92" spans="1:6" ht="13" x14ac:dyDescent="0.3">
      <c r="A92" s="32" t="s">
        <v>190</v>
      </c>
      <c r="B92">
        <v>132</v>
      </c>
      <c r="C92">
        <v>25.91</v>
      </c>
      <c r="D92">
        <v>3420.12</v>
      </c>
      <c r="E92">
        <v>0</v>
      </c>
      <c r="F92">
        <v>40.380000000000003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40.380000000000003</v>
      </c>
    </row>
    <row r="94" spans="1:6" ht="13" x14ac:dyDescent="0.3">
      <c r="A94" s="32" t="s">
        <v>192</v>
      </c>
      <c r="B94">
        <v>0</v>
      </c>
      <c r="C94">
        <v>0</v>
      </c>
      <c r="D94">
        <v>0</v>
      </c>
      <c r="E94">
        <v>0</v>
      </c>
      <c r="F94">
        <v>40.380000000000003</v>
      </c>
    </row>
    <row r="95" spans="1:6" ht="13" x14ac:dyDescent="0.3">
      <c r="A95" s="32" t="s">
        <v>193</v>
      </c>
      <c r="B95">
        <v>0</v>
      </c>
      <c r="C95">
        <v>0</v>
      </c>
      <c r="D95">
        <v>0</v>
      </c>
      <c r="E95">
        <v>0</v>
      </c>
      <c r="F95">
        <v>40.380000000000003</v>
      </c>
    </row>
    <row r="96" spans="1:6" ht="13" x14ac:dyDescent="0.3">
      <c r="A96" s="32" t="s">
        <v>194</v>
      </c>
      <c r="B96">
        <v>0</v>
      </c>
      <c r="C96">
        <v>0</v>
      </c>
      <c r="D96">
        <v>0</v>
      </c>
      <c r="E96">
        <v>0</v>
      </c>
      <c r="F96">
        <v>40.380000000000003</v>
      </c>
    </row>
    <row r="97" spans="1:6" ht="13" x14ac:dyDescent="0.3">
      <c r="A97" s="32" t="s">
        <v>195</v>
      </c>
      <c r="B97">
        <v>0</v>
      </c>
      <c r="C97">
        <v>0</v>
      </c>
      <c r="D97">
        <v>0</v>
      </c>
      <c r="E97">
        <v>0</v>
      </c>
      <c r="F97">
        <v>40.380000000000003</v>
      </c>
    </row>
    <row r="98" spans="1:6" ht="13" x14ac:dyDescent="0.3">
      <c r="A98" s="32" t="s">
        <v>196</v>
      </c>
      <c r="B98">
        <v>0</v>
      </c>
      <c r="C98">
        <v>0</v>
      </c>
      <c r="D98">
        <v>0</v>
      </c>
      <c r="E98">
        <v>0</v>
      </c>
      <c r="F98">
        <v>40.380000000000003</v>
      </c>
    </row>
    <row r="99" spans="1:6" ht="13" x14ac:dyDescent="0.3">
      <c r="A99" s="32" t="s">
        <v>197</v>
      </c>
      <c r="B99">
        <v>0</v>
      </c>
      <c r="C99">
        <v>0</v>
      </c>
      <c r="D99">
        <v>0</v>
      </c>
      <c r="E99">
        <v>0</v>
      </c>
      <c r="F99">
        <v>40.380000000000003</v>
      </c>
    </row>
    <row r="100" spans="1:6" ht="13" x14ac:dyDescent="0.3">
      <c r="A100" s="32" t="s">
        <v>198</v>
      </c>
      <c r="B100">
        <v>3</v>
      </c>
      <c r="C100">
        <v>42.04</v>
      </c>
      <c r="D100">
        <v>126.12</v>
      </c>
      <c r="E100">
        <v>4.9800000000000004</v>
      </c>
      <c r="F100">
        <v>40.380000000000003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40.380000000000003</v>
      </c>
    </row>
    <row r="102" spans="1:6" ht="13" x14ac:dyDescent="0.3">
      <c r="A102" s="32" t="s">
        <v>200</v>
      </c>
      <c r="B102">
        <v>86</v>
      </c>
      <c r="C102">
        <v>44.51</v>
      </c>
      <c r="D102">
        <v>3827.86</v>
      </c>
      <c r="E102">
        <v>355.18</v>
      </c>
      <c r="F102">
        <v>40.380000000000003</v>
      </c>
    </row>
    <row r="103" spans="1:6" ht="13" x14ac:dyDescent="0.3">
      <c r="A103" s="32" t="s">
        <v>201</v>
      </c>
      <c r="B103">
        <v>84</v>
      </c>
      <c r="C103">
        <v>48.66</v>
      </c>
      <c r="D103">
        <v>4087.44</v>
      </c>
      <c r="E103">
        <v>695.52</v>
      </c>
      <c r="F103">
        <v>40.380000000000003</v>
      </c>
    </row>
    <row r="104" spans="1:6" ht="13" x14ac:dyDescent="0.3">
      <c r="A104" s="32" t="s">
        <v>202</v>
      </c>
      <c r="B104">
        <v>17</v>
      </c>
      <c r="C104">
        <v>48.92</v>
      </c>
      <c r="D104">
        <v>831.64</v>
      </c>
      <c r="E104">
        <v>145.18</v>
      </c>
      <c r="F104">
        <v>40.380000000000003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40.380000000000003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40.380000000000003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40.380000000000003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40.380000000000003</v>
      </c>
    </row>
    <row r="109" spans="1:6" ht="13" x14ac:dyDescent="0.3">
      <c r="A109" s="32" t="s">
        <v>207</v>
      </c>
      <c r="B109">
        <v>193</v>
      </c>
      <c r="C109">
        <v>29.06</v>
      </c>
      <c r="D109">
        <v>5608.58</v>
      </c>
      <c r="E109">
        <v>0</v>
      </c>
      <c r="F109">
        <v>40.380000000000003</v>
      </c>
    </row>
    <row r="110" spans="1:6" ht="13" x14ac:dyDescent="0.3">
      <c r="A110" s="32" t="s">
        <v>208</v>
      </c>
      <c r="B110">
        <v>164</v>
      </c>
      <c r="C110">
        <v>25.41</v>
      </c>
      <c r="D110">
        <v>4167.24</v>
      </c>
      <c r="E110">
        <v>0</v>
      </c>
      <c r="F110">
        <v>40.380000000000003</v>
      </c>
    </row>
    <row r="111" spans="1:6" ht="13" x14ac:dyDescent="0.3">
      <c r="A111" s="32" t="s">
        <v>209</v>
      </c>
      <c r="B111">
        <v>212</v>
      </c>
      <c r="C111">
        <v>24.85</v>
      </c>
      <c r="D111">
        <v>5268.2</v>
      </c>
      <c r="E111">
        <v>0</v>
      </c>
      <c r="F111">
        <v>40.380000000000003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E112"/>
  <sheetViews>
    <sheetView topLeftCell="A6" zoomScaleNormal="100" workbookViewId="0">
      <pane xSplit="2" ySplit="11" topLeftCell="AB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45196</v>
      </c>
      <c r="B12" s="11" t="s">
        <v>146</v>
      </c>
      <c r="C12" s="3">
        <f>B88</f>
        <v>208</v>
      </c>
      <c r="D12" s="30">
        <f>C88</f>
        <v>24.17</v>
      </c>
      <c r="E12" s="3">
        <f>B89</f>
        <v>195</v>
      </c>
      <c r="F12" s="191">
        <f>C89</f>
        <v>22.05</v>
      </c>
      <c r="G12" s="3">
        <f>B90</f>
        <v>168</v>
      </c>
      <c r="H12" s="30">
        <f>C90</f>
        <v>22.69</v>
      </c>
      <c r="I12" s="3">
        <f>B91</f>
        <v>181</v>
      </c>
      <c r="J12" s="30">
        <f>C91</f>
        <v>23.28</v>
      </c>
      <c r="K12" s="3">
        <f>B92</f>
        <v>209</v>
      </c>
      <c r="L12" s="30">
        <f>C92</f>
        <v>24.83</v>
      </c>
      <c r="M12" s="3">
        <f>B93</f>
        <v>131</v>
      </c>
      <c r="N12" s="30">
        <f>C93</f>
        <v>37.119999999999997</v>
      </c>
      <c r="O12" s="3">
        <f>B94</f>
        <v>119</v>
      </c>
      <c r="P12" s="30">
        <f>C94</f>
        <v>50.57</v>
      </c>
      <c r="Q12" s="3">
        <f>B95</f>
        <v>101</v>
      </c>
      <c r="R12" s="30">
        <f>C95</f>
        <v>31.93</v>
      </c>
      <c r="S12" s="3">
        <f>B96</f>
        <v>55</v>
      </c>
      <c r="T12" s="30">
        <f>C96</f>
        <v>34.39</v>
      </c>
      <c r="U12" s="3">
        <f>B97</f>
        <v>0</v>
      </c>
      <c r="V12" s="30">
        <f>C97</f>
        <v>0</v>
      </c>
      <c r="W12" s="3">
        <f>B98</f>
        <v>58</v>
      </c>
      <c r="X12" s="30">
        <f>C98</f>
        <v>31.12</v>
      </c>
      <c r="Y12" s="3">
        <f>B99</f>
        <v>46</v>
      </c>
      <c r="Z12" s="30">
        <f>C99</f>
        <v>34.590000000000003</v>
      </c>
      <c r="AA12" s="3">
        <f>B100</f>
        <v>70</v>
      </c>
      <c r="AB12" s="30">
        <f>C100</f>
        <v>35.32</v>
      </c>
      <c r="AC12" s="3">
        <f>B101</f>
        <v>61</v>
      </c>
      <c r="AD12" s="30">
        <f>C101</f>
        <v>39.840000000000003</v>
      </c>
      <c r="AE12" s="3">
        <f>B102</f>
        <v>79</v>
      </c>
      <c r="AF12" s="30">
        <f>C102</f>
        <v>41.86</v>
      </c>
      <c r="AG12" s="3">
        <f>B103</f>
        <v>54</v>
      </c>
      <c r="AH12" s="30">
        <f>C103</f>
        <v>42.67</v>
      </c>
      <c r="AI12" s="3">
        <f>B104</f>
        <v>12</v>
      </c>
      <c r="AJ12" s="30">
        <f>C104</f>
        <v>45.32</v>
      </c>
      <c r="AK12" s="3">
        <f>B105</f>
        <v>22</v>
      </c>
      <c r="AL12" s="30">
        <f>C105</f>
        <v>44.48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126</v>
      </c>
      <c r="AT12" s="30">
        <f>C109</f>
        <v>28.42</v>
      </c>
      <c r="AU12" s="3">
        <f>B110</f>
        <v>169</v>
      </c>
      <c r="AV12" s="30">
        <f>C110</f>
        <v>24.48</v>
      </c>
      <c r="AW12" s="3">
        <f>B111</f>
        <v>189</v>
      </c>
      <c r="AX12" s="30">
        <f>C111</f>
        <v>24.1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5027.3599999999997</v>
      </c>
      <c r="E13" s="24"/>
      <c r="F13" s="9">
        <f>$D89</f>
        <v>4299.75</v>
      </c>
      <c r="G13" s="24"/>
      <c r="H13" s="9">
        <f>$D90</f>
        <v>3811.92</v>
      </c>
      <c r="I13" s="24"/>
      <c r="J13" s="9">
        <f>$D91</f>
        <v>4213.68</v>
      </c>
      <c r="K13" s="24"/>
      <c r="L13" s="9">
        <f>$D92</f>
        <v>5189.47</v>
      </c>
      <c r="M13" s="24"/>
      <c r="N13" s="9">
        <f>$D93</f>
        <v>4862.72</v>
      </c>
      <c r="O13" s="24"/>
      <c r="P13" s="9">
        <f>$D94</f>
        <v>6017.83</v>
      </c>
      <c r="Q13" s="24"/>
      <c r="R13" s="9">
        <f>$D95</f>
        <v>3224.93</v>
      </c>
      <c r="S13" s="24"/>
      <c r="T13" s="9">
        <f>$D96</f>
        <v>1891.45</v>
      </c>
      <c r="U13" s="24"/>
      <c r="V13" s="9">
        <f>$D97</f>
        <v>0</v>
      </c>
      <c r="W13" s="24"/>
      <c r="X13" s="9">
        <f>$D98</f>
        <v>1804.96</v>
      </c>
      <c r="Y13" s="24"/>
      <c r="Z13" s="9">
        <f>$D99</f>
        <v>1591.14</v>
      </c>
      <c r="AA13" s="24"/>
      <c r="AB13" s="9">
        <f>$D100</f>
        <v>2472.4</v>
      </c>
      <c r="AC13" s="24"/>
      <c r="AD13" s="9">
        <f>$D101</f>
        <v>2430.2399999999998</v>
      </c>
      <c r="AE13" s="24"/>
      <c r="AF13" s="9">
        <f>$D102</f>
        <v>3306.94</v>
      </c>
      <c r="AG13" s="24"/>
      <c r="AH13" s="9">
        <f>$D103</f>
        <v>2304.1799999999998</v>
      </c>
      <c r="AI13" s="24"/>
      <c r="AJ13" s="9">
        <f>$D104</f>
        <v>543.84</v>
      </c>
      <c r="AK13" s="24"/>
      <c r="AL13" s="9">
        <f>$D105</f>
        <v>978.56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3580.92</v>
      </c>
      <c r="AU13" s="24"/>
      <c r="AV13" s="9">
        <f>$D110</f>
        <v>4137.12</v>
      </c>
      <c r="AW13" s="24"/>
      <c r="AX13" s="9">
        <f>$D111</f>
        <v>4554.8999999999996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39.380000000000003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1916.73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1331.61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28.06</v>
      </c>
      <c r="AE15" s="24"/>
      <c r="AF15" s="9">
        <f>$E102</f>
        <v>195.92</v>
      </c>
      <c r="AG15" s="24"/>
      <c r="AH15" s="9">
        <f>$E103</f>
        <v>177.66</v>
      </c>
      <c r="AI15" s="24"/>
      <c r="AJ15" s="9">
        <f>$E104</f>
        <v>71.28</v>
      </c>
      <c r="AK15" s="24"/>
      <c r="AL15" s="9">
        <f>$E105</f>
        <v>112.2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538</v>
      </c>
      <c r="P26" s="120" t="s">
        <v>164</v>
      </c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538</v>
      </c>
      <c r="AD26" s="120" t="s">
        <v>164</v>
      </c>
      <c r="AE26" s="109">
        <f t="shared" si="14"/>
        <v>538</v>
      </c>
      <c r="AF26" s="120" t="s">
        <v>164</v>
      </c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538</v>
      </c>
      <c r="AL26" s="120" t="s">
        <v>164</v>
      </c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150</v>
      </c>
      <c r="P36" s="120" t="s">
        <v>164</v>
      </c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688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570</v>
      </c>
      <c r="AD39" s="5"/>
      <c r="AE39" s="110">
        <f>SUM(AE23:AE38)</f>
        <v>570</v>
      </c>
      <c r="AF39" s="5"/>
      <c r="AG39" s="110">
        <f>SUM(AG23:AG38)</f>
        <v>570</v>
      </c>
      <c r="AH39" s="5"/>
      <c r="AI39" s="110">
        <f>SUM(AI23:AI38)</f>
        <v>570</v>
      </c>
      <c r="AJ39" s="5"/>
      <c r="AK39" s="110">
        <f>SUM(AK23:AK38)</f>
        <v>570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>x</v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>x</v>
      </c>
      <c r="AE60" s="115"/>
      <c r="AF60" s="120" t="str">
        <f>IF(AF26="x","x","")</f>
        <v>x</v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>x</v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>x</v>
      </c>
      <c r="AE65" s="115"/>
      <c r="AF65" s="119" t="str">
        <f t="shared" si="38"/>
        <v>x</v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>x</v>
      </c>
      <c r="AE66" s="115"/>
      <c r="AF66" s="120" t="str">
        <f t="shared" si="38"/>
        <v>x</v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>x</v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303</v>
      </c>
    </row>
    <row r="84" spans="1:6" x14ac:dyDescent="0.25">
      <c r="A84" t="s">
        <v>179</v>
      </c>
      <c r="B84" t="s">
        <v>304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208</v>
      </c>
      <c r="C88">
        <v>24.17</v>
      </c>
      <c r="D88">
        <v>5027.3599999999997</v>
      </c>
      <c r="E88">
        <v>0</v>
      </c>
      <c r="F88" s="130">
        <v>39.380000000000003</v>
      </c>
    </row>
    <row r="89" spans="1:6" ht="13" x14ac:dyDescent="0.3">
      <c r="A89" s="32" t="s">
        <v>187</v>
      </c>
      <c r="B89">
        <v>195</v>
      </c>
      <c r="C89">
        <v>22.05</v>
      </c>
      <c r="D89">
        <v>4299.75</v>
      </c>
      <c r="E89">
        <v>0</v>
      </c>
      <c r="F89">
        <v>39.380000000000003</v>
      </c>
    </row>
    <row r="90" spans="1:6" ht="13" x14ac:dyDescent="0.3">
      <c r="A90" s="32" t="s">
        <v>188</v>
      </c>
      <c r="B90">
        <v>168</v>
      </c>
      <c r="C90">
        <v>22.69</v>
      </c>
      <c r="D90">
        <v>3811.92</v>
      </c>
      <c r="E90">
        <v>0</v>
      </c>
      <c r="F90">
        <v>39.380000000000003</v>
      </c>
    </row>
    <row r="91" spans="1:6" ht="13" x14ac:dyDescent="0.3">
      <c r="A91" s="32" t="s">
        <v>189</v>
      </c>
      <c r="B91">
        <v>181</v>
      </c>
      <c r="C91">
        <v>23.28</v>
      </c>
      <c r="D91">
        <v>4213.68</v>
      </c>
      <c r="E91">
        <v>0</v>
      </c>
      <c r="F91">
        <v>39.380000000000003</v>
      </c>
    </row>
    <row r="92" spans="1:6" ht="13" x14ac:dyDescent="0.3">
      <c r="A92" s="32" t="s">
        <v>190</v>
      </c>
      <c r="B92">
        <v>209</v>
      </c>
      <c r="C92">
        <v>24.83</v>
      </c>
      <c r="D92">
        <v>5189.47</v>
      </c>
      <c r="E92">
        <v>0</v>
      </c>
      <c r="F92">
        <v>39.380000000000003</v>
      </c>
    </row>
    <row r="93" spans="1:6" ht="13" x14ac:dyDescent="0.3">
      <c r="A93" s="32" t="s">
        <v>191</v>
      </c>
      <c r="B93">
        <v>131</v>
      </c>
      <c r="C93">
        <v>37.119999999999997</v>
      </c>
      <c r="D93">
        <v>4862.72</v>
      </c>
      <c r="E93">
        <v>0</v>
      </c>
      <c r="F93">
        <v>39.380000000000003</v>
      </c>
    </row>
    <row r="94" spans="1:6" ht="13" x14ac:dyDescent="0.3">
      <c r="A94" s="32" t="s">
        <v>192</v>
      </c>
      <c r="B94">
        <v>119</v>
      </c>
      <c r="C94">
        <v>50.57</v>
      </c>
      <c r="D94">
        <v>6017.83</v>
      </c>
      <c r="E94">
        <v>1331.61</v>
      </c>
      <c r="F94">
        <v>39.380000000000003</v>
      </c>
    </row>
    <row r="95" spans="1:6" ht="13" x14ac:dyDescent="0.3">
      <c r="A95" s="32" t="s">
        <v>193</v>
      </c>
      <c r="B95">
        <v>101</v>
      </c>
      <c r="C95">
        <v>31.93</v>
      </c>
      <c r="D95">
        <v>3224.93</v>
      </c>
      <c r="E95">
        <v>0</v>
      </c>
      <c r="F95">
        <v>39.380000000000003</v>
      </c>
    </row>
    <row r="96" spans="1:6" ht="13" x14ac:dyDescent="0.3">
      <c r="A96" s="32" t="s">
        <v>194</v>
      </c>
      <c r="B96">
        <v>55</v>
      </c>
      <c r="C96">
        <v>34.39</v>
      </c>
      <c r="D96">
        <v>1891.45</v>
      </c>
      <c r="E96">
        <v>0</v>
      </c>
      <c r="F96">
        <v>39.380000000000003</v>
      </c>
    </row>
    <row r="97" spans="1:6" ht="13" x14ac:dyDescent="0.3">
      <c r="A97" s="32" t="s">
        <v>195</v>
      </c>
      <c r="B97">
        <v>0</v>
      </c>
      <c r="C97">
        <v>0</v>
      </c>
      <c r="D97">
        <v>0</v>
      </c>
      <c r="E97">
        <v>0</v>
      </c>
      <c r="F97">
        <v>39.380000000000003</v>
      </c>
    </row>
    <row r="98" spans="1:6" ht="13" x14ac:dyDescent="0.3">
      <c r="A98" s="32" t="s">
        <v>196</v>
      </c>
      <c r="B98">
        <v>58</v>
      </c>
      <c r="C98">
        <v>31.12</v>
      </c>
      <c r="D98">
        <v>1804.96</v>
      </c>
      <c r="E98">
        <v>0</v>
      </c>
      <c r="F98">
        <v>39.380000000000003</v>
      </c>
    </row>
    <row r="99" spans="1:6" ht="13" x14ac:dyDescent="0.3">
      <c r="A99" s="32" t="s">
        <v>197</v>
      </c>
      <c r="B99">
        <v>46</v>
      </c>
      <c r="C99">
        <v>34.590000000000003</v>
      </c>
      <c r="D99">
        <v>1591.14</v>
      </c>
      <c r="E99">
        <v>0</v>
      </c>
      <c r="F99">
        <v>39.380000000000003</v>
      </c>
    </row>
    <row r="100" spans="1:6" ht="13" x14ac:dyDescent="0.3">
      <c r="A100" s="32" t="s">
        <v>198</v>
      </c>
      <c r="B100">
        <v>70</v>
      </c>
      <c r="C100">
        <v>35.32</v>
      </c>
      <c r="D100">
        <v>2472.4</v>
      </c>
      <c r="E100">
        <v>0</v>
      </c>
      <c r="F100">
        <v>39.380000000000003</v>
      </c>
    </row>
    <row r="101" spans="1:6" ht="13" x14ac:dyDescent="0.3">
      <c r="A101" s="32" t="s">
        <v>199</v>
      </c>
      <c r="B101">
        <v>61</v>
      </c>
      <c r="C101">
        <v>39.840000000000003</v>
      </c>
      <c r="D101">
        <v>2430.2399999999998</v>
      </c>
      <c r="E101">
        <v>28.06</v>
      </c>
      <c r="F101">
        <v>39.380000000000003</v>
      </c>
    </row>
    <row r="102" spans="1:6" ht="13" x14ac:dyDescent="0.3">
      <c r="A102" s="32" t="s">
        <v>200</v>
      </c>
      <c r="B102">
        <v>79</v>
      </c>
      <c r="C102">
        <v>41.86</v>
      </c>
      <c r="D102">
        <v>3306.94</v>
      </c>
      <c r="E102">
        <v>195.92</v>
      </c>
      <c r="F102">
        <v>39.380000000000003</v>
      </c>
    </row>
    <row r="103" spans="1:6" ht="13" x14ac:dyDescent="0.3">
      <c r="A103" s="32" t="s">
        <v>201</v>
      </c>
      <c r="B103">
        <v>54</v>
      </c>
      <c r="C103">
        <v>42.67</v>
      </c>
      <c r="D103">
        <v>2304.1799999999998</v>
      </c>
      <c r="E103">
        <v>177.66</v>
      </c>
      <c r="F103">
        <v>39.380000000000003</v>
      </c>
    </row>
    <row r="104" spans="1:6" ht="13" x14ac:dyDescent="0.3">
      <c r="A104" s="32" t="s">
        <v>202</v>
      </c>
      <c r="B104">
        <v>12</v>
      </c>
      <c r="C104">
        <v>45.32</v>
      </c>
      <c r="D104">
        <v>543.84</v>
      </c>
      <c r="E104">
        <v>71.28</v>
      </c>
      <c r="F104">
        <v>39.380000000000003</v>
      </c>
    </row>
    <row r="105" spans="1:6" ht="13" x14ac:dyDescent="0.3">
      <c r="A105" s="32" t="s">
        <v>203</v>
      </c>
      <c r="B105">
        <v>22</v>
      </c>
      <c r="C105">
        <v>44.48</v>
      </c>
      <c r="D105">
        <v>978.56</v>
      </c>
      <c r="E105">
        <v>112.2</v>
      </c>
      <c r="F105">
        <v>39.380000000000003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39.380000000000003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39.380000000000003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39.380000000000003</v>
      </c>
    </row>
    <row r="109" spans="1:6" ht="13" x14ac:dyDescent="0.3">
      <c r="A109" s="32" t="s">
        <v>207</v>
      </c>
      <c r="B109">
        <v>126</v>
      </c>
      <c r="C109">
        <v>28.42</v>
      </c>
      <c r="D109">
        <v>3580.92</v>
      </c>
      <c r="E109">
        <v>0</v>
      </c>
      <c r="F109">
        <v>39.380000000000003</v>
      </c>
    </row>
    <row r="110" spans="1:6" ht="13" x14ac:dyDescent="0.3">
      <c r="A110" s="32" t="s">
        <v>208</v>
      </c>
      <c r="B110">
        <v>169</v>
      </c>
      <c r="C110">
        <v>24.48</v>
      </c>
      <c r="D110">
        <v>4137.12</v>
      </c>
      <c r="E110">
        <v>0</v>
      </c>
      <c r="F110">
        <v>39.380000000000003</v>
      </c>
    </row>
    <row r="111" spans="1:6" ht="13" x14ac:dyDescent="0.3">
      <c r="A111" s="32" t="s">
        <v>209</v>
      </c>
      <c r="B111">
        <v>189</v>
      </c>
      <c r="C111">
        <v>24.1</v>
      </c>
      <c r="D111">
        <v>4554.8999999999996</v>
      </c>
      <c r="E111">
        <v>0</v>
      </c>
      <c r="F111">
        <v>39.380000000000003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E112"/>
  <sheetViews>
    <sheetView topLeftCell="A6" zoomScaleNormal="100" workbookViewId="0">
      <pane xSplit="2" ySplit="11" topLeftCell="J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45197</v>
      </c>
      <c r="B12" s="11" t="s">
        <v>146</v>
      </c>
      <c r="C12" s="3">
        <f>B88</f>
        <v>172</v>
      </c>
      <c r="D12" s="30">
        <f>C88</f>
        <v>23.81</v>
      </c>
      <c r="E12" s="3">
        <f>B89</f>
        <v>159</v>
      </c>
      <c r="F12" s="191">
        <f>C89</f>
        <v>21.94</v>
      </c>
      <c r="G12" s="3">
        <f>B90</f>
        <v>138</v>
      </c>
      <c r="H12" s="30">
        <f>C90</f>
        <v>21.07</v>
      </c>
      <c r="I12" s="3">
        <f>B91</f>
        <v>174</v>
      </c>
      <c r="J12" s="30">
        <f>C91</f>
        <v>20.79</v>
      </c>
      <c r="K12" s="3">
        <f>B92</f>
        <v>181</v>
      </c>
      <c r="L12" s="30">
        <f>C92</f>
        <v>25.1</v>
      </c>
      <c r="M12" s="3">
        <f>B93</f>
        <v>162</v>
      </c>
      <c r="N12" s="30">
        <f>C93</f>
        <v>57.36</v>
      </c>
      <c r="O12" s="3">
        <f>B94</f>
        <v>128</v>
      </c>
      <c r="P12" s="30">
        <f>C94</f>
        <v>39.42</v>
      </c>
      <c r="Q12" s="3">
        <f>B95</f>
        <v>141</v>
      </c>
      <c r="R12" s="30">
        <f>C95</f>
        <v>29.39</v>
      </c>
      <c r="S12" s="3">
        <f>B96</f>
        <v>168</v>
      </c>
      <c r="T12" s="30">
        <f>C96</f>
        <v>39.24</v>
      </c>
      <c r="U12" s="3">
        <f>B97</f>
        <v>187</v>
      </c>
      <c r="V12" s="30">
        <f>C97</f>
        <v>29.28</v>
      </c>
      <c r="W12" s="3">
        <f>B98</f>
        <v>268</v>
      </c>
      <c r="X12" s="30">
        <f>C98</f>
        <v>29.01</v>
      </c>
      <c r="Y12" s="3">
        <f>B99</f>
        <v>222</v>
      </c>
      <c r="Z12" s="30">
        <f>C99</f>
        <v>32.9</v>
      </c>
      <c r="AA12" s="3">
        <f>B100</f>
        <v>116</v>
      </c>
      <c r="AB12" s="30">
        <f>C100</f>
        <v>30.99</v>
      </c>
      <c r="AC12" s="3">
        <f>B101</f>
        <v>14</v>
      </c>
      <c r="AD12" s="30">
        <f>C101</f>
        <v>31.73</v>
      </c>
      <c r="AE12" s="3">
        <f>B102</f>
        <v>0</v>
      </c>
      <c r="AF12" s="30">
        <f>C102</f>
        <v>0</v>
      </c>
      <c r="AG12" s="3">
        <f>B103</f>
        <v>5</v>
      </c>
      <c r="AH12" s="30">
        <f>C103</f>
        <v>48.29</v>
      </c>
      <c r="AI12" s="3">
        <f>B104</f>
        <v>57</v>
      </c>
      <c r="AJ12" s="30">
        <f>C104</f>
        <v>50.53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117</v>
      </c>
      <c r="AT12" s="30">
        <f>C109</f>
        <v>10.19</v>
      </c>
      <c r="AU12" s="3">
        <f>B110</f>
        <v>167</v>
      </c>
      <c r="AV12" s="30">
        <f>C110</f>
        <v>28.03</v>
      </c>
      <c r="AW12" s="3">
        <f>B111</f>
        <v>215</v>
      </c>
      <c r="AX12" s="30">
        <f>C111</f>
        <v>26.49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4095.32</v>
      </c>
      <c r="E13" s="24"/>
      <c r="F13" s="9">
        <f>$D89</f>
        <v>3488.46</v>
      </c>
      <c r="G13" s="24"/>
      <c r="H13" s="9">
        <f>$D90</f>
        <v>2907.66</v>
      </c>
      <c r="I13" s="24"/>
      <c r="J13" s="9">
        <f>$D91</f>
        <v>3617.46</v>
      </c>
      <c r="K13" s="24"/>
      <c r="L13" s="9">
        <f>$D92</f>
        <v>4543.1000000000004</v>
      </c>
      <c r="M13" s="24"/>
      <c r="N13" s="9">
        <f>$D93</f>
        <v>9292.32</v>
      </c>
      <c r="O13" s="24"/>
      <c r="P13" s="9">
        <f>$D94</f>
        <v>5045.76</v>
      </c>
      <c r="Q13" s="24"/>
      <c r="R13" s="9">
        <f>$D95</f>
        <v>4143.99</v>
      </c>
      <c r="S13" s="24"/>
      <c r="T13" s="9">
        <f>$D96</f>
        <v>6592.32</v>
      </c>
      <c r="U13" s="24"/>
      <c r="V13" s="9">
        <f>$D97</f>
        <v>5475.36</v>
      </c>
      <c r="W13" s="24"/>
      <c r="X13" s="9">
        <f>$D98</f>
        <v>7774.68</v>
      </c>
      <c r="Y13" s="24"/>
      <c r="Z13" s="9">
        <f>$D99</f>
        <v>7303.8</v>
      </c>
      <c r="AA13" s="24"/>
      <c r="AB13" s="9">
        <f>$D100</f>
        <v>3594.84</v>
      </c>
      <c r="AC13" s="24"/>
      <c r="AD13" s="9">
        <f>$D101</f>
        <v>444.22</v>
      </c>
      <c r="AE13" s="24"/>
      <c r="AF13" s="9">
        <f>$D102</f>
        <v>0</v>
      </c>
      <c r="AG13" s="24"/>
      <c r="AH13" s="9">
        <f>$D103</f>
        <v>241.45</v>
      </c>
      <c r="AI13" s="24"/>
      <c r="AJ13" s="9">
        <f>$D104</f>
        <v>2880.21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1192.23</v>
      </c>
      <c r="AU13" s="24"/>
      <c r="AV13" s="9">
        <f>$D110</f>
        <v>4681.01</v>
      </c>
      <c r="AW13" s="24"/>
      <c r="AX13" s="9">
        <f>$D111</f>
        <v>5695.35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3117.98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2569.3200000000002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33.950000000000003</v>
      </c>
      <c r="AI15" s="24"/>
      <c r="AJ15" s="9">
        <f>$E104</f>
        <v>514.71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538</v>
      </c>
      <c r="N26" s="120" t="s">
        <v>164</v>
      </c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16</v>
      </c>
      <c r="N31" s="119" t="s">
        <v>164</v>
      </c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16</v>
      </c>
      <c r="N32" s="120" t="s">
        <v>164</v>
      </c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75</v>
      </c>
      <c r="N37" s="119" t="s">
        <v>164</v>
      </c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645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570</v>
      </c>
      <c r="AH39" s="5"/>
      <c r="AI39" s="110">
        <f>SUM(AI23:AI38)</f>
        <v>570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>x</v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>x</v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>x</v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>x</v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305</v>
      </c>
    </row>
    <row r="84" spans="1:6" x14ac:dyDescent="0.25">
      <c r="A84" t="s">
        <v>179</v>
      </c>
      <c r="B84" t="s">
        <v>306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172</v>
      </c>
      <c r="C88">
        <v>23.81</v>
      </c>
      <c r="D88">
        <v>4095.32</v>
      </c>
      <c r="E88">
        <v>0</v>
      </c>
      <c r="F88" s="130">
        <v>41.5</v>
      </c>
    </row>
    <row r="89" spans="1:6" ht="13" x14ac:dyDescent="0.3">
      <c r="A89" s="32" t="s">
        <v>187</v>
      </c>
      <c r="B89">
        <v>159</v>
      </c>
      <c r="C89">
        <v>21.94</v>
      </c>
      <c r="D89">
        <v>3488.46</v>
      </c>
      <c r="E89">
        <v>0</v>
      </c>
      <c r="F89">
        <v>41.5</v>
      </c>
    </row>
    <row r="90" spans="1:6" ht="13" x14ac:dyDescent="0.3">
      <c r="A90" s="32" t="s">
        <v>188</v>
      </c>
      <c r="B90">
        <v>138</v>
      </c>
      <c r="C90">
        <v>21.07</v>
      </c>
      <c r="D90">
        <v>2907.66</v>
      </c>
      <c r="E90">
        <v>0</v>
      </c>
      <c r="F90">
        <v>41.5</v>
      </c>
    </row>
    <row r="91" spans="1:6" ht="13" x14ac:dyDescent="0.3">
      <c r="A91" s="32" t="s">
        <v>189</v>
      </c>
      <c r="B91">
        <v>174</v>
      </c>
      <c r="C91">
        <v>20.79</v>
      </c>
      <c r="D91">
        <v>3617.46</v>
      </c>
      <c r="E91">
        <v>0</v>
      </c>
      <c r="F91">
        <v>41.5</v>
      </c>
    </row>
    <row r="92" spans="1:6" ht="13" x14ac:dyDescent="0.3">
      <c r="A92" s="32" t="s">
        <v>190</v>
      </c>
      <c r="B92">
        <v>181</v>
      </c>
      <c r="C92">
        <v>25.1</v>
      </c>
      <c r="D92">
        <v>4543.1000000000004</v>
      </c>
      <c r="E92">
        <v>0</v>
      </c>
      <c r="F92">
        <v>41.5</v>
      </c>
    </row>
    <row r="93" spans="1:6" ht="13" x14ac:dyDescent="0.3">
      <c r="A93" s="32" t="s">
        <v>191</v>
      </c>
      <c r="B93">
        <v>162</v>
      </c>
      <c r="C93">
        <v>57.36</v>
      </c>
      <c r="D93">
        <v>9292.32</v>
      </c>
      <c r="E93">
        <v>2569.3200000000002</v>
      </c>
      <c r="F93">
        <v>41.5</v>
      </c>
    </row>
    <row r="94" spans="1:6" ht="13" x14ac:dyDescent="0.3">
      <c r="A94" s="32" t="s">
        <v>192</v>
      </c>
      <c r="B94">
        <v>128</v>
      </c>
      <c r="C94">
        <v>39.42</v>
      </c>
      <c r="D94">
        <v>5045.76</v>
      </c>
      <c r="E94">
        <v>0</v>
      </c>
      <c r="F94">
        <v>41.5</v>
      </c>
    </row>
    <row r="95" spans="1:6" ht="13" x14ac:dyDescent="0.3">
      <c r="A95" s="32" t="s">
        <v>193</v>
      </c>
      <c r="B95">
        <v>141</v>
      </c>
      <c r="C95">
        <v>29.39</v>
      </c>
      <c r="D95">
        <v>4143.99</v>
      </c>
      <c r="E95">
        <v>0</v>
      </c>
      <c r="F95">
        <v>41.5</v>
      </c>
    </row>
    <row r="96" spans="1:6" ht="13" x14ac:dyDescent="0.3">
      <c r="A96" s="32" t="s">
        <v>194</v>
      </c>
      <c r="B96">
        <v>168</v>
      </c>
      <c r="C96">
        <v>39.24</v>
      </c>
      <c r="D96">
        <v>6592.32</v>
      </c>
      <c r="E96">
        <v>0</v>
      </c>
      <c r="F96">
        <v>41.5</v>
      </c>
    </row>
    <row r="97" spans="1:6" ht="13" x14ac:dyDescent="0.3">
      <c r="A97" s="32" t="s">
        <v>195</v>
      </c>
      <c r="B97">
        <v>187</v>
      </c>
      <c r="C97">
        <v>29.28</v>
      </c>
      <c r="D97">
        <v>5475.36</v>
      </c>
      <c r="E97">
        <v>0</v>
      </c>
      <c r="F97">
        <v>41.5</v>
      </c>
    </row>
    <row r="98" spans="1:6" ht="13" x14ac:dyDescent="0.3">
      <c r="A98" s="32" t="s">
        <v>196</v>
      </c>
      <c r="B98">
        <v>268</v>
      </c>
      <c r="C98">
        <v>29.01</v>
      </c>
      <c r="D98">
        <v>7774.68</v>
      </c>
      <c r="E98">
        <v>0</v>
      </c>
      <c r="F98">
        <v>41.5</v>
      </c>
    </row>
    <row r="99" spans="1:6" ht="13" x14ac:dyDescent="0.3">
      <c r="A99" s="32" t="s">
        <v>197</v>
      </c>
      <c r="B99">
        <v>222</v>
      </c>
      <c r="C99">
        <v>32.9</v>
      </c>
      <c r="D99">
        <v>7303.8</v>
      </c>
      <c r="E99">
        <v>0</v>
      </c>
      <c r="F99">
        <v>41.5</v>
      </c>
    </row>
    <row r="100" spans="1:6" ht="13" x14ac:dyDescent="0.3">
      <c r="A100" s="32" t="s">
        <v>198</v>
      </c>
      <c r="B100">
        <v>116</v>
      </c>
      <c r="C100">
        <v>30.99</v>
      </c>
      <c r="D100">
        <v>3594.84</v>
      </c>
      <c r="E100">
        <v>0</v>
      </c>
      <c r="F100">
        <v>41.5</v>
      </c>
    </row>
    <row r="101" spans="1:6" ht="13" x14ac:dyDescent="0.3">
      <c r="A101" s="32" t="s">
        <v>199</v>
      </c>
      <c r="B101">
        <v>14</v>
      </c>
      <c r="C101">
        <v>31.73</v>
      </c>
      <c r="D101">
        <v>444.22</v>
      </c>
      <c r="E101">
        <v>0</v>
      </c>
      <c r="F101">
        <v>41.5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41.5</v>
      </c>
    </row>
    <row r="103" spans="1:6" ht="13" x14ac:dyDescent="0.3">
      <c r="A103" s="32" t="s">
        <v>201</v>
      </c>
      <c r="B103">
        <v>5</v>
      </c>
      <c r="C103">
        <v>48.29</v>
      </c>
      <c r="D103">
        <v>241.45</v>
      </c>
      <c r="E103">
        <v>33.950000000000003</v>
      </c>
      <c r="F103">
        <v>41.5</v>
      </c>
    </row>
    <row r="104" spans="1:6" ht="13" x14ac:dyDescent="0.3">
      <c r="A104" s="32" t="s">
        <v>202</v>
      </c>
      <c r="B104">
        <v>57</v>
      </c>
      <c r="C104">
        <v>50.53</v>
      </c>
      <c r="D104">
        <v>2880.21</v>
      </c>
      <c r="E104">
        <v>514.71</v>
      </c>
      <c r="F104">
        <v>41.5</v>
      </c>
    </row>
    <row r="105" spans="1:6" ht="13" x14ac:dyDescent="0.3">
      <c r="A105" s="32" t="s">
        <v>203</v>
      </c>
      <c r="B105">
        <v>0</v>
      </c>
      <c r="C105">
        <v>0</v>
      </c>
      <c r="D105">
        <v>0</v>
      </c>
      <c r="E105">
        <v>0</v>
      </c>
      <c r="F105">
        <v>41.5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41.5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41.5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41.5</v>
      </c>
    </row>
    <row r="109" spans="1:6" ht="13" x14ac:dyDescent="0.3">
      <c r="A109" s="32" t="s">
        <v>207</v>
      </c>
      <c r="B109">
        <v>117</v>
      </c>
      <c r="C109">
        <v>10.19</v>
      </c>
      <c r="D109">
        <v>1192.23</v>
      </c>
      <c r="E109">
        <v>0</v>
      </c>
      <c r="F109">
        <v>41.5</v>
      </c>
    </row>
    <row r="110" spans="1:6" ht="13" x14ac:dyDescent="0.3">
      <c r="A110" s="32" t="s">
        <v>208</v>
      </c>
      <c r="B110">
        <v>167</v>
      </c>
      <c r="C110">
        <v>28.03</v>
      </c>
      <c r="D110">
        <v>4681.01</v>
      </c>
      <c r="E110">
        <v>0</v>
      </c>
      <c r="F110">
        <v>41.5</v>
      </c>
    </row>
    <row r="111" spans="1:6" ht="13" x14ac:dyDescent="0.3">
      <c r="A111" s="32" t="s">
        <v>209</v>
      </c>
      <c r="B111">
        <v>215</v>
      </c>
      <c r="C111">
        <v>26.49</v>
      </c>
      <c r="D111">
        <v>5695.35</v>
      </c>
      <c r="E111">
        <v>0</v>
      </c>
      <c r="F111">
        <v>41.5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E112"/>
  <sheetViews>
    <sheetView topLeftCell="A6" zoomScaleNormal="100" workbookViewId="0">
      <pane xSplit="2" ySplit="11" topLeftCell="N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45198</v>
      </c>
      <c r="B12" s="11" t="s">
        <v>146</v>
      </c>
      <c r="C12" s="3">
        <f>B88</f>
        <v>200</v>
      </c>
      <c r="D12" s="30">
        <f>C88</f>
        <v>23.96</v>
      </c>
      <c r="E12" s="3">
        <f>B89</f>
        <v>280</v>
      </c>
      <c r="F12" s="191">
        <f>C89</f>
        <v>19.190000000000001</v>
      </c>
      <c r="G12" s="3">
        <f>B90</f>
        <v>175</v>
      </c>
      <c r="H12" s="30">
        <f>C90</f>
        <v>20.54</v>
      </c>
      <c r="I12" s="3">
        <f>B91</f>
        <v>186</v>
      </c>
      <c r="J12" s="30">
        <f>C91</f>
        <v>21</v>
      </c>
      <c r="K12" s="3">
        <f>B92</f>
        <v>194</v>
      </c>
      <c r="L12" s="30">
        <f>C92</f>
        <v>-6.34</v>
      </c>
      <c r="M12" s="3">
        <f>B93</f>
        <v>214</v>
      </c>
      <c r="N12" s="30">
        <f>C93</f>
        <v>7.94</v>
      </c>
      <c r="O12" s="3">
        <f>B94</f>
        <v>196</v>
      </c>
      <c r="P12" s="30">
        <f>C94</f>
        <v>42.3</v>
      </c>
      <c r="Q12" s="3">
        <f>B95</f>
        <v>234</v>
      </c>
      <c r="R12" s="30">
        <f>C95</f>
        <v>13.97</v>
      </c>
      <c r="S12" s="3">
        <f>B96</f>
        <v>293</v>
      </c>
      <c r="T12" s="30">
        <f>C96</f>
        <v>16.71</v>
      </c>
      <c r="U12" s="3">
        <f>B97</f>
        <v>246</v>
      </c>
      <c r="V12" s="30">
        <f>C97</f>
        <v>42.68</v>
      </c>
      <c r="W12" s="3">
        <f>B98</f>
        <v>276</v>
      </c>
      <c r="X12" s="30">
        <f>C98</f>
        <v>51.71</v>
      </c>
      <c r="Y12" s="3">
        <f>B99</f>
        <v>258</v>
      </c>
      <c r="Z12" s="30">
        <f>C99</f>
        <v>118.97</v>
      </c>
      <c r="AA12" s="3">
        <f>B100</f>
        <v>312</v>
      </c>
      <c r="AB12" s="30">
        <f>C100</f>
        <v>31.3</v>
      </c>
      <c r="AC12" s="3">
        <f>B101</f>
        <v>348</v>
      </c>
      <c r="AD12" s="30">
        <f>C101</f>
        <v>31.59</v>
      </c>
      <c r="AE12" s="3">
        <f>B102</f>
        <v>392</v>
      </c>
      <c r="AF12" s="30">
        <f>C102</f>
        <v>31</v>
      </c>
      <c r="AG12" s="3">
        <f>B103</f>
        <v>463</v>
      </c>
      <c r="AH12" s="30">
        <f>C103</f>
        <v>22.47</v>
      </c>
      <c r="AI12" s="3">
        <f>B104</f>
        <v>390</v>
      </c>
      <c r="AJ12" s="30">
        <f>C104</f>
        <v>26.63</v>
      </c>
      <c r="AK12" s="3">
        <f>B105</f>
        <v>298</v>
      </c>
      <c r="AL12" s="30">
        <f>C105</f>
        <v>21.24</v>
      </c>
      <c r="AM12" s="3">
        <f>B106</f>
        <v>194</v>
      </c>
      <c r="AN12" s="30">
        <f>C106</f>
        <v>31.22</v>
      </c>
      <c r="AO12" s="3">
        <f>B107</f>
        <v>205</v>
      </c>
      <c r="AP12" s="30">
        <f>C107</f>
        <v>27.89</v>
      </c>
      <c r="AQ12" s="3">
        <f>B108</f>
        <v>186</v>
      </c>
      <c r="AR12" s="30">
        <f>C108</f>
        <v>26.94</v>
      </c>
      <c r="AS12" s="3">
        <f>B109</f>
        <v>243</v>
      </c>
      <c r="AT12" s="30">
        <f>C109</f>
        <v>26.94</v>
      </c>
      <c r="AU12" s="3">
        <f>B110</f>
        <v>148</v>
      </c>
      <c r="AV12" s="30">
        <f>C110</f>
        <v>25.73</v>
      </c>
      <c r="AW12" s="3">
        <f>B111</f>
        <v>66</v>
      </c>
      <c r="AX12" s="30">
        <f>C111</f>
        <v>27.18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4792</v>
      </c>
      <c r="E13" s="24"/>
      <c r="F13" s="9">
        <f>$D89</f>
        <v>5373.2</v>
      </c>
      <c r="G13" s="24"/>
      <c r="H13" s="9">
        <f>$D90</f>
        <v>3594.5</v>
      </c>
      <c r="I13" s="24"/>
      <c r="J13" s="9">
        <f>$D91</f>
        <v>3906</v>
      </c>
      <c r="K13" s="24"/>
      <c r="L13" s="9">
        <f>$D92</f>
        <v>-1229.96</v>
      </c>
      <c r="M13" s="24"/>
      <c r="N13" s="9">
        <f>$D93</f>
        <v>1699.16</v>
      </c>
      <c r="O13" s="24"/>
      <c r="P13" s="9">
        <f>$D94</f>
        <v>8290.7999999999993</v>
      </c>
      <c r="Q13" s="24"/>
      <c r="R13" s="9">
        <f>$D95</f>
        <v>3268.98</v>
      </c>
      <c r="S13" s="24"/>
      <c r="T13" s="9">
        <f>$D96</f>
        <v>4896.03</v>
      </c>
      <c r="U13" s="24"/>
      <c r="V13" s="9">
        <f>$D97</f>
        <v>10499.28</v>
      </c>
      <c r="W13" s="24"/>
      <c r="X13" s="9">
        <f>$D98</f>
        <v>14271.96</v>
      </c>
      <c r="Y13" s="24"/>
      <c r="Z13" s="9">
        <f>$D99</f>
        <v>30694.26</v>
      </c>
      <c r="AA13" s="24"/>
      <c r="AB13" s="9">
        <f>$D100</f>
        <v>9765.6</v>
      </c>
      <c r="AC13" s="24"/>
      <c r="AD13" s="9">
        <f>$D101</f>
        <v>10993.32</v>
      </c>
      <c r="AE13" s="24"/>
      <c r="AF13" s="9">
        <f>$D102</f>
        <v>12152</v>
      </c>
      <c r="AG13" s="24"/>
      <c r="AH13" s="9">
        <f>$D103</f>
        <v>10403.61</v>
      </c>
      <c r="AI13" s="24"/>
      <c r="AJ13" s="9">
        <f>$D104</f>
        <v>10385.700000000001</v>
      </c>
      <c r="AK13" s="24"/>
      <c r="AL13" s="9">
        <f>$D105</f>
        <v>6329.52</v>
      </c>
      <c r="AM13" s="24"/>
      <c r="AN13" s="9">
        <f>$D106</f>
        <v>6056.68</v>
      </c>
      <c r="AO13" s="24"/>
      <c r="AP13" s="9">
        <f>$D107</f>
        <v>5717.45</v>
      </c>
      <c r="AQ13" s="24"/>
      <c r="AR13" s="9">
        <f>$D108</f>
        <v>5010.84</v>
      </c>
      <c r="AS13" s="24"/>
      <c r="AT13" s="9">
        <f>$D109</f>
        <v>6546.42</v>
      </c>
      <c r="AU13" s="24"/>
      <c r="AV13" s="9">
        <f>$D110</f>
        <v>3808.04</v>
      </c>
      <c r="AW13" s="24"/>
      <c r="AX13" s="9">
        <f>$D111</f>
        <v>1793.88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41.75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23008.3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107.8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228.78</v>
      </c>
      <c r="W15" s="24"/>
      <c r="X15" s="9">
        <f>$E98</f>
        <v>2748.96</v>
      </c>
      <c r="Y15" s="24"/>
      <c r="Z15" s="9">
        <f>$E99</f>
        <v>19922.759999999998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538</v>
      </c>
      <c r="P26" s="120" t="s">
        <v>164</v>
      </c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538</v>
      </c>
      <c r="V26" s="120" t="s">
        <v>164</v>
      </c>
      <c r="W26" s="109">
        <f t="shared" si="10"/>
        <v>538</v>
      </c>
      <c r="X26" s="120" t="s">
        <v>164</v>
      </c>
      <c r="Y26" s="109">
        <f t="shared" si="11"/>
        <v>538</v>
      </c>
      <c r="Z26" s="120" t="s">
        <v>164</v>
      </c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16</v>
      </c>
      <c r="P31" s="119" t="s">
        <v>164</v>
      </c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16</v>
      </c>
      <c r="V31" s="119" t="s">
        <v>164</v>
      </c>
      <c r="W31" s="109">
        <f t="shared" si="10"/>
        <v>16</v>
      </c>
      <c r="X31" s="119" t="s">
        <v>164</v>
      </c>
      <c r="Y31" s="109">
        <f t="shared" si="11"/>
        <v>16</v>
      </c>
      <c r="Z31" s="119" t="s">
        <v>164</v>
      </c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16</v>
      </c>
      <c r="P32" s="120" t="s">
        <v>164</v>
      </c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16</v>
      </c>
      <c r="V32" s="120" t="s">
        <v>164</v>
      </c>
      <c r="W32" s="109">
        <f t="shared" si="10"/>
        <v>16</v>
      </c>
      <c r="X32" s="120" t="s">
        <v>164</v>
      </c>
      <c r="Y32" s="109">
        <f t="shared" si="11"/>
        <v>16</v>
      </c>
      <c r="Z32" s="120" t="s">
        <v>164</v>
      </c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570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570</v>
      </c>
      <c r="V39" s="5"/>
      <c r="W39" s="110">
        <f>SUM(W23:W38)</f>
        <v>570</v>
      </c>
      <c r="X39" s="5"/>
      <c r="Y39" s="110">
        <f>SUM(Y23:Y38)</f>
        <v>570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>x</v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>x</v>
      </c>
      <c r="W60" s="115"/>
      <c r="X60" s="120" t="str">
        <f>IF(X26="x","x","")</f>
        <v>x</v>
      </c>
      <c r="Y60" s="115"/>
      <c r="Z60" s="120" t="str">
        <f>IF(Z26="x","x","")</f>
        <v>x</v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>x</v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>x</v>
      </c>
      <c r="W65" s="115"/>
      <c r="X65" s="119" t="str">
        <f t="shared" si="34"/>
        <v>x</v>
      </c>
      <c r="Y65" s="115"/>
      <c r="Z65" s="119" t="str">
        <f t="shared" si="35"/>
        <v>x</v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>x</v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>x</v>
      </c>
      <c r="W66" s="115"/>
      <c r="X66" s="120" t="str">
        <f t="shared" si="34"/>
        <v>x</v>
      </c>
      <c r="Y66" s="115"/>
      <c r="Z66" s="120" t="str">
        <f t="shared" si="35"/>
        <v>x</v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307</v>
      </c>
    </row>
    <row r="84" spans="1:6" x14ac:dyDescent="0.25">
      <c r="A84" t="s">
        <v>179</v>
      </c>
      <c r="B84" t="s">
        <v>308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200</v>
      </c>
      <c r="C88">
        <v>23.96</v>
      </c>
      <c r="D88">
        <v>4792</v>
      </c>
      <c r="E88">
        <v>0</v>
      </c>
      <c r="F88" s="130">
        <v>41.75</v>
      </c>
    </row>
    <row r="89" spans="1:6" ht="13" x14ac:dyDescent="0.3">
      <c r="A89" s="32" t="s">
        <v>187</v>
      </c>
      <c r="B89">
        <v>280</v>
      </c>
      <c r="C89">
        <v>19.190000000000001</v>
      </c>
      <c r="D89">
        <v>5373.2</v>
      </c>
      <c r="E89">
        <v>0</v>
      </c>
      <c r="F89">
        <v>41.75</v>
      </c>
    </row>
    <row r="90" spans="1:6" ht="13" x14ac:dyDescent="0.3">
      <c r="A90" s="32" t="s">
        <v>188</v>
      </c>
      <c r="B90">
        <v>175</v>
      </c>
      <c r="C90">
        <v>20.54</v>
      </c>
      <c r="D90">
        <v>3594.5</v>
      </c>
      <c r="E90">
        <v>0</v>
      </c>
      <c r="F90">
        <v>41.75</v>
      </c>
    </row>
    <row r="91" spans="1:6" ht="13" x14ac:dyDescent="0.3">
      <c r="A91" s="32" t="s">
        <v>189</v>
      </c>
      <c r="B91">
        <v>186</v>
      </c>
      <c r="C91">
        <v>21</v>
      </c>
      <c r="D91">
        <v>3906</v>
      </c>
      <c r="E91">
        <v>0</v>
      </c>
      <c r="F91">
        <v>41.75</v>
      </c>
    </row>
    <row r="92" spans="1:6" ht="13" x14ac:dyDescent="0.3">
      <c r="A92" s="32" t="s">
        <v>190</v>
      </c>
      <c r="B92">
        <v>194</v>
      </c>
      <c r="C92">
        <v>-6.34</v>
      </c>
      <c r="D92">
        <v>-1229.96</v>
      </c>
      <c r="E92">
        <v>0</v>
      </c>
      <c r="F92">
        <v>41.75</v>
      </c>
    </row>
    <row r="93" spans="1:6" ht="13" x14ac:dyDescent="0.3">
      <c r="A93" s="32" t="s">
        <v>191</v>
      </c>
      <c r="B93">
        <v>214</v>
      </c>
      <c r="C93">
        <v>7.94</v>
      </c>
      <c r="D93">
        <v>1699.16</v>
      </c>
      <c r="E93">
        <v>0</v>
      </c>
      <c r="F93">
        <v>41.75</v>
      </c>
    </row>
    <row r="94" spans="1:6" ht="13" x14ac:dyDescent="0.3">
      <c r="A94" s="32" t="s">
        <v>192</v>
      </c>
      <c r="B94">
        <v>196</v>
      </c>
      <c r="C94">
        <v>42.3</v>
      </c>
      <c r="D94">
        <v>8290.7999999999993</v>
      </c>
      <c r="E94">
        <v>107.8</v>
      </c>
      <c r="F94">
        <v>41.75</v>
      </c>
    </row>
    <row r="95" spans="1:6" ht="13" x14ac:dyDescent="0.3">
      <c r="A95" s="32" t="s">
        <v>193</v>
      </c>
      <c r="B95">
        <v>234</v>
      </c>
      <c r="C95">
        <v>13.97</v>
      </c>
      <c r="D95">
        <v>3268.98</v>
      </c>
      <c r="E95">
        <v>0</v>
      </c>
      <c r="F95">
        <v>41.75</v>
      </c>
    </row>
    <row r="96" spans="1:6" ht="13" x14ac:dyDescent="0.3">
      <c r="A96" s="32" t="s">
        <v>194</v>
      </c>
      <c r="B96">
        <v>293</v>
      </c>
      <c r="C96">
        <v>16.71</v>
      </c>
      <c r="D96">
        <v>4896.03</v>
      </c>
      <c r="E96">
        <v>0</v>
      </c>
      <c r="F96">
        <v>41.75</v>
      </c>
    </row>
    <row r="97" spans="1:6" ht="13" x14ac:dyDescent="0.3">
      <c r="A97" s="32" t="s">
        <v>195</v>
      </c>
      <c r="B97">
        <v>246</v>
      </c>
      <c r="C97">
        <v>42.68</v>
      </c>
      <c r="D97">
        <v>10499.28</v>
      </c>
      <c r="E97">
        <v>228.78</v>
      </c>
      <c r="F97">
        <v>41.75</v>
      </c>
    </row>
    <row r="98" spans="1:6" ht="13" x14ac:dyDescent="0.3">
      <c r="A98" s="32" t="s">
        <v>196</v>
      </c>
      <c r="B98">
        <v>276</v>
      </c>
      <c r="C98">
        <v>51.71</v>
      </c>
      <c r="D98">
        <v>14271.96</v>
      </c>
      <c r="E98">
        <v>2748.96</v>
      </c>
      <c r="F98">
        <v>41.75</v>
      </c>
    </row>
    <row r="99" spans="1:6" ht="13" x14ac:dyDescent="0.3">
      <c r="A99" s="32" t="s">
        <v>197</v>
      </c>
      <c r="B99">
        <v>258</v>
      </c>
      <c r="C99">
        <v>118.97</v>
      </c>
      <c r="D99">
        <v>30694.26</v>
      </c>
      <c r="E99">
        <v>19922.759999999998</v>
      </c>
      <c r="F99">
        <v>41.75</v>
      </c>
    </row>
    <row r="100" spans="1:6" ht="13" x14ac:dyDescent="0.3">
      <c r="A100" s="32" t="s">
        <v>198</v>
      </c>
      <c r="B100">
        <v>312</v>
      </c>
      <c r="C100">
        <v>31.3</v>
      </c>
      <c r="D100">
        <v>9765.6</v>
      </c>
      <c r="E100">
        <v>0</v>
      </c>
      <c r="F100">
        <v>41.75</v>
      </c>
    </row>
    <row r="101" spans="1:6" ht="13" x14ac:dyDescent="0.3">
      <c r="A101" s="32" t="s">
        <v>199</v>
      </c>
      <c r="B101">
        <v>348</v>
      </c>
      <c r="C101">
        <v>31.59</v>
      </c>
      <c r="D101">
        <v>10993.32</v>
      </c>
      <c r="E101">
        <v>0</v>
      </c>
      <c r="F101">
        <v>41.75</v>
      </c>
    </row>
    <row r="102" spans="1:6" ht="13" x14ac:dyDescent="0.3">
      <c r="A102" s="32" t="s">
        <v>200</v>
      </c>
      <c r="B102">
        <v>392</v>
      </c>
      <c r="C102">
        <v>31</v>
      </c>
      <c r="D102">
        <v>12152</v>
      </c>
      <c r="E102">
        <v>0</v>
      </c>
      <c r="F102">
        <v>41.75</v>
      </c>
    </row>
    <row r="103" spans="1:6" ht="13" x14ac:dyDescent="0.3">
      <c r="A103" s="32" t="s">
        <v>201</v>
      </c>
      <c r="B103">
        <v>463</v>
      </c>
      <c r="C103">
        <v>22.47</v>
      </c>
      <c r="D103">
        <v>10403.61</v>
      </c>
      <c r="E103">
        <v>0</v>
      </c>
      <c r="F103">
        <v>41.75</v>
      </c>
    </row>
    <row r="104" spans="1:6" ht="13" x14ac:dyDescent="0.3">
      <c r="A104" s="32" t="s">
        <v>202</v>
      </c>
      <c r="B104">
        <v>390</v>
      </c>
      <c r="C104">
        <v>26.63</v>
      </c>
      <c r="D104">
        <v>10385.700000000001</v>
      </c>
      <c r="E104">
        <v>0</v>
      </c>
      <c r="F104">
        <v>41.75</v>
      </c>
    </row>
    <row r="105" spans="1:6" ht="13" x14ac:dyDescent="0.3">
      <c r="A105" s="32" t="s">
        <v>203</v>
      </c>
      <c r="B105">
        <v>298</v>
      </c>
      <c r="C105">
        <v>21.24</v>
      </c>
      <c r="D105">
        <v>6329.52</v>
      </c>
      <c r="E105">
        <v>0</v>
      </c>
      <c r="F105">
        <v>41.75</v>
      </c>
    </row>
    <row r="106" spans="1:6" ht="13" x14ac:dyDescent="0.3">
      <c r="A106" s="32" t="s">
        <v>204</v>
      </c>
      <c r="B106">
        <v>194</v>
      </c>
      <c r="C106">
        <v>31.22</v>
      </c>
      <c r="D106">
        <v>6056.68</v>
      </c>
      <c r="E106">
        <v>0</v>
      </c>
      <c r="F106">
        <v>41.75</v>
      </c>
    </row>
    <row r="107" spans="1:6" ht="13" x14ac:dyDescent="0.3">
      <c r="A107" s="32" t="s">
        <v>205</v>
      </c>
      <c r="B107">
        <v>205</v>
      </c>
      <c r="C107">
        <v>27.89</v>
      </c>
      <c r="D107">
        <v>5717.45</v>
      </c>
      <c r="E107">
        <v>0</v>
      </c>
      <c r="F107">
        <v>41.75</v>
      </c>
    </row>
    <row r="108" spans="1:6" ht="13" x14ac:dyDescent="0.3">
      <c r="A108" s="32" t="s">
        <v>206</v>
      </c>
      <c r="B108">
        <v>186</v>
      </c>
      <c r="C108">
        <v>26.94</v>
      </c>
      <c r="D108">
        <v>5010.84</v>
      </c>
      <c r="E108">
        <v>0</v>
      </c>
      <c r="F108">
        <v>41.75</v>
      </c>
    </row>
    <row r="109" spans="1:6" ht="13" x14ac:dyDescent="0.3">
      <c r="A109" s="32" t="s">
        <v>207</v>
      </c>
      <c r="B109">
        <v>243</v>
      </c>
      <c r="C109">
        <v>26.94</v>
      </c>
      <c r="D109">
        <v>6546.42</v>
      </c>
      <c r="E109">
        <v>0</v>
      </c>
      <c r="F109">
        <v>41.75</v>
      </c>
    </row>
    <row r="110" spans="1:6" ht="13" x14ac:dyDescent="0.3">
      <c r="A110" s="32" t="s">
        <v>208</v>
      </c>
      <c r="B110">
        <v>148</v>
      </c>
      <c r="C110">
        <v>25.73</v>
      </c>
      <c r="D110">
        <v>3808.04</v>
      </c>
      <c r="E110">
        <v>0</v>
      </c>
      <c r="F110">
        <v>41.75</v>
      </c>
    </row>
    <row r="111" spans="1:6" ht="13" x14ac:dyDescent="0.3">
      <c r="A111" s="32" t="s">
        <v>209</v>
      </c>
      <c r="B111">
        <v>66</v>
      </c>
      <c r="C111">
        <v>27.18</v>
      </c>
      <c r="D111">
        <v>1793.88</v>
      </c>
      <c r="E111">
        <v>0</v>
      </c>
      <c r="F111">
        <v>41.75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E112"/>
  <sheetViews>
    <sheetView topLeftCell="A6" zoomScaleNormal="100" workbookViewId="0">
      <pane xSplit="2" ySplit="11" topLeftCell="U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45199</v>
      </c>
      <c r="B12" s="11" t="s">
        <v>146</v>
      </c>
      <c r="C12" s="3">
        <f>B88</f>
        <v>17</v>
      </c>
      <c r="D12" s="30">
        <f>C88</f>
        <v>22.54</v>
      </c>
      <c r="E12" s="3">
        <f>B89</f>
        <v>30</v>
      </c>
      <c r="F12" s="191">
        <f>C89</f>
        <v>19.57</v>
      </c>
      <c r="G12" s="3">
        <f>B90</f>
        <v>22</v>
      </c>
      <c r="H12" s="30">
        <f>C90</f>
        <v>18.75</v>
      </c>
      <c r="I12" s="3">
        <f>B91</f>
        <v>31</v>
      </c>
      <c r="J12" s="30">
        <f>C91</f>
        <v>18.61</v>
      </c>
      <c r="K12" s="3">
        <f>B92</f>
        <v>0</v>
      </c>
      <c r="L12" s="30">
        <f>C92</f>
        <v>0</v>
      </c>
      <c r="M12" s="3">
        <f>B93</f>
        <v>43</v>
      </c>
      <c r="N12" s="30">
        <f>C93</f>
        <v>26.1</v>
      </c>
      <c r="O12" s="3">
        <f>B94</f>
        <v>114</v>
      </c>
      <c r="P12" s="30">
        <f>C94</f>
        <v>27.6</v>
      </c>
      <c r="Q12" s="3">
        <f>B95</f>
        <v>207</v>
      </c>
      <c r="R12" s="30">
        <f>C95</f>
        <v>27.18</v>
      </c>
      <c r="S12" s="3">
        <f>B96</f>
        <v>241</v>
      </c>
      <c r="T12" s="30">
        <f>C96</f>
        <v>29.75</v>
      </c>
      <c r="U12" s="3">
        <f>B97</f>
        <v>235</v>
      </c>
      <c r="V12" s="30">
        <f>C97</f>
        <v>27.5</v>
      </c>
      <c r="W12" s="3">
        <f>B98</f>
        <v>261</v>
      </c>
      <c r="X12" s="30">
        <f>C98</f>
        <v>31.6</v>
      </c>
      <c r="Y12" s="3">
        <f>B99</f>
        <v>266</v>
      </c>
      <c r="Z12" s="30">
        <f>C99</f>
        <v>35.549999999999997</v>
      </c>
      <c r="AA12" s="3">
        <f>B100</f>
        <v>244</v>
      </c>
      <c r="AB12" s="30">
        <f>C100</f>
        <v>41.13</v>
      </c>
      <c r="AC12" s="3">
        <f>B101</f>
        <v>205</v>
      </c>
      <c r="AD12" s="30">
        <f>C101</f>
        <v>34.03</v>
      </c>
      <c r="AE12" s="3">
        <f>B102</f>
        <v>286</v>
      </c>
      <c r="AF12" s="30">
        <f>C102</f>
        <v>36.9</v>
      </c>
      <c r="AG12" s="3">
        <f>B103</f>
        <v>247</v>
      </c>
      <c r="AH12" s="30">
        <f>C103</f>
        <v>43.47</v>
      </c>
      <c r="AI12" s="3">
        <f>B104</f>
        <v>186</v>
      </c>
      <c r="AJ12" s="30">
        <f>C104</f>
        <v>51.78</v>
      </c>
      <c r="AK12" s="3">
        <f>B105</f>
        <v>167</v>
      </c>
      <c r="AL12" s="30">
        <f>C105</f>
        <v>55.04</v>
      </c>
      <c r="AM12" s="3">
        <f>B106</f>
        <v>174</v>
      </c>
      <c r="AN12" s="30">
        <f>C106</f>
        <v>34.26</v>
      </c>
      <c r="AO12" s="3">
        <f>B107</f>
        <v>120</v>
      </c>
      <c r="AP12" s="30">
        <f>C107</f>
        <v>30.1</v>
      </c>
      <c r="AQ12" s="3">
        <f>B108</f>
        <v>116</v>
      </c>
      <c r="AR12" s="30">
        <f>C108</f>
        <v>26.82</v>
      </c>
      <c r="AS12" s="3">
        <f>B109</f>
        <v>222</v>
      </c>
      <c r="AT12" s="30">
        <f>C109</f>
        <v>30.14</v>
      </c>
      <c r="AU12" s="3">
        <f>B110</f>
        <v>214</v>
      </c>
      <c r="AV12" s="30">
        <f>C110</f>
        <v>27.75</v>
      </c>
      <c r="AW12" s="3">
        <f>B111</f>
        <v>202</v>
      </c>
      <c r="AX12" s="30">
        <f>C111</f>
        <v>26.35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383.18</v>
      </c>
      <c r="E13" s="24"/>
      <c r="F13" s="9">
        <f>$D89</f>
        <v>587.1</v>
      </c>
      <c r="G13" s="24"/>
      <c r="H13" s="9">
        <f>$D90</f>
        <v>412.5</v>
      </c>
      <c r="I13" s="24"/>
      <c r="J13" s="9">
        <f>$D91</f>
        <v>576.91</v>
      </c>
      <c r="K13" s="24"/>
      <c r="L13" s="9">
        <f>$D92</f>
        <v>0</v>
      </c>
      <c r="M13" s="24"/>
      <c r="N13" s="9">
        <f>$D93</f>
        <v>1122.3</v>
      </c>
      <c r="O13" s="24"/>
      <c r="P13" s="9">
        <f>$D94</f>
        <v>3146.4</v>
      </c>
      <c r="Q13" s="24"/>
      <c r="R13" s="9">
        <f>$D95</f>
        <v>5626.26</v>
      </c>
      <c r="S13" s="24"/>
      <c r="T13" s="9">
        <f>$D96</f>
        <v>7169.75</v>
      </c>
      <c r="U13" s="24"/>
      <c r="V13" s="9">
        <f>$D97</f>
        <v>6462.5</v>
      </c>
      <c r="W13" s="24"/>
      <c r="X13" s="9">
        <f>$D98</f>
        <v>8247.6</v>
      </c>
      <c r="Y13" s="24"/>
      <c r="Z13" s="9">
        <f>$D99</f>
        <v>9456.2999999999993</v>
      </c>
      <c r="AA13" s="24"/>
      <c r="AB13" s="9">
        <f>$D100</f>
        <v>10035.719999999999</v>
      </c>
      <c r="AC13" s="24"/>
      <c r="AD13" s="9">
        <f>$D101</f>
        <v>6976.15</v>
      </c>
      <c r="AE13" s="24"/>
      <c r="AF13" s="9">
        <f>$D102</f>
        <v>10553.4</v>
      </c>
      <c r="AG13" s="24"/>
      <c r="AH13" s="9">
        <f>$D103</f>
        <v>10737.09</v>
      </c>
      <c r="AI13" s="24"/>
      <c r="AJ13" s="9">
        <f>$D104</f>
        <v>9631.08</v>
      </c>
      <c r="AK13" s="24"/>
      <c r="AL13" s="9">
        <f>$D105</f>
        <v>9191.68</v>
      </c>
      <c r="AM13" s="24"/>
      <c r="AN13" s="9">
        <f>$D106</f>
        <v>5961.24</v>
      </c>
      <c r="AO13" s="24"/>
      <c r="AP13" s="9">
        <f>$D107</f>
        <v>3612</v>
      </c>
      <c r="AQ13" s="24"/>
      <c r="AR13" s="9">
        <f>$D108</f>
        <v>3111.12</v>
      </c>
      <c r="AS13" s="24"/>
      <c r="AT13" s="9">
        <f>$D109</f>
        <v>6691.08</v>
      </c>
      <c r="AU13" s="24"/>
      <c r="AV13" s="9">
        <f>$D110</f>
        <v>5938.5</v>
      </c>
      <c r="AW13" s="24"/>
      <c r="AX13" s="9">
        <f>$D111</f>
        <v>5322.7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4991.57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31.72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610.09</v>
      </c>
      <c r="AI15" s="24"/>
      <c r="AJ15" s="9">
        <f>$E104</f>
        <v>2005.08</v>
      </c>
      <c r="AK15" s="24"/>
      <c r="AL15" s="9">
        <f>$E105</f>
        <v>2344.6799999999998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538</v>
      </c>
      <c r="AB26" s="120" t="s">
        <v>164</v>
      </c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538</v>
      </c>
      <c r="AL26" s="120" t="s">
        <v>164</v>
      </c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715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715</v>
      </c>
      <c r="AH39" s="5"/>
      <c r="AI39" s="110">
        <f>SUM(AI23:AI38)</f>
        <v>715</v>
      </c>
      <c r="AJ39" s="5"/>
      <c r="AK39" s="110">
        <f>SUM(AK23:AK38)</f>
        <v>715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>x</v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>x</v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>x</v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>x</v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>x</v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>x</v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>x</v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309</v>
      </c>
    </row>
    <row r="84" spans="1:6" x14ac:dyDescent="0.25">
      <c r="A84" t="s">
        <v>179</v>
      </c>
      <c r="B84" t="s">
        <v>310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17</v>
      </c>
      <c r="C88">
        <v>22.54</v>
      </c>
      <c r="D88">
        <v>383.18</v>
      </c>
      <c r="E88">
        <v>0</v>
      </c>
      <c r="F88" s="130">
        <v>41</v>
      </c>
    </row>
    <row r="89" spans="1:6" ht="13" x14ac:dyDescent="0.3">
      <c r="A89" s="32" t="s">
        <v>187</v>
      </c>
      <c r="B89">
        <v>30</v>
      </c>
      <c r="C89">
        <v>19.57</v>
      </c>
      <c r="D89">
        <v>587.1</v>
      </c>
      <c r="E89">
        <v>0</v>
      </c>
      <c r="F89">
        <v>41</v>
      </c>
    </row>
    <row r="90" spans="1:6" ht="13" x14ac:dyDescent="0.3">
      <c r="A90" s="32" t="s">
        <v>188</v>
      </c>
      <c r="B90">
        <v>22</v>
      </c>
      <c r="C90">
        <v>18.75</v>
      </c>
      <c r="D90">
        <v>412.5</v>
      </c>
      <c r="E90">
        <v>0</v>
      </c>
      <c r="F90">
        <v>41</v>
      </c>
    </row>
    <row r="91" spans="1:6" ht="13" x14ac:dyDescent="0.3">
      <c r="A91" s="32" t="s">
        <v>189</v>
      </c>
      <c r="B91">
        <v>31</v>
      </c>
      <c r="C91">
        <v>18.61</v>
      </c>
      <c r="D91">
        <v>576.91</v>
      </c>
      <c r="E91">
        <v>0</v>
      </c>
      <c r="F91">
        <v>41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41</v>
      </c>
    </row>
    <row r="93" spans="1:6" ht="13" x14ac:dyDescent="0.3">
      <c r="A93" s="32" t="s">
        <v>191</v>
      </c>
      <c r="B93">
        <v>43</v>
      </c>
      <c r="C93">
        <v>26.1</v>
      </c>
      <c r="D93">
        <v>1122.3</v>
      </c>
      <c r="E93">
        <v>0</v>
      </c>
      <c r="F93">
        <v>41</v>
      </c>
    </row>
    <row r="94" spans="1:6" ht="13" x14ac:dyDescent="0.3">
      <c r="A94" s="32" t="s">
        <v>192</v>
      </c>
      <c r="B94">
        <v>114</v>
      </c>
      <c r="C94">
        <v>27.6</v>
      </c>
      <c r="D94">
        <v>3146.4</v>
      </c>
      <c r="E94">
        <v>0</v>
      </c>
      <c r="F94">
        <v>41</v>
      </c>
    </row>
    <row r="95" spans="1:6" ht="13" x14ac:dyDescent="0.3">
      <c r="A95" s="32" t="s">
        <v>193</v>
      </c>
      <c r="B95">
        <v>207</v>
      </c>
      <c r="C95">
        <v>27.18</v>
      </c>
      <c r="D95">
        <v>5626.26</v>
      </c>
      <c r="E95">
        <v>0</v>
      </c>
      <c r="F95">
        <v>41</v>
      </c>
    </row>
    <row r="96" spans="1:6" ht="13" x14ac:dyDescent="0.3">
      <c r="A96" s="32" t="s">
        <v>194</v>
      </c>
      <c r="B96">
        <v>241</v>
      </c>
      <c r="C96">
        <v>29.75</v>
      </c>
      <c r="D96">
        <v>7169.75</v>
      </c>
      <c r="E96">
        <v>0</v>
      </c>
      <c r="F96">
        <v>41</v>
      </c>
    </row>
    <row r="97" spans="1:6" ht="13" x14ac:dyDescent="0.3">
      <c r="A97" s="32" t="s">
        <v>195</v>
      </c>
      <c r="B97">
        <v>235</v>
      </c>
      <c r="C97">
        <v>27.5</v>
      </c>
      <c r="D97">
        <v>6462.5</v>
      </c>
      <c r="E97">
        <v>0</v>
      </c>
      <c r="F97">
        <v>41</v>
      </c>
    </row>
    <row r="98" spans="1:6" ht="13" x14ac:dyDescent="0.3">
      <c r="A98" s="32" t="s">
        <v>196</v>
      </c>
      <c r="B98">
        <v>261</v>
      </c>
      <c r="C98">
        <v>31.6</v>
      </c>
      <c r="D98">
        <v>8247.6</v>
      </c>
      <c r="E98">
        <v>0</v>
      </c>
      <c r="F98">
        <v>41</v>
      </c>
    </row>
    <row r="99" spans="1:6" ht="13" x14ac:dyDescent="0.3">
      <c r="A99" s="32" t="s">
        <v>197</v>
      </c>
      <c r="B99">
        <v>266</v>
      </c>
      <c r="C99">
        <v>35.549999999999997</v>
      </c>
      <c r="D99">
        <v>9456.2999999999993</v>
      </c>
      <c r="E99">
        <v>0</v>
      </c>
      <c r="F99">
        <v>41</v>
      </c>
    </row>
    <row r="100" spans="1:6" ht="13" x14ac:dyDescent="0.3">
      <c r="A100" s="32" t="s">
        <v>198</v>
      </c>
      <c r="B100">
        <v>244</v>
      </c>
      <c r="C100">
        <v>41.13</v>
      </c>
      <c r="D100">
        <v>10035.719999999999</v>
      </c>
      <c r="E100">
        <v>31.72</v>
      </c>
      <c r="F100">
        <v>41</v>
      </c>
    </row>
    <row r="101" spans="1:6" ht="13" x14ac:dyDescent="0.3">
      <c r="A101" s="32" t="s">
        <v>199</v>
      </c>
      <c r="B101">
        <v>205</v>
      </c>
      <c r="C101">
        <v>34.03</v>
      </c>
      <c r="D101">
        <v>6976.15</v>
      </c>
      <c r="E101">
        <v>0</v>
      </c>
      <c r="F101">
        <v>41</v>
      </c>
    </row>
    <row r="102" spans="1:6" ht="13" x14ac:dyDescent="0.3">
      <c r="A102" s="32" t="s">
        <v>200</v>
      </c>
      <c r="B102">
        <v>286</v>
      </c>
      <c r="C102">
        <v>36.9</v>
      </c>
      <c r="D102">
        <v>10553.4</v>
      </c>
      <c r="E102">
        <v>0</v>
      </c>
      <c r="F102">
        <v>41</v>
      </c>
    </row>
    <row r="103" spans="1:6" ht="13" x14ac:dyDescent="0.3">
      <c r="A103" s="32" t="s">
        <v>201</v>
      </c>
      <c r="B103">
        <v>247</v>
      </c>
      <c r="C103">
        <v>43.47</v>
      </c>
      <c r="D103">
        <v>10737.09</v>
      </c>
      <c r="E103">
        <v>610.09</v>
      </c>
      <c r="F103">
        <v>41</v>
      </c>
    </row>
    <row r="104" spans="1:6" ht="13" x14ac:dyDescent="0.3">
      <c r="A104" s="32" t="s">
        <v>202</v>
      </c>
      <c r="B104">
        <v>186</v>
      </c>
      <c r="C104">
        <v>51.78</v>
      </c>
      <c r="D104">
        <v>9631.08</v>
      </c>
      <c r="E104">
        <v>2005.08</v>
      </c>
      <c r="F104">
        <v>41</v>
      </c>
    </row>
    <row r="105" spans="1:6" ht="13" x14ac:dyDescent="0.3">
      <c r="A105" s="32" t="s">
        <v>203</v>
      </c>
      <c r="B105">
        <v>167</v>
      </c>
      <c r="C105">
        <v>55.04</v>
      </c>
      <c r="D105">
        <v>9191.68</v>
      </c>
      <c r="E105">
        <v>2344.6799999999998</v>
      </c>
      <c r="F105">
        <v>41</v>
      </c>
    </row>
    <row r="106" spans="1:6" ht="13" x14ac:dyDescent="0.3">
      <c r="A106" s="32" t="s">
        <v>204</v>
      </c>
      <c r="B106">
        <v>174</v>
      </c>
      <c r="C106">
        <v>34.26</v>
      </c>
      <c r="D106">
        <v>5961.24</v>
      </c>
      <c r="E106">
        <v>0</v>
      </c>
      <c r="F106">
        <v>41</v>
      </c>
    </row>
    <row r="107" spans="1:6" ht="13" x14ac:dyDescent="0.3">
      <c r="A107" s="32" t="s">
        <v>205</v>
      </c>
      <c r="B107">
        <v>120</v>
      </c>
      <c r="C107">
        <v>30.1</v>
      </c>
      <c r="D107">
        <v>3612</v>
      </c>
      <c r="E107">
        <v>0</v>
      </c>
      <c r="F107">
        <v>41</v>
      </c>
    </row>
    <row r="108" spans="1:6" ht="13" x14ac:dyDescent="0.3">
      <c r="A108" s="32" t="s">
        <v>206</v>
      </c>
      <c r="B108">
        <v>116</v>
      </c>
      <c r="C108">
        <v>26.82</v>
      </c>
      <c r="D108">
        <v>3111.12</v>
      </c>
      <c r="E108">
        <v>0</v>
      </c>
      <c r="F108">
        <v>41</v>
      </c>
    </row>
    <row r="109" spans="1:6" ht="13" x14ac:dyDescent="0.3">
      <c r="A109" s="32" t="s">
        <v>207</v>
      </c>
      <c r="B109">
        <v>222</v>
      </c>
      <c r="C109">
        <v>30.14</v>
      </c>
      <c r="D109">
        <v>6691.08</v>
      </c>
      <c r="E109">
        <v>0</v>
      </c>
      <c r="F109">
        <v>41</v>
      </c>
    </row>
    <row r="110" spans="1:6" ht="13" x14ac:dyDescent="0.3">
      <c r="A110" s="32" t="s">
        <v>208</v>
      </c>
      <c r="B110">
        <v>214</v>
      </c>
      <c r="C110">
        <v>27.75</v>
      </c>
      <c r="D110">
        <v>5938.5</v>
      </c>
      <c r="E110">
        <v>0</v>
      </c>
      <c r="F110">
        <v>41</v>
      </c>
    </row>
    <row r="111" spans="1:6" ht="13" x14ac:dyDescent="0.3">
      <c r="A111" s="32" t="s">
        <v>209</v>
      </c>
      <c r="B111">
        <v>202</v>
      </c>
      <c r="C111">
        <v>26.35</v>
      </c>
      <c r="D111">
        <v>5322.7</v>
      </c>
      <c r="E111">
        <v>0</v>
      </c>
      <c r="F111">
        <v>41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E112"/>
  <sheetViews>
    <sheetView topLeftCell="A6" zoomScaleNormal="100" workbookViewId="0">
      <pane xSplit="2" ySplit="11" topLeftCell="AF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45200</v>
      </c>
      <c r="B12" s="11" t="s">
        <v>146</v>
      </c>
      <c r="C12" s="3">
        <f>B88</f>
        <v>267</v>
      </c>
      <c r="D12" s="30">
        <f>C88</f>
        <v>18.14</v>
      </c>
      <c r="E12" s="3">
        <f>B89</f>
        <v>223</v>
      </c>
      <c r="F12" s="191">
        <f>C89</f>
        <v>15.99</v>
      </c>
      <c r="G12" s="3">
        <f>B90</f>
        <v>268</v>
      </c>
      <c r="H12" s="30">
        <f>C90</f>
        <v>14.66</v>
      </c>
      <c r="I12" s="3">
        <f>B91</f>
        <v>149</v>
      </c>
      <c r="J12" s="30">
        <f>C91</f>
        <v>15.79</v>
      </c>
      <c r="K12" s="3">
        <f>B92</f>
        <v>154</v>
      </c>
      <c r="L12" s="30">
        <f>C92</f>
        <v>15.95</v>
      </c>
      <c r="M12" s="3">
        <f>B93</f>
        <v>157</v>
      </c>
      <c r="N12" s="30">
        <f>C93</f>
        <v>16.940000000000001</v>
      </c>
      <c r="O12" s="3">
        <f>B94</f>
        <v>212</v>
      </c>
      <c r="P12" s="30">
        <f>C94</f>
        <v>18.670000000000002</v>
      </c>
      <c r="Q12" s="3">
        <f>B95</f>
        <v>242</v>
      </c>
      <c r="R12" s="30">
        <f>C95</f>
        <v>20.94</v>
      </c>
      <c r="S12" s="3">
        <f>B96</f>
        <v>205</v>
      </c>
      <c r="T12" s="30">
        <f>C96</f>
        <v>16.66</v>
      </c>
      <c r="U12" s="3">
        <f>B97</f>
        <v>245</v>
      </c>
      <c r="V12" s="30">
        <f>C97</f>
        <v>23.54</v>
      </c>
      <c r="W12" s="3">
        <f>B98</f>
        <v>333</v>
      </c>
      <c r="X12" s="30">
        <f>C98</f>
        <v>26.22</v>
      </c>
      <c r="Y12" s="3">
        <f>B99</f>
        <v>346</v>
      </c>
      <c r="Z12" s="30">
        <f>C99</f>
        <v>25.41</v>
      </c>
      <c r="AA12" s="3">
        <f>B100</f>
        <v>378</v>
      </c>
      <c r="AB12" s="30">
        <f>C100</f>
        <v>30.18</v>
      </c>
      <c r="AC12" s="3">
        <f>B101</f>
        <v>385</v>
      </c>
      <c r="AD12" s="30">
        <f>C101</f>
        <v>29.86</v>
      </c>
      <c r="AE12" s="3">
        <f>B102</f>
        <v>418</v>
      </c>
      <c r="AF12" s="30">
        <f>C102</f>
        <v>31.98</v>
      </c>
      <c r="AG12" s="3">
        <f>B103</f>
        <v>438</v>
      </c>
      <c r="AH12" s="30">
        <f>C103</f>
        <v>43.65</v>
      </c>
      <c r="AI12" s="3">
        <f>B104</f>
        <v>386</v>
      </c>
      <c r="AJ12" s="30">
        <f>C104</f>
        <v>47.98</v>
      </c>
      <c r="AK12" s="3">
        <f>B105</f>
        <v>320</v>
      </c>
      <c r="AL12" s="30">
        <f>C105</f>
        <v>116.8</v>
      </c>
      <c r="AM12" s="3">
        <f>B106</f>
        <v>284</v>
      </c>
      <c r="AN12" s="30">
        <f>C106</f>
        <v>43.6</v>
      </c>
      <c r="AO12" s="3">
        <f>B107</f>
        <v>266</v>
      </c>
      <c r="AP12" s="30">
        <f>C107</f>
        <v>32.42</v>
      </c>
      <c r="AQ12" s="3">
        <f>B108</f>
        <v>152</v>
      </c>
      <c r="AR12" s="30">
        <f>C108</f>
        <v>46.39</v>
      </c>
      <c r="AS12" s="3">
        <f>B109</f>
        <v>53</v>
      </c>
      <c r="AT12" s="30">
        <f>C109</f>
        <v>26.71</v>
      </c>
      <c r="AU12" s="3">
        <f>B110</f>
        <v>254</v>
      </c>
      <c r="AV12" s="30">
        <f>C110</f>
        <v>20.239999999999998</v>
      </c>
      <c r="AW12" s="3">
        <f>B111</f>
        <v>270</v>
      </c>
      <c r="AX12" s="30">
        <f>C111</f>
        <v>24.72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4843.38</v>
      </c>
      <c r="E13" s="24"/>
      <c r="F13" s="9">
        <f>$D89</f>
        <v>3565.77</v>
      </c>
      <c r="G13" s="24"/>
      <c r="H13" s="9">
        <f>$D90</f>
        <v>3928.88</v>
      </c>
      <c r="I13" s="24"/>
      <c r="J13" s="9">
        <f>$D91</f>
        <v>2352.71</v>
      </c>
      <c r="K13" s="24"/>
      <c r="L13" s="9">
        <f>$D92</f>
        <v>2456.3000000000002</v>
      </c>
      <c r="M13" s="24"/>
      <c r="N13" s="9">
        <f>$D93</f>
        <v>2659.58</v>
      </c>
      <c r="O13" s="24"/>
      <c r="P13" s="9">
        <f>$D94</f>
        <v>3958.04</v>
      </c>
      <c r="Q13" s="24"/>
      <c r="R13" s="9">
        <f>$D95</f>
        <v>5067.4799999999996</v>
      </c>
      <c r="S13" s="24"/>
      <c r="T13" s="9">
        <f>$D96</f>
        <v>3415.3</v>
      </c>
      <c r="U13" s="24"/>
      <c r="V13" s="9">
        <f>$D97</f>
        <v>5767.3</v>
      </c>
      <c r="W13" s="24"/>
      <c r="X13" s="9">
        <f>$D98</f>
        <v>8731.26</v>
      </c>
      <c r="Y13" s="24"/>
      <c r="Z13" s="9">
        <f>$D99</f>
        <v>8791.86</v>
      </c>
      <c r="AA13" s="24"/>
      <c r="AB13" s="9">
        <f>$D100</f>
        <v>11408.04</v>
      </c>
      <c r="AC13" s="24"/>
      <c r="AD13" s="9">
        <f>$D101</f>
        <v>11496.1</v>
      </c>
      <c r="AE13" s="24"/>
      <c r="AF13" s="9">
        <f>$D102</f>
        <v>13367.64</v>
      </c>
      <c r="AG13" s="24"/>
      <c r="AH13" s="9">
        <f>$D103</f>
        <v>19118.7</v>
      </c>
      <c r="AI13" s="24"/>
      <c r="AJ13" s="9">
        <f>$D104</f>
        <v>18520.28</v>
      </c>
      <c r="AK13" s="24"/>
      <c r="AL13" s="9">
        <f>$D105</f>
        <v>37376</v>
      </c>
      <c r="AM13" s="24"/>
      <c r="AN13" s="9">
        <f>$D106</f>
        <v>12382.4</v>
      </c>
      <c r="AO13" s="24"/>
      <c r="AP13" s="9">
        <f>$D107</f>
        <v>8623.7199999999993</v>
      </c>
      <c r="AQ13" s="24"/>
      <c r="AR13" s="9">
        <f>$D108</f>
        <v>7051.28</v>
      </c>
      <c r="AS13" s="24"/>
      <c r="AT13" s="9">
        <f>$D109</f>
        <v>1415.63</v>
      </c>
      <c r="AU13" s="24"/>
      <c r="AV13" s="9">
        <f>$D110</f>
        <v>5140.96</v>
      </c>
      <c r="AW13" s="24"/>
      <c r="AX13" s="9">
        <f>$D111</f>
        <v>6674.4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29668.66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1160.7</v>
      </c>
      <c r="AI15" s="24"/>
      <c r="AJ15" s="9">
        <f>$E104</f>
        <v>2694.28</v>
      </c>
      <c r="AK15" s="24"/>
      <c r="AL15" s="9">
        <f>$E105</f>
        <v>24256</v>
      </c>
      <c r="AM15" s="24"/>
      <c r="AN15" s="9">
        <f>$E106</f>
        <v>738.4</v>
      </c>
      <c r="AO15" s="24"/>
      <c r="AP15" s="9">
        <f>$E107</f>
        <v>0</v>
      </c>
      <c r="AQ15" s="24"/>
      <c r="AR15" s="9">
        <f>$E108</f>
        <v>819.28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538</v>
      </c>
      <c r="AH26" s="120" t="s">
        <v>164</v>
      </c>
      <c r="AI26" s="109">
        <f t="shared" si="16"/>
        <v>538</v>
      </c>
      <c r="AJ26" s="120" t="s">
        <v>164</v>
      </c>
      <c r="AK26" s="109">
        <f t="shared" si="17"/>
        <v>538</v>
      </c>
      <c r="AL26" s="120" t="s">
        <v>164</v>
      </c>
      <c r="AM26" s="109">
        <f t="shared" si="18"/>
        <v>538</v>
      </c>
      <c r="AN26" s="120" t="s">
        <v>164</v>
      </c>
      <c r="AO26" s="109">
        <f t="shared" si="19"/>
        <v>0</v>
      </c>
      <c r="AP26" s="120"/>
      <c r="AQ26" s="109">
        <f t="shared" si="20"/>
        <v>538</v>
      </c>
      <c r="AR26" s="120" t="s">
        <v>164</v>
      </c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16</v>
      </c>
      <c r="AR31" s="119" t="s">
        <v>164</v>
      </c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16</v>
      </c>
      <c r="AR32" s="120" t="s">
        <v>164</v>
      </c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0</v>
      </c>
      <c r="AP34" s="120"/>
      <c r="AQ34" s="109">
        <f t="shared" si="20"/>
        <v>72</v>
      </c>
      <c r="AR34" s="120" t="s">
        <v>164</v>
      </c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73</v>
      </c>
      <c r="AR35" s="119" t="s">
        <v>164</v>
      </c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715</v>
      </c>
      <c r="AH39" s="5"/>
      <c r="AI39" s="110">
        <f>SUM(AI23:AI38)</f>
        <v>715</v>
      </c>
      <c r="AJ39" s="5"/>
      <c r="AK39" s="110">
        <f>SUM(AK23:AK38)</f>
        <v>715</v>
      </c>
      <c r="AL39" s="5"/>
      <c r="AM39" s="110">
        <f>SUM(AM23:AM38)</f>
        <v>715</v>
      </c>
      <c r="AN39" s="5"/>
      <c r="AO39" s="110">
        <f>SUM(AO23:AO38)</f>
        <v>0</v>
      </c>
      <c r="AP39" s="5"/>
      <c r="AQ39" s="110">
        <f>SUM(AQ23:AQ38)</f>
        <v>715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>x</v>
      </c>
      <c r="AI60" s="115"/>
      <c r="AJ60" s="120" t="str">
        <f>IF(AJ26="x","x","")</f>
        <v>x</v>
      </c>
      <c r="AK60" s="115"/>
      <c r="AL60" s="120" t="str">
        <f>IF(AL26="x","x","")</f>
        <v>x</v>
      </c>
      <c r="AM60" s="115"/>
      <c r="AN60" s="120" t="str">
        <f>IF(AN26="x","x","")</f>
        <v>x</v>
      </c>
      <c r="AO60" s="115"/>
      <c r="AP60" s="120" t="str">
        <f>IF(AP26="x","x","")</f>
        <v/>
      </c>
      <c r="AQ60" s="115"/>
      <c r="AR60" s="120" t="str">
        <f>IF(AR26="x","x","")</f>
        <v>x</v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>x</v>
      </c>
      <c r="AO65" s="115"/>
      <c r="AP65" s="119" t="str">
        <f t="shared" si="43"/>
        <v/>
      </c>
      <c r="AQ65" s="115"/>
      <c r="AR65" s="119" t="str">
        <f t="shared" si="44"/>
        <v>x</v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>x</v>
      </c>
      <c r="AO66" s="115"/>
      <c r="AP66" s="120" t="str">
        <f t="shared" si="43"/>
        <v/>
      </c>
      <c r="AQ66" s="115"/>
      <c r="AR66" s="120" t="str">
        <f t="shared" si="44"/>
        <v>x</v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>x</v>
      </c>
      <c r="AM68" s="115"/>
      <c r="AN68" s="120" t="str">
        <f t="shared" si="42"/>
        <v>x</v>
      </c>
      <c r="AO68" s="115"/>
      <c r="AP68" s="120" t="str">
        <f t="shared" si="43"/>
        <v/>
      </c>
      <c r="AQ68" s="115"/>
      <c r="AR68" s="120" t="str">
        <f t="shared" si="44"/>
        <v>x</v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>x</v>
      </c>
      <c r="AO69" s="115"/>
      <c r="AP69" s="119" t="str">
        <f t="shared" si="43"/>
        <v/>
      </c>
      <c r="AQ69" s="115"/>
      <c r="AR69" s="119" t="str">
        <f t="shared" si="44"/>
        <v>x</v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311</v>
      </c>
    </row>
    <row r="84" spans="1:6" x14ac:dyDescent="0.25">
      <c r="A84" t="s">
        <v>179</v>
      </c>
      <c r="B84" t="s">
        <v>312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267</v>
      </c>
      <c r="C88">
        <v>18.14</v>
      </c>
      <c r="D88">
        <v>4843.38</v>
      </c>
      <c r="E88">
        <v>0</v>
      </c>
      <c r="F88" s="130">
        <v>41</v>
      </c>
    </row>
    <row r="89" spans="1:6" ht="13" x14ac:dyDescent="0.3">
      <c r="A89" s="32" t="s">
        <v>187</v>
      </c>
      <c r="B89">
        <v>223</v>
      </c>
      <c r="C89">
        <v>15.99</v>
      </c>
      <c r="D89">
        <v>3565.77</v>
      </c>
      <c r="E89">
        <v>0</v>
      </c>
      <c r="F89">
        <v>41</v>
      </c>
    </row>
    <row r="90" spans="1:6" ht="13" x14ac:dyDescent="0.3">
      <c r="A90" s="32" t="s">
        <v>188</v>
      </c>
      <c r="B90">
        <v>268</v>
      </c>
      <c r="C90">
        <v>14.66</v>
      </c>
      <c r="D90">
        <v>3928.88</v>
      </c>
      <c r="E90">
        <v>0</v>
      </c>
      <c r="F90">
        <v>41</v>
      </c>
    </row>
    <row r="91" spans="1:6" ht="13" x14ac:dyDescent="0.3">
      <c r="A91" s="32" t="s">
        <v>189</v>
      </c>
      <c r="B91">
        <v>149</v>
      </c>
      <c r="C91">
        <v>15.79</v>
      </c>
      <c r="D91">
        <v>2352.71</v>
      </c>
      <c r="E91">
        <v>0</v>
      </c>
      <c r="F91">
        <v>41</v>
      </c>
    </row>
    <row r="92" spans="1:6" ht="13" x14ac:dyDescent="0.3">
      <c r="A92" s="32" t="s">
        <v>190</v>
      </c>
      <c r="B92">
        <v>154</v>
      </c>
      <c r="C92">
        <v>15.95</v>
      </c>
      <c r="D92">
        <v>2456.3000000000002</v>
      </c>
      <c r="E92">
        <v>0</v>
      </c>
      <c r="F92">
        <v>41</v>
      </c>
    </row>
    <row r="93" spans="1:6" ht="13" x14ac:dyDescent="0.3">
      <c r="A93" s="32" t="s">
        <v>191</v>
      </c>
      <c r="B93">
        <v>157</v>
      </c>
      <c r="C93">
        <v>16.940000000000001</v>
      </c>
      <c r="D93">
        <v>2659.58</v>
      </c>
      <c r="E93">
        <v>0</v>
      </c>
      <c r="F93">
        <v>41</v>
      </c>
    </row>
    <row r="94" spans="1:6" ht="13" x14ac:dyDescent="0.3">
      <c r="A94" s="32" t="s">
        <v>192</v>
      </c>
      <c r="B94">
        <v>212</v>
      </c>
      <c r="C94">
        <v>18.670000000000002</v>
      </c>
      <c r="D94">
        <v>3958.04</v>
      </c>
      <c r="E94">
        <v>0</v>
      </c>
      <c r="F94">
        <v>41</v>
      </c>
    </row>
    <row r="95" spans="1:6" ht="13" x14ac:dyDescent="0.3">
      <c r="A95" s="32" t="s">
        <v>193</v>
      </c>
      <c r="B95">
        <v>242</v>
      </c>
      <c r="C95">
        <v>20.94</v>
      </c>
      <c r="D95">
        <v>5067.4799999999996</v>
      </c>
      <c r="E95">
        <v>0</v>
      </c>
      <c r="F95">
        <v>41</v>
      </c>
    </row>
    <row r="96" spans="1:6" ht="13" x14ac:dyDescent="0.3">
      <c r="A96" s="32" t="s">
        <v>194</v>
      </c>
      <c r="B96">
        <v>205</v>
      </c>
      <c r="C96">
        <v>16.66</v>
      </c>
      <c r="D96">
        <v>3415.3</v>
      </c>
      <c r="E96">
        <v>0</v>
      </c>
      <c r="F96">
        <v>41</v>
      </c>
    </row>
    <row r="97" spans="1:6" ht="13" x14ac:dyDescent="0.3">
      <c r="A97" s="32" t="s">
        <v>195</v>
      </c>
      <c r="B97">
        <v>245</v>
      </c>
      <c r="C97">
        <v>23.54</v>
      </c>
      <c r="D97">
        <v>5767.3</v>
      </c>
      <c r="E97">
        <v>0</v>
      </c>
      <c r="F97">
        <v>41</v>
      </c>
    </row>
    <row r="98" spans="1:6" ht="13" x14ac:dyDescent="0.3">
      <c r="A98" s="32" t="s">
        <v>196</v>
      </c>
      <c r="B98">
        <v>333</v>
      </c>
      <c r="C98">
        <v>26.22</v>
      </c>
      <c r="D98">
        <v>8731.26</v>
      </c>
      <c r="E98">
        <v>0</v>
      </c>
      <c r="F98">
        <v>41</v>
      </c>
    </row>
    <row r="99" spans="1:6" ht="13" x14ac:dyDescent="0.3">
      <c r="A99" s="32" t="s">
        <v>197</v>
      </c>
      <c r="B99">
        <v>346</v>
      </c>
      <c r="C99">
        <v>25.41</v>
      </c>
      <c r="D99">
        <v>8791.86</v>
      </c>
      <c r="E99">
        <v>0</v>
      </c>
      <c r="F99">
        <v>41</v>
      </c>
    </row>
    <row r="100" spans="1:6" ht="13" x14ac:dyDescent="0.3">
      <c r="A100" s="32" t="s">
        <v>198</v>
      </c>
      <c r="B100">
        <v>378</v>
      </c>
      <c r="C100">
        <v>30.18</v>
      </c>
      <c r="D100">
        <v>11408.04</v>
      </c>
      <c r="E100">
        <v>0</v>
      </c>
      <c r="F100">
        <v>41</v>
      </c>
    </row>
    <row r="101" spans="1:6" ht="13" x14ac:dyDescent="0.3">
      <c r="A101" s="32" t="s">
        <v>199</v>
      </c>
      <c r="B101">
        <v>385</v>
      </c>
      <c r="C101">
        <v>29.86</v>
      </c>
      <c r="D101">
        <v>11496.1</v>
      </c>
      <c r="E101">
        <v>0</v>
      </c>
      <c r="F101">
        <v>41</v>
      </c>
    </row>
    <row r="102" spans="1:6" ht="13" x14ac:dyDescent="0.3">
      <c r="A102" s="32" t="s">
        <v>200</v>
      </c>
      <c r="B102">
        <v>418</v>
      </c>
      <c r="C102">
        <v>31.98</v>
      </c>
      <c r="D102">
        <v>13367.64</v>
      </c>
      <c r="E102">
        <v>0</v>
      </c>
      <c r="F102">
        <v>41</v>
      </c>
    </row>
    <row r="103" spans="1:6" ht="13" x14ac:dyDescent="0.3">
      <c r="A103" s="32" t="s">
        <v>201</v>
      </c>
      <c r="B103">
        <v>438</v>
      </c>
      <c r="C103">
        <v>43.65</v>
      </c>
      <c r="D103">
        <v>19118.7</v>
      </c>
      <c r="E103">
        <v>1160.7</v>
      </c>
      <c r="F103">
        <v>41</v>
      </c>
    </row>
    <row r="104" spans="1:6" ht="13" x14ac:dyDescent="0.3">
      <c r="A104" s="32" t="s">
        <v>202</v>
      </c>
      <c r="B104">
        <v>386</v>
      </c>
      <c r="C104">
        <v>47.98</v>
      </c>
      <c r="D104">
        <v>18520.28</v>
      </c>
      <c r="E104">
        <v>2694.28</v>
      </c>
      <c r="F104">
        <v>41</v>
      </c>
    </row>
    <row r="105" spans="1:6" ht="13" x14ac:dyDescent="0.3">
      <c r="A105" s="32" t="s">
        <v>203</v>
      </c>
      <c r="B105">
        <v>320</v>
      </c>
      <c r="C105">
        <v>116.8</v>
      </c>
      <c r="D105">
        <v>37376</v>
      </c>
      <c r="E105">
        <v>24256</v>
      </c>
      <c r="F105">
        <v>41</v>
      </c>
    </row>
    <row r="106" spans="1:6" ht="13" x14ac:dyDescent="0.3">
      <c r="A106" s="32" t="s">
        <v>204</v>
      </c>
      <c r="B106">
        <v>284</v>
      </c>
      <c r="C106">
        <v>43.6</v>
      </c>
      <c r="D106">
        <v>12382.4</v>
      </c>
      <c r="E106">
        <v>738.4</v>
      </c>
      <c r="F106">
        <v>41</v>
      </c>
    </row>
    <row r="107" spans="1:6" ht="13" x14ac:dyDescent="0.3">
      <c r="A107" s="32" t="s">
        <v>205</v>
      </c>
      <c r="B107">
        <v>266</v>
      </c>
      <c r="C107">
        <v>32.42</v>
      </c>
      <c r="D107">
        <v>8623.7199999999993</v>
      </c>
      <c r="E107">
        <v>0</v>
      </c>
      <c r="F107">
        <v>41</v>
      </c>
    </row>
    <row r="108" spans="1:6" ht="13" x14ac:dyDescent="0.3">
      <c r="A108" s="32" t="s">
        <v>206</v>
      </c>
      <c r="B108">
        <v>152</v>
      </c>
      <c r="C108">
        <v>46.39</v>
      </c>
      <c r="D108">
        <v>7051.28</v>
      </c>
      <c r="E108">
        <v>819.28</v>
      </c>
      <c r="F108">
        <v>41</v>
      </c>
    </row>
    <row r="109" spans="1:6" ht="13" x14ac:dyDescent="0.3">
      <c r="A109" s="32" t="s">
        <v>207</v>
      </c>
      <c r="B109">
        <v>53</v>
      </c>
      <c r="C109">
        <v>26.71</v>
      </c>
      <c r="D109">
        <v>1415.63</v>
      </c>
      <c r="E109">
        <v>0</v>
      </c>
      <c r="F109">
        <v>41</v>
      </c>
    </row>
    <row r="110" spans="1:6" ht="13" x14ac:dyDescent="0.3">
      <c r="A110" s="32" t="s">
        <v>208</v>
      </c>
      <c r="B110">
        <v>254</v>
      </c>
      <c r="C110">
        <v>20.239999999999998</v>
      </c>
      <c r="D110">
        <v>5140.96</v>
      </c>
      <c r="E110">
        <v>0</v>
      </c>
      <c r="F110">
        <v>41</v>
      </c>
    </row>
    <row r="111" spans="1:6" ht="13" x14ac:dyDescent="0.3">
      <c r="A111" s="32" t="s">
        <v>209</v>
      </c>
      <c r="B111">
        <v>270</v>
      </c>
      <c r="C111">
        <v>24.72</v>
      </c>
      <c r="D111">
        <v>6674.4</v>
      </c>
      <c r="E111">
        <v>0</v>
      </c>
      <c r="F111">
        <v>41</v>
      </c>
    </row>
    <row r="112" spans="1:6" x14ac:dyDescent="0.25">
      <c r="A112" t="s">
        <v>210</v>
      </c>
    </row>
  </sheetData>
  <mergeCells count="33"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Z15:BC15"/>
    <mergeCell ref="AZ17:BA17"/>
    <mergeCell ref="A22:B22"/>
    <mergeCell ref="AZ50:BC51"/>
    <mergeCell ref="A56:B56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12"/>
  <sheetViews>
    <sheetView zoomScaleNormal="100" workbookViewId="0">
      <selection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8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7.2695312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45140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0</v>
      </c>
      <c r="P12" s="30">
        <f>C94</f>
        <v>0</v>
      </c>
      <c r="Q12" s="3">
        <f>B95</f>
        <v>0</v>
      </c>
      <c r="R12" s="30">
        <f>C95</f>
        <v>0</v>
      </c>
      <c r="S12" s="3">
        <f>B96</f>
        <v>94</v>
      </c>
      <c r="T12" s="30">
        <f>C96</f>
        <v>23.52</v>
      </c>
      <c r="U12" s="3">
        <f>B97</f>
        <v>171</v>
      </c>
      <c r="V12" s="30">
        <f>C97</f>
        <v>28.93</v>
      </c>
      <c r="W12" s="3">
        <f>B98</f>
        <v>224</v>
      </c>
      <c r="X12" s="30">
        <f>C98</f>
        <v>29.04</v>
      </c>
      <c r="Y12" s="3">
        <f>B99</f>
        <v>256</v>
      </c>
      <c r="Z12" s="30">
        <f>C99</f>
        <v>29.61</v>
      </c>
      <c r="AA12" s="3">
        <f>B100</f>
        <v>199</v>
      </c>
      <c r="AB12" s="30">
        <f>C100</f>
        <v>37.32</v>
      </c>
      <c r="AC12" s="3">
        <f>B101</f>
        <v>71</v>
      </c>
      <c r="AD12" s="30">
        <f>C101</f>
        <v>50.57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78</v>
      </c>
      <c r="AJ12" s="30">
        <f>C104</f>
        <v>39.340000000000003</v>
      </c>
      <c r="AK12" s="3">
        <f>B105</f>
        <v>78</v>
      </c>
      <c r="AL12" s="30">
        <f>C105</f>
        <v>39.68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0</v>
      </c>
      <c r="Q13" s="24"/>
      <c r="R13" s="9">
        <f>$D95</f>
        <v>0</v>
      </c>
      <c r="S13" s="24"/>
      <c r="T13" s="9">
        <f>$D96</f>
        <v>2210.88</v>
      </c>
      <c r="U13" s="24"/>
      <c r="V13" s="9">
        <f>$D97</f>
        <v>4947.03</v>
      </c>
      <c r="W13" s="24"/>
      <c r="X13" s="9">
        <f>$D98</f>
        <v>6504.96</v>
      </c>
      <c r="Y13" s="24"/>
      <c r="Z13" s="9">
        <f>$D99</f>
        <v>7580.16</v>
      </c>
      <c r="AA13" s="24"/>
      <c r="AB13" s="9">
        <f>$D100</f>
        <v>7426.68</v>
      </c>
      <c r="AC13" s="24"/>
      <c r="AD13" s="9">
        <f>$D101</f>
        <v>3590.47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3068.52</v>
      </c>
      <c r="AK13" s="24"/>
      <c r="AL13" s="9">
        <f>$D105</f>
        <v>3095.04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38.630000000000003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985.02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847.74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55.38</v>
      </c>
      <c r="AK15" s="24"/>
      <c r="AL15" s="9">
        <f>$E105</f>
        <v>81.900000000000006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16</v>
      </c>
      <c r="AD31" s="119" t="s">
        <v>164</v>
      </c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16</v>
      </c>
      <c r="AD32" s="120" t="s">
        <v>164</v>
      </c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72</v>
      </c>
      <c r="AD34" s="120" t="s">
        <v>164</v>
      </c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73</v>
      </c>
      <c r="AD35" s="119" t="s">
        <v>164</v>
      </c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150</v>
      </c>
      <c r="AJ36" s="120" t="s">
        <v>164</v>
      </c>
      <c r="AK36" s="109">
        <f t="shared" si="17"/>
        <v>150</v>
      </c>
      <c r="AL36" s="120" t="s">
        <v>164</v>
      </c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177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327</v>
      </c>
      <c r="AJ39" s="5"/>
      <c r="AK39" s="110">
        <f>SUM(AK23:AK38)</f>
        <v>327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>x</v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>x</v>
      </c>
      <c r="AK65" s="115"/>
      <c r="AL65" s="119" t="str">
        <f t="shared" si="41"/>
        <v>x</v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>x</v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>x</v>
      </c>
      <c r="AK66" s="115"/>
      <c r="AL66" s="120" t="str">
        <f t="shared" si="41"/>
        <v>x</v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>x</v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>x</v>
      </c>
      <c r="AK68" s="115"/>
      <c r="AL68" s="120" t="str">
        <f t="shared" si="41"/>
        <v>x</v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>x</v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>x</v>
      </c>
      <c r="AK69" s="115"/>
      <c r="AL69" s="119" t="str">
        <f t="shared" si="41"/>
        <v>x</v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>x</v>
      </c>
      <c r="AK70" s="115"/>
      <c r="AL70" s="120" t="str">
        <f t="shared" si="41"/>
        <v>x</v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178</v>
      </c>
    </row>
    <row r="84" spans="1:6" x14ac:dyDescent="0.25">
      <c r="A84" t="s">
        <v>179</v>
      </c>
      <c r="B84" t="s">
        <v>180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0</v>
      </c>
      <c r="C88">
        <v>0</v>
      </c>
      <c r="D88">
        <v>0</v>
      </c>
      <c r="E88">
        <v>0</v>
      </c>
      <c r="F88" s="130">
        <v>38.630000000000003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38.630000000000003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38.630000000000003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38.630000000000003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38.630000000000003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38.630000000000003</v>
      </c>
    </row>
    <row r="94" spans="1:6" ht="13" x14ac:dyDescent="0.3">
      <c r="A94" s="32" t="s">
        <v>192</v>
      </c>
      <c r="B94">
        <v>0</v>
      </c>
      <c r="C94">
        <v>0</v>
      </c>
      <c r="D94">
        <v>0</v>
      </c>
      <c r="E94">
        <v>0</v>
      </c>
      <c r="F94">
        <v>38.630000000000003</v>
      </c>
    </row>
    <row r="95" spans="1:6" ht="13" x14ac:dyDescent="0.3">
      <c r="A95" s="32" t="s">
        <v>193</v>
      </c>
      <c r="B95">
        <v>0</v>
      </c>
      <c r="C95">
        <v>0</v>
      </c>
      <c r="D95">
        <v>0</v>
      </c>
      <c r="E95">
        <v>0</v>
      </c>
      <c r="F95">
        <v>38.630000000000003</v>
      </c>
    </row>
    <row r="96" spans="1:6" ht="13" x14ac:dyDescent="0.3">
      <c r="A96" s="32" t="s">
        <v>194</v>
      </c>
      <c r="B96">
        <v>94</v>
      </c>
      <c r="C96">
        <v>23.52</v>
      </c>
      <c r="D96">
        <v>2210.88</v>
      </c>
      <c r="E96">
        <v>0</v>
      </c>
      <c r="F96">
        <v>38.630000000000003</v>
      </c>
    </row>
    <row r="97" spans="1:6" ht="13" x14ac:dyDescent="0.3">
      <c r="A97" s="32" t="s">
        <v>195</v>
      </c>
      <c r="B97">
        <v>171</v>
      </c>
      <c r="C97">
        <v>28.93</v>
      </c>
      <c r="D97">
        <v>4947.03</v>
      </c>
      <c r="E97">
        <v>0</v>
      </c>
      <c r="F97">
        <v>38.630000000000003</v>
      </c>
    </row>
    <row r="98" spans="1:6" ht="13" x14ac:dyDescent="0.3">
      <c r="A98" s="32" t="s">
        <v>196</v>
      </c>
      <c r="B98">
        <v>224</v>
      </c>
      <c r="C98">
        <v>29.04</v>
      </c>
      <c r="D98">
        <v>6504.96</v>
      </c>
      <c r="E98">
        <v>0</v>
      </c>
      <c r="F98">
        <v>38.630000000000003</v>
      </c>
    </row>
    <row r="99" spans="1:6" ht="13" x14ac:dyDescent="0.3">
      <c r="A99" s="32" t="s">
        <v>197</v>
      </c>
      <c r="B99">
        <v>256</v>
      </c>
      <c r="C99">
        <v>29.61</v>
      </c>
      <c r="D99">
        <v>7580.16</v>
      </c>
      <c r="E99">
        <v>0</v>
      </c>
      <c r="F99">
        <v>38.630000000000003</v>
      </c>
    </row>
    <row r="100" spans="1:6" ht="13" x14ac:dyDescent="0.3">
      <c r="A100" s="32" t="s">
        <v>198</v>
      </c>
      <c r="B100">
        <v>199</v>
      </c>
      <c r="C100">
        <v>37.32</v>
      </c>
      <c r="D100">
        <v>7426.68</v>
      </c>
      <c r="E100">
        <v>0</v>
      </c>
      <c r="F100">
        <v>38.630000000000003</v>
      </c>
    </row>
    <row r="101" spans="1:6" ht="13" x14ac:dyDescent="0.3">
      <c r="A101" s="32" t="s">
        <v>199</v>
      </c>
      <c r="B101">
        <v>71</v>
      </c>
      <c r="C101">
        <v>50.57</v>
      </c>
      <c r="D101">
        <v>3590.47</v>
      </c>
      <c r="E101">
        <v>847.74</v>
      </c>
      <c r="F101">
        <v>38.630000000000003</v>
      </c>
    </row>
    <row r="102" spans="1:6" ht="13" x14ac:dyDescent="0.3">
      <c r="A102" s="32" t="s">
        <v>200</v>
      </c>
      <c r="B102">
        <v>0</v>
      </c>
      <c r="C102">
        <v>0</v>
      </c>
      <c r="D102">
        <v>0</v>
      </c>
      <c r="E102">
        <v>0</v>
      </c>
      <c r="F102">
        <v>38.630000000000003</v>
      </c>
    </row>
    <row r="103" spans="1:6" ht="13" x14ac:dyDescent="0.3">
      <c r="A103" s="32" t="s">
        <v>201</v>
      </c>
      <c r="B103">
        <v>0</v>
      </c>
      <c r="C103">
        <v>0</v>
      </c>
      <c r="D103">
        <v>0</v>
      </c>
      <c r="E103">
        <v>0</v>
      </c>
      <c r="F103">
        <v>38.630000000000003</v>
      </c>
    </row>
    <row r="104" spans="1:6" ht="13" x14ac:dyDescent="0.3">
      <c r="A104" s="32" t="s">
        <v>202</v>
      </c>
      <c r="B104">
        <v>78</v>
      </c>
      <c r="C104">
        <v>39.340000000000003</v>
      </c>
      <c r="D104">
        <v>3068.52</v>
      </c>
      <c r="E104">
        <v>55.38</v>
      </c>
      <c r="F104">
        <v>38.630000000000003</v>
      </c>
    </row>
    <row r="105" spans="1:6" ht="13" x14ac:dyDescent="0.3">
      <c r="A105" s="32" t="s">
        <v>203</v>
      </c>
      <c r="B105">
        <v>78</v>
      </c>
      <c r="C105">
        <v>39.68</v>
      </c>
      <c r="D105">
        <v>3095.04</v>
      </c>
      <c r="E105">
        <v>81.900000000000006</v>
      </c>
      <c r="F105">
        <v>38.630000000000003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38.630000000000003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38.630000000000003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38.630000000000003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38.630000000000003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38.630000000000003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38.630000000000003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E112"/>
  <sheetViews>
    <sheetView topLeftCell="A6" zoomScaleNormal="100" workbookViewId="0">
      <pane xSplit="2" ySplit="11" topLeftCell="AF50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45201</v>
      </c>
      <c r="B12" s="11" t="s">
        <v>146</v>
      </c>
      <c r="C12" s="3">
        <f>B88</f>
        <v>295</v>
      </c>
      <c r="D12" s="30">
        <f>C88</f>
        <v>7.01</v>
      </c>
      <c r="E12" s="3">
        <f>B89</f>
        <v>272</v>
      </c>
      <c r="F12" s="191">
        <f>C89</f>
        <v>14.31</v>
      </c>
      <c r="G12" s="3">
        <f>B90</f>
        <v>263</v>
      </c>
      <c r="H12" s="30">
        <f>C90</f>
        <v>2.58</v>
      </c>
      <c r="I12" s="3">
        <f>B91</f>
        <v>91</v>
      </c>
      <c r="J12" s="30">
        <f>C91</f>
        <v>10.23</v>
      </c>
      <c r="K12" s="3">
        <f>B92</f>
        <v>94</v>
      </c>
      <c r="L12" s="30">
        <f>C92</f>
        <v>18.420000000000002</v>
      </c>
      <c r="M12" s="3">
        <f>B93</f>
        <v>126</v>
      </c>
      <c r="N12" s="30">
        <f>C93</f>
        <v>49.37</v>
      </c>
      <c r="O12" s="3">
        <f>B94</f>
        <v>36</v>
      </c>
      <c r="P12" s="30">
        <f>C94</f>
        <v>30.17</v>
      </c>
      <c r="Q12" s="3">
        <f>B95</f>
        <v>62</v>
      </c>
      <c r="R12" s="30">
        <f>C95</f>
        <v>21.95</v>
      </c>
      <c r="S12" s="3">
        <f>B96</f>
        <v>119</v>
      </c>
      <c r="T12" s="30">
        <f>C96</f>
        <v>23.82</v>
      </c>
      <c r="U12" s="3">
        <f>B97</f>
        <v>148</v>
      </c>
      <c r="V12" s="30">
        <f>C97</f>
        <v>35.1</v>
      </c>
      <c r="W12" s="3">
        <f>B98</f>
        <v>222</v>
      </c>
      <c r="X12" s="30">
        <f>C98</f>
        <v>31.66</v>
      </c>
      <c r="Y12" s="3">
        <f>B99</f>
        <v>209</v>
      </c>
      <c r="Z12" s="30">
        <f>C99</f>
        <v>74.69</v>
      </c>
      <c r="AA12" s="3">
        <f>B100</f>
        <v>229</v>
      </c>
      <c r="AB12" s="30">
        <f>C100</f>
        <v>44.13</v>
      </c>
      <c r="AC12" s="3">
        <f>B101</f>
        <v>155</v>
      </c>
      <c r="AD12" s="30">
        <f>C101</f>
        <v>36.07</v>
      </c>
      <c r="AE12" s="3">
        <f>B102</f>
        <v>186</v>
      </c>
      <c r="AF12" s="30">
        <f>C102</f>
        <v>63.78</v>
      </c>
      <c r="AG12" s="3">
        <f>B103</f>
        <v>190</v>
      </c>
      <c r="AH12" s="30">
        <f>C103</f>
        <v>87.2</v>
      </c>
      <c r="AI12" s="3">
        <f>B104</f>
        <v>95</v>
      </c>
      <c r="AJ12" s="30">
        <f>C104</f>
        <v>83.38</v>
      </c>
      <c r="AK12" s="3">
        <f>B105</f>
        <v>136</v>
      </c>
      <c r="AL12" s="30">
        <f>C105</f>
        <v>79.39</v>
      </c>
      <c r="AM12" s="3">
        <f>B106</f>
        <v>12</v>
      </c>
      <c r="AN12" s="30">
        <f>C106</f>
        <v>68.849999999999994</v>
      </c>
      <c r="AO12" s="3">
        <f>B107</f>
        <v>50</v>
      </c>
      <c r="AP12" s="30">
        <f>C107</f>
        <v>56.6</v>
      </c>
      <c r="AQ12" s="3">
        <f>B108</f>
        <v>59</v>
      </c>
      <c r="AR12" s="30">
        <f>C108</f>
        <v>39.97</v>
      </c>
      <c r="AS12" s="3">
        <f>B109</f>
        <v>94</v>
      </c>
      <c r="AT12" s="30">
        <f>C109</f>
        <v>8.1300000000000008</v>
      </c>
      <c r="AU12" s="3">
        <f>B110</f>
        <v>169</v>
      </c>
      <c r="AV12" s="30">
        <f>C110</f>
        <v>16.89</v>
      </c>
      <c r="AW12" s="3">
        <f>B111</f>
        <v>125</v>
      </c>
      <c r="AX12" s="30">
        <f>C111</f>
        <v>25.53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2067.9499999999998</v>
      </c>
      <c r="E13" s="24"/>
      <c r="F13" s="9">
        <f>$D89</f>
        <v>3892.32</v>
      </c>
      <c r="G13" s="24"/>
      <c r="H13" s="9">
        <f>$D90</f>
        <v>678.54</v>
      </c>
      <c r="I13" s="24"/>
      <c r="J13" s="9">
        <f>$D91</f>
        <v>930.93</v>
      </c>
      <c r="K13" s="24"/>
      <c r="L13" s="9">
        <f>$D92</f>
        <v>1731.48</v>
      </c>
      <c r="M13" s="24"/>
      <c r="N13" s="9">
        <f>$D93</f>
        <v>6220.62</v>
      </c>
      <c r="O13" s="24"/>
      <c r="P13" s="9">
        <f>$D94</f>
        <v>1086.1199999999999</v>
      </c>
      <c r="Q13" s="24"/>
      <c r="R13" s="9">
        <f>$D95</f>
        <v>1360.9</v>
      </c>
      <c r="S13" s="24"/>
      <c r="T13" s="9">
        <f>$D96</f>
        <v>2834.58</v>
      </c>
      <c r="U13" s="24"/>
      <c r="V13" s="9">
        <f>$D97</f>
        <v>5194.8</v>
      </c>
      <c r="W13" s="24"/>
      <c r="X13" s="9">
        <f>$D98</f>
        <v>7028.52</v>
      </c>
      <c r="Y13" s="24"/>
      <c r="Z13" s="9">
        <f>$D99</f>
        <v>15610.21</v>
      </c>
      <c r="AA13" s="24"/>
      <c r="AB13" s="9">
        <f>$D100</f>
        <v>10105.77</v>
      </c>
      <c r="AC13" s="24"/>
      <c r="AD13" s="9">
        <f>$D101</f>
        <v>5590.85</v>
      </c>
      <c r="AE13" s="24"/>
      <c r="AF13" s="9">
        <f>$D102</f>
        <v>11863.08</v>
      </c>
      <c r="AG13" s="24"/>
      <c r="AH13" s="9">
        <f>$D103</f>
        <v>16568</v>
      </c>
      <c r="AI13" s="24"/>
      <c r="AJ13" s="9">
        <f>$D104</f>
        <v>7921.1</v>
      </c>
      <c r="AK13" s="24"/>
      <c r="AL13" s="9">
        <f>$D105</f>
        <v>10797.04</v>
      </c>
      <c r="AM13" s="24"/>
      <c r="AN13" s="9">
        <f>$D106</f>
        <v>826.2</v>
      </c>
      <c r="AO13" s="24"/>
      <c r="AP13" s="9">
        <f>$D107</f>
        <v>2830</v>
      </c>
      <c r="AQ13" s="24"/>
      <c r="AR13" s="9">
        <f>$D108</f>
        <v>2358.23</v>
      </c>
      <c r="AS13" s="24"/>
      <c r="AT13" s="9">
        <f>$D109</f>
        <v>764.22</v>
      </c>
      <c r="AU13" s="24"/>
      <c r="AV13" s="9">
        <f>$D110</f>
        <v>2854.41</v>
      </c>
      <c r="AW13" s="24"/>
      <c r="AX13" s="9">
        <f>$D111</f>
        <v>3191.25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32189.02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1054.6199999999999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7041.21</v>
      </c>
      <c r="AA15" s="24"/>
      <c r="AB15" s="9">
        <f>$E100</f>
        <v>716.77</v>
      </c>
      <c r="AC15" s="24"/>
      <c r="AD15" s="9">
        <f>$E101</f>
        <v>0</v>
      </c>
      <c r="AE15" s="24"/>
      <c r="AF15" s="9">
        <f>$E102</f>
        <v>4237.08</v>
      </c>
      <c r="AG15" s="24"/>
      <c r="AH15" s="9">
        <f>$E103</f>
        <v>8778</v>
      </c>
      <c r="AI15" s="24"/>
      <c r="AJ15" s="9">
        <f>$E104</f>
        <v>4026.1</v>
      </c>
      <c r="AK15" s="24"/>
      <c r="AL15" s="9">
        <f>$E105</f>
        <v>5221.04</v>
      </c>
      <c r="AM15" s="24"/>
      <c r="AN15" s="9">
        <f>$E106</f>
        <v>334.2</v>
      </c>
      <c r="AO15" s="24"/>
      <c r="AP15" s="9">
        <f>$E107</f>
        <v>780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16</v>
      </c>
      <c r="N31" s="119" t="s">
        <v>164</v>
      </c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16</v>
      </c>
      <c r="Z31" s="119" t="s">
        <v>164</v>
      </c>
      <c r="AA31" s="109">
        <f t="shared" si="12"/>
        <v>16</v>
      </c>
      <c r="AB31" s="119" t="s">
        <v>164</v>
      </c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16</v>
      </c>
      <c r="AP31" s="119" t="s">
        <v>164</v>
      </c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16</v>
      </c>
      <c r="N32" s="120" t="s">
        <v>164</v>
      </c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16</v>
      </c>
      <c r="Z32" s="120" t="s">
        <v>164</v>
      </c>
      <c r="AA32" s="109">
        <f t="shared" si="12"/>
        <v>16</v>
      </c>
      <c r="AB32" s="120" t="s">
        <v>164</v>
      </c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16</v>
      </c>
      <c r="AP32" s="120" t="s">
        <v>164</v>
      </c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72</v>
      </c>
      <c r="N34" s="120" t="s">
        <v>164</v>
      </c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72</v>
      </c>
      <c r="Z34" s="120" t="s">
        <v>164</v>
      </c>
      <c r="AA34" s="109">
        <f t="shared" si="12"/>
        <v>72</v>
      </c>
      <c r="AB34" s="120" t="s">
        <v>164</v>
      </c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73</v>
      </c>
      <c r="N35" s="119" t="s">
        <v>164</v>
      </c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73</v>
      </c>
      <c r="Z35" s="119" t="s">
        <v>164</v>
      </c>
      <c r="AA35" s="109">
        <f t="shared" si="12"/>
        <v>73</v>
      </c>
      <c r="AB35" s="119" t="s">
        <v>164</v>
      </c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75</v>
      </c>
      <c r="N37" s="119" t="s">
        <v>164</v>
      </c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74</v>
      </c>
      <c r="N38" s="120" t="s">
        <v>164</v>
      </c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326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177</v>
      </c>
      <c r="Z39" s="5"/>
      <c r="AA39" s="110">
        <f>SUM(AA23:AA38)</f>
        <v>177</v>
      </c>
      <c r="AB39" s="5"/>
      <c r="AC39" s="110">
        <f>SUM(AC23:AC38)</f>
        <v>0</v>
      </c>
      <c r="AD39" s="5"/>
      <c r="AE39" s="110">
        <f>SUM(AE23:AE38)</f>
        <v>32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32</v>
      </c>
      <c r="AN39" s="5"/>
      <c r="AO39" s="110">
        <f>SUM(AO23:AO38)</f>
        <v>32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32</v>
      </c>
      <c r="Z41" s="5"/>
      <c r="AA41" s="4">
        <f>IF(AB15&gt;0,IF(AA12&gt;AA39,+AA12-AA39,0),0)</f>
        <v>52</v>
      </c>
      <c r="AB41" s="5"/>
      <c r="AC41" s="4">
        <f>IF(AD15&gt;0,IF(AC12&gt;AC39,+AC12-AC39,0),0)</f>
        <v>0</v>
      </c>
      <c r="AD41" s="5"/>
      <c r="AE41" s="4">
        <f>IF(AF15&gt;0,IF(AE12&gt;AE39,+AE12-AE39,0),0)</f>
        <v>154</v>
      </c>
      <c r="AF41" s="5"/>
      <c r="AG41" s="4">
        <f>IF(AH15&gt;0,IF(AG12&gt;AG39,+AG12-AG39,0),0)</f>
        <v>158</v>
      </c>
      <c r="AH41" s="5"/>
      <c r="AI41" s="4">
        <f>IF(AJ15&gt;0,IF(AI12&gt;AI39,+AI12-AI39,0),0)</f>
        <v>63</v>
      </c>
      <c r="AJ41" s="5"/>
      <c r="AK41" s="4">
        <f>IF(AL15&gt;0,IF(AK12&gt;AK39,+AK12-AK39,0),0)</f>
        <v>104</v>
      </c>
      <c r="AL41" s="5"/>
      <c r="AM41" s="4">
        <f>IF(AN15&gt;0,IF(AM12&gt;AM39,+AM12-AM39,0),0)</f>
        <v>0</v>
      </c>
      <c r="AN41" s="5"/>
      <c r="AO41" s="4">
        <f>IF(AP15&gt;0,IF(AO12&gt;AO39,+AO12-AO39,0),0)</f>
        <v>18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>
        <f>$BC$26-201</f>
        <v>337</v>
      </c>
      <c r="Z60" s="120" t="s">
        <v>313</v>
      </c>
      <c r="AA60" s="115">
        <f>$BC$26-201</f>
        <v>337</v>
      </c>
      <c r="AB60" s="120" t="s">
        <v>313</v>
      </c>
      <c r="AC60" s="115"/>
      <c r="AD60" s="120" t="str">
        <f>IF(AD26="x","x","")</f>
        <v/>
      </c>
      <c r="AE60" s="115">
        <f>$BC$26-201</f>
        <v>337</v>
      </c>
      <c r="AF60" s="120" t="s">
        <v>313</v>
      </c>
      <c r="AG60" s="115">
        <f>$BC$26-201</f>
        <v>337</v>
      </c>
      <c r="AH60" s="120" t="s">
        <v>313</v>
      </c>
      <c r="AI60" s="115">
        <f>$BC$26-201</f>
        <v>337</v>
      </c>
      <c r="AJ60" s="120" t="s">
        <v>313</v>
      </c>
      <c r="AK60" s="115">
        <f>$BC$26-201</f>
        <v>337</v>
      </c>
      <c r="AL60" s="120" t="s">
        <v>313</v>
      </c>
      <c r="AM60" s="115"/>
      <c r="AN60" s="120" t="str">
        <f>IF(AN26="x","x","")</f>
        <v/>
      </c>
      <c r="AO60" s="115">
        <f>$BC$26-201</f>
        <v>337</v>
      </c>
      <c r="AP60" s="120" t="s">
        <v>313</v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>
        <f>$BC$28-0</f>
        <v>100</v>
      </c>
      <c r="Z62" s="120" t="s">
        <v>314</v>
      </c>
      <c r="AA62" s="115">
        <f>$BC$28-0</f>
        <v>100</v>
      </c>
      <c r="AB62" s="120" t="s">
        <v>314</v>
      </c>
      <c r="AC62" s="115"/>
      <c r="AD62" s="120" t="str">
        <f t="shared" ref="AD62:AD72" si="35">IF(AD28="x","x","")</f>
        <v/>
      </c>
      <c r="AE62" s="115">
        <f>$BC$28-0</f>
        <v>100</v>
      </c>
      <c r="AF62" s="120" t="s">
        <v>314</v>
      </c>
      <c r="AG62" s="115"/>
      <c r="AH62" s="120"/>
      <c r="AI62" s="115"/>
      <c r="AJ62" s="120"/>
      <c r="AK62" s="115"/>
      <c r="AL62" s="120"/>
      <c r="AM62" s="115"/>
      <c r="AN62" s="120" t="str">
        <f t="shared" ref="AN62:AN72" si="36">IF(AN28="x","x","")</f>
        <v/>
      </c>
      <c r="AO62" s="115"/>
      <c r="AP62" s="120"/>
      <c r="AQ62" s="115"/>
      <c r="AR62" s="120" t="str">
        <f t="shared" ref="AR62:AR72" si="37">IF(AR28="x","x","")</f>
        <v/>
      </c>
      <c r="AS62" s="115"/>
      <c r="AT62" s="120" t="str">
        <f t="shared" ref="AT62:AT72" si="38">IF(AT28="x","x","")</f>
        <v/>
      </c>
      <c r="AU62" s="115"/>
      <c r="AV62" s="120" t="str">
        <f t="shared" ref="AV62:AV72" si="39">IF(AV28="x","x","")</f>
        <v/>
      </c>
      <c r="AW62" s="115"/>
      <c r="AX62" s="120" t="str">
        <f t="shared" ref="AX62:AX72" si="40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>
        <f>$BC$29-0</f>
        <v>95</v>
      </c>
      <c r="Z63" s="119" t="s">
        <v>295</v>
      </c>
      <c r="AA63" s="115">
        <f>$BC$29-0</f>
        <v>95</v>
      </c>
      <c r="AB63" s="119" t="s">
        <v>295</v>
      </c>
      <c r="AC63" s="115"/>
      <c r="AD63" s="119" t="str">
        <f t="shared" si="35"/>
        <v/>
      </c>
      <c r="AE63" s="115">
        <f>$BC$29-0</f>
        <v>95</v>
      </c>
      <c r="AF63" s="119" t="s">
        <v>295</v>
      </c>
      <c r="AG63" s="115">
        <f>$BC$29-0</f>
        <v>95</v>
      </c>
      <c r="AH63" s="119" t="s">
        <v>295</v>
      </c>
      <c r="AI63" s="115">
        <f>$BC$29-0</f>
        <v>95</v>
      </c>
      <c r="AJ63" s="119" t="s">
        <v>295</v>
      </c>
      <c r="AK63" s="115">
        <f>$BC$29-0</f>
        <v>95</v>
      </c>
      <c r="AL63" s="119" t="s">
        <v>295</v>
      </c>
      <c r="AM63" s="115"/>
      <c r="AN63" s="119" t="str">
        <f t="shared" si="36"/>
        <v/>
      </c>
      <c r="AO63" s="115">
        <f>$BC$29-0</f>
        <v>95</v>
      </c>
      <c r="AP63" s="119" t="s">
        <v>295</v>
      </c>
      <c r="AQ63" s="115"/>
      <c r="AR63" s="119" t="str">
        <f t="shared" si="37"/>
        <v/>
      </c>
      <c r="AS63" s="115"/>
      <c r="AT63" s="119" t="str">
        <f t="shared" si="38"/>
        <v/>
      </c>
      <c r="AU63" s="115"/>
      <c r="AV63" s="119" t="str">
        <f t="shared" si="39"/>
        <v/>
      </c>
      <c r="AW63" s="115"/>
      <c r="AX63" s="119" t="str">
        <f t="shared" si="40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>
        <f>$BC$30-0</f>
        <v>425</v>
      </c>
      <c r="Z64" s="120" t="s">
        <v>241</v>
      </c>
      <c r="AA64" s="115">
        <f>$BC$30-0</f>
        <v>425</v>
      </c>
      <c r="AB64" s="120" t="s">
        <v>241</v>
      </c>
      <c r="AC64" s="115"/>
      <c r="AD64" s="120" t="str">
        <f t="shared" si="35"/>
        <v/>
      </c>
      <c r="AE64" s="115">
        <f>$BC$30-0</f>
        <v>425</v>
      </c>
      <c r="AF64" s="120" t="s">
        <v>241</v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>
        <f>$BC$30-0</f>
        <v>425</v>
      </c>
      <c r="AL64" s="120" t="s">
        <v>241</v>
      </c>
      <c r="AM64" s="115"/>
      <c r="AN64" s="120" t="str">
        <f t="shared" si="36"/>
        <v/>
      </c>
      <c r="AO64" s="115">
        <f>$BC$30-0</f>
        <v>425</v>
      </c>
      <c r="AP64" s="120" t="s">
        <v>241</v>
      </c>
      <c r="AQ64" s="115"/>
      <c r="AR64" s="120" t="str">
        <f t="shared" si="37"/>
        <v/>
      </c>
      <c r="AS64" s="115"/>
      <c r="AT64" s="120" t="str">
        <f t="shared" si="38"/>
        <v/>
      </c>
      <c r="AU64" s="115"/>
      <c r="AV64" s="120" t="str">
        <f t="shared" si="39"/>
        <v/>
      </c>
      <c r="AW64" s="115"/>
      <c r="AX64" s="120" t="str">
        <f t="shared" si="40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>x</v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ref="Z65:AB72" si="41">IF(Z31="x","x","")</f>
        <v>x</v>
      </c>
      <c r="AA65" s="115"/>
      <c r="AB65" s="119" t="str">
        <f t="shared" si="41"/>
        <v>x</v>
      </c>
      <c r="AC65" s="115"/>
      <c r="AD65" s="119" t="str">
        <f t="shared" si="35"/>
        <v/>
      </c>
      <c r="AE65" s="115"/>
      <c r="AF65" s="119" t="str">
        <f t="shared" ref="AF65" si="42">IF(AF31="x","x","")</f>
        <v>x</v>
      </c>
      <c r="AG65" s="115"/>
      <c r="AH65" s="119" t="str">
        <f t="shared" ref="AH65:AJ65" si="43">IF(AH31="x","x","")</f>
        <v>x</v>
      </c>
      <c r="AI65" s="115"/>
      <c r="AJ65" s="119" t="str">
        <f t="shared" si="43"/>
        <v>x</v>
      </c>
      <c r="AK65" s="115"/>
      <c r="AL65" s="119" t="str">
        <f t="shared" ref="AL65" si="44">IF(AL31="x","x","")</f>
        <v>x</v>
      </c>
      <c r="AM65" s="115"/>
      <c r="AN65" s="119" t="str">
        <f t="shared" si="36"/>
        <v>x</v>
      </c>
      <c r="AO65" s="115"/>
      <c r="AP65" s="119" t="str">
        <f t="shared" ref="AP65" si="45">IF(AP31="x","x","")</f>
        <v>x</v>
      </c>
      <c r="AQ65" s="115"/>
      <c r="AR65" s="119" t="str">
        <f t="shared" si="37"/>
        <v/>
      </c>
      <c r="AS65" s="115"/>
      <c r="AT65" s="119" t="str">
        <f t="shared" si="38"/>
        <v/>
      </c>
      <c r="AU65" s="115"/>
      <c r="AV65" s="119" t="str">
        <f t="shared" si="39"/>
        <v/>
      </c>
      <c r="AW65" s="115"/>
      <c r="AX65" s="119" t="str">
        <f t="shared" si="40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>x</v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41"/>
        <v>x</v>
      </c>
      <c r="AA66" s="115"/>
      <c r="AB66" s="120" t="str">
        <f t="shared" si="41"/>
        <v>x</v>
      </c>
      <c r="AC66" s="115"/>
      <c r="AD66" s="120" t="str">
        <f t="shared" si="35"/>
        <v/>
      </c>
      <c r="AE66" s="115"/>
      <c r="AF66" s="120" t="str">
        <f t="shared" ref="AF66" si="46">IF(AF32="x","x","")</f>
        <v>x</v>
      </c>
      <c r="AG66" s="115"/>
      <c r="AH66" s="120" t="str">
        <f t="shared" ref="AH66:AJ66" si="47">IF(AH32="x","x","")</f>
        <v>x</v>
      </c>
      <c r="AI66" s="115"/>
      <c r="AJ66" s="120" t="str">
        <f t="shared" si="47"/>
        <v>x</v>
      </c>
      <c r="AK66" s="115"/>
      <c r="AL66" s="120" t="str">
        <f t="shared" ref="AL66" si="48">IF(AL32="x","x","")</f>
        <v>x</v>
      </c>
      <c r="AM66" s="115"/>
      <c r="AN66" s="120" t="str">
        <f t="shared" si="36"/>
        <v>x</v>
      </c>
      <c r="AO66" s="115"/>
      <c r="AP66" s="120" t="str">
        <f t="shared" ref="AP66" si="49">IF(AP32="x","x","")</f>
        <v>x</v>
      </c>
      <c r="AQ66" s="115"/>
      <c r="AR66" s="120" t="str">
        <f t="shared" si="37"/>
        <v/>
      </c>
      <c r="AS66" s="115"/>
      <c r="AT66" s="120" t="str">
        <f t="shared" si="38"/>
        <v/>
      </c>
      <c r="AU66" s="115"/>
      <c r="AV66" s="120" t="str">
        <f t="shared" si="39"/>
        <v/>
      </c>
      <c r="AW66" s="115"/>
      <c r="AX66" s="120" t="str">
        <f t="shared" si="40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41"/>
        <v/>
      </c>
      <c r="AA67" s="115"/>
      <c r="AB67" s="119" t="str">
        <f t="shared" si="41"/>
        <v/>
      </c>
      <c r="AC67" s="115"/>
      <c r="AD67" s="119" t="str">
        <f t="shared" si="35"/>
        <v/>
      </c>
      <c r="AE67" s="115"/>
      <c r="AF67" s="119" t="str">
        <f t="shared" ref="AF67" si="50">IF(AF33="x","x","")</f>
        <v/>
      </c>
      <c r="AG67" s="115"/>
      <c r="AH67" s="119" t="str">
        <f t="shared" ref="AH67:AJ67" si="51">IF(AH33="x","x","")</f>
        <v/>
      </c>
      <c r="AI67" s="115"/>
      <c r="AJ67" s="119" t="str">
        <f t="shared" si="51"/>
        <v/>
      </c>
      <c r="AK67" s="115"/>
      <c r="AL67" s="119" t="str">
        <f t="shared" ref="AL67" si="52">IF(AL33="x","x","")</f>
        <v/>
      </c>
      <c r="AM67" s="115"/>
      <c r="AN67" s="119" t="str">
        <f t="shared" si="36"/>
        <v/>
      </c>
      <c r="AO67" s="115"/>
      <c r="AP67" s="119" t="str">
        <f t="shared" ref="AP67" si="53">IF(AP33="x","x","")</f>
        <v/>
      </c>
      <c r="AQ67" s="115"/>
      <c r="AR67" s="119" t="str">
        <f t="shared" si="37"/>
        <v/>
      </c>
      <c r="AS67" s="115"/>
      <c r="AT67" s="119" t="str">
        <f t="shared" si="38"/>
        <v/>
      </c>
      <c r="AU67" s="115"/>
      <c r="AV67" s="119" t="str">
        <f t="shared" si="39"/>
        <v/>
      </c>
      <c r="AW67" s="115"/>
      <c r="AX67" s="119" t="str">
        <f t="shared" si="40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>x</v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41"/>
        <v>x</v>
      </c>
      <c r="AA68" s="115"/>
      <c r="AB68" s="120" t="str">
        <f t="shared" si="41"/>
        <v>x</v>
      </c>
      <c r="AC68" s="115"/>
      <c r="AD68" s="120" t="str">
        <f t="shared" si="35"/>
        <v/>
      </c>
      <c r="AE68" s="115"/>
      <c r="AF68" s="120" t="str">
        <f t="shared" ref="AF68" si="54">IF(AF34="x","x","")</f>
        <v/>
      </c>
      <c r="AG68" s="115"/>
      <c r="AH68" s="120" t="str">
        <f t="shared" ref="AH68:AJ68" si="55">IF(AH34="x","x","")</f>
        <v/>
      </c>
      <c r="AI68" s="115"/>
      <c r="AJ68" s="120" t="str">
        <f t="shared" si="55"/>
        <v/>
      </c>
      <c r="AK68" s="115"/>
      <c r="AL68" s="120" t="str">
        <f t="shared" ref="AL68" si="56">IF(AL34="x","x","")</f>
        <v/>
      </c>
      <c r="AM68" s="115"/>
      <c r="AN68" s="120" t="str">
        <f t="shared" si="36"/>
        <v/>
      </c>
      <c r="AO68" s="115"/>
      <c r="AP68" s="120" t="str">
        <f t="shared" ref="AP68" si="57">IF(AP34="x","x","")</f>
        <v/>
      </c>
      <c r="AQ68" s="115"/>
      <c r="AR68" s="120" t="str">
        <f t="shared" si="37"/>
        <v/>
      </c>
      <c r="AS68" s="115"/>
      <c r="AT68" s="120" t="str">
        <f t="shared" si="38"/>
        <v/>
      </c>
      <c r="AU68" s="115"/>
      <c r="AV68" s="120" t="str">
        <f t="shared" si="39"/>
        <v/>
      </c>
      <c r="AW68" s="115"/>
      <c r="AX68" s="120" t="str">
        <f t="shared" si="40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>x</v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41"/>
        <v>x</v>
      </c>
      <c r="AA69" s="115"/>
      <c r="AB69" s="119" t="str">
        <f t="shared" si="41"/>
        <v>x</v>
      </c>
      <c r="AC69" s="115"/>
      <c r="AD69" s="119" t="str">
        <f t="shared" si="35"/>
        <v/>
      </c>
      <c r="AE69" s="115"/>
      <c r="AF69" s="119" t="str">
        <f t="shared" ref="AF69" si="58">IF(AF35="x","x","")</f>
        <v/>
      </c>
      <c r="AG69" s="115"/>
      <c r="AH69" s="119" t="str">
        <f t="shared" ref="AH69:AJ69" si="59">IF(AH35="x","x","")</f>
        <v/>
      </c>
      <c r="AI69" s="115"/>
      <c r="AJ69" s="119" t="str">
        <f t="shared" si="59"/>
        <v/>
      </c>
      <c r="AK69" s="115"/>
      <c r="AL69" s="119" t="str">
        <f t="shared" ref="AL69" si="60">IF(AL35="x","x","")</f>
        <v/>
      </c>
      <c r="AM69" s="115"/>
      <c r="AN69" s="119" t="str">
        <f t="shared" si="36"/>
        <v/>
      </c>
      <c r="AO69" s="115"/>
      <c r="AP69" s="119" t="str">
        <f t="shared" ref="AP69" si="61">IF(AP35="x","x","")</f>
        <v/>
      </c>
      <c r="AQ69" s="115"/>
      <c r="AR69" s="119" t="str">
        <f t="shared" si="37"/>
        <v/>
      </c>
      <c r="AS69" s="115"/>
      <c r="AT69" s="119" t="str">
        <f t="shared" si="38"/>
        <v/>
      </c>
      <c r="AU69" s="115"/>
      <c r="AV69" s="119" t="str">
        <f t="shared" si="39"/>
        <v/>
      </c>
      <c r="AW69" s="115"/>
      <c r="AX69" s="119" t="str">
        <f t="shared" si="40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>
        <f>$BC$36-0</f>
        <v>150</v>
      </c>
      <c r="Z70" s="120" t="s">
        <v>315</v>
      </c>
      <c r="AA70" s="115">
        <f>$BC$36-0</f>
        <v>150</v>
      </c>
      <c r="AB70" s="120" t="s">
        <v>315</v>
      </c>
      <c r="AC70" s="115"/>
      <c r="AD70" s="120" t="str">
        <f t="shared" si="35"/>
        <v/>
      </c>
      <c r="AE70" s="115">
        <f>$BC$36-0</f>
        <v>150</v>
      </c>
      <c r="AF70" s="120" t="s">
        <v>315</v>
      </c>
      <c r="AG70" s="115">
        <f>$BC$36-0</f>
        <v>150</v>
      </c>
      <c r="AH70" s="120" t="s">
        <v>315</v>
      </c>
      <c r="AI70" s="115">
        <f>$BC$36-0</f>
        <v>150</v>
      </c>
      <c r="AJ70" s="120" t="s">
        <v>315</v>
      </c>
      <c r="AK70" s="115">
        <f>$BC$36-0</f>
        <v>150</v>
      </c>
      <c r="AL70" s="120" t="s">
        <v>315</v>
      </c>
      <c r="AM70" s="115"/>
      <c r="AN70" s="120" t="str">
        <f t="shared" si="36"/>
        <v/>
      </c>
      <c r="AO70" s="115">
        <f>$BC$36-0</f>
        <v>150</v>
      </c>
      <c r="AP70" s="120" t="s">
        <v>315</v>
      </c>
      <c r="AQ70" s="115"/>
      <c r="AR70" s="120" t="str">
        <f t="shared" si="37"/>
        <v/>
      </c>
      <c r="AS70" s="115"/>
      <c r="AT70" s="120" t="str">
        <f t="shared" si="38"/>
        <v/>
      </c>
      <c r="AU70" s="115"/>
      <c r="AV70" s="120" t="str">
        <f t="shared" si="39"/>
        <v/>
      </c>
      <c r="AW70" s="115"/>
      <c r="AX70" s="120" t="str">
        <f t="shared" si="40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>x</v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41"/>
        <v/>
      </c>
      <c r="AA71" s="115"/>
      <c r="AB71" s="119" t="str">
        <f t="shared" ref="AB71:AB72" si="62">IF(AB37="x","x","")</f>
        <v/>
      </c>
      <c r="AC71" s="115"/>
      <c r="AD71" s="119" t="str">
        <f t="shared" si="35"/>
        <v/>
      </c>
      <c r="AE71" s="115"/>
      <c r="AF71" s="119" t="str">
        <f t="shared" ref="AF71:AF72" si="63">IF(AF37="x","x","")</f>
        <v/>
      </c>
      <c r="AG71" s="115"/>
      <c r="AH71" s="119" t="str">
        <f t="shared" ref="AH71:AH72" si="64">IF(AH37="x","x","")</f>
        <v/>
      </c>
      <c r="AI71" s="115"/>
      <c r="AJ71" s="119" t="str">
        <f t="shared" ref="AJ71:AJ72" si="65">IF(AJ37="x","x","")</f>
        <v/>
      </c>
      <c r="AK71" s="115"/>
      <c r="AL71" s="119" t="str">
        <f t="shared" ref="AL71:AL72" si="66">IF(AL37="x","x","")</f>
        <v/>
      </c>
      <c r="AM71" s="115"/>
      <c r="AN71" s="119" t="str">
        <f t="shared" si="36"/>
        <v/>
      </c>
      <c r="AO71" s="115"/>
      <c r="AP71" s="119" t="str">
        <f t="shared" ref="AP71:AP72" si="67">IF(AP37="x","x","")</f>
        <v/>
      </c>
      <c r="AQ71" s="115"/>
      <c r="AR71" s="119" t="str">
        <f t="shared" si="37"/>
        <v/>
      </c>
      <c r="AS71" s="115"/>
      <c r="AT71" s="119" t="str">
        <f t="shared" si="38"/>
        <v/>
      </c>
      <c r="AU71" s="115"/>
      <c r="AV71" s="119" t="str">
        <f t="shared" si="39"/>
        <v/>
      </c>
      <c r="AW71" s="115"/>
      <c r="AX71" s="119" t="str">
        <f t="shared" si="40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>x</v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41"/>
        <v/>
      </c>
      <c r="AA72" s="115"/>
      <c r="AB72" s="120" t="str">
        <f t="shared" si="62"/>
        <v/>
      </c>
      <c r="AC72" s="115"/>
      <c r="AD72" s="120" t="str">
        <f t="shared" si="35"/>
        <v/>
      </c>
      <c r="AE72" s="115"/>
      <c r="AF72" s="120" t="str">
        <f t="shared" si="63"/>
        <v/>
      </c>
      <c r="AG72" s="115"/>
      <c r="AH72" s="120" t="str">
        <f t="shared" si="64"/>
        <v/>
      </c>
      <c r="AI72" s="115"/>
      <c r="AJ72" s="120" t="str">
        <f t="shared" si="65"/>
        <v/>
      </c>
      <c r="AK72" s="115"/>
      <c r="AL72" s="120" t="str">
        <f t="shared" si="66"/>
        <v/>
      </c>
      <c r="AM72" s="115"/>
      <c r="AN72" s="120" t="str">
        <f t="shared" si="36"/>
        <v/>
      </c>
      <c r="AO72" s="115"/>
      <c r="AP72" s="120" t="str">
        <f t="shared" si="67"/>
        <v/>
      </c>
      <c r="AQ72" s="115"/>
      <c r="AR72" s="120" t="str">
        <f t="shared" si="37"/>
        <v/>
      </c>
      <c r="AS72" s="115"/>
      <c r="AT72" s="120" t="str">
        <f t="shared" si="38"/>
        <v/>
      </c>
      <c r="AU72" s="115"/>
      <c r="AV72" s="120" t="str">
        <f t="shared" si="39"/>
        <v/>
      </c>
      <c r="AW72" s="115"/>
      <c r="AX72" s="120" t="str">
        <f t="shared" si="40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1107</v>
      </c>
      <c r="Z73" s="5"/>
      <c r="AA73" s="110">
        <f>SUM(AA57:AA72)</f>
        <v>1107</v>
      </c>
      <c r="AB73" s="5"/>
      <c r="AC73" s="110">
        <f>SUM(AC57:AC72)</f>
        <v>0</v>
      </c>
      <c r="AD73" s="5"/>
      <c r="AE73" s="110">
        <f>SUM(AE57:AE72)</f>
        <v>1107</v>
      </c>
      <c r="AF73" s="5"/>
      <c r="AG73" s="110">
        <f>SUM(AG57:AG72)</f>
        <v>1007</v>
      </c>
      <c r="AH73" s="5"/>
      <c r="AI73" s="110">
        <f>SUM(AI57:AI72)</f>
        <v>1007</v>
      </c>
      <c r="AJ73" s="5"/>
      <c r="AK73" s="110">
        <f>SUM(AK57:AK72)</f>
        <v>1007</v>
      </c>
      <c r="AL73" s="5"/>
      <c r="AM73" s="110">
        <f>SUM(AM57:AM72)</f>
        <v>0</v>
      </c>
      <c r="AN73" s="5"/>
      <c r="AO73" s="110">
        <f>SUM(AO57:AO72)</f>
        <v>1007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316</v>
      </c>
    </row>
    <row r="84" spans="1:6" x14ac:dyDescent="0.25">
      <c r="A84" t="s">
        <v>179</v>
      </c>
      <c r="B84" t="s">
        <v>317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295</v>
      </c>
      <c r="C88">
        <v>7.01</v>
      </c>
      <c r="D88">
        <v>2067.9499999999998</v>
      </c>
      <c r="E88">
        <v>0</v>
      </c>
      <c r="F88" s="130">
        <v>41</v>
      </c>
    </row>
    <row r="89" spans="1:6" ht="13" x14ac:dyDescent="0.3">
      <c r="A89" s="32" t="s">
        <v>187</v>
      </c>
      <c r="B89">
        <v>272</v>
      </c>
      <c r="C89">
        <v>14.31</v>
      </c>
      <c r="D89">
        <v>3892.32</v>
      </c>
      <c r="E89">
        <v>0</v>
      </c>
      <c r="F89">
        <v>41</v>
      </c>
    </row>
    <row r="90" spans="1:6" ht="13" x14ac:dyDescent="0.3">
      <c r="A90" s="32" t="s">
        <v>188</v>
      </c>
      <c r="B90">
        <v>263</v>
      </c>
      <c r="C90">
        <v>2.58</v>
      </c>
      <c r="D90">
        <v>678.54</v>
      </c>
      <c r="E90">
        <v>0</v>
      </c>
      <c r="F90">
        <v>41</v>
      </c>
    </row>
    <row r="91" spans="1:6" ht="13" x14ac:dyDescent="0.3">
      <c r="A91" s="32" t="s">
        <v>189</v>
      </c>
      <c r="B91">
        <v>91</v>
      </c>
      <c r="C91">
        <v>10.23</v>
      </c>
      <c r="D91">
        <v>930.93</v>
      </c>
      <c r="E91">
        <v>0</v>
      </c>
      <c r="F91">
        <v>41</v>
      </c>
    </row>
    <row r="92" spans="1:6" ht="13" x14ac:dyDescent="0.3">
      <c r="A92" s="32" t="s">
        <v>190</v>
      </c>
      <c r="B92">
        <v>94</v>
      </c>
      <c r="C92">
        <v>18.420000000000002</v>
      </c>
      <c r="D92">
        <v>1731.48</v>
      </c>
      <c r="E92">
        <v>0</v>
      </c>
      <c r="F92">
        <v>41</v>
      </c>
    </row>
    <row r="93" spans="1:6" ht="13" x14ac:dyDescent="0.3">
      <c r="A93" s="32" t="s">
        <v>191</v>
      </c>
      <c r="B93">
        <v>126</v>
      </c>
      <c r="C93">
        <v>49.37</v>
      </c>
      <c r="D93">
        <v>6220.62</v>
      </c>
      <c r="E93">
        <v>1054.6199999999999</v>
      </c>
      <c r="F93">
        <v>41</v>
      </c>
    </row>
    <row r="94" spans="1:6" ht="13" x14ac:dyDescent="0.3">
      <c r="A94" s="32" t="s">
        <v>192</v>
      </c>
      <c r="B94">
        <v>36</v>
      </c>
      <c r="C94">
        <v>30.17</v>
      </c>
      <c r="D94">
        <v>1086.1199999999999</v>
      </c>
      <c r="E94">
        <v>0</v>
      </c>
      <c r="F94">
        <v>41</v>
      </c>
    </row>
    <row r="95" spans="1:6" ht="13" x14ac:dyDescent="0.3">
      <c r="A95" s="32" t="s">
        <v>193</v>
      </c>
      <c r="B95">
        <v>62</v>
      </c>
      <c r="C95">
        <v>21.95</v>
      </c>
      <c r="D95">
        <v>1360.9</v>
      </c>
      <c r="E95">
        <v>0</v>
      </c>
      <c r="F95">
        <v>41</v>
      </c>
    </row>
    <row r="96" spans="1:6" ht="13" x14ac:dyDescent="0.3">
      <c r="A96" s="32" t="s">
        <v>194</v>
      </c>
      <c r="B96">
        <v>119</v>
      </c>
      <c r="C96">
        <v>23.82</v>
      </c>
      <c r="D96">
        <v>2834.58</v>
      </c>
      <c r="E96">
        <v>0</v>
      </c>
      <c r="F96">
        <v>41</v>
      </c>
    </row>
    <row r="97" spans="1:6" ht="13" x14ac:dyDescent="0.3">
      <c r="A97" s="32" t="s">
        <v>195</v>
      </c>
      <c r="B97">
        <v>148</v>
      </c>
      <c r="C97">
        <v>35.1</v>
      </c>
      <c r="D97">
        <v>5194.8</v>
      </c>
      <c r="E97">
        <v>0</v>
      </c>
      <c r="F97">
        <v>41</v>
      </c>
    </row>
    <row r="98" spans="1:6" ht="13" x14ac:dyDescent="0.3">
      <c r="A98" s="32" t="s">
        <v>196</v>
      </c>
      <c r="B98">
        <v>222</v>
      </c>
      <c r="C98">
        <v>31.66</v>
      </c>
      <c r="D98">
        <v>7028.52</v>
      </c>
      <c r="E98">
        <v>0</v>
      </c>
      <c r="F98">
        <v>41</v>
      </c>
    </row>
    <row r="99" spans="1:6" ht="13" x14ac:dyDescent="0.3">
      <c r="A99" s="32" t="s">
        <v>197</v>
      </c>
      <c r="B99">
        <v>209</v>
      </c>
      <c r="C99">
        <v>74.69</v>
      </c>
      <c r="D99">
        <v>15610.21</v>
      </c>
      <c r="E99">
        <v>7041.21</v>
      </c>
      <c r="F99">
        <v>41</v>
      </c>
    </row>
    <row r="100" spans="1:6" ht="13" x14ac:dyDescent="0.3">
      <c r="A100" s="32" t="s">
        <v>198</v>
      </c>
      <c r="B100">
        <v>229</v>
      </c>
      <c r="C100">
        <v>44.13</v>
      </c>
      <c r="D100">
        <v>10105.77</v>
      </c>
      <c r="E100">
        <v>716.77</v>
      </c>
      <c r="F100">
        <v>41</v>
      </c>
    </row>
    <row r="101" spans="1:6" ht="13" x14ac:dyDescent="0.3">
      <c r="A101" s="32" t="s">
        <v>199</v>
      </c>
      <c r="B101">
        <v>155</v>
      </c>
      <c r="C101">
        <v>36.07</v>
      </c>
      <c r="D101">
        <v>5590.85</v>
      </c>
      <c r="E101">
        <v>0</v>
      </c>
      <c r="F101">
        <v>41</v>
      </c>
    </row>
    <row r="102" spans="1:6" ht="13" x14ac:dyDescent="0.3">
      <c r="A102" s="32" t="s">
        <v>200</v>
      </c>
      <c r="B102">
        <v>186</v>
      </c>
      <c r="C102">
        <v>63.78</v>
      </c>
      <c r="D102">
        <v>11863.08</v>
      </c>
      <c r="E102">
        <v>4237.08</v>
      </c>
      <c r="F102">
        <v>41</v>
      </c>
    </row>
    <row r="103" spans="1:6" ht="13" x14ac:dyDescent="0.3">
      <c r="A103" s="32" t="s">
        <v>201</v>
      </c>
      <c r="B103">
        <v>190</v>
      </c>
      <c r="C103">
        <v>87.2</v>
      </c>
      <c r="D103">
        <v>16568</v>
      </c>
      <c r="E103">
        <v>8778</v>
      </c>
      <c r="F103">
        <v>41</v>
      </c>
    </row>
    <row r="104" spans="1:6" ht="13" x14ac:dyDescent="0.3">
      <c r="A104" s="32" t="s">
        <v>202</v>
      </c>
      <c r="B104">
        <v>95</v>
      </c>
      <c r="C104">
        <v>83.38</v>
      </c>
      <c r="D104">
        <v>7921.1</v>
      </c>
      <c r="E104">
        <v>4026.1</v>
      </c>
      <c r="F104">
        <v>41</v>
      </c>
    </row>
    <row r="105" spans="1:6" ht="13" x14ac:dyDescent="0.3">
      <c r="A105" s="32" t="s">
        <v>203</v>
      </c>
      <c r="B105">
        <v>136</v>
      </c>
      <c r="C105">
        <v>79.39</v>
      </c>
      <c r="D105">
        <v>10797.04</v>
      </c>
      <c r="E105">
        <v>5221.04</v>
      </c>
      <c r="F105">
        <v>41</v>
      </c>
    </row>
    <row r="106" spans="1:6" ht="13" x14ac:dyDescent="0.3">
      <c r="A106" s="32" t="s">
        <v>204</v>
      </c>
      <c r="B106">
        <v>12</v>
      </c>
      <c r="C106">
        <v>68.849999999999994</v>
      </c>
      <c r="D106">
        <v>826.2</v>
      </c>
      <c r="E106">
        <v>334.2</v>
      </c>
      <c r="F106">
        <v>41</v>
      </c>
    </row>
    <row r="107" spans="1:6" ht="13" x14ac:dyDescent="0.3">
      <c r="A107" s="32" t="s">
        <v>205</v>
      </c>
      <c r="B107">
        <v>50</v>
      </c>
      <c r="C107">
        <v>56.6</v>
      </c>
      <c r="D107">
        <v>2830</v>
      </c>
      <c r="E107">
        <v>780</v>
      </c>
      <c r="F107">
        <v>41</v>
      </c>
    </row>
    <row r="108" spans="1:6" ht="13" x14ac:dyDescent="0.3">
      <c r="A108" s="32" t="s">
        <v>206</v>
      </c>
      <c r="B108">
        <v>59</v>
      </c>
      <c r="C108">
        <v>39.97</v>
      </c>
      <c r="D108">
        <v>2358.23</v>
      </c>
      <c r="E108">
        <v>0</v>
      </c>
      <c r="F108">
        <v>41</v>
      </c>
    </row>
    <row r="109" spans="1:6" ht="13" x14ac:dyDescent="0.3">
      <c r="A109" s="32" t="s">
        <v>207</v>
      </c>
      <c r="B109">
        <v>94</v>
      </c>
      <c r="C109">
        <v>8.1300000000000008</v>
      </c>
      <c r="D109">
        <v>764.22</v>
      </c>
      <c r="E109">
        <v>0</v>
      </c>
      <c r="F109">
        <v>41</v>
      </c>
    </row>
    <row r="110" spans="1:6" ht="13" x14ac:dyDescent="0.3">
      <c r="A110" s="32" t="s">
        <v>208</v>
      </c>
      <c r="B110">
        <v>169</v>
      </c>
      <c r="C110">
        <v>16.89</v>
      </c>
      <c r="D110">
        <v>2854.41</v>
      </c>
      <c r="E110">
        <v>0</v>
      </c>
      <c r="F110">
        <v>41</v>
      </c>
    </row>
    <row r="111" spans="1:6" ht="13" x14ac:dyDescent="0.3">
      <c r="A111" s="32" t="s">
        <v>209</v>
      </c>
      <c r="B111">
        <v>125</v>
      </c>
      <c r="C111">
        <v>25.53</v>
      </c>
      <c r="D111">
        <v>3191.25</v>
      </c>
      <c r="E111">
        <v>0</v>
      </c>
      <c r="F111">
        <v>41</v>
      </c>
    </row>
    <row r="112" spans="1:6" x14ac:dyDescent="0.25">
      <c r="A112" t="s">
        <v>210</v>
      </c>
    </row>
  </sheetData>
  <mergeCells count="33"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Z15:BC15"/>
    <mergeCell ref="AZ17:BA17"/>
    <mergeCell ref="A22:B22"/>
    <mergeCell ref="AZ50:BC51"/>
    <mergeCell ref="A56:B56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BE112"/>
  <sheetViews>
    <sheetView topLeftCell="A5" zoomScaleNormal="100" workbookViewId="0">
      <pane xSplit="2" ySplit="12" topLeftCell="C44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45202</v>
      </c>
      <c r="B12" s="11" t="s">
        <v>146</v>
      </c>
      <c r="C12" s="3">
        <f>B88</f>
        <v>1</v>
      </c>
      <c r="D12" s="30">
        <f>C88</f>
        <v>21.98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0</v>
      </c>
      <c r="P12" s="30">
        <f>C94</f>
        <v>0</v>
      </c>
      <c r="Q12" s="3">
        <f>B95</f>
        <v>0</v>
      </c>
      <c r="R12" s="30">
        <f>C95</f>
        <v>0</v>
      </c>
      <c r="S12" s="3">
        <f>B96</f>
        <v>0</v>
      </c>
      <c r="T12" s="30">
        <f>C96</f>
        <v>0</v>
      </c>
      <c r="U12" s="3">
        <f>B97</f>
        <v>0</v>
      </c>
      <c r="V12" s="30">
        <f>C97</f>
        <v>0</v>
      </c>
      <c r="W12" s="3">
        <f>B98</f>
        <v>0</v>
      </c>
      <c r="X12" s="30">
        <f>C98</f>
        <v>0</v>
      </c>
      <c r="Y12" s="3">
        <f>B99</f>
        <v>46</v>
      </c>
      <c r="Z12" s="30">
        <f>C99</f>
        <v>-12.12</v>
      </c>
      <c r="AA12" s="3">
        <f>B100</f>
        <v>74</v>
      </c>
      <c r="AB12" s="30">
        <f>C100</f>
        <v>-10.029999999999999</v>
      </c>
      <c r="AC12" s="3">
        <f>B101</f>
        <v>116</v>
      </c>
      <c r="AD12" s="30">
        <f>C101</f>
        <v>9.27</v>
      </c>
      <c r="AE12" s="3">
        <f>B102</f>
        <v>196</v>
      </c>
      <c r="AF12" s="30">
        <f>C102</f>
        <v>23.41</v>
      </c>
      <c r="AG12" s="3">
        <f>B103</f>
        <v>199</v>
      </c>
      <c r="AH12" s="30">
        <f>C103</f>
        <v>51.17</v>
      </c>
      <c r="AI12" s="3">
        <f>B104</f>
        <v>207</v>
      </c>
      <c r="AJ12" s="30">
        <f>C104</f>
        <v>63.81</v>
      </c>
      <c r="AK12" s="3">
        <f>B105</f>
        <v>173</v>
      </c>
      <c r="AL12" s="30">
        <f>C105</f>
        <v>63.43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21.98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0</v>
      </c>
      <c r="Q13" s="24"/>
      <c r="R13" s="9">
        <f>$D95</f>
        <v>0</v>
      </c>
      <c r="S13" s="24"/>
      <c r="T13" s="9">
        <f>$D96</f>
        <v>0</v>
      </c>
      <c r="U13" s="24"/>
      <c r="V13" s="9">
        <f>$D97</f>
        <v>0</v>
      </c>
      <c r="W13" s="24"/>
      <c r="X13" s="9">
        <f>$D98</f>
        <v>0</v>
      </c>
      <c r="Y13" s="24"/>
      <c r="Z13" s="9">
        <f>$D99</f>
        <v>-557.52</v>
      </c>
      <c r="AA13" s="24"/>
      <c r="AB13" s="9">
        <f>$D100</f>
        <v>-742.22</v>
      </c>
      <c r="AC13" s="24"/>
      <c r="AD13" s="9">
        <f>$D101</f>
        <v>1075.32</v>
      </c>
      <c r="AE13" s="24"/>
      <c r="AF13" s="9">
        <f>$D102</f>
        <v>4588.3599999999997</v>
      </c>
      <c r="AG13" s="24"/>
      <c r="AH13" s="9">
        <f>$D103</f>
        <v>10182.83</v>
      </c>
      <c r="AI13" s="24"/>
      <c r="AJ13" s="9">
        <f>$D104</f>
        <v>13208.67</v>
      </c>
      <c r="AK13" s="24"/>
      <c r="AL13" s="9">
        <f>$D105</f>
        <v>10973.39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41.25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10481.14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1974.08</v>
      </c>
      <c r="AI15" s="24"/>
      <c r="AJ15" s="9">
        <f>$E104</f>
        <v>4669.92</v>
      </c>
      <c r="AK15" s="24"/>
      <c r="AL15" s="9">
        <f>$E105</f>
        <v>3837.14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32</v>
      </c>
      <c r="AH39" s="5"/>
      <c r="AI39" s="110">
        <f>SUM(AI23:AI38)</f>
        <v>32</v>
      </c>
      <c r="AJ39" s="5"/>
      <c r="AK39" s="110">
        <f>SUM(AK23:AK38)</f>
        <v>32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167</v>
      </c>
      <c r="AH41" s="5"/>
      <c r="AI41" s="4">
        <f>IF(AJ15&gt;0,IF(AI12&gt;AI39,+AI12-AI39,0),0)</f>
        <v>175</v>
      </c>
      <c r="AJ41" s="5"/>
      <c r="AK41" s="4">
        <f>IF(AL15&gt;0,IF(AK12&gt;AK39,+AK12-AK39,0),0)</f>
        <v>141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>
        <f>$BC$26-201</f>
        <v>337</v>
      </c>
      <c r="AH60" s="120" t="s">
        <v>313</v>
      </c>
      <c r="AI60" s="115">
        <f>$BC$26-201</f>
        <v>337</v>
      </c>
      <c r="AJ60" s="120" t="s">
        <v>313</v>
      </c>
      <c r="AK60" s="115">
        <f>$BC$26-201</f>
        <v>337</v>
      </c>
      <c r="AL60" s="120" t="s">
        <v>313</v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/>
      <c r="AI62" s="115"/>
      <c r="AJ62" s="120"/>
      <c r="AK62" s="115"/>
      <c r="AL62" s="120"/>
      <c r="AM62" s="115"/>
      <c r="AN62" s="120" t="str">
        <f t="shared" ref="AN62:AN72" si="39">IF(AN28="x","x","")</f>
        <v/>
      </c>
      <c r="AO62" s="115"/>
      <c r="AP62" s="120" t="str">
        <f t="shared" ref="AP62:AP72" si="40">IF(AP28="x","x","")</f>
        <v/>
      </c>
      <c r="AQ62" s="115"/>
      <c r="AR62" s="120" t="str">
        <f t="shared" ref="AR62:AR72" si="41">IF(AR28="x","x","")</f>
        <v/>
      </c>
      <c r="AS62" s="115"/>
      <c r="AT62" s="120" t="str">
        <f t="shared" ref="AT62:AT72" si="42">IF(AT28="x","x","")</f>
        <v/>
      </c>
      <c r="AU62" s="115"/>
      <c r="AV62" s="120" t="str">
        <f t="shared" ref="AV62:AV72" si="43">IF(AV28="x","x","")</f>
        <v/>
      </c>
      <c r="AW62" s="115"/>
      <c r="AX62" s="120" t="str">
        <f t="shared" ref="AX62:AX72" si="44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>
        <f>$BC$29-0</f>
        <v>95</v>
      </c>
      <c r="AH63" s="119" t="s">
        <v>295</v>
      </c>
      <c r="AI63" s="115">
        <f>$BC$29-0</f>
        <v>95</v>
      </c>
      <c r="AJ63" s="119" t="s">
        <v>295</v>
      </c>
      <c r="AK63" s="115">
        <f>$BC$29-0</f>
        <v>95</v>
      </c>
      <c r="AL63" s="119" t="s">
        <v>295</v>
      </c>
      <c r="AM63" s="115"/>
      <c r="AN63" s="119" t="str">
        <f t="shared" si="39"/>
        <v/>
      </c>
      <c r="AO63" s="115"/>
      <c r="AP63" s="119" t="str">
        <f t="shared" si="40"/>
        <v/>
      </c>
      <c r="AQ63" s="115"/>
      <c r="AR63" s="119" t="str">
        <f t="shared" si="41"/>
        <v/>
      </c>
      <c r="AS63" s="115"/>
      <c r="AT63" s="119" t="str">
        <f t="shared" si="42"/>
        <v/>
      </c>
      <c r="AU63" s="115"/>
      <c r="AV63" s="119" t="str">
        <f t="shared" si="43"/>
        <v/>
      </c>
      <c r="AW63" s="115"/>
      <c r="AX63" s="119" t="str">
        <f t="shared" si="44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>
        <f>$BC$30-0</f>
        <v>425</v>
      </c>
      <c r="AH64" s="120" t="s">
        <v>241</v>
      </c>
      <c r="AI64" s="115">
        <f>$BC$30-0</f>
        <v>425</v>
      </c>
      <c r="AJ64" s="120" t="s">
        <v>241</v>
      </c>
      <c r="AK64" s="115">
        <f>$BC$30-0</f>
        <v>425</v>
      </c>
      <c r="AL64" s="120" t="s">
        <v>241</v>
      </c>
      <c r="AM64" s="115"/>
      <c r="AN64" s="120" t="str">
        <f t="shared" si="39"/>
        <v/>
      </c>
      <c r="AO64" s="115"/>
      <c r="AP64" s="120" t="str">
        <f t="shared" si="40"/>
        <v/>
      </c>
      <c r="AQ64" s="115"/>
      <c r="AR64" s="120" t="str">
        <f t="shared" si="41"/>
        <v/>
      </c>
      <c r="AS64" s="115"/>
      <c r="AT64" s="120" t="str">
        <f t="shared" si="42"/>
        <v/>
      </c>
      <c r="AU64" s="115"/>
      <c r="AV64" s="120" t="str">
        <f t="shared" si="43"/>
        <v/>
      </c>
      <c r="AW64" s="115"/>
      <c r="AX64" s="120" t="str">
        <f t="shared" si="44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ref="AH65:AJ69" si="45">IF(AH31="x","x","")</f>
        <v>x</v>
      </c>
      <c r="AI65" s="115"/>
      <c r="AJ65" s="119" t="str">
        <f t="shared" si="45"/>
        <v>x</v>
      </c>
      <c r="AK65" s="115"/>
      <c r="AL65" s="119" t="str">
        <f t="shared" ref="AL65" si="46">IF(AL31="x","x","")</f>
        <v>x</v>
      </c>
      <c r="AM65" s="115"/>
      <c r="AN65" s="119" t="str">
        <f t="shared" si="39"/>
        <v/>
      </c>
      <c r="AO65" s="115"/>
      <c r="AP65" s="119" t="str">
        <f t="shared" si="40"/>
        <v/>
      </c>
      <c r="AQ65" s="115"/>
      <c r="AR65" s="119" t="str">
        <f t="shared" si="41"/>
        <v/>
      </c>
      <c r="AS65" s="115"/>
      <c r="AT65" s="119" t="str">
        <f t="shared" si="42"/>
        <v/>
      </c>
      <c r="AU65" s="115"/>
      <c r="AV65" s="119" t="str">
        <f t="shared" si="43"/>
        <v/>
      </c>
      <c r="AW65" s="115"/>
      <c r="AX65" s="119" t="str">
        <f t="shared" si="44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45"/>
        <v>x</v>
      </c>
      <c r="AI66" s="115"/>
      <c r="AJ66" s="120" t="str">
        <f t="shared" si="45"/>
        <v>x</v>
      </c>
      <c r="AK66" s="115"/>
      <c r="AL66" s="120" t="str">
        <f t="shared" ref="AL66" si="47">IF(AL32="x","x","")</f>
        <v>x</v>
      </c>
      <c r="AM66" s="115"/>
      <c r="AN66" s="120" t="str">
        <f t="shared" si="39"/>
        <v/>
      </c>
      <c r="AO66" s="115"/>
      <c r="AP66" s="120" t="str">
        <f t="shared" si="40"/>
        <v/>
      </c>
      <c r="AQ66" s="115"/>
      <c r="AR66" s="120" t="str">
        <f t="shared" si="41"/>
        <v/>
      </c>
      <c r="AS66" s="115"/>
      <c r="AT66" s="120" t="str">
        <f t="shared" si="42"/>
        <v/>
      </c>
      <c r="AU66" s="115"/>
      <c r="AV66" s="120" t="str">
        <f t="shared" si="43"/>
        <v/>
      </c>
      <c r="AW66" s="115"/>
      <c r="AX66" s="120" t="str">
        <f t="shared" si="44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45"/>
        <v/>
      </c>
      <c r="AI67" s="115"/>
      <c r="AJ67" s="119" t="str">
        <f t="shared" si="45"/>
        <v/>
      </c>
      <c r="AK67" s="115"/>
      <c r="AL67" s="119" t="str">
        <f t="shared" ref="AL67" si="48">IF(AL33="x","x","")</f>
        <v/>
      </c>
      <c r="AM67" s="115"/>
      <c r="AN67" s="119" t="str">
        <f t="shared" si="39"/>
        <v/>
      </c>
      <c r="AO67" s="115"/>
      <c r="AP67" s="119" t="str">
        <f t="shared" si="40"/>
        <v/>
      </c>
      <c r="AQ67" s="115"/>
      <c r="AR67" s="119" t="str">
        <f t="shared" si="41"/>
        <v/>
      </c>
      <c r="AS67" s="115"/>
      <c r="AT67" s="119" t="str">
        <f t="shared" si="42"/>
        <v/>
      </c>
      <c r="AU67" s="115"/>
      <c r="AV67" s="119" t="str">
        <f t="shared" si="43"/>
        <v/>
      </c>
      <c r="AW67" s="115"/>
      <c r="AX67" s="119" t="str">
        <f t="shared" si="44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45"/>
        <v/>
      </c>
      <c r="AI68" s="115"/>
      <c r="AJ68" s="120" t="str">
        <f t="shared" si="45"/>
        <v/>
      </c>
      <c r="AK68" s="115"/>
      <c r="AL68" s="120" t="str">
        <f t="shared" ref="AL68" si="49">IF(AL34="x","x","")</f>
        <v/>
      </c>
      <c r="AM68" s="115"/>
      <c r="AN68" s="120" t="str">
        <f t="shared" si="39"/>
        <v/>
      </c>
      <c r="AO68" s="115"/>
      <c r="AP68" s="120" t="str">
        <f t="shared" si="40"/>
        <v/>
      </c>
      <c r="AQ68" s="115"/>
      <c r="AR68" s="120" t="str">
        <f t="shared" si="41"/>
        <v/>
      </c>
      <c r="AS68" s="115"/>
      <c r="AT68" s="120" t="str">
        <f t="shared" si="42"/>
        <v/>
      </c>
      <c r="AU68" s="115"/>
      <c r="AV68" s="120" t="str">
        <f t="shared" si="43"/>
        <v/>
      </c>
      <c r="AW68" s="115"/>
      <c r="AX68" s="120" t="str">
        <f t="shared" si="44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45"/>
        <v/>
      </c>
      <c r="AI69" s="115"/>
      <c r="AJ69" s="119" t="str">
        <f t="shared" si="45"/>
        <v/>
      </c>
      <c r="AK69" s="115"/>
      <c r="AL69" s="119" t="str">
        <f t="shared" ref="AL69" si="50">IF(AL35="x","x","")</f>
        <v/>
      </c>
      <c r="AM69" s="115"/>
      <c r="AN69" s="119" t="str">
        <f t="shared" si="39"/>
        <v/>
      </c>
      <c r="AO69" s="115"/>
      <c r="AP69" s="119" t="str">
        <f t="shared" si="40"/>
        <v/>
      </c>
      <c r="AQ69" s="115"/>
      <c r="AR69" s="119" t="str">
        <f t="shared" si="41"/>
        <v/>
      </c>
      <c r="AS69" s="115"/>
      <c r="AT69" s="119" t="str">
        <f t="shared" si="42"/>
        <v/>
      </c>
      <c r="AU69" s="115"/>
      <c r="AV69" s="119" t="str">
        <f t="shared" si="43"/>
        <v/>
      </c>
      <c r="AW69" s="115"/>
      <c r="AX69" s="119" t="str">
        <f t="shared" si="44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>
        <f>$BC$36-0</f>
        <v>150</v>
      </c>
      <c r="AH70" s="120" t="s">
        <v>315</v>
      </c>
      <c r="AI70" s="115">
        <f>$BC$36-0</f>
        <v>150</v>
      </c>
      <c r="AJ70" s="120" t="s">
        <v>315</v>
      </c>
      <c r="AK70" s="115">
        <f>$BC$36-0</f>
        <v>150</v>
      </c>
      <c r="AL70" s="120" t="s">
        <v>315</v>
      </c>
      <c r="AM70" s="115"/>
      <c r="AN70" s="120" t="str">
        <f t="shared" si="39"/>
        <v/>
      </c>
      <c r="AO70" s="115"/>
      <c r="AP70" s="120" t="str">
        <f t="shared" si="40"/>
        <v/>
      </c>
      <c r="AQ70" s="115"/>
      <c r="AR70" s="120" t="str">
        <f t="shared" si="41"/>
        <v/>
      </c>
      <c r="AS70" s="115"/>
      <c r="AT70" s="120" t="str">
        <f t="shared" si="42"/>
        <v/>
      </c>
      <c r="AU70" s="115"/>
      <c r="AV70" s="120" t="str">
        <f t="shared" si="43"/>
        <v/>
      </c>
      <c r="AW70" s="115"/>
      <c r="AX70" s="120" t="str">
        <f t="shared" si="44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ref="AH71:AH72" si="51">IF(AH37="x","x","")</f>
        <v/>
      </c>
      <c r="AI71" s="115"/>
      <c r="AJ71" s="119" t="str">
        <f t="shared" ref="AJ71:AJ72" si="52">IF(AJ37="x","x","")</f>
        <v/>
      </c>
      <c r="AK71" s="115"/>
      <c r="AL71" s="119" t="str">
        <f t="shared" ref="AL71:AL72" si="53">IF(AL37="x","x","")</f>
        <v/>
      </c>
      <c r="AM71" s="115"/>
      <c r="AN71" s="119" t="str">
        <f t="shared" si="39"/>
        <v/>
      </c>
      <c r="AO71" s="115"/>
      <c r="AP71" s="119" t="str">
        <f t="shared" si="40"/>
        <v/>
      </c>
      <c r="AQ71" s="115"/>
      <c r="AR71" s="119" t="str">
        <f t="shared" si="41"/>
        <v/>
      </c>
      <c r="AS71" s="115"/>
      <c r="AT71" s="119" t="str">
        <f t="shared" si="42"/>
        <v/>
      </c>
      <c r="AU71" s="115"/>
      <c r="AV71" s="119" t="str">
        <f t="shared" si="43"/>
        <v/>
      </c>
      <c r="AW71" s="115"/>
      <c r="AX71" s="119" t="str">
        <f t="shared" si="44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51"/>
        <v/>
      </c>
      <c r="AI72" s="115"/>
      <c r="AJ72" s="120" t="str">
        <f t="shared" si="52"/>
        <v/>
      </c>
      <c r="AK72" s="115"/>
      <c r="AL72" s="120" t="str">
        <f t="shared" si="53"/>
        <v/>
      </c>
      <c r="AM72" s="115"/>
      <c r="AN72" s="120" t="str">
        <f t="shared" si="39"/>
        <v/>
      </c>
      <c r="AO72" s="115"/>
      <c r="AP72" s="120" t="str">
        <f t="shared" si="40"/>
        <v/>
      </c>
      <c r="AQ72" s="115"/>
      <c r="AR72" s="120" t="str">
        <f t="shared" si="41"/>
        <v/>
      </c>
      <c r="AS72" s="115"/>
      <c r="AT72" s="120" t="str">
        <f t="shared" si="42"/>
        <v/>
      </c>
      <c r="AU72" s="115"/>
      <c r="AV72" s="120" t="str">
        <f t="shared" si="43"/>
        <v/>
      </c>
      <c r="AW72" s="115"/>
      <c r="AX72" s="120" t="str">
        <f t="shared" si="44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1007</v>
      </c>
      <c r="AH73" s="5"/>
      <c r="AI73" s="110">
        <f>SUM(AI57:AI72)</f>
        <v>1007</v>
      </c>
      <c r="AJ73" s="5"/>
      <c r="AK73" s="110">
        <f>SUM(AK57:AK72)</f>
        <v>1007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318</v>
      </c>
    </row>
    <row r="84" spans="1:6" x14ac:dyDescent="0.25">
      <c r="A84" t="s">
        <v>179</v>
      </c>
      <c r="B84" t="s">
        <v>319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</v>
      </c>
      <c r="C88">
        <v>21.98</v>
      </c>
      <c r="D88">
        <v>21.98</v>
      </c>
      <c r="E88">
        <v>0</v>
      </c>
      <c r="F88" s="130">
        <v>41.25</v>
      </c>
    </row>
    <row r="89" spans="1:6" ht="13" x14ac:dyDescent="0.3">
      <c r="A89" s="32" t="s">
        <v>187</v>
      </c>
      <c r="B89">
        <v>0</v>
      </c>
      <c r="C89">
        <v>0</v>
      </c>
      <c r="D89">
        <v>0</v>
      </c>
      <c r="E89">
        <v>0</v>
      </c>
      <c r="F89">
        <v>41.25</v>
      </c>
    </row>
    <row r="90" spans="1:6" ht="13" x14ac:dyDescent="0.3">
      <c r="A90" s="32" t="s">
        <v>188</v>
      </c>
      <c r="B90">
        <v>0</v>
      </c>
      <c r="C90">
        <v>0</v>
      </c>
      <c r="D90">
        <v>0</v>
      </c>
      <c r="E90">
        <v>0</v>
      </c>
      <c r="F90">
        <v>41.25</v>
      </c>
    </row>
    <row r="91" spans="1:6" ht="13" x14ac:dyDescent="0.3">
      <c r="A91" s="32" t="s">
        <v>189</v>
      </c>
      <c r="B91">
        <v>0</v>
      </c>
      <c r="C91">
        <v>0</v>
      </c>
      <c r="D91">
        <v>0</v>
      </c>
      <c r="E91">
        <v>0</v>
      </c>
      <c r="F91">
        <v>41.25</v>
      </c>
    </row>
    <row r="92" spans="1:6" ht="13" x14ac:dyDescent="0.3">
      <c r="A92" s="32" t="s">
        <v>190</v>
      </c>
      <c r="B92">
        <v>0</v>
      </c>
      <c r="C92">
        <v>0</v>
      </c>
      <c r="D92">
        <v>0</v>
      </c>
      <c r="E92">
        <v>0</v>
      </c>
      <c r="F92">
        <v>41.25</v>
      </c>
    </row>
    <row r="93" spans="1:6" ht="13" x14ac:dyDescent="0.3">
      <c r="A93" s="32" t="s">
        <v>191</v>
      </c>
      <c r="B93">
        <v>0</v>
      </c>
      <c r="C93">
        <v>0</v>
      </c>
      <c r="D93">
        <v>0</v>
      </c>
      <c r="E93">
        <v>0</v>
      </c>
      <c r="F93">
        <v>41.25</v>
      </c>
    </row>
    <row r="94" spans="1:6" ht="13" x14ac:dyDescent="0.3">
      <c r="A94" s="32" t="s">
        <v>192</v>
      </c>
      <c r="B94">
        <v>0</v>
      </c>
      <c r="C94">
        <v>0</v>
      </c>
      <c r="D94">
        <v>0</v>
      </c>
      <c r="E94">
        <v>0</v>
      </c>
      <c r="F94">
        <v>41.25</v>
      </c>
    </row>
    <row r="95" spans="1:6" ht="13" x14ac:dyDescent="0.3">
      <c r="A95" s="32" t="s">
        <v>193</v>
      </c>
      <c r="B95">
        <v>0</v>
      </c>
      <c r="C95">
        <v>0</v>
      </c>
      <c r="D95">
        <v>0</v>
      </c>
      <c r="E95">
        <v>0</v>
      </c>
      <c r="F95">
        <v>41.25</v>
      </c>
    </row>
    <row r="96" spans="1:6" ht="13" x14ac:dyDescent="0.3">
      <c r="A96" s="32" t="s">
        <v>194</v>
      </c>
      <c r="B96">
        <v>0</v>
      </c>
      <c r="C96">
        <v>0</v>
      </c>
      <c r="D96">
        <v>0</v>
      </c>
      <c r="E96">
        <v>0</v>
      </c>
      <c r="F96">
        <v>41.25</v>
      </c>
    </row>
    <row r="97" spans="1:6" ht="13" x14ac:dyDescent="0.3">
      <c r="A97" s="32" t="s">
        <v>195</v>
      </c>
      <c r="B97">
        <v>0</v>
      </c>
      <c r="C97">
        <v>0</v>
      </c>
      <c r="D97">
        <v>0</v>
      </c>
      <c r="E97">
        <v>0</v>
      </c>
      <c r="F97">
        <v>41.25</v>
      </c>
    </row>
    <row r="98" spans="1:6" ht="13" x14ac:dyDescent="0.3">
      <c r="A98" s="32" t="s">
        <v>196</v>
      </c>
      <c r="B98">
        <v>0</v>
      </c>
      <c r="C98">
        <v>0</v>
      </c>
      <c r="D98">
        <v>0</v>
      </c>
      <c r="E98">
        <v>0</v>
      </c>
      <c r="F98">
        <v>41.25</v>
      </c>
    </row>
    <row r="99" spans="1:6" ht="13" x14ac:dyDescent="0.3">
      <c r="A99" s="32" t="s">
        <v>197</v>
      </c>
      <c r="B99">
        <v>46</v>
      </c>
      <c r="C99">
        <v>-12.12</v>
      </c>
      <c r="D99">
        <v>-557.52</v>
      </c>
      <c r="E99">
        <v>0</v>
      </c>
      <c r="F99">
        <v>41.25</v>
      </c>
    </row>
    <row r="100" spans="1:6" ht="13" x14ac:dyDescent="0.3">
      <c r="A100" s="32" t="s">
        <v>198</v>
      </c>
      <c r="B100">
        <v>74</v>
      </c>
      <c r="C100">
        <v>-10.029999999999999</v>
      </c>
      <c r="D100">
        <v>-742.22</v>
      </c>
      <c r="E100">
        <v>0</v>
      </c>
      <c r="F100">
        <v>41.25</v>
      </c>
    </row>
    <row r="101" spans="1:6" ht="13" x14ac:dyDescent="0.3">
      <c r="A101" s="32" t="s">
        <v>199</v>
      </c>
      <c r="B101">
        <v>116</v>
      </c>
      <c r="C101">
        <v>9.27</v>
      </c>
      <c r="D101">
        <v>1075.32</v>
      </c>
      <c r="E101">
        <v>0</v>
      </c>
      <c r="F101">
        <v>41.25</v>
      </c>
    </row>
    <row r="102" spans="1:6" ht="13" x14ac:dyDescent="0.3">
      <c r="A102" s="32" t="s">
        <v>200</v>
      </c>
      <c r="B102">
        <v>196</v>
      </c>
      <c r="C102">
        <v>23.41</v>
      </c>
      <c r="D102">
        <v>4588.3599999999997</v>
      </c>
      <c r="E102">
        <v>0</v>
      </c>
      <c r="F102">
        <v>41.25</v>
      </c>
    </row>
    <row r="103" spans="1:6" ht="13" x14ac:dyDescent="0.3">
      <c r="A103" s="32" t="s">
        <v>201</v>
      </c>
      <c r="B103">
        <v>199</v>
      </c>
      <c r="C103">
        <v>51.17</v>
      </c>
      <c r="D103">
        <v>10182.83</v>
      </c>
      <c r="E103">
        <v>1974.08</v>
      </c>
      <c r="F103">
        <v>41.25</v>
      </c>
    </row>
    <row r="104" spans="1:6" ht="13" x14ac:dyDescent="0.3">
      <c r="A104" s="32" t="s">
        <v>202</v>
      </c>
      <c r="B104">
        <v>207</v>
      </c>
      <c r="C104">
        <v>63.81</v>
      </c>
      <c r="D104">
        <v>13208.67</v>
      </c>
      <c r="E104">
        <v>4669.92</v>
      </c>
      <c r="F104">
        <v>41.25</v>
      </c>
    </row>
    <row r="105" spans="1:6" ht="13" x14ac:dyDescent="0.3">
      <c r="A105" s="32" t="s">
        <v>203</v>
      </c>
      <c r="B105">
        <v>173</v>
      </c>
      <c r="C105">
        <v>63.43</v>
      </c>
      <c r="D105">
        <v>10973.39</v>
      </c>
      <c r="E105">
        <v>3837.14</v>
      </c>
      <c r="F105">
        <v>41.25</v>
      </c>
    </row>
    <row r="106" spans="1:6" ht="13" x14ac:dyDescent="0.3">
      <c r="A106" s="32" t="s">
        <v>204</v>
      </c>
      <c r="B106">
        <v>0</v>
      </c>
      <c r="C106">
        <v>0</v>
      </c>
      <c r="D106">
        <v>0</v>
      </c>
      <c r="E106">
        <v>0</v>
      </c>
      <c r="F106">
        <v>41.25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41.25</v>
      </c>
    </row>
    <row r="108" spans="1:6" ht="13" x14ac:dyDescent="0.3">
      <c r="A108" s="32" t="s">
        <v>206</v>
      </c>
      <c r="B108">
        <v>0</v>
      </c>
      <c r="C108">
        <v>0</v>
      </c>
      <c r="D108">
        <v>0</v>
      </c>
      <c r="E108">
        <v>0</v>
      </c>
      <c r="F108">
        <v>41.25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41.25</v>
      </c>
    </row>
    <row r="110" spans="1:6" ht="13" x14ac:dyDescent="0.3">
      <c r="A110" s="32" t="s">
        <v>208</v>
      </c>
      <c r="B110">
        <v>0</v>
      </c>
      <c r="C110">
        <v>0</v>
      </c>
      <c r="D110">
        <v>0</v>
      </c>
      <c r="E110">
        <v>0</v>
      </c>
      <c r="F110">
        <v>41.25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41.25</v>
      </c>
    </row>
    <row r="112" spans="1:6" x14ac:dyDescent="0.25">
      <c r="A112" t="s">
        <v>210</v>
      </c>
    </row>
  </sheetData>
  <mergeCells count="33"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Z15:BC15"/>
    <mergeCell ref="AZ17:BA17"/>
    <mergeCell ref="A22:B22"/>
    <mergeCell ref="AZ50:BC51"/>
    <mergeCell ref="A56:B56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BE112"/>
  <sheetViews>
    <sheetView topLeftCell="A5" zoomScaleNormal="100" workbookViewId="0">
      <pane xSplit="2" ySplit="12" topLeftCell="AA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45227</v>
      </c>
      <c r="B12" s="11" t="s">
        <v>146</v>
      </c>
      <c r="C12" s="3">
        <f>B88</f>
        <v>273</v>
      </c>
      <c r="D12" s="30">
        <f>C88</f>
        <v>25.52</v>
      </c>
      <c r="E12" s="3">
        <f>B89</f>
        <v>193</v>
      </c>
      <c r="F12" s="191">
        <f>C89</f>
        <v>24.14</v>
      </c>
      <c r="G12" s="3">
        <f>B90</f>
        <v>191</v>
      </c>
      <c r="H12" s="30">
        <f>C90</f>
        <v>24.04</v>
      </c>
      <c r="I12" s="3">
        <f>B91</f>
        <v>201</v>
      </c>
      <c r="J12" s="30">
        <f>C91</f>
        <v>23.78</v>
      </c>
      <c r="K12" s="3">
        <f>B92</f>
        <v>191</v>
      </c>
      <c r="L12" s="30">
        <f>C92</f>
        <v>22.98</v>
      </c>
      <c r="M12" s="3">
        <f>B93</f>
        <v>166</v>
      </c>
      <c r="N12" s="30">
        <f>C93</f>
        <v>25.54</v>
      </c>
      <c r="O12" s="3">
        <f>B94</f>
        <v>134</v>
      </c>
      <c r="P12" s="30">
        <f>C94</f>
        <v>27.89</v>
      </c>
      <c r="Q12" s="3">
        <f>B95</f>
        <v>53</v>
      </c>
      <c r="R12" s="30">
        <f>C95</f>
        <v>37.119999999999997</v>
      </c>
      <c r="S12" s="3">
        <f>B96</f>
        <v>100</v>
      </c>
      <c r="T12" s="30">
        <f>C96</f>
        <v>30.19</v>
      </c>
      <c r="U12" s="3">
        <f>B97</f>
        <v>115</v>
      </c>
      <c r="V12" s="30">
        <f>C97</f>
        <v>31.78</v>
      </c>
      <c r="W12" s="3">
        <f>B98</f>
        <v>115</v>
      </c>
      <c r="X12" s="30">
        <f>C98</f>
        <v>35.15</v>
      </c>
      <c r="Y12" s="3">
        <f>B99</f>
        <v>74</v>
      </c>
      <c r="Z12" s="30">
        <f>C99</f>
        <v>35.159999999999997</v>
      </c>
      <c r="AA12" s="3">
        <f>B100</f>
        <v>56</v>
      </c>
      <c r="AB12" s="30">
        <f>C100</f>
        <v>34.200000000000003</v>
      </c>
      <c r="AC12" s="3">
        <f>B101</f>
        <v>56</v>
      </c>
      <c r="AD12" s="30">
        <f>C101</f>
        <v>34.6</v>
      </c>
      <c r="AE12" s="3">
        <f>B102</f>
        <v>60</v>
      </c>
      <c r="AF12" s="30">
        <f>C102</f>
        <v>35.67</v>
      </c>
      <c r="AG12" s="3">
        <f>B103</f>
        <v>54</v>
      </c>
      <c r="AH12" s="30">
        <f>C103</f>
        <v>36.64</v>
      </c>
      <c r="AI12" s="3">
        <f>B104</f>
        <v>72</v>
      </c>
      <c r="AJ12" s="30">
        <f>C104</f>
        <v>42.17</v>
      </c>
      <c r="AK12" s="3">
        <f>B105</f>
        <v>97</v>
      </c>
      <c r="AL12" s="30">
        <f>C105</f>
        <v>50.41</v>
      </c>
      <c r="AM12" s="3">
        <f>B106</f>
        <v>109</v>
      </c>
      <c r="AN12" s="30">
        <f>C106</f>
        <v>49.9</v>
      </c>
      <c r="AO12" s="3">
        <f>B107</f>
        <v>82</v>
      </c>
      <c r="AP12" s="30">
        <f>C107</f>
        <v>34.85</v>
      </c>
      <c r="AQ12" s="3">
        <f>B108</f>
        <v>205</v>
      </c>
      <c r="AR12" s="30">
        <f>C108</f>
        <v>31.89</v>
      </c>
      <c r="AS12" s="3">
        <f>B109</f>
        <v>294</v>
      </c>
      <c r="AT12" s="30">
        <f>C109</f>
        <v>33.9</v>
      </c>
      <c r="AU12" s="3">
        <f>B110</f>
        <v>261</v>
      </c>
      <c r="AV12" s="30">
        <f>C110</f>
        <v>29.21</v>
      </c>
      <c r="AW12" s="3">
        <f>B111</f>
        <v>213</v>
      </c>
      <c r="AX12" s="30">
        <f>C111</f>
        <v>27.04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6966.96</v>
      </c>
      <c r="E13" s="24"/>
      <c r="F13" s="9">
        <f>$D89</f>
        <v>4659.0200000000004</v>
      </c>
      <c r="G13" s="24"/>
      <c r="H13" s="9">
        <f>$D90</f>
        <v>4591.6400000000003</v>
      </c>
      <c r="I13" s="24"/>
      <c r="J13" s="9">
        <f>$D91</f>
        <v>4779.78</v>
      </c>
      <c r="K13" s="24"/>
      <c r="L13" s="9">
        <f>$D92</f>
        <v>4389.18</v>
      </c>
      <c r="M13" s="24"/>
      <c r="N13" s="9">
        <f>$D93</f>
        <v>4239.6400000000003</v>
      </c>
      <c r="O13" s="24"/>
      <c r="P13" s="9">
        <f>$D94</f>
        <v>3737.26</v>
      </c>
      <c r="Q13" s="24"/>
      <c r="R13" s="9">
        <f>$D95</f>
        <v>1967.36</v>
      </c>
      <c r="S13" s="24"/>
      <c r="T13" s="9">
        <f>$D96</f>
        <v>3019</v>
      </c>
      <c r="U13" s="24"/>
      <c r="V13" s="9">
        <f>$D97</f>
        <v>3654.7</v>
      </c>
      <c r="W13" s="24"/>
      <c r="X13" s="9">
        <f>$D98</f>
        <v>4042.25</v>
      </c>
      <c r="Y13" s="24"/>
      <c r="Z13" s="9">
        <f>$D99</f>
        <v>2601.84</v>
      </c>
      <c r="AA13" s="24"/>
      <c r="AB13" s="9">
        <f>$D100</f>
        <v>1915.2</v>
      </c>
      <c r="AC13" s="24"/>
      <c r="AD13" s="9">
        <f>$D101</f>
        <v>1937.6</v>
      </c>
      <c r="AE13" s="24"/>
      <c r="AF13" s="9">
        <f>$D102</f>
        <v>2140.1999999999998</v>
      </c>
      <c r="AG13" s="24"/>
      <c r="AH13" s="9">
        <f>$D103</f>
        <v>1978.56</v>
      </c>
      <c r="AI13" s="24"/>
      <c r="AJ13" s="9">
        <f>$D104</f>
        <v>3036.24</v>
      </c>
      <c r="AK13" s="24"/>
      <c r="AL13" s="9">
        <f>$D105</f>
        <v>4889.7700000000004</v>
      </c>
      <c r="AM13" s="24"/>
      <c r="AN13" s="9">
        <f>$D106</f>
        <v>5439.1</v>
      </c>
      <c r="AO13" s="24"/>
      <c r="AP13" s="9">
        <f>$D107</f>
        <v>2857.7</v>
      </c>
      <c r="AQ13" s="24"/>
      <c r="AR13" s="9">
        <f>$D108</f>
        <v>6537.45</v>
      </c>
      <c r="AS13" s="24"/>
      <c r="AT13" s="9">
        <f>$D109</f>
        <v>9966.6</v>
      </c>
      <c r="AU13" s="24"/>
      <c r="AV13" s="9">
        <f>$D110</f>
        <v>7623.81</v>
      </c>
      <c r="AW13" s="24"/>
      <c r="AX13" s="9">
        <f>$D111</f>
        <v>5759.52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440.87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233.77</v>
      </c>
      <c r="AM15" s="24"/>
      <c r="AN15" s="9">
        <f>$E106</f>
        <v>207.1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150</v>
      </c>
      <c r="AL36" s="120" t="s">
        <v>164</v>
      </c>
      <c r="AM36" s="109">
        <f t="shared" si="18"/>
        <v>150</v>
      </c>
      <c r="AN36" s="120" t="s">
        <v>164</v>
      </c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75</v>
      </c>
      <c r="AL37" s="119" t="s">
        <v>164</v>
      </c>
      <c r="AM37" s="109">
        <f t="shared" si="18"/>
        <v>75</v>
      </c>
      <c r="AN37" s="119" t="s">
        <v>164</v>
      </c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74</v>
      </c>
      <c r="AL38" s="120" t="s">
        <v>164</v>
      </c>
      <c r="AM38" s="109">
        <f t="shared" si="18"/>
        <v>74</v>
      </c>
      <c r="AN38" s="120" t="s">
        <v>164</v>
      </c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404</v>
      </c>
      <c r="AL39" s="5"/>
      <c r="AM39" s="110">
        <f>SUM(AM23:AM38)</f>
        <v>404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>x</v>
      </c>
      <c r="AM65" s="115"/>
      <c r="AN65" s="119" t="str">
        <f t="shared" si="42"/>
        <v>x</v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>x</v>
      </c>
      <c r="AM66" s="115"/>
      <c r="AN66" s="120" t="str">
        <f t="shared" si="42"/>
        <v>x</v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>x</v>
      </c>
      <c r="AM69" s="115"/>
      <c r="AN69" s="119" t="str">
        <f t="shared" si="42"/>
        <v>x</v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>x</v>
      </c>
      <c r="AM70" s="115"/>
      <c r="AN70" s="120" t="str">
        <f t="shared" si="42"/>
        <v>x</v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>x</v>
      </c>
      <c r="AM71" s="115"/>
      <c r="AN71" s="119" t="str">
        <f t="shared" si="42"/>
        <v>x</v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>x</v>
      </c>
      <c r="AM72" s="115"/>
      <c r="AN72" s="120" t="str">
        <f t="shared" si="42"/>
        <v>x</v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320</v>
      </c>
    </row>
    <row r="84" spans="1:6" x14ac:dyDescent="0.25">
      <c r="A84" t="s">
        <v>179</v>
      </c>
      <c r="B84" t="s">
        <v>321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273</v>
      </c>
      <c r="C88">
        <v>25.52</v>
      </c>
      <c r="D88">
        <v>6966.96</v>
      </c>
      <c r="E88">
        <v>0</v>
      </c>
      <c r="F88" s="130">
        <v>48</v>
      </c>
    </row>
    <row r="89" spans="1:6" ht="13" x14ac:dyDescent="0.3">
      <c r="A89" s="32" t="s">
        <v>187</v>
      </c>
      <c r="B89">
        <v>193</v>
      </c>
      <c r="C89">
        <v>24.14</v>
      </c>
      <c r="D89">
        <v>4659.0200000000004</v>
      </c>
      <c r="E89">
        <v>0</v>
      </c>
      <c r="F89">
        <v>48</v>
      </c>
    </row>
    <row r="90" spans="1:6" ht="13" x14ac:dyDescent="0.3">
      <c r="A90" s="32" t="s">
        <v>188</v>
      </c>
      <c r="B90">
        <v>191</v>
      </c>
      <c r="C90">
        <v>24.04</v>
      </c>
      <c r="D90">
        <v>4591.6400000000003</v>
      </c>
      <c r="E90">
        <v>0</v>
      </c>
      <c r="F90">
        <v>48</v>
      </c>
    </row>
    <row r="91" spans="1:6" ht="13" x14ac:dyDescent="0.3">
      <c r="A91" s="32" t="s">
        <v>189</v>
      </c>
      <c r="B91">
        <v>201</v>
      </c>
      <c r="C91">
        <v>23.78</v>
      </c>
      <c r="D91">
        <v>4779.78</v>
      </c>
      <c r="E91">
        <v>0</v>
      </c>
      <c r="F91">
        <v>48</v>
      </c>
    </row>
    <row r="92" spans="1:6" ht="13" x14ac:dyDescent="0.3">
      <c r="A92" s="32" t="s">
        <v>190</v>
      </c>
      <c r="B92">
        <v>191</v>
      </c>
      <c r="C92">
        <v>22.98</v>
      </c>
      <c r="D92">
        <v>4389.18</v>
      </c>
      <c r="E92">
        <v>0</v>
      </c>
      <c r="F92">
        <v>48</v>
      </c>
    </row>
    <row r="93" spans="1:6" ht="13" x14ac:dyDescent="0.3">
      <c r="A93" s="32" t="s">
        <v>191</v>
      </c>
      <c r="B93">
        <v>166</v>
      </c>
      <c r="C93">
        <v>25.54</v>
      </c>
      <c r="D93">
        <v>4239.6400000000003</v>
      </c>
      <c r="E93">
        <v>0</v>
      </c>
      <c r="F93">
        <v>48</v>
      </c>
    </row>
    <row r="94" spans="1:6" ht="13" x14ac:dyDescent="0.3">
      <c r="A94" s="32" t="s">
        <v>192</v>
      </c>
      <c r="B94">
        <v>134</v>
      </c>
      <c r="C94">
        <v>27.89</v>
      </c>
      <c r="D94">
        <v>3737.26</v>
      </c>
      <c r="E94">
        <v>0</v>
      </c>
      <c r="F94">
        <v>48</v>
      </c>
    </row>
    <row r="95" spans="1:6" ht="13" x14ac:dyDescent="0.3">
      <c r="A95" s="32" t="s">
        <v>193</v>
      </c>
      <c r="B95">
        <v>53</v>
      </c>
      <c r="C95">
        <v>37.119999999999997</v>
      </c>
      <c r="D95">
        <v>1967.36</v>
      </c>
      <c r="E95">
        <v>0</v>
      </c>
      <c r="F95">
        <v>48</v>
      </c>
    </row>
    <row r="96" spans="1:6" ht="13" x14ac:dyDescent="0.3">
      <c r="A96" s="32" t="s">
        <v>194</v>
      </c>
      <c r="B96">
        <v>100</v>
      </c>
      <c r="C96">
        <v>30.19</v>
      </c>
      <c r="D96">
        <v>3019</v>
      </c>
      <c r="E96">
        <v>0</v>
      </c>
      <c r="F96">
        <v>48</v>
      </c>
    </row>
    <row r="97" spans="1:6" ht="13" x14ac:dyDescent="0.3">
      <c r="A97" s="32" t="s">
        <v>195</v>
      </c>
      <c r="B97">
        <v>115</v>
      </c>
      <c r="C97">
        <v>31.78</v>
      </c>
      <c r="D97">
        <v>3654.7</v>
      </c>
      <c r="E97">
        <v>0</v>
      </c>
      <c r="F97">
        <v>48</v>
      </c>
    </row>
    <row r="98" spans="1:6" ht="13" x14ac:dyDescent="0.3">
      <c r="A98" s="32" t="s">
        <v>196</v>
      </c>
      <c r="B98">
        <v>115</v>
      </c>
      <c r="C98">
        <v>35.15</v>
      </c>
      <c r="D98">
        <v>4042.25</v>
      </c>
      <c r="E98">
        <v>0</v>
      </c>
      <c r="F98">
        <v>48</v>
      </c>
    </row>
    <row r="99" spans="1:6" ht="13" x14ac:dyDescent="0.3">
      <c r="A99" s="32" t="s">
        <v>197</v>
      </c>
      <c r="B99">
        <v>74</v>
      </c>
      <c r="C99">
        <v>35.159999999999997</v>
      </c>
      <c r="D99">
        <v>2601.84</v>
      </c>
      <c r="E99">
        <v>0</v>
      </c>
      <c r="F99">
        <v>48</v>
      </c>
    </row>
    <row r="100" spans="1:6" ht="13" x14ac:dyDescent="0.3">
      <c r="A100" s="32" t="s">
        <v>198</v>
      </c>
      <c r="B100">
        <v>56</v>
      </c>
      <c r="C100">
        <v>34.200000000000003</v>
      </c>
      <c r="D100">
        <v>1915.2</v>
      </c>
      <c r="E100">
        <v>0</v>
      </c>
      <c r="F100">
        <v>48</v>
      </c>
    </row>
    <row r="101" spans="1:6" ht="13" x14ac:dyDescent="0.3">
      <c r="A101" s="32" t="s">
        <v>199</v>
      </c>
      <c r="B101">
        <v>56</v>
      </c>
      <c r="C101">
        <v>34.6</v>
      </c>
      <c r="D101">
        <v>1937.6</v>
      </c>
      <c r="E101">
        <v>0</v>
      </c>
      <c r="F101">
        <v>48</v>
      </c>
    </row>
    <row r="102" spans="1:6" ht="13" x14ac:dyDescent="0.3">
      <c r="A102" s="32" t="s">
        <v>200</v>
      </c>
      <c r="B102">
        <v>60</v>
      </c>
      <c r="C102">
        <v>35.67</v>
      </c>
      <c r="D102">
        <v>2140.1999999999998</v>
      </c>
      <c r="E102">
        <v>0</v>
      </c>
      <c r="F102">
        <v>48</v>
      </c>
    </row>
    <row r="103" spans="1:6" ht="13" x14ac:dyDescent="0.3">
      <c r="A103" s="32" t="s">
        <v>201</v>
      </c>
      <c r="B103">
        <v>54</v>
      </c>
      <c r="C103">
        <v>36.64</v>
      </c>
      <c r="D103">
        <v>1978.56</v>
      </c>
      <c r="E103">
        <v>0</v>
      </c>
      <c r="F103">
        <v>48</v>
      </c>
    </row>
    <row r="104" spans="1:6" ht="13" x14ac:dyDescent="0.3">
      <c r="A104" s="32" t="s">
        <v>202</v>
      </c>
      <c r="B104">
        <v>72</v>
      </c>
      <c r="C104">
        <v>42.17</v>
      </c>
      <c r="D104">
        <v>3036.24</v>
      </c>
      <c r="E104">
        <v>0</v>
      </c>
      <c r="F104">
        <v>48</v>
      </c>
    </row>
    <row r="105" spans="1:6" ht="13" x14ac:dyDescent="0.3">
      <c r="A105" s="32" t="s">
        <v>203</v>
      </c>
      <c r="B105">
        <v>97</v>
      </c>
      <c r="C105">
        <v>50.41</v>
      </c>
      <c r="D105">
        <v>4889.7700000000004</v>
      </c>
      <c r="E105">
        <v>233.77</v>
      </c>
      <c r="F105">
        <v>48</v>
      </c>
    </row>
    <row r="106" spans="1:6" ht="13" x14ac:dyDescent="0.3">
      <c r="A106" s="32" t="s">
        <v>204</v>
      </c>
      <c r="B106">
        <v>109</v>
      </c>
      <c r="C106">
        <v>49.9</v>
      </c>
      <c r="D106">
        <v>5439.1</v>
      </c>
      <c r="E106">
        <v>207.1</v>
      </c>
      <c r="F106">
        <v>48</v>
      </c>
    </row>
    <row r="107" spans="1:6" ht="13" x14ac:dyDescent="0.3">
      <c r="A107" s="32" t="s">
        <v>205</v>
      </c>
      <c r="B107">
        <v>82</v>
      </c>
      <c r="C107">
        <v>34.85</v>
      </c>
      <c r="D107">
        <v>2857.7</v>
      </c>
      <c r="E107">
        <v>0</v>
      </c>
      <c r="F107">
        <v>48</v>
      </c>
    </row>
    <row r="108" spans="1:6" ht="13" x14ac:dyDescent="0.3">
      <c r="A108" s="32" t="s">
        <v>206</v>
      </c>
      <c r="B108">
        <v>205</v>
      </c>
      <c r="C108">
        <v>31.89</v>
      </c>
      <c r="D108">
        <v>6537.45</v>
      </c>
      <c r="E108">
        <v>0</v>
      </c>
      <c r="F108">
        <v>48</v>
      </c>
    </row>
    <row r="109" spans="1:6" ht="13" x14ac:dyDescent="0.3">
      <c r="A109" s="32" t="s">
        <v>207</v>
      </c>
      <c r="B109">
        <v>294</v>
      </c>
      <c r="C109">
        <v>33.9</v>
      </c>
      <c r="D109">
        <v>9966.6</v>
      </c>
      <c r="E109">
        <v>0</v>
      </c>
      <c r="F109">
        <v>48</v>
      </c>
    </row>
    <row r="110" spans="1:6" ht="13" x14ac:dyDescent="0.3">
      <c r="A110" s="32" t="s">
        <v>208</v>
      </c>
      <c r="B110">
        <v>261</v>
      </c>
      <c r="C110">
        <v>29.21</v>
      </c>
      <c r="D110">
        <v>7623.81</v>
      </c>
      <c r="E110">
        <v>0</v>
      </c>
      <c r="F110">
        <v>48</v>
      </c>
    </row>
    <row r="111" spans="1:6" ht="13" x14ac:dyDescent="0.3">
      <c r="A111" s="32" t="s">
        <v>209</v>
      </c>
      <c r="B111">
        <v>213</v>
      </c>
      <c r="C111">
        <v>27.04</v>
      </c>
      <c r="D111">
        <v>5759.52</v>
      </c>
      <c r="E111">
        <v>0</v>
      </c>
      <c r="F111">
        <v>48</v>
      </c>
    </row>
    <row r="112" spans="1:6" x14ac:dyDescent="0.25">
      <c r="A112" t="s">
        <v>210</v>
      </c>
    </row>
  </sheetData>
  <mergeCells count="33"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Z15:BC15"/>
    <mergeCell ref="AZ17:BA17"/>
    <mergeCell ref="A22:B22"/>
    <mergeCell ref="AZ50:BC51"/>
    <mergeCell ref="A56:B56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BE112"/>
  <sheetViews>
    <sheetView topLeftCell="A6" zoomScaleNormal="100" workbookViewId="0">
      <pane xSplit="2" ySplit="11" topLeftCell="AC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45228</v>
      </c>
      <c r="B12" s="11" t="s">
        <v>146</v>
      </c>
      <c r="C12" s="3">
        <f>B88</f>
        <v>200</v>
      </c>
      <c r="D12" s="30">
        <f>C88</f>
        <v>25.71</v>
      </c>
      <c r="E12" s="3">
        <f>B89</f>
        <v>179</v>
      </c>
      <c r="F12" s="191">
        <f>C89</f>
        <v>27.72</v>
      </c>
      <c r="G12" s="3">
        <f>B90</f>
        <v>185</v>
      </c>
      <c r="H12" s="30">
        <f>C90</f>
        <v>27.03</v>
      </c>
      <c r="I12" s="3">
        <f>B91</f>
        <v>197</v>
      </c>
      <c r="J12" s="30">
        <f>C91</f>
        <v>25.63</v>
      </c>
      <c r="K12" s="3">
        <f>B92</f>
        <v>215</v>
      </c>
      <c r="L12" s="30">
        <f>C92</f>
        <v>27.07</v>
      </c>
      <c r="M12" s="3">
        <f>B93</f>
        <v>251</v>
      </c>
      <c r="N12" s="30">
        <f>C93</f>
        <v>24.97</v>
      </c>
      <c r="O12" s="3">
        <f>B94</f>
        <v>303</v>
      </c>
      <c r="P12" s="30">
        <f>C94</f>
        <v>26.71</v>
      </c>
      <c r="Q12" s="3">
        <f>B95</f>
        <v>360</v>
      </c>
      <c r="R12" s="30">
        <f>C95</f>
        <v>29.2</v>
      </c>
      <c r="S12" s="3">
        <f>B96</f>
        <v>342</v>
      </c>
      <c r="T12" s="30">
        <f>C96</f>
        <v>33.270000000000003</v>
      </c>
      <c r="U12" s="3">
        <f>B97</f>
        <v>213</v>
      </c>
      <c r="V12" s="30">
        <f>C97</f>
        <v>33.17</v>
      </c>
      <c r="W12" s="3">
        <f>B98</f>
        <v>138</v>
      </c>
      <c r="X12" s="30">
        <f>C98</f>
        <v>34.93</v>
      </c>
      <c r="Y12" s="3">
        <f>B99</f>
        <v>142</v>
      </c>
      <c r="Z12" s="30">
        <f>C99</f>
        <v>33.99</v>
      </c>
      <c r="AA12" s="3">
        <f>B100</f>
        <v>154</v>
      </c>
      <c r="AB12" s="30">
        <f>C100</f>
        <v>34.200000000000003</v>
      </c>
      <c r="AC12" s="3">
        <f>B101</f>
        <v>142</v>
      </c>
      <c r="AD12" s="30">
        <f>C101</f>
        <v>34.47</v>
      </c>
      <c r="AE12" s="3">
        <f>B102</f>
        <v>137</v>
      </c>
      <c r="AF12" s="30">
        <f>C102</f>
        <v>33.28</v>
      </c>
      <c r="AG12" s="3">
        <f>B103</f>
        <v>130</v>
      </c>
      <c r="AH12" s="30">
        <f>C103</f>
        <v>35.630000000000003</v>
      </c>
      <c r="AI12" s="3">
        <f>B104</f>
        <v>123</v>
      </c>
      <c r="AJ12" s="30">
        <f>C104</f>
        <v>47.51</v>
      </c>
      <c r="AK12" s="3">
        <f>B105</f>
        <v>174</v>
      </c>
      <c r="AL12" s="30">
        <f>C105</f>
        <v>53.9</v>
      </c>
      <c r="AM12" s="3">
        <f>B106</f>
        <v>147</v>
      </c>
      <c r="AN12" s="30">
        <f>C106</f>
        <v>58.68</v>
      </c>
      <c r="AO12" s="3">
        <f>B107</f>
        <v>116</v>
      </c>
      <c r="AP12" s="30">
        <f>C107</f>
        <v>37.020000000000003</v>
      </c>
      <c r="AQ12" s="3">
        <f>B108</f>
        <v>81</v>
      </c>
      <c r="AR12" s="30">
        <f>C108</f>
        <v>33.020000000000003</v>
      </c>
      <c r="AS12" s="3">
        <f>B109</f>
        <v>165</v>
      </c>
      <c r="AT12" s="30">
        <f>C109</f>
        <v>24.72</v>
      </c>
      <c r="AU12" s="3">
        <f>B110</f>
        <v>180</v>
      </c>
      <c r="AV12" s="30">
        <f>C110</f>
        <v>25.91</v>
      </c>
      <c r="AW12" s="3">
        <f>B111</f>
        <v>178</v>
      </c>
      <c r="AX12" s="30">
        <f>C111</f>
        <v>24.39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5142</v>
      </c>
      <c r="E13" s="24"/>
      <c r="F13" s="9">
        <f>$D89</f>
        <v>4961.88</v>
      </c>
      <c r="G13" s="24"/>
      <c r="H13" s="9">
        <f>$D90</f>
        <v>5000.55</v>
      </c>
      <c r="I13" s="24"/>
      <c r="J13" s="9">
        <f>$D91</f>
        <v>5049.1099999999997</v>
      </c>
      <c r="K13" s="24"/>
      <c r="L13" s="9">
        <f>$D92</f>
        <v>5820.05</v>
      </c>
      <c r="M13" s="24"/>
      <c r="N13" s="9">
        <f>$D93</f>
        <v>6267.47</v>
      </c>
      <c r="O13" s="24"/>
      <c r="P13" s="9">
        <f>$D94</f>
        <v>8093.13</v>
      </c>
      <c r="Q13" s="24"/>
      <c r="R13" s="9">
        <f>$D95</f>
        <v>10512</v>
      </c>
      <c r="S13" s="24"/>
      <c r="T13" s="9">
        <f>$D96</f>
        <v>11378.34</v>
      </c>
      <c r="U13" s="24"/>
      <c r="V13" s="9">
        <f>$D97</f>
        <v>7065.21</v>
      </c>
      <c r="W13" s="24"/>
      <c r="X13" s="9">
        <f>$D98</f>
        <v>4820.34</v>
      </c>
      <c r="Y13" s="24"/>
      <c r="Z13" s="9">
        <f>$D99</f>
        <v>4826.58</v>
      </c>
      <c r="AA13" s="24"/>
      <c r="AB13" s="9">
        <f>$D100</f>
        <v>5266.8</v>
      </c>
      <c r="AC13" s="24"/>
      <c r="AD13" s="9">
        <f>$D101</f>
        <v>4894.74</v>
      </c>
      <c r="AE13" s="24"/>
      <c r="AF13" s="9">
        <f>$D102</f>
        <v>4559.3599999999997</v>
      </c>
      <c r="AG13" s="24"/>
      <c r="AH13" s="9">
        <f>$D103</f>
        <v>4631.8999999999996</v>
      </c>
      <c r="AI13" s="24"/>
      <c r="AJ13" s="9">
        <f>$D104</f>
        <v>5843.73</v>
      </c>
      <c r="AK13" s="24"/>
      <c r="AL13" s="9">
        <f>$D105</f>
        <v>9378.6</v>
      </c>
      <c r="AM13" s="24"/>
      <c r="AN13" s="9">
        <f>$D106</f>
        <v>8625.9599999999991</v>
      </c>
      <c r="AO13" s="24"/>
      <c r="AP13" s="9">
        <f>$D107</f>
        <v>4294.32</v>
      </c>
      <c r="AQ13" s="24"/>
      <c r="AR13" s="9">
        <f>$D108</f>
        <v>2674.62</v>
      </c>
      <c r="AS13" s="24"/>
      <c r="AT13" s="9">
        <f>$D109</f>
        <v>4078.8</v>
      </c>
      <c r="AU13" s="24"/>
      <c r="AV13" s="9">
        <f>$D110</f>
        <v>4663.8</v>
      </c>
      <c r="AW13" s="24"/>
      <c r="AX13" s="9">
        <f>$D111</f>
        <v>4341.42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2596.56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1026.5999999999999</v>
      </c>
      <c r="AM15" s="24"/>
      <c r="AN15" s="9">
        <f>$E106</f>
        <v>1569.96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543</v>
      </c>
      <c r="AL25" s="119" t="s">
        <v>164</v>
      </c>
      <c r="AM25" s="109">
        <f t="shared" si="18"/>
        <v>543</v>
      </c>
      <c r="AN25" s="119" t="s">
        <v>164</v>
      </c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538</v>
      </c>
      <c r="AL26" s="120" t="s">
        <v>164</v>
      </c>
      <c r="AM26" s="109">
        <f t="shared" si="18"/>
        <v>538</v>
      </c>
      <c r="AN26" s="120" t="s">
        <v>164</v>
      </c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150</v>
      </c>
      <c r="AL36" s="120" t="s">
        <v>164</v>
      </c>
      <c r="AM36" s="109">
        <f t="shared" si="18"/>
        <v>150</v>
      </c>
      <c r="AN36" s="120" t="s">
        <v>164</v>
      </c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75</v>
      </c>
      <c r="AL37" s="119" t="s">
        <v>164</v>
      </c>
      <c r="AM37" s="109">
        <f t="shared" si="18"/>
        <v>75</v>
      </c>
      <c r="AN37" s="119" t="s">
        <v>164</v>
      </c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74</v>
      </c>
      <c r="AL38" s="120" t="s">
        <v>164</v>
      </c>
      <c r="AM38" s="109">
        <f t="shared" si="18"/>
        <v>74</v>
      </c>
      <c r="AN38" s="120" t="s">
        <v>164</v>
      </c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1485</v>
      </c>
      <c r="AL39" s="5"/>
      <c r="AM39" s="110">
        <f>SUM(AM23:AM38)</f>
        <v>1485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>x</v>
      </c>
      <c r="AM59" s="115"/>
      <c r="AN59" s="119" t="str">
        <f>IF(AN25="x","x","")</f>
        <v>x</v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>x</v>
      </c>
      <c r="AM60" s="115"/>
      <c r="AN60" s="120" t="str">
        <f>IF(AN26="x","x","")</f>
        <v>x</v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>x</v>
      </c>
      <c r="AM65" s="115"/>
      <c r="AN65" s="119" t="str">
        <f t="shared" si="42"/>
        <v>x</v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>x</v>
      </c>
      <c r="AM66" s="115"/>
      <c r="AN66" s="120" t="str">
        <f t="shared" si="42"/>
        <v>x</v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>x</v>
      </c>
      <c r="AM69" s="115"/>
      <c r="AN69" s="119" t="str">
        <f t="shared" si="42"/>
        <v>x</v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>x</v>
      </c>
      <c r="AM70" s="115"/>
      <c r="AN70" s="120" t="str">
        <f t="shared" si="42"/>
        <v>x</v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>x</v>
      </c>
      <c r="AM71" s="115"/>
      <c r="AN71" s="119" t="str">
        <f t="shared" si="42"/>
        <v>x</v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>x</v>
      </c>
      <c r="AM72" s="115"/>
      <c r="AN72" s="120" t="str">
        <f t="shared" si="42"/>
        <v>x</v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322</v>
      </c>
    </row>
    <row r="84" spans="1:6" x14ac:dyDescent="0.25">
      <c r="A84" t="s">
        <v>179</v>
      </c>
      <c r="B84" t="s">
        <v>323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200</v>
      </c>
      <c r="C88">
        <v>25.71</v>
      </c>
      <c r="D88">
        <v>5142</v>
      </c>
      <c r="E88">
        <v>0</v>
      </c>
      <c r="F88" s="130">
        <v>48</v>
      </c>
    </row>
    <row r="89" spans="1:6" ht="13" x14ac:dyDescent="0.3">
      <c r="A89" s="32" t="s">
        <v>187</v>
      </c>
      <c r="B89">
        <v>179</v>
      </c>
      <c r="C89">
        <v>27.72</v>
      </c>
      <c r="D89">
        <v>4961.88</v>
      </c>
      <c r="E89">
        <v>0</v>
      </c>
      <c r="F89">
        <v>48</v>
      </c>
    </row>
    <row r="90" spans="1:6" ht="13" x14ac:dyDescent="0.3">
      <c r="A90" s="32" t="s">
        <v>188</v>
      </c>
      <c r="B90">
        <v>185</v>
      </c>
      <c r="C90">
        <v>27.03</v>
      </c>
      <c r="D90">
        <v>5000.55</v>
      </c>
      <c r="E90">
        <v>0</v>
      </c>
      <c r="F90">
        <v>48</v>
      </c>
    </row>
    <row r="91" spans="1:6" ht="13" x14ac:dyDescent="0.3">
      <c r="A91" s="32" t="s">
        <v>189</v>
      </c>
      <c r="B91">
        <v>197</v>
      </c>
      <c r="C91">
        <v>25.63</v>
      </c>
      <c r="D91">
        <v>5049.1099999999997</v>
      </c>
      <c r="E91">
        <v>0</v>
      </c>
      <c r="F91">
        <v>48</v>
      </c>
    </row>
    <row r="92" spans="1:6" ht="13" x14ac:dyDescent="0.3">
      <c r="A92" s="32" t="s">
        <v>190</v>
      </c>
      <c r="B92">
        <v>215</v>
      </c>
      <c r="C92">
        <v>27.07</v>
      </c>
      <c r="D92">
        <v>5820.05</v>
      </c>
      <c r="E92">
        <v>0</v>
      </c>
      <c r="F92">
        <v>48</v>
      </c>
    </row>
    <row r="93" spans="1:6" ht="13" x14ac:dyDescent="0.3">
      <c r="A93" s="32" t="s">
        <v>191</v>
      </c>
      <c r="B93">
        <v>251</v>
      </c>
      <c r="C93">
        <v>24.97</v>
      </c>
      <c r="D93">
        <v>6267.47</v>
      </c>
      <c r="E93">
        <v>0</v>
      </c>
      <c r="F93">
        <v>48</v>
      </c>
    </row>
    <row r="94" spans="1:6" ht="13" x14ac:dyDescent="0.3">
      <c r="A94" s="32" t="s">
        <v>192</v>
      </c>
      <c r="B94">
        <v>303</v>
      </c>
      <c r="C94">
        <v>26.71</v>
      </c>
      <c r="D94">
        <v>8093.13</v>
      </c>
      <c r="E94">
        <v>0</v>
      </c>
      <c r="F94">
        <v>48</v>
      </c>
    </row>
    <row r="95" spans="1:6" ht="13" x14ac:dyDescent="0.3">
      <c r="A95" s="32" t="s">
        <v>193</v>
      </c>
      <c r="B95">
        <v>360</v>
      </c>
      <c r="C95">
        <v>29.2</v>
      </c>
      <c r="D95">
        <v>10512</v>
      </c>
      <c r="E95">
        <v>0</v>
      </c>
      <c r="F95">
        <v>48</v>
      </c>
    </row>
    <row r="96" spans="1:6" ht="13" x14ac:dyDescent="0.3">
      <c r="A96" s="32" t="s">
        <v>194</v>
      </c>
      <c r="B96">
        <v>342</v>
      </c>
      <c r="C96">
        <v>33.270000000000003</v>
      </c>
      <c r="D96">
        <v>11378.34</v>
      </c>
      <c r="E96">
        <v>0</v>
      </c>
      <c r="F96">
        <v>48</v>
      </c>
    </row>
    <row r="97" spans="1:6" ht="13" x14ac:dyDescent="0.3">
      <c r="A97" s="32" t="s">
        <v>195</v>
      </c>
      <c r="B97">
        <v>213</v>
      </c>
      <c r="C97">
        <v>33.17</v>
      </c>
      <c r="D97">
        <v>7065.21</v>
      </c>
      <c r="E97">
        <v>0</v>
      </c>
      <c r="F97">
        <v>48</v>
      </c>
    </row>
    <row r="98" spans="1:6" ht="13" x14ac:dyDescent="0.3">
      <c r="A98" s="32" t="s">
        <v>196</v>
      </c>
      <c r="B98">
        <v>138</v>
      </c>
      <c r="C98">
        <v>34.93</v>
      </c>
      <c r="D98">
        <v>4820.34</v>
      </c>
      <c r="E98">
        <v>0</v>
      </c>
      <c r="F98">
        <v>48</v>
      </c>
    </row>
    <row r="99" spans="1:6" ht="13" x14ac:dyDescent="0.3">
      <c r="A99" s="32" t="s">
        <v>197</v>
      </c>
      <c r="B99">
        <v>142</v>
      </c>
      <c r="C99">
        <v>33.99</v>
      </c>
      <c r="D99">
        <v>4826.58</v>
      </c>
      <c r="E99">
        <v>0</v>
      </c>
      <c r="F99">
        <v>48</v>
      </c>
    </row>
    <row r="100" spans="1:6" ht="13" x14ac:dyDescent="0.3">
      <c r="A100" s="32" t="s">
        <v>198</v>
      </c>
      <c r="B100">
        <v>154</v>
      </c>
      <c r="C100">
        <v>34.200000000000003</v>
      </c>
      <c r="D100">
        <v>5266.8</v>
      </c>
      <c r="E100">
        <v>0</v>
      </c>
      <c r="F100">
        <v>48</v>
      </c>
    </row>
    <row r="101" spans="1:6" ht="13" x14ac:dyDescent="0.3">
      <c r="A101" s="32" t="s">
        <v>199</v>
      </c>
      <c r="B101">
        <v>142</v>
      </c>
      <c r="C101">
        <v>34.47</v>
      </c>
      <c r="D101">
        <v>4894.74</v>
      </c>
      <c r="E101">
        <v>0</v>
      </c>
      <c r="F101">
        <v>48</v>
      </c>
    </row>
    <row r="102" spans="1:6" ht="13" x14ac:dyDescent="0.3">
      <c r="A102" s="32" t="s">
        <v>200</v>
      </c>
      <c r="B102">
        <v>137</v>
      </c>
      <c r="C102">
        <v>33.28</v>
      </c>
      <c r="D102">
        <v>4559.3599999999997</v>
      </c>
      <c r="E102">
        <v>0</v>
      </c>
      <c r="F102">
        <v>48</v>
      </c>
    </row>
    <row r="103" spans="1:6" ht="13" x14ac:dyDescent="0.3">
      <c r="A103" s="32" t="s">
        <v>201</v>
      </c>
      <c r="B103">
        <v>130</v>
      </c>
      <c r="C103">
        <v>35.630000000000003</v>
      </c>
      <c r="D103">
        <v>4631.8999999999996</v>
      </c>
      <c r="E103">
        <v>0</v>
      </c>
      <c r="F103">
        <v>48</v>
      </c>
    </row>
    <row r="104" spans="1:6" ht="13" x14ac:dyDescent="0.3">
      <c r="A104" s="32" t="s">
        <v>202</v>
      </c>
      <c r="B104">
        <v>123</v>
      </c>
      <c r="C104">
        <v>47.51</v>
      </c>
      <c r="D104">
        <v>5843.73</v>
      </c>
      <c r="E104">
        <v>0</v>
      </c>
      <c r="F104">
        <v>48</v>
      </c>
    </row>
    <row r="105" spans="1:6" ht="13" x14ac:dyDescent="0.3">
      <c r="A105" s="32" t="s">
        <v>203</v>
      </c>
      <c r="B105">
        <v>174</v>
      </c>
      <c r="C105">
        <v>53.9</v>
      </c>
      <c r="D105">
        <v>9378.6</v>
      </c>
      <c r="E105">
        <v>1026.5999999999999</v>
      </c>
      <c r="F105">
        <v>48</v>
      </c>
    </row>
    <row r="106" spans="1:6" ht="13" x14ac:dyDescent="0.3">
      <c r="A106" s="32" t="s">
        <v>204</v>
      </c>
      <c r="B106">
        <v>147</v>
      </c>
      <c r="C106">
        <v>58.68</v>
      </c>
      <c r="D106">
        <v>8625.9599999999991</v>
      </c>
      <c r="E106">
        <v>1569.96</v>
      </c>
      <c r="F106">
        <v>48</v>
      </c>
    </row>
    <row r="107" spans="1:6" ht="13" x14ac:dyDescent="0.3">
      <c r="A107" s="32" t="s">
        <v>205</v>
      </c>
      <c r="B107">
        <v>116</v>
      </c>
      <c r="C107">
        <v>37.020000000000003</v>
      </c>
      <c r="D107">
        <v>4294.32</v>
      </c>
      <c r="E107">
        <v>0</v>
      </c>
      <c r="F107">
        <v>48</v>
      </c>
    </row>
    <row r="108" spans="1:6" ht="13" x14ac:dyDescent="0.3">
      <c r="A108" s="32" t="s">
        <v>206</v>
      </c>
      <c r="B108">
        <v>81</v>
      </c>
      <c r="C108">
        <v>33.020000000000003</v>
      </c>
      <c r="D108">
        <v>2674.62</v>
      </c>
      <c r="E108">
        <v>0</v>
      </c>
      <c r="F108">
        <v>48</v>
      </c>
    </row>
    <row r="109" spans="1:6" ht="13" x14ac:dyDescent="0.3">
      <c r="A109" s="32" t="s">
        <v>207</v>
      </c>
      <c r="B109">
        <v>165</v>
      </c>
      <c r="C109">
        <v>24.72</v>
      </c>
      <c r="D109">
        <v>4078.8</v>
      </c>
      <c r="E109">
        <v>0</v>
      </c>
      <c r="F109">
        <v>48</v>
      </c>
    </row>
    <row r="110" spans="1:6" ht="13" x14ac:dyDescent="0.3">
      <c r="A110" s="32" t="s">
        <v>208</v>
      </c>
      <c r="B110">
        <v>180</v>
      </c>
      <c r="C110">
        <v>25.91</v>
      </c>
      <c r="D110">
        <v>4663.8</v>
      </c>
      <c r="E110">
        <v>0</v>
      </c>
      <c r="F110">
        <v>48</v>
      </c>
    </row>
    <row r="111" spans="1:6" ht="13" x14ac:dyDescent="0.3">
      <c r="A111" s="32" t="s">
        <v>209</v>
      </c>
      <c r="B111">
        <v>178</v>
      </c>
      <c r="C111">
        <v>24.39</v>
      </c>
      <c r="D111">
        <v>4341.42</v>
      </c>
      <c r="E111">
        <v>0</v>
      </c>
      <c r="F111">
        <v>48</v>
      </c>
    </row>
    <row r="112" spans="1:6" x14ac:dyDescent="0.25">
      <c r="A112" t="s">
        <v>210</v>
      </c>
    </row>
  </sheetData>
  <mergeCells count="33"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Z15:BC15"/>
    <mergeCell ref="AZ17:BA17"/>
    <mergeCell ref="A22:B22"/>
    <mergeCell ref="AZ50:BC51"/>
    <mergeCell ref="A56:B56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BE112"/>
  <sheetViews>
    <sheetView topLeftCell="Q1" zoomScaleNormal="100" workbookViewId="0">
      <selection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45230</v>
      </c>
      <c r="B12" s="11" t="s">
        <v>146</v>
      </c>
      <c r="C12" s="3">
        <f>B88</f>
        <v>239</v>
      </c>
      <c r="D12" s="30">
        <f>C88</f>
        <v>41.78</v>
      </c>
      <c r="E12" s="3">
        <f>B89</f>
        <v>270</v>
      </c>
      <c r="F12" s="191">
        <f>C89</f>
        <v>33.909999999999997</v>
      </c>
      <c r="G12" s="3">
        <f>B90</f>
        <v>257</v>
      </c>
      <c r="H12" s="30">
        <f>C90</f>
        <v>31.67</v>
      </c>
      <c r="I12" s="3">
        <f>B91</f>
        <v>183</v>
      </c>
      <c r="J12" s="30">
        <f>C91</f>
        <v>80.98</v>
      </c>
      <c r="K12" s="3">
        <f>B92</f>
        <v>255</v>
      </c>
      <c r="L12" s="30">
        <f>C92</f>
        <v>44.7</v>
      </c>
      <c r="M12" s="3">
        <f>B93</f>
        <v>17</v>
      </c>
      <c r="N12" s="30">
        <f>C93</f>
        <v>40.06</v>
      </c>
      <c r="O12" s="3">
        <f>B94</f>
        <v>0</v>
      </c>
      <c r="P12" s="30">
        <f>C94</f>
        <v>0</v>
      </c>
      <c r="Q12" s="3">
        <f>B95</f>
        <v>0</v>
      </c>
      <c r="R12" s="30">
        <f>C95</f>
        <v>0</v>
      </c>
      <c r="S12" s="3">
        <f>B96</f>
        <v>0</v>
      </c>
      <c r="T12" s="30">
        <f>C96</f>
        <v>0</v>
      </c>
      <c r="U12" s="3">
        <f>B97</f>
        <v>0</v>
      </c>
      <c r="V12" s="30">
        <f>C97</f>
        <v>0</v>
      </c>
      <c r="W12" s="3">
        <f>B98</f>
        <v>0</v>
      </c>
      <c r="X12" s="30">
        <f>C98</f>
        <v>0</v>
      </c>
      <c r="Y12" s="3">
        <f>B99</f>
        <v>0</v>
      </c>
      <c r="Z12" s="30">
        <f>C99</f>
        <v>0</v>
      </c>
      <c r="AA12" s="3">
        <f>B100</f>
        <v>107</v>
      </c>
      <c r="AB12" s="30">
        <f>C100</f>
        <v>1.76</v>
      </c>
      <c r="AC12" s="3">
        <f>B101</f>
        <v>176</v>
      </c>
      <c r="AD12" s="30">
        <f>C101</f>
        <v>18.420000000000002</v>
      </c>
      <c r="AE12" s="3">
        <f>B102</f>
        <v>243</v>
      </c>
      <c r="AF12" s="30">
        <f>C102</f>
        <v>22.07</v>
      </c>
      <c r="AG12" s="3">
        <f>B103</f>
        <v>245</v>
      </c>
      <c r="AH12" s="30">
        <f>C103</f>
        <v>19.12</v>
      </c>
      <c r="AI12" s="3">
        <f>B104</f>
        <v>307</v>
      </c>
      <c r="AJ12" s="30">
        <f>C104</f>
        <v>23.63</v>
      </c>
      <c r="AK12" s="3">
        <f>B105</f>
        <v>298</v>
      </c>
      <c r="AL12" s="30">
        <f>C105</f>
        <v>28.82</v>
      </c>
      <c r="AM12" s="3">
        <f>B106</f>
        <v>180</v>
      </c>
      <c r="AN12" s="30">
        <f>C106</f>
        <v>30.5</v>
      </c>
      <c r="AO12" s="3">
        <f>B107</f>
        <v>123</v>
      </c>
      <c r="AP12" s="30">
        <f>C107</f>
        <v>26</v>
      </c>
      <c r="AQ12" s="3">
        <f>B108</f>
        <v>163</v>
      </c>
      <c r="AR12" s="30">
        <f>C108</f>
        <v>29.95</v>
      </c>
      <c r="AS12" s="3">
        <f>B109</f>
        <v>149</v>
      </c>
      <c r="AT12" s="30">
        <f>C109</f>
        <v>32.99</v>
      </c>
      <c r="AU12" s="3">
        <f>B110</f>
        <v>169</v>
      </c>
      <c r="AV12" s="30">
        <f>C110</f>
        <v>37.619999999999997</v>
      </c>
      <c r="AW12" s="3">
        <f>B111</f>
        <v>25</v>
      </c>
      <c r="AX12" s="30">
        <f>C111</f>
        <v>392.1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9985.42</v>
      </c>
      <c r="E13" s="24"/>
      <c r="F13" s="9">
        <f>$D89</f>
        <v>9155.7000000000007</v>
      </c>
      <c r="G13" s="24"/>
      <c r="H13" s="9">
        <f>$D90</f>
        <v>8139.19</v>
      </c>
      <c r="I13" s="24"/>
      <c r="J13" s="9">
        <f>$D91</f>
        <v>14819.34</v>
      </c>
      <c r="K13" s="24"/>
      <c r="L13" s="9">
        <f>$D92</f>
        <v>11398.5</v>
      </c>
      <c r="M13" s="24"/>
      <c r="N13" s="9">
        <f>$D93</f>
        <v>681.02</v>
      </c>
      <c r="O13" s="24"/>
      <c r="P13" s="9">
        <f>$D94</f>
        <v>0</v>
      </c>
      <c r="Q13" s="24"/>
      <c r="R13" s="9">
        <f>$D95</f>
        <v>0</v>
      </c>
      <c r="S13" s="24"/>
      <c r="T13" s="9">
        <f>$D96</f>
        <v>0</v>
      </c>
      <c r="U13" s="24"/>
      <c r="V13" s="9">
        <f>$D97</f>
        <v>0</v>
      </c>
      <c r="W13" s="24"/>
      <c r="X13" s="9">
        <f>$D98</f>
        <v>0</v>
      </c>
      <c r="Y13" s="24"/>
      <c r="Z13" s="9">
        <f>$D99</f>
        <v>0</v>
      </c>
      <c r="AA13" s="24"/>
      <c r="AB13" s="9">
        <f>$D100</f>
        <v>188.32</v>
      </c>
      <c r="AC13" s="24"/>
      <c r="AD13" s="9">
        <f>$D101</f>
        <v>3241.92</v>
      </c>
      <c r="AE13" s="24"/>
      <c r="AF13" s="9">
        <f>$D102</f>
        <v>5363.01</v>
      </c>
      <c r="AG13" s="24"/>
      <c r="AH13" s="9">
        <f>$D103</f>
        <v>4684.3999999999996</v>
      </c>
      <c r="AI13" s="24"/>
      <c r="AJ13" s="9">
        <f>$D104</f>
        <v>7254.41</v>
      </c>
      <c r="AK13" s="24"/>
      <c r="AL13" s="9">
        <f>$D105</f>
        <v>8588.36</v>
      </c>
      <c r="AM13" s="24"/>
      <c r="AN13" s="9">
        <f>$D106</f>
        <v>5490</v>
      </c>
      <c r="AO13" s="24"/>
      <c r="AP13" s="9">
        <f>$D107</f>
        <v>3198</v>
      </c>
      <c r="AQ13" s="24"/>
      <c r="AR13" s="9">
        <f>$D108</f>
        <v>4881.8500000000004</v>
      </c>
      <c r="AS13" s="24"/>
      <c r="AT13" s="9">
        <f>$D109</f>
        <v>4915.51</v>
      </c>
      <c r="AU13" s="24"/>
      <c r="AV13" s="9">
        <f>$D110</f>
        <v>6357.78</v>
      </c>
      <c r="AW13" s="24"/>
      <c r="AX13" s="9">
        <f>$D111</f>
        <v>9802.5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47.13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14818.8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6194.55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8624.25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16</v>
      </c>
      <c r="J31" s="119" t="s">
        <v>164</v>
      </c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0</v>
      </c>
      <c r="AJ31" s="119"/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16</v>
      </c>
      <c r="AX31" s="119" t="s">
        <v>164</v>
      </c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16</v>
      </c>
      <c r="J32" s="120" t="s">
        <v>164</v>
      </c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0</v>
      </c>
      <c r="AJ32" s="120"/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16</v>
      </c>
      <c r="AX32" s="120" t="s">
        <v>164</v>
      </c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72</v>
      </c>
      <c r="J34" s="120" t="s">
        <v>164</v>
      </c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0</v>
      </c>
      <c r="AJ34" s="120"/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72</v>
      </c>
      <c r="AX34" s="120" t="s">
        <v>164</v>
      </c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73</v>
      </c>
      <c r="J35" s="119" t="s">
        <v>164</v>
      </c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0</v>
      </c>
      <c r="AJ35" s="119"/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73</v>
      </c>
      <c r="AX35" s="119" t="s">
        <v>164</v>
      </c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150</v>
      </c>
      <c r="J36" s="120" t="s">
        <v>164</v>
      </c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150</v>
      </c>
      <c r="AX36" s="120" t="s">
        <v>164</v>
      </c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75</v>
      </c>
      <c r="J37" s="119" t="s">
        <v>164</v>
      </c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75</v>
      </c>
      <c r="AX37" s="119" t="s">
        <v>164</v>
      </c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74</v>
      </c>
      <c r="J38" s="120" t="s">
        <v>164</v>
      </c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74</v>
      </c>
      <c r="AX38" s="120" t="s">
        <v>164</v>
      </c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476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476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>x</v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/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>x</v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>x</v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/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>x</v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>x</v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/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>x</v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>x</v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/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>x</v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>x</v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>x</v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>x</v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>x</v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>x</v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>x</v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324</v>
      </c>
    </row>
    <row r="84" spans="1:6" x14ac:dyDescent="0.25">
      <c r="A84" t="s">
        <v>179</v>
      </c>
      <c r="B84" t="s">
        <v>325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239</v>
      </c>
      <c r="C88">
        <v>41.78</v>
      </c>
      <c r="D88">
        <v>9985.42</v>
      </c>
      <c r="E88">
        <v>0</v>
      </c>
      <c r="F88" s="130">
        <v>47.13</v>
      </c>
    </row>
    <row r="89" spans="1:6" ht="13" x14ac:dyDescent="0.3">
      <c r="A89" s="32" t="s">
        <v>187</v>
      </c>
      <c r="B89">
        <v>270</v>
      </c>
      <c r="C89">
        <v>33.909999999999997</v>
      </c>
      <c r="D89">
        <v>9155.7000000000007</v>
      </c>
      <c r="E89">
        <v>0</v>
      </c>
      <c r="F89">
        <v>47.13</v>
      </c>
    </row>
    <row r="90" spans="1:6" ht="13" x14ac:dyDescent="0.3">
      <c r="A90" s="32" t="s">
        <v>188</v>
      </c>
      <c r="B90">
        <v>257</v>
      </c>
      <c r="C90">
        <v>31.67</v>
      </c>
      <c r="D90">
        <v>8139.19</v>
      </c>
      <c r="E90">
        <v>0</v>
      </c>
      <c r="F90">
        <v>47.13</v>
      </c>
    </row>
    <row r="91" spans="1:6" ht="13" x14ac:dyDescent="0.3">
      <c r="A91" s="32" t="s">
        <v>189</v>
      </c>
      <c r="B91">
        <v>183</v>
      </c>
      <c r="C91">
        <v>80.98</v>
      </c>
      <c r="D91">
        <v>14819.34</v>
      </c>
      <c r="E91">
        <v>6194.55</v>
      </c>
      <c r="F91">
        <v>47.13</v>
      </c>
    </row>
    <row r="92" spans="1:6" ht="13" x14ac:dyDescent="0.3">
      <c r="A92" s="32" t="s">
        <v>190</v>
      </c>
      <c r="B92">
        <v>255</v>
      </c>
      <c r="C92">
        <v>44.7</v>
      </c>
      <c r="D92">
        <v>11398.5</v>
      </c>
      <c r="E92">
        <v>0</v>
      </c>
      <c r="F92">
        <v>47.13</v>
      </c>
    </row>
    <row r="93" spans="1:6" ht="13" x14ac:dyDescent="0.3">
      <c r="A93" s="32" t="s">
        <v>191</v>
      </c>
      <c r="B93">
        <v>17</v>
      </c>
      <c r="C93">
        <v>40.06</v>
      </c>
      <c r="D93">
        <v>681.02</v>
      </c>
      <c r="E93">
        <v>0</v>
      </c>
      <c r="F93">
        <v>47.13</v>
      </c>
    </row>
    <row r="94" spans="1:6" ht="13" x14ac:dyDescent="0.3">
      <c r="A94" s="32" t="s">
        <v>192</v>
      </c>
      <c r="B94">
        <v>0</v>
      </c>
      <c r="C94">
        <v>0</v>
      </c>
      <c r="D94">
        <v>0</v>
      </c>
      <c r="E94">
        <v>0</v>
      </c>
      <c r="F94">
        <v>47.13</v>
      </c>
    </row>
    <row r="95" spans="1:6" ht="13" x14ac:dyDescent="0.3">
      <c r="A95" s="32" t="s">
        <v>193</v>
      </c>
      <c r="B95">
        <v>0</v>
      </c>
      <c r="C95">
        <v>0</v>
      </c>
      <c r="D95">
        <v>0</v>
      </c>
      <c r="E95">
        <v>0</v>
      </c>
      <c r="F95">
        <v>47.13</v>
      </c>
    </row>
    <row r="96" spans="1:6" ht="13" x14ac:dyDescent="0.3">
      <c r="A96" s="32" t="s">
        <v>194</v>
      </c>
      <c r="B96">
        <v>0</v>
      </c>
      <c r="C96">
        <v>0</v>
      </c>
      <c r="D96">
        <v>0</v>
      </c>
      <c r="E96">
        <v>0</v>
      </c>
      <c r="F96">
        <v>47.13</v>
      </c>
    </row>
    <row r="97" spans="1:6" ht="13" x14ac:dyDescent="0.3">
      <c r="A97" s="32" t="s">
        <v>195</v>
      </c>
      <c r="B97">
        <v>0</v>
      </c>
      <c r="C97">
        <v>0</v>
      </c>
      <c r="D97">
        <v>0</v>
      </c>
      <c r="E97">
        <v>0</v>
      </c>
      <c r="F97">
        <v>47.13</v>
      </c>
    </row>
    <row r="98" spans="1:6" ht="13" x14ac:dyDescent="0.3">
      <c r="A98" s="32" t="s">
        <v>196</v>
      </c>
      <c r="B98">
        <v>0</v>
      </c>
      <c r="C98">
        <v>0</v>
      </c>
      <c r="D98">
        <v>0</v>
      </c>
      <c r="E98">
        <v>0</v>
      </c>
      <c r="F98">
        <v>47.13</v>
      </c>
    </row>
    <row r="99" spans="1:6" ht="13" x14ac:dyDescent="0.3">
      <c r="A99" s="32" t="s">
        <v>197</v>
      </c>
      <c r="B99">
        <v>0</v>
      </c>
      <c r="C99">
        <v>0</v>
      </c>
      <c r="D99">
        <v>0</v>
      </c>
      <c r="E99">
        <v>0</v>
      </c>
      <c r="F99">
        <v>47.13</v>
      </c>
    </row>
    <row r="100" spans="1:6" ht="13" x14ac:dyDescent="0.3">
      <c r="A100" s="32" t="s">
        <v>198</v>
      </c>
      <c r="B100">
        <v>107</v>
      </c>
      <c r="C100">
        <v>1.76</v>
      </c>
      <c r="D100">
        <v>188.32</v>
      </c>
      <c r="E100">
        <v>0</v>
      </c>
      <c r="F100">
        <v>47.13</v>
      </c>
    </row>
    <row r="101" spans="1:6" ht="13" x14ac:dyDescent="0.3">
      <c r="A101" s="32" t="s">
        <v>199</v>
      </c>
      <c r="B101">
        <v>176</v>
      </c>
      <c r="C101">
        <v>18.420000000000002</v>
      </c>
      <c r="D101">
        <v>3241.92</v>
      </c>
      <c r="E101">
        <v>0</v>
      </c>
      <c r="F101">
        <v>47.13</v>
      </c>
    </row>
    <row r="102" spans="1:6" ht="13" x14ac:dyDescent="0.3">
      <c r="A102" s="32" t="s">
        <v>200</v>
      </c>
      <c r="B102">
        <v>243</v>
      </c>
      <c r="C102">
        <v>22.07</v>
      </c>
      <c r="D102">
        <v>5363.01</v>
      </c>
      <c r="E102">
        <v>0</v>
      </c>
      <c r="F102">
        <v>47.13</v>
      </c>
    </row>
    <row r="103" spans="1:6" ht="13" x14ac:dyDescent="0.3">
      <c r="A103" s="32" t="s">
        <v>201</v>
      </c>
      <c r="B103">
        <v>245</v>
      </c>
      <c r="C103">
        <v>19.12</v>
      </c>
      <c r="D103">
        <v>4684.3999999999996</v>
      </c>
      <c r="E103">
        <v>0</v>
      </c>
      <c r="F103">
        <v>47.13</v>
      </c>
    </row>
    <row r="104" spans="1:6" ht="13" x14ac:dyDescent="0.3">
      <c r="A104" s="32" t="s">
        <v>202</v>
      </c>
      <c r="B104">
        <v>307</v>
      </c>
      <c r="C104">
        <v>23.63</v>
      </c>
      <c r="D104">
        <v>7254.41</v>
      </c>
      <c r="E104">
        <v>0</v>
      </c>
      <c r="F104">
        <v>47.13</v>
      </c>
    </row>
    <row r="105" spans="1:6" ht="13" x14ac:dyDescent="0.3">
      <c r="A105" s="32" t="s">
        <v>203</v>
      </c>
      <c r="B105">
        <v>298</v>
      </c>
      <c r="C105">
        <v>28.82</v>
      </c>
      <c r="D105">
        <v>8588.36</v>
      </c>
      <c r="E105">
        <v>0</v>
      </c>
      <c r="F105">
        <v>47.13</v>
      </c>
    </row>
    <row r="106" spans="1:6" ht="13" x14ac:dyDescent="0.3">
      <c r="A106" s="32" t="s">
        <v>204</v>
      </c>
      <c r="B106">
        <v>180</v>
      </c>
      <c r="C106">
        <v>30.5</v>
      </c>
      <c r="D106">
        <v>5490</v>
      </c>
      <c r="E106">
        <v>0</v>
      </c>
      <c r="F106">
        <v>47.13</v>
      </c>
    </row>
    <row r="107" spans="1:6" ht="13" x14ac:dyDescent="0.3">
      <c r="A107" s="32" t="s">
        <v>205</v>
      </c>
      <c r="B107">
        <v>123</v>
      </c>
      <c r="C107">
        <v>26</v>
      </c>
      <c r="D107">
        <v>3198</v>
      </c>
      <c r="E107">
        <v>0</v>
      </c>
      <c r="F107">
        <v>47.13</v>
      </c>
    </row>
    <row r="108" spans="1:6" ht="13" x14ac:dyDescent="0.3">
      <c r="A108" s="32" t="s">
        <v>206</v>
      </c>
      <c r="B108">
        <v>163</v>
      </c>
      <c r="C108">
        <v>29.95</v>
      </c>
      <c r="D108">
        <v>4881.8500000000004</v>
      </c>
      <c r="E108">
        <v>0</v>
      </c>
      <c r="F108">
        <v>47.13</v>
      </c>
    </row>
    <row r="109" spans="1:6" ht="13" x14ac:dyDescent="0.3">
      <c r="A109" s="32" t="s">
        <v>207</v>
      </c>
      <c r="B109">
        <v>149</v>
      </c>
      <c r="C109">
        <v>32.99</v>
      </c>
      <c r="D109">
        <v>4915.51</v>
      </c>
      <c r="E109">
        <v>0</v>
      </c>
      <c r="F109">
        <v>47.13</v>
      </c>
    </row>
    <row r="110" spans="1:6" ht="13" x14ac:dyDescent="0.3">
      <c r="A110" s="32" t="s">
        <v>208</v>
      </c>
      <c r="B110">
        <v>169</v>
      </c>
      <c r="C110">
        <v>37.619999999999997</v>
      </c>
      <c r="D110">
        <v>6357.78</v>
      </c>
      <c r="E110">
        <v>0</v>
      </c>
      <c r="F110">
        <v>47.13</v>
      </c>
    </row>
    <row r="111" spans="1:6" ht="13" x14ac:dyDescent="0.3">
      <c r="A111" s="32" t="s">
        <v>209</v>
      </c>
      <c r="B111">
        <v>25</v>
      </c>
      <c r="C111">
        <v>392.1</v>
      </c>
      <c r="D111">
        <v>9802.5</v>
      </c>
      <c r="E111">
        <v>8624.25</v>
      </c>
      <c r="F111">
        <v>47.13</v>
      </c>
    </row>
    <row r="112" spans="1:6" x14ac:dyDescent="0.25">
      <c r="A112" t="s">
        <v>210</v>
      </c>
    </row>
  </sheetData>
  <mergeCells count="33"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Z15:BC15"/>
    <mergeCell ref="AZ17:BA17"/>
    <mergeCell ref="A22:B22"/>
    <mergeCell ref="AZ50:BC51"/>
    <mergeCell ref="A56:B56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BE111"/>
  <sheetViews>
    <sheetView topLeftCell="A47" zoomScaleNormal="100" workbookViewId="0">
      <selection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39448</v>
      </c>
      <c r="B12" s="11" t="s">
        <v>146</v>
      </c>
      <c r="C12" s="3">
        <f>B88</f>
        <v>0</v>
      </c>
      <c r="D12" s="30">
        <f>C88</f>
        <v>0</v>
      </c>
      <c r="E12" s="3">
        <f>B89</f>
        <v>0</v>
      </c>
      <c r="F12" s="191">
        <f>C89</f>
        <v>0</v>
      </c>
      <c r="G12" s="3">
        <f>B90</f>
        <v>0</v>
      </c>
      <c r="H12" s="30">
        <f>C90</f>
        <v>0</v>
      </c>
      <c r="I12" s="3">
        <f>B91</f>
        <v>0</v>
      </c>
      <c r="J12" s="30">
        <f>C91</f>
        <v>0</v>
      </c>
      <c r="K12" s="3">
        <f>B92</f>
        <v>0</v>
      </c>
      <c r="L12" s="30">
        <f>C92</f>
        <v>0</v>
      </c>
      <c r="M12" s="3">
        <f>B93</f>
        <v>0</v>
      </c>
      <c r="N12" s="30">
        <f>C93</f>
        <v>0</v>
      </c>
      <c r="O12" s="3">
        <f>B94</f>
        <v>0</v>
      </c>
      <c r="P12" s="30">
        <f>C94</f>
        <v>0</v>
      </c>
      <c r="Q12" s="3">
        <f>B95</f>
        <v>0</v>
      </c>
      <c r="R12" s="30">
        <f>C95</f>
        <v>0</v>
      </c>
      <c r="S12" s="3">
        <f>B96</f>
        <v>0</v>
      </c>
      <c r="T12" s="30">
        <f>C96</f>
        <v>0</v>
      </c>
      <c r="U12" s="3">
        <f>B97</f>
        <v>0</v>
      </c>
      <c r="V12" s="30">
        <f>C97</f>
        <v>0</v>
      </c>
      <c r="W12" s="3">
        <f>B98</f>
        <v>0</v>
      </c>
      <c r="X12" s="30">
        <f>C98</f>
        <v>0</v>
      </c>
      <c r="Y12" s="3">
        <f>B99</f>
        <v>0</v>
      </c>
      <c r="Z12" s="30">
        <f>C99</f>
        <v>0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0</v>
      </c>
      <c r="AF12" s="30">
        <f>C102</f>
        <v>0</v>
      </c>
      <c r="AG12" s="3">
        <f>B103</f>
        <v>0</v>
      </c>
      <c r="AH12" s="30">
        <f>C103</f>
        <v>0</v>
      </c>
      <c r="AI12" s="3">
        <f>B104</f>
        <v>0</v>
      </c>
      <c r="AJ12" s="30">
        <f>C104</f>
        <v>0</v>
      </c>
      <c r="AK12" s="3">
        <f>B105</f>
        <v>0</v>
      </c>
      <c r="AL12" s="30">
        <f>C105</f>
        <v>0</v>
      </c>
      <c r="AM12" s="3">
        <f>B106</f>
        <v>0</v>
      </c>
      <c r="AN12" s="30">
        <f>C106</f>
        <v>0</v>
      </c>
      <c r="AO12" s="3">
        <f>B107</f>
        <v>0</v>
      </c>
      <c r="AP12" s="30">
        <f>C107</f>
        <v>0</v>
      </c>
      <c r="AQ12" s="3">
        <f>B108</f>
        <v>0</v>
      </c>
      <c r="AR12" s="30">
        <f>C108</f>
        <v>0</v>
      </c>
      <c r="AS12" s="3">
        <f>B109</f>
        <v>0</v>
      </c>
      <c r="AT12" s="30">
        <f>C109</f>
        <v>0</v>
      </c>
      <c r="AU12" s="3">
        <f>B110</f>
        <v>0</v>
      </c>
      <c r="AV12" s="30">
        <f>C110</f>
        <v>0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0</v>
      </c>
      <c r="E13" s="24"/>
      <c r="F13" s="9">
        <f>$D89</f>
        <v>0</v>
      </c>
      <c r="G13" s="24"/>
      <c r="H13" s="9">
        <f>$D90</f>
        <v>0</v>
      </c>
      <c r="I13" s="24"/>
      <c r="J13" s="9">
        <f>$D91</f>
        <v>0</v>
      </c>
      <c r="K13" s="24"/>
      <c r="L13" s="9">
        <f>$D92</f>
        <v>0</v>
      </c>
      <c r="M13" s="24"/>
      <c r="N13" s="9">
        <f>$D93</f>
        <v>0</v>
      </c>
      <c r="O13" s="24"/>
      <c r="P13" s="9">
        <f>$D94</f>
        <v>0</v>
      </c>
      <c r="Q13" s="24"/>
      <c r="R13" s="9">
        <f>$D95</f>
        <v>0</v>
      </c>
      <c r="S13" s="24"/>
      <c r="T13" s="9">
        <f>$D96</f>
        <v>0</v>
      </c>
      <c r="U13" s="24"/>
      <c r="V13" s="9">
        <f>$D97</f>
        <v>0</v>
      </c>
      <c r="W13" s="24"/>
      <c r="X13" s="9">
        <f>$D98</f>
        <v>0</v>
      </c>
      <c r="Y13" s="24"/>
      <c r="Z13" s="9">
        <f>$D99</f>
        <v>0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0</v>
      </c>
      <c r="AG13" s="24"/>
      <c r="AH13" s="9">
        <f>$D103</f>
        <v>0</v>
      </c>
      <c r="AI13" s="24"/>
      <c r="AJ13" s="9">
        <f>$D104</f>
        <v>0</v>
      </c>
      <c r="AK13" s="24"/>
      <c r="AL13" s="9">
        <f>$D105</f>
        <v>0</v>
      </c>
      <c r="AM13" s="24"/>
      <c r="AN13" s="9">
        <f>$D106</f>
        <v>0</v>
      </c>
      <c r="AO13" s="24"/>
      <c r="AP13" s="9">
        <f>$D107</f>
        <v>0</v>
      </c>
      <c r="AQ13" s="24"/>
      <c r="AR13" s="9">
        <f>$D108</f>
        <v>0</v>
      </c>
      <c r="AS13" s="24"/>
      <c r="AT13" s="9">
        <f>$D109</f>
        <v>0</v>
      </c>
      <c r="AU13" s="24"/>
      <c r="AV13" s="9">
        <f>$D110</f>
        <v>0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0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0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0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W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26" si="0">IF(D23="x",IF($BA$18="W",+$BB23,+$BC23),0)</f>
        <v>0</v>
      </c>
      <c r="D23" s="119"/>
      <c r="E23" s="109">
        <f t="shared" ref="E23:E26" si="1">IF(F23="x",IF($BA$18="W",+$BB23,+$BC23),0)</f>
        <v>0</v>
      </c>
      <c r="F23" s="119"/>
      <c r="G23" s="109">
        <f t="shared" ref="G23:G26" si="2">IF(H23="x",IF($BA$18="W",+$BB23,+$BC23),0)</f>
        <v>0</v>
      </c>
      <c r="H23" s="119"/>
      <c r="I23" s="109">
        <f t="shared" ref="I23:I26" si="3">IF(J23="x",IF($BA$18="W",+$BB23,+$BC23),0)</f>
        <v>0</v>
      </c>
      <c r="J23" s="119"/>
      <c r="K23" s="109">
        <f t="shared" ref="K23:K26" si="4">IF(L23="x",IF($BA$18="W",+$BB23,+$BC23),0)</f>
        <v>0</v>
      </c>
      <c r="L23" s="119"/>
      <c r="M23" s="109">
        <f t="shared" ref="M23:M26" si="5">IF(N23="x",IF($BA$18="W",+$BB23,+$BC23),0)</f>
        <v>0</v>
      </c>
      <c r="N23" s="119"/>
      <c r="O23" s="109">
        <f t="shared" ref="O23:O26" si="6">IF(P23="x",IF($BA$18="W",+$BB23,+$BC23),0)</f>
        <v>0</v>
      </c>
      <c r="P23" s="119"/>
      <c r="Q23" s="109">
        <f t="shared" ref="Q23:Q26" si="7">IF(R23="x",IF($BA$18="W",+$BB23,+$BC23),0)</f>
        <v>0</v>
      </c>
      <c r="R23" s="119"/>
      <c r="S23" s="109">
        <f t="shared" ref="S23:S26" si="8">IF(T23="x",IF($BA$18="W",+$BB23,+$BC23),0)</f>
        <v>0</v>
      </c>
      <c r="T23" s="119"/>
      <c r="U23" s="109">
        <f t="shared" ref="U23:U26" si="9">IF(V23="x",IF($BA$18="W",+$BB23,+$BC23),0)</f>
        <v>0</v>
      </c>
      <c r="V23" s="119"/>
      <c r="W23" s="109">
        <f t="shared" ref="W23:W26" si="10">IF(X23="x",IF($BA$18="W",+$BB23,+$BC23),0)</f>
        <v>0</v>
      </c>
      <c r="X23" s="119"/>
      <c r="Y23" s="109">
        <f t="shared" ref="Y23:Y26" si="11">IF(Z23="x",IF($BA$18="W",+$BB23,+$BC23),0)</f>
        <v>0</v>
      </c>
      <c r="Z23" s="119"/>
      <c r="AA23" s="109">
        <f t="shared" ref="AA23:AA26" si="12">IF(AB23="x",IF($BA$18="W",+$BB23,+$BC23),0)</f>
        <v>0</v>
      </c>
      <c r="AB23" s="119"/>
      <c r="AC23" s="109">
        <f t="shared" ref="AC23:AC26" si="13">IF(AD23="x",IF($BA$18="W",+$BB23,+$BC23),0)</f>
        <v>0</v>
      </c>
      <c r="AD23" s="119"/>
      <c r="AE23" s="109">
        <f t="shared" ref="AE23:AE26" si="14">IF(AF23="x",IF($BA$18="W",+$BB23,+$BC23),0)</f>
        <v>0</v>
      </c>
      <c r="AF23" s="119"/>
      <c r="AG23" s="109">
        <f t="shared" ref="AG23:AG26" si="15">IF(AH23="x",IF($BA$18="W",+$BB23,+$BC23),0)</f>
        <v>0</v>
      </c>
      <c r="AH23" s="119"/>
      <c r="AI23" s="109">
        <f t="shared" ref="AI23:AI26" si="16">IF(AJ23="x",IF($BA$18="W",+$BB23,+$BC23),0)</f>
        <v>0</v>
      </c>
      <c r="AJ23" s="119"/>
      <c r="AK23" s="109">
        <f t="shared" ref="AK23:AK26" si="17">IF(AL23="x",IF($BA$18="W",+$BB23,+$BC23),0)</f>
        <v>0</v>
      </c>
      <c r="AL23" s="119"/>
      <c r="AM23" s="109">
        <f t="shared" ref="AM23:AM26" si="18">IF(AN23="x",IF($BA$18="W",+$BB23,+$BC23),0)</f>
        <v>0</v>
      </c>
      <c r="AN23" s="119"/>
      <c r="AO23" s="109">
        <f t="shared" ref="AO23:AO26" si="19">IF(AP23="x",IF($BA$18="W",+$BB23,+$BC23),0)</f>
        <v>0</v>
      </c>
      <c r="AP23" s="119"/>
      <c r="AQ23" s="109">
        <f t="shared" ref="AQ23:AQ26" si="20">IF(AR23="x",IF($BA$18="W",+$BB23,+$BC23),0)</f>
        <v>0</v>
      </c>
      <c r="AR23" s="119"/>
      <c r="AS23" s="109">
        <f t="shared" ref="AS23:AS26" si="21">IF(AT23="x",IF($BA$18="W",+$BB23,+$BC23),0)</f>
        <v>0</v>
      </c>
      <c r="AT23" s="119"/>
      <c r="AU23" s="109">
        <f t="shared" ref="AU23:AU26" si="22">IF(AV23="x",IF($BA$18="W",+$BB23,+$BC23),0)</f>
        <v>0</v>
      </c>
      <c r="AV23" s="119"/>
      <c r="AW23" s="109">
        <f t="shared" ref="AW23:AW26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ref="C27:C38" si="25">IF(D27="x",IF($BA$18="W",+$BB27,+$BC27),0)</f>
        <v>0</v>
      </c>
      <c r="D27" s="119"/>
      <c r="E27" s="109">
        <f t="shared" ref="E27:E38" si="26">IF(F27="x",IF($BA$18="W",+$BB27,+$BC27),0)</f>
        <v>0</v>
      </c>
      <c r="F27" s="119"/>
      <c r="G27" s="109">
        <f t="shared" ref="G27:G38" si="27">IF(H27="x",IF($BA$18="W",+$BB27,+$BC27),0)</f>
        <v>0</v>
      </c>
      <c r="H27" s="119"/>
      <c r="I27" s="109">
        <f t="shared" ref="I27:I38" si="28">IF(J27="x",IF($BA$18="W",+$BB27,+$BC27),0)</f>
        <v>0</v>
      </c>
      <c r="J27" s="119"/>
      <c r="K27" s="109">
        <f t="shared" ref="K27:K38" si="29">IF(L27="x",IF($BA$18="W",+$BB27,+$BC27),0)</f>
        <v>0</v>
      </c>
      <c r="L27" s="119"/>
      <c r="M27" s="109">
        <f t="shared" ref="M27:M38" si="30">IF(N27="x",IF($BA$18="W",+$BB27,+$BC27),0)</f>
        <v>0</v>
      </c>
      <c r="N27" s="119"/>
      <c r="O27" s="109">
        <f t="shared" ref="O27:O38" si="31">IF(P27="x",IF($BA$18="W",+$BB27,+$BC27),0)</f>
        <v>0</v>
      </c>
      <c r="P27" s="119"/>
      <c r="Q27" s="109">
        <f t="shared" ref="Q27:Q38" si="32">IF(R27="x",IF($BA$18="W",+$BB27,+$BC27),0)</f>
        <v>0</v>
      </c>
      <c r="R27" s="119"/>
      <c r="S27" s="109">
        <f t="shared" ref="S27:S38" si="33">IF(T27="x",IF($BA$18="W",+$BB27,+$BC27),0)</f>
        <v>0</v>
      </c>
      <c r="T27" s="119"/>
      <c r="U27" s="109">
        <f t="shared" ref="U27:U38" si="34">IF(V27="x",IF($BA$18="W",+$BB27,+$BC27),0)</f>
        <v>0</v>
      </c>
      <c r="V27" s="119"/>
      <c r="W27" s="109">
        <f t="shared" ref="W27:W38" si="35">IF(X27="x",IF($BA$18="W",+$BB27,+$BC27),0)</f>
        <v>0</v>
      </c>
      <c r="X27" s="119"/>
      <c r="Y27" s="109">
        <f t="shared" ref="Y27:Y38" si="36">IF(Z27="x",IF($BA$18="W",+$BB27,+$BC27),0)</f>
        <v>0</v>
      </c>
      <c r="Z27" s="119"/>
      <c r="AA27" s="109">
        <f t="shared" ref="AA27:AA38" si="37">IF(AB27="x",IF($BA$18="W",+$BB27,+$BC27),0)</f>
        <v>0</v>
      </c>
      <c r="AB27" s="119"/>
      <c r="AC27" s="109">
        <f t="shared" ref="AC27:AC38" si="38">IF(AD27="x",IF($BA$18="W",+$BB27,+$BC27),0)</f>
        <v>0</v>
      </c>
      <c r="AD27" s="119"/>
      <c r="AE27" s="109">
        <f t="shared" ref="AE27:AE38" si="39">IF(AF27="x",IF($BA$18="W",+$BB27,+$BC27),0)</f>
        <v>0</v>
      </c>
      <c r="AF27" s="119"/>
      <c r="AG27" s="109">
        <f t="shared" ref="AG27:AG38" si="40">IF(AH27="x",IF($BA$18="W",+$BB27,+$BC27),0)</f>
        <v>0</v>
      </c>
      <c r="AH27" s="119"/>
      <c r="AI27" s="109">
        <f t="shared" ref="AI27:AI38" si="41">IF(AJ27="x",IF($BA$18="W",+$BB27,+$BC27),0)</f>
        <v>0</v>
      </c>
      <c r="AJ27" s="119"/>
      <c r="AK27" s="109">
        <f t="shared" ref="AK27:AK38" si="42">IF(AL27="x",IF($BA$18="W",+$BB27,+$BC27),0)</f>
        <v>0</v>
      </c>
      <c r="AL27" s="119"/>
      <c r="AM27" s="109">
        <f t="shared" ref="AM27:AM38" si="43">IF(AN27="x",IF($BA$18="W",+$BB27,+$BC27),0)</f>
        <v>0</v>
      </c>
      <c r="AN27" s="119"/>
      <c r="AO27" s="109">
        <f t="shared" ref="AO27:AO38" si="44">IF(AP27="x",IF($BA$18="W",+$BB27,+$BC27),0)</f>
        <v>0</v>
      </c>
      <c r="AP27" s="119"/>
      <c r="AQ27" s="109">
        <f t="shared" ref="AQ27:AQ38" si="45">IF(AR27="x",IF($BA$18="W",+$BB27,+$BC27),0)</f>
        <v>0</v>
      </c>
      <c r="AR27" s="119"/>
      <c r="AS27" s="109">
        <f t="shared" ref="AS27:AS38" si="46">IF(AT27="x",IF($BA$18="W",+$BB27,+$BC27),0)</f>
        <v>0</v>
      </c>
      <c r="AT27" s="119"/>
      <c r="AU27" s="109">
        <f t="shared" ref="AU27:AU38" si="47">IF(AV27="x",IF($BA$18="W",+$BB27,+$BC27),0)</f>
        <v>0</v>
      </c>
      <c r="AV27" s="119"/>
      <c r="AW27" s="109">
        <f t="shared" ref="AW27:AW38" si="48">IF(AX27="x",IF($BA$18="W",+$BB27,+$BC27),0)</f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25"/>
        <v>0</v>
      </c>
      <c r="D28" s="120"/>
      <c r="E28" s="109">
        <f t="shared" si="26"/>
        <v>0</v>
      </c>
      <c r="F28" s="120"/>
      <c r="G28" s="109">
        <f t="shared" si="27"/>
        <v>0</v>
      </c>
      <c r="H28" s="120"/>
      <c r="I28" s="109">
        <f t="shared" si="28"/>
        <v>0</v>
      </c>
      <c r="J28" s="120"/>
      <c r="K28" s="109">
        <f t="shared" si="29"/>
        <v>0</v>
      </c>
      <c r="L28" s="120"/>
      <c r="M28" s="109">
        <f t="shared" si="30"/>
        <v>0</v>
      </c>
      <c r="N28" s="120"/>
      <c r="O28" s="109">
        <f t="shared" si="31"/>
        <v>0</v>
      </c>
      <c r="P28" s="120"/>
      <c r="Q28" s="109">
        <f t="shared" si="32"/>
        <v>0</v>
      </c>
      <c r="R28" s="120"/>
      <c r="S28" s="109">
        <f t="shared" si="33"/>
        <v>0</v>
      </c>
      <c r="T28" s="120"/>
      <c r="U28" s="109">
        <f t="shared" si="34"/>
        <v>0</v>
      </c>
      <c r="V28" s="120"/>
      <c r="W28" s="109">
        <f t="shared" si="35"/>
        <v>0</v>
      </c>
      <c r="X28" s="120"/>
      <c r="Y28" s="109">
        <f t="shared" si="36"/>
        <v>0</v>
      </c>
      <c r="Z28" s="120"/>
      <c r="AA28" s="109">
        <f t="shared" si="37"/>
        <v>0</v>
      </c>
      <c r="AB28" s="120"/>
      <c r="AC28" s="109">
        <f t="shared" si="38"/>
        <v>0</v>
      </c>
      <c r="AD28" s="120"/>
      <c r="AE28" s="109">
        <f t="shared" si="39"/>
        <v>0</v>
      </c>
      <c r="AF28" s="120"/>
      <c r="AG28" s="109">
        <f t="shared" si="40"/>
        <v>0</v>
      </c>
      <c r="AH28" s="120"/>
      <c r="AI28" s="109">
        <f t="shared" si="41"/>
        <v>0</v>
      </c>
      <c r="AJ28" s="120"/>
      <c r="AK28" s="109">
        <f t="shared" si="42"/>
        <v>0</v>
      </c>
      <c r="AL28" s="120"/>
      <c r="AM28" s="109">
        <f t="shared" si="43"/>
        <v>0</v>
      </c>
      <c r="AN28" s="120"/>
      <c r="AO28" s="109">
        <f t="shared" si="44"/>
        <v>0</v>
      </c>
      <c r="AP28" s="120"/>
      <c r="AQ28" s="109">
        <f t="shared" si="45"/>
        <v>0</v>
      </c>
      <c r="AR28" s="120"/>
      <c r="AS28" s="109">
        <f t="shared" si="46"/>
        <v>0</v>
      </c>
      <c r="AT28" s="120"/>
      <c r="AU28" s="109">
        <f t="shared" si="47"/>
        <v>0</v>
      </c>
      <c r="AV28" s="120"/>
      <c r="AW28" s="109">
        <f t="shared" si="48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25"/>
        <v>0</v>
      </c>
      <c r="D29" s="119"/>
      <c r="E29" s="109">
        <f t="shared" si="26"/>
        <v>0</v>
      </c>
      <c r="F29" s="119"/>
      <c r="G29" s="109">
        <f t="shared" si="27"/>
        <v>0</v>
      </c>
      <c r="H29" s="119"/>
      <c r="I29" s="109">
        <f t="shared" si="28"/>
        <v>0</v>
      </c>
      <c r="J29" s="119"/>
      <c r="K29" s="109">
        <f t="shared" si="29"/>
        <v>0</v>
      </c>
      <c r="L29" s="119"/>
      <c r="M29" s="109">
        <f t="shared" si="30"/>
        <v>0</v>
      </c>
      <c r="N29" s="119"/>
      <c r="O29" s="109">
        <f t="shared" si="31"/>
        <v>0</v>
      </c>
      <c r="P29" s="119"/>
      <c r="Q29" s="109">
        <f t="shared" si="32"/>
        <v>0</v>
      </c>
      <c r="R29" s="119"/>
      <c r="S29" s="109">
        <f t="shared" si="33"/>
        <v>0</v>
      </c>
      <c r="T29" s="119"/>
      <c r="U29" s="109">
        <f t="shared" si="34"/>
        <v>0</v>
      </c>
      <c r="V29" s="119"/>
      <c r="W29" s="109">
        <f t="shared" si="35"/>
        <v>0</v>
      </c>
      <c r="X29" s="119"/>
      <c r="Y29" s="109">
        <f t="shared" si="36"/>
        <v>0</v>
      </c>
      <c r="Z29" s="119"/>
      <c r="AA29" s="109">
        <f t="shared" si="37"/>
        <v>0</v>
      </c>
      <c r="AB29" s="119"/>
      <c r="AC29" s="109">
        <f t="shared" si="38"/>
        <v>0</v>
      </c>
      <c r="AD29" s="119"/>
      <c r="AE29" s="109">
        <f t="shared" si="39"/>
        <v>0</v>
      </c>
      <c r="AF29" s="119"/>
      <c r="AG29" s="109">
        <f t="shared" si="40"/>
        <v>0</v>
      </c>
      <c r="AH29" s="119"/>
      <c r="AI29" s="109">
        <f t="shared" si="41"/>
        <v>0</v>
      </c>
      <c r="AJ29" s="119"/>
      <c r="AK29" s="109">
        <f t="shared" si="42"/>
        <v>0</v>
      </c>
      <c r="AL29" s="119"/>
      <c r="AM29" s="109">
        <f t="shared" si="43"/>
        <v>0</v>
      </c>
      <c r="AN29" s="119"/>
      <c r="AO29" s="109">
        <f t="shared" si="44"/>
        <v>0</v>
      </c>
      <c r="AP29" s="119"/>
      <c r="AQ29" s="109">
        <f t="shared" si="45"/>
        <v>0</v>
      </c>
      <c r="AR29" s="119"/>
      <c r="AS29" s="109">
        <f t="shared" si="46"/>
        <v>0</v>
      </c>
      <c r="AT29" s="119"/>
      <c r="AU29" s="109">
        <f t="shared" si="47"/>
        <v>0</v>
      </c>
      <c r="AV29" s="119"/>
      <c r="AW29" s="109">
        <f t="shared" si="48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25"/>
        <v>0</v>
      </c>
      <c r="D30" s="120"/>
      <c r="E30" s="109">
        <f t="shared" si="26"/>
        <v>0</v>
      </c>
      <c r="F30" s="120"/>
      <c r="G30" s="109">
        <f t="shared" si="27"/>
        <v>0</v>
      </c>
      <c r="H30" s="120"/>
      <c r="I30" s="109">
        <f t="shared" si="28"/>
        <v>0</v>
      </c>
      <c r="J30" s="120"/>
      <c r="K30" s="109">
        <f t="shared" si="29"/>
        <v>0</v>
      </c>
      <c r="L30" s="120"/>
      <c r="M30" s="109">
        <f t="shared" si="30"/>
        <v>0</v>
      </c>
      <c r="N30" s="120"/>
      <c r="O30" s="109">
        <f t="shared" si="31"/>
        <v>0</v>
      </c>
      <c r="P30" s="120"/>
      <c r="Q30" s="109">
        <f t="shared" si="32"/>
        <v>0</v>
      </c>
      <c r="R30" s="120"/>
      <c r="S30" s="109">
        <f t="shared" si="33"/>
        <v>0</v>
      </c>
      <c r="T30" s="120"/>
      <c r="U30" s="109">
        <f t="shared" si="34"/>
        <v>0</v>
      </c>
      <c r="V30" s="120"/>
      <c r="W30" s="109">
        <f t="shared" si="35"/>
        <v>0</v>
      </c>
      <c r="X30" s="120"/>
      <c r="Y30" s="109">
        <f t="shared" si="36"/>
        <v>0</v>
      </c>
      <c r="Z30" s="120"/>
      <c r="AA30" s="109">
        <f t="shared" si="37"/>
        <v>0</v>
      </c>
      <c r="AB30" s="120"/>
      <c r="AC30" s="109">
        <f t="shared" si="38"/>
        <v>0</v>
      </c>
      <c r="AD30" s="120"/>
      <c r="AE30" s="109">
        <f t="shared" si="39"/>
        <v>0</v>
      </c>
      <c r="AF30" s="120"/>
      <c r="AG30" s="109">
        <f t="shared" si="40"/>
        <v>0</v>
      </c>
      <c r="AH30" s="120"/>
      <c r="AI30" s="109">
        <f t="shared" si="41"/>
        <v>0</v>
      </c>
      <c r="AJ30" s="120"/>
      <c r="AK30" s="109">
        <f t="shared" si="42"/>
        <v>0</v>
      </c>
      <c r="AL30" s="120"/>
      <c r="AM30" s="109">
        <f t="shared" si="43"/>
        <v>0</v>
      </c>
      <c r="AN30" s="120"/>
      <c r="AO30" s="109">
        <f t="shared" si="44"/>
        <v>0</v>
      </c>
      <c r="AP30" s="120"/>
      <c r="AQ30" s="109">
        <f t="shared" si="45"/>
        <v>0</v>
      </c>
      <c r="AR30" s="120"/>
      <c r="AS30" s="109">
        <f t="shared" si="46"/>
        <v>0</v>
      </c>
      <c r="AT30" s="120"/>
      <c r="AU30" s="109">
        <f t="shared" si="47"/>
        <v>0</v>
      </c>
      <c r="AV30" s="120"/>
      <c r="AW30" s="109">
        <f t="shared" si="48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25"/>
        <v>0</v>
      </c>
      <c r="D31" s="119"/>
      <c r="E31" s="109">
        <f t="shared" si="26"/>
        <v>0</v>
      </c>
      <c r="F31" s="119"/>
      <c r="G31" s="109">
        <f t="shared" si="27"/>
        <v>0</v>
      </c>
      <c r="H31" s="119"/>
      <c r="I31" s="109">
        <f t="shared" si="28"/>
        <v>0</v>
      </c>
      <c r="J31" s="119"/>
      <c r="K31" s="109">
        <f t="shared" si="29"/>
        <v>0</v>
      </c>
      <c r="L31" s="119"/>
      <c r="M31" s="109">
        <f t="shared" si="30"/>
        <v>0</v>
      </c>
      <c r="N31" s="119"/>
      <c r="O31" s="109">
        <f t="shared" si="31"/>
        <v>0</v>
      </c>
      <c r="P31" s="119"/>
      <c r="Q31" s="109">
        <f t="shared" si="32"/>
        <v>0</v>
      </c>
      <c r="R31" s="119"/>
      <c r="S31" s="109">
        <f t="shared" si="33"/>
        <v>0</v>
      </c>
      <c r="T31" s="119"/>
      <c r="U31" s="109">
        <f t="shared" si="34"/>
        <v>0</v>
      </c>
      <c r="V31" s="119"/>
      <c r="W31" s="109">
        <f t="shared" si="35"/>
        <v>0</v>
      </c>
      <c r="X31" s="119"/>
      <c r="Y31" s="109">
        <f t="shared" si="36"/>
        <v>0</v>
      </c>
      <c r="Z31" s="119"/>
      <c r="AA31" s="109">
        <f t="shared" si="37"/>
        <v>0</v>
      </c>
      <c r="AB31" s="119"/>
      <c r="AC31" s="109">
        <f t="shared" si="38"/>
        <v>0</v>
      </c>
      <c r="AD31" s="119"/>
      <c r="AE31" s="109">
        <f t="shared" si="39"/>
        <v>0</v>
      </c>
      <c r="AF31" s="119"/>
      <c r="AG31" s="109">
        <f t="shared" si="40"/>
        <v>0</v>
      </c>
      <c r="AH31" s="119"/>
      <c r="AI31" s="109">
        <f t="shared" si="41"/>
        <v>0</v>
      </c>
      <c r="AJ31" s="119"/>
      <c r="AK31" s="109">
        <f t="shared" si="42"/>
        <v>0</v>
      </c>
      <c r="AL31" s="119"/>
      <c r="AM31" s="109">
        <f t="shared" si="43"/>
        <v>0</v>
      </c>
      <c r="AN31" s="119"/>
      <c r="AO31" s="109">
        <f t="shared" si="44"/>
        <v>0</v>
      </c>
      <c r="AP31" s="119"/>
      <c r="AQ31" s="109">
        <f t="shared" si="45"/>
        <v>0</v>
      </c>
      <c r="AR31" s="119"/>
      <c r="AS31" s="109">
        <f t="shared" si="46"/>
        <v>0</v>
      </c>
      <c r="AT31" s="119"/>
      <c r="AU31" s="109">
        <f t="shared" si="47"/>
        <v>0</v>
      </c>
      <c r="AV31" s="119"/>
      <c r="AW31" s="109">
        <f t="shared" si="48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25"/>
        <v>0</v>
      </c>
      <c r="D32" s="120"/>
      <c r="E32" s="109">
        <f t="shared" si="26"/>
        <v>0</v>
      </c>
      <c r="F32" s="120"/>
      <c r="G32" s="109">
        <f t="shared" si="27"/>
        <v>0</v>
      </c>
      <c r="H32" s="120"/>
      <c r="I32" s="109">
        <f t="shared" si="28"/>
        <v>0</v>
      </c>
      <c r="J32" s="120"/>
      <c r="K32" s="109">
        <f t="shared" si="29"/>
        <v>0</v>
      </c>
      <c r="L32" s="120"/>
      <c r="M32" s="109">
        <f t="shared" si="30"/>
        <v>0</v>
      </c>
      <c r="N32" s="120"/>
      <c r="O32" s="109">
        <f t="shared" si="31"/>
        <v>0</v>
      </c>
      <c r="P32" s="120"/>
      <c r="Q32" s="109">
        <f t="shared" si="32"/>
        <v>0</v>
      </c>
      <c r="R32" s="120"/>
      <c r="S32" s="109">
        <f t="shared" si="33"/>
        <v>0</v>
      </c>
      <c r="T32" s="120"/>
      <c r="U32" s="109">
        <f t="shared" si="34"/>
        <v>0</v>
      </c>
      <c r="V32" s="120"/>
      <c r="W32" s="109">
        <f t="shared" si="35"/>
        <v>0</v>
      </c>
      <c r="X32" s="120"/>
      <c r="Y32" s="109">
        <f t="shared" si="36"/>
        <v>0</v>
      </c>
      <c r="Z32" s="120"/>
      <c r="AA32" s="109">
        <f t="shared" si="37"/>
        <v>0</v>
      </c>
      <c r="AB32" s="120"/>
      <c r="AC32" s="109">
        <f t="shared" si="38"/>
        <v>0</v>
      </c>
      <c r="AD32" s="120"/>
      <c r="AE32" s="109">
        <f t="shared" si="39"/>
        <v>0</v>
      </c>
      <c r="AF32" s="120"/>
      <c r="AG32" s="109">
        <f t="shared" si="40"/>
        <v>0</v>
      </c>
      <c r="AH32" s="120"/>
      <c r="AI32" s="109">
        <f t="shared" si="41"/>
        <v>0</v>
      </c>
      <c r="AJ32" s="120"/>
      <c r="AK32" s="109">
        <f t="shared" si="42"/>
        <v>0</v>
      </c>
      <c r="AL32" s="120"/>
      <c r="AM32" s="109">
        <f t="shared" si="43"/>
        <v>0</v>
      </c>
      <c r="AN32" s="120"/>
      <c r="AO32" s="109">
        <f t="shared" si="44"/>
        <v>0</v>
      </c>
      <c r="AP32" s="120"/>
      <c r="AQ32" s="109">
        <f t="shared" si="45"/>
        <v>0</v>
      </c>
      <c r="AR32" s="120"/>
      <c r="AS32" s="109">
        <f t="shared" si="46"/>
        <v>0</v>
      </c>
      <c r="AT32" s="120"/>
      <c r="AU32" s="109">
        <f t="shared" si="47"/>
        <v>0</v>
      </c>
      <c r="AV32" s="120"/>
      <c r="AW32" s="109">
        <f t="shared" si="48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25"/>
        <v>0</v>
      </c>
      <c r="D33" s="119"/>
      <c r="E33" s="109">
        <f t="shared" si="26"/>
        <v>0</v>
      </c>
      <c r="F33" s="119"/>
      <c r="G33" s="109">
        <f t="shared" si="27"/>
        <v>0</v>
      </c>
      <c r="H33" s="119"/>
      <c r="I33" s="109">
        <f t="shared" si="28"/>
        <v>0</v>
      </c>
      <c r="J33" s="119"/>
      <c r="K33" s="109">
        <f t="shared" si="29"/>
        <v>0</v>
      </c>
      <c r="L33" s="119"/>
      <c r="M33" s="109">
        <f t="shared" si="30"/>
        <v>0</v>
      </c>
      <c r="N33" s="119"/>
      <c r="O33" s="109">
        <f t="shared" si="31"/>
        <v>0</v>
      </c>
      <c r="P33" s="119"/>
      <c r="Q33" s="109">
        <f t="shared" si="32"/>
        <v>0</v>
      </c>
      <c r="R33" s="119"/>
      <c r="S33" s="109">
        <f t="shared" si="33"/>
        <v>0</v>
      </c>
      <c r="T33" s="119"/>
      <c r="U33" s="109">
        <f t="shared" si="34"/>
        <v>0</v>
      </c>
      <c r="V33" s="119"/>
      <c r="W33" s="109">
        <f t="shared" si="35"/>
        <v>0</v>
      </c>
      <c r="X33" s="119"/>
      <c r="Y33" s="109">
        <f t="shared" si="36"/>
        <v>0</v>
      </c>
      <c r="Z33" s="119"/>
      <c r="AA33" s="109">
        <f t="shared" si="37"/>
        <v>0</v>
      </c>
      <c r="AB33" s="119"/>
      <c r="AC33" s="109">
        <f t="shared" si="38"/>
        <v>0</v>
      </c>
      <c r="AD33" s="119"/>
      <c r="AE33" s="109">
        <f t="shared" si="39"/>
        <v>0</v>
      </c>
      <c r="AF33" s="119"/>
      <c r="AG33" s="109">
        <f t="shared" si="40"/>
        <v>0</v>
      </c>
      <c r="AH33" s="119"/>
      <c r="AI33" s="109">
        <f t="shared" si="41"/>
        <v>0</v>
      </c>
      <c r="AJ33" s="119"/>
      <c r="AK33" s="109">
        <f t="shared" si="42"/>
        <v>0</v>
      </c>
      <c r="AL33" s="119"/>
      <c r="AM33" s="109">
        <f t="shared" si="43"/>
        <v>0</v>
      </c>
      <c r="AN33" s="119"/>
      <c r="AO33" s="109">
        <f t="shared" si="44"/>
        <v>0</v>
      </c>
      <c r="AP33" s="119"/>
      <c r="AQ33" s="109">
        <f t="shared" si="45"/>
        <v>0</v>
      </c>
      <c r="AR33" s="119"/>
      <c r="AS33" s="109">
        <f t="shared" si="46"/>
        <v>0</v>
      </c>
      <c r="AT33" s="119"/>
      <c r="AU33" s="109">
        <f t="shared" si="47"/>
        <v>0</v>
      </c>
      <c r="AV33" s="119"/>
      <c r="AW33" s="109">
        <f t="shared" si="48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25"/>
        <v>0</v>
      </c>
      <c r="D34" s="120"/>
      <c r="E34" s="109">
        <f t="shared" si="26"/>
        <v>0</v>
      </c>
      <c r="F34" s="120"/>
      <c r="G34" s="109">
        <f t="shared" si="27"/>
        <v>0</v>
      </c>
      <c r="H34" s="120"/>
      <c r="I34" s="109">
        <f t="shared" si="28"/>
        <v>0</v>
      </c>
      <c r="J34" s="120"/>
      <c r="K34" s="109">
        <f t="shared" si="29"/>
        <v>0</v>
      </c>
      <c r="L34" s="120"/>
      <c r="M34" s="109">
        <f t="shared" si="30"/>
        <v>0</v>
      </c>
      <c r="N34" s="120"/>
      <c r="O34" s="109">
        <f t="shared" si="31"/>
        <v>0</v>
      </c>
      <c r="P34" s="120"/>
      <c r="Q34" s="109">
        <f t="shared" si="32"/>
        <v>0</v>
      </c>
      <c r="R34" s="120"/>
      <c r="S34" s="109">
        <f t="shared" si="33"/>
        <v>0</v>
      </c>
      <c r="T34" s="120"/>
      <c r="U34" s="109">
        <f t="shared" si="34"/>
        <v>0</v>
      </c>
      <c r="V34" s="120"/>
      <c r="W34" s="109">
        <f t="shared" si="35"/>
        <v>0</v>
      </c>
      <c r="X34" s="120"/>
      <c r="Y34" s="109">
        <f t="shared" si="36"/>
        <v>0</v>
      </c>
      <c r="Z34" s="120"/>
      <c r="AA34" s="109">
        <f t="shared" si="37"/>
        <v>0</v>
      </c>
      <c r="AB34" s="120"/>
      <c r="AC34" s="109">
        <f t="shared" si="38"/>
        <v>0</v>
      </c>
      <c r="AD34" s="120"/>
      <c r="AE34" s="109">
        <f t="shared" si="39"/>
        <v>0</v>
      </c>
      <c r="AF34" s="120"/>
      <c r="AG34" s="109">
        <f t="shared" si="40"/>
        <v>0</v>
      </c>
      <c r="AH34" s="120"/>
      <c r="AI34" s="109">
        <f t="shared" si="41"/>
        <v>0</v>
      </c>
      <c r="AJ34" s="120"/>
      <c r="AK34" s="109">
        <f t="shared" si="42"/>
        <v>0</v>
      </c>
      <c r="AL34" s="120"/>
      <c r="AM34" s="109">
        <f t="shared" si="43"/>
        <v>0</v>
      </c>
      <c r="AN34" s="120"/>
      <c r="AO34" s="109">
        <f t="shared" si="44"/>
        <v>0</v>
      </c>
      <c r="AP34" s="120"/>
      <c r="AQ34" s="109">
        <f t="shared" si="45"/>
        <v>0</v>
      </c>
      <c r="AR34" s="120"/>
      <c r="AS34" s="109">
        <f t="shared" si="46"/>
        <v>0</v>
      </c>
      <c r="AT34" s="120"/>
      <c r="AU34" s="109">
        <f t="shared" si="47"/>
        <v>0</v>
      </c>
      <c r="AV34" s="120"/>
      <c r="AW34" s="109">
        <f t="shared" si="48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25"/>
        <v>0</v>
      </c>
      <c r="D35" s="119"/>
      <c r="E35" s="109">
        <f t="shared" si="26"/>
        <v>0</v>
      </c>
      <c r="F35" s="119"/>
      <c r="G35" s="109">
        <f t="shared" si="27"/>
        <v>0</v>
      </c>
      <c r="H35" s="119"/>
      <c r="I35" s="109">
        <f t="shared" si="28"/>
        <v>0</v>
      </c>
      <c r="J35" s="119"/>
      <c r="K35" s="109">
        <f t="shared" si="29"/>
        <v>0</v>
      </c>
      <c r="L35" s="119"/>
      <c r="M35" s="109">
        <f t="shared" si="30"/>
        <v>0</v>
      </c>
      <c r="N35" s="119"/>
      <c r="O35" s="109">
        <f t="shared" si="31"/>
        <v>0</v>
      </c>
      <c r="P35" s="119"/>
      <c r="Q35" s="109">
        <f t="shared" si="32"/>
        <v>0</v>
      </c>
      <c r="R35" s="119"/>
      <c r="S35" s="109">
        <f t="shared" si="33"/>
        <v>0</v>
      </c>
      <c r="T35" s="119"/>
      <c r="U35" s="109">
        <f t="shared" si="34"/>
        <v>0</v>
      </c>
      <c r="V35" s="119"/>
      <c r="W35" s="109">
        <f t="shared" si="35"/>
        <v>0</v>
      </c>
      <c r="X35" s="119"/>
      <c r="Y35" s="109">
        <f t="shared" si="36"/>
        <v>0</v>
      </c>
      <c r="Z35" s="119"/>
      <c r="AA35" s="109">
        <f t="shared" si="37"/>
        <v>0</v>
      </c>
      <c r="AB35" s="119"/>
      <c r="AC35" s="109">
        <f t="shared" si="38"/>
        <v>0</v>
      </c>
      <c r="AD35" s="119"/>
      <c r="AE35" s="109">
        <f t="shared" si="39"/>
        <v>0</v>
      </c>
      <c r="AF35" s="119"/>
      <c r="AG35" s="109">
        <f t="shared" si="40"/>
        <v>0</v>
      </c>
      <c r="AH35" s="119"/>
      <c r="AI35" s="109">
        <f t="shared" si="41"/>
        <v>0</v>
      </c>
      <c r="AJ35" s="119"/>
      <c r="AK35" s="109">
        <f t="shared" si="42"/>
        <v>0</v>
      </c>
      <c r="AL35" s="119"/>
      <c r="AM35" s="109">
        <f t="shared" si="43"/>
        <v>0</v>
      </c>
      <c r="AN35" s="119"/>
      <c r="AO35" s="109">
        <f t="shared" si="44"/>
        <v>0</v>
      </c>
      <c r="AP35" s="119"/>
      <c r="AQ35" s="109">
        <f t="shared" si="45"/>
        <v>0</v>
      </c>
      <c r="AR35" s="119"/>
      <c r="AS35" s="109">
        <f t="shared" si="46"/>
        <v>0</v>
      </c>
      <c r="AT35" s="119"/>
      <c r="AU35" s="109">
        <f t="shared" si="47"/>
        <v>0</v>
      </c>
      <c r="AV35" s="119"/>
      <c r="AW35" s="109">
        <f t="shared" si="48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25"/>
        <v>0</v>
      </c>
      <c r="D36" s="120"/>
      <c r="E36" s="109">
        <f t="shared" si="26"/>
        <v>0</v>
      </c>
      <c r="F36" s="120"/>
      <c r="G36" s="109">
        <f t="shared" si="27"/>
        <v>0</v>
      </c>
      <c r="H36" s="120"/>
      <c r="I36" s="109">
        <f t="shared" si="28"/>
        <v>0</v>
      </c>
      <c r="J36" s="120"/>
      <c r="K36" s="109">
        <f t="shared" si="29"/>
        <v>0</v>
      </c>
      <c r="L36" s="120"/>
      <c r="M36" s="109">
        <f t="shared" si="30"/>
        <v>0</v>
      </c>
      <c r="N36" s="120"/>
      <c r="O36" s="109">
        <f t="shared" si="31"/>
        <v>0</v>
      </c>
      <c r="P36" s="120"/>
      <c r="Q36" s="109">
        <f t="shared" si="32"/>
        <v>0</v>
      </c>
      <c r="R36" s="120"/>
      <c r="S36" s="109">
        <f t="shared" si="33"/>
        <v>0</v>
      </c>
      <c r="T36" s="120"/>
      <c r="U36" s="109">
        <f t="shared" si="34"/>
        <v>0</v>
      </c>
      <c r="V36" s="120"/>
      <c r="W36" s="109">
        <f t="shared" si="35"/>
        <v>0</v>
      </c>
      <c r="X36" s="120"/>
      <c r="Y36" s="109">
        <f t="shared" si="36"/>
        <v>0</v>
      </c>
      <c r="Z36" s="120"/>
      <c r="AA36" s="109">
        <f t="shared" si="37"/>
        <v>0</v>
      </c>
      <c r="AB36" s="120"/>
      <c r="AC36" s="109">
        <f t="shared" si="38"/>
        <v>0</v>
      </c>
      <c r="AD36" s="120"/>
      <c r="AE36" s="109">
        <f t="shared" si="39"/>
        <v>0</v>
      </c>
      <c r="AF36" s="120"/>
      <c r="AG36" s="109">
        <f t="shared" si="40"/>
        <v>0</v>
      </c>
      <c r="AH36" s="120"/>
      <c r="AI36" s="109">
        <f t="shared" si="41"/>
        <v>0</v>
      </c>
      <c r="AJ36" s="120"/>
      <c r="AK36" s="109">
        <f t="shared" si="42"/>
        <v>0</v>
      </c>
      <c r="AL36" s="120"/>
      <c r="AM36" s="109">
        <f t="shared" si="43"/>
        <v>0</v>
      </c>
      <c r="AN36" s="120"/>
      <c r="AO36" s="109">
        <f t="shared" si="44"/>
        <v>0</v>
      </c>
      <c r="AP36" s="120"/>
      <c r="AQ36" s="109">
        <f t="shared" si="45"/>
        <v>0</v>
      </c>
      <c r="AR36" s="120"/>
      <c r="AS36" s="109">
        <f t="shared" si="46"/>
        <v>0</v>
      </c>
      <c r="AT36" s="120"/>
      <c r="AU36" s="109">
        <f t="shared" si="47"/>
        <v>0</v>
      </c>
      <c r="AV36" s="120"/>
      <c r="AW36" s="109">
        <f t="shared" si="48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25"/>
        <v>0</v>
      </c>
      <c r="D37" s="119"/>
      <c r="E37" s="109">
        <f t="shared" si="26"/>
        <v>0</v>
      </c>
      <c r="F37" s="119"/>
      <c r="G37" s="109">
        <f t="shared" si="27"/>
        <v>0</v>
      </c>
      <c r="H37" s="119"/>
      <c r="I37" s="109">
        <f t="shared" si="28"/>
        <v>0</v>
      </c>
      <c r="J37" s="119"/>
      <c r="K37" s="109">
        <f t="shared" si="29"/>
        <v>0</v>
      </c>
      <c r="L37" s="119"/>
      <c r="M37" s="109">
        <f t="shared" si="30"/>
        <v>0</v>
      </c>
      <c r="N37" s="119"/>
      <c r="O37" s="109">
        <f t="shared" si="31"/>
        <v>0</v>
      </c>
      <c r="P37" s="119"/>
      <c r="Q37" s="109">
        <f t="shared" si="32"/>
        <v>0</v>
      </c>
      <c r="R37" s="119"/>
      <c r="S37" s="109">
        <f t="shared" si="33"/>
        <v>0</v>
      </c>
      <c r="T37" s="119"/>
      <c r="U37" s="109">
        <f t="shared" si="34"/>
        <v>0</v>
      </c>
      <c r="V37" s="119"/>
      <c r="W37" s="109">
        <f t="shared" si="35"/>
        <v>0</v>
      </c>
      <c r="X37" s="119"/>
      <c r="Y37" s="109">
        <f t="shared" si="36"/>
        <v>0</v>
      </c>
      <c r="Z37" s="119"/>
      <c r="AA37" s="109">
        <f t="shared" si="37"/>
        <v>0</v>
      </c>
      <c r="AB37" s="119"/>
      <c r="AC37" s="109">
        <f t="shared" si="38"/>
        <v>0</v>
      </c>
      <c r="AD37" s="119"/>
      <c r="AE37" s="109">
        <f t="shared" si="39"/>
        <v>0</v>
      </c>
      <c r="AF37" s="119"/>
      <c r="AG37" s="109">
        <f t="shared" si="40"/>
        <v>0</v>
      </c>
      <c r="AH37" s="119"/>
      <c r="AI37" s="109">
        <f t="shared" si="41"/>
        <v>0</v>
      </c>
      <c r="AJ37" s="119"/>
      <c r="AK37" s="109">
        <f t="shared" si="42"/>
        <v>0</v>
      </c>
      <c r="AL37" s="119"/>
      <c r="AM37" s="109">
        <f t="shared" si="43"/>
        <v>0</v>
      </c>
      <c r="AN37" s="119"/>
      <c r="AO37" s="109">
        <f t="shared" si="44"/>
        <v>0</v>
      </c>
      <c r="AP37" s="119"/>
      <c r="AQ37" s="109">
        <f t="shared" si="45"/>
        <v>0</v>
      </c>
      <c r="AR37" s="119"/>
      <c r="AS37" s="109">
        <f t="shared" si="46"/>
        <v>0</v>
      </c>
      <c r="AT37" s="119"/>
      <c r="AU37" s="109">
        <f t="shared" si="47"/>
        <v>0</v>
      </c>
      <c r="AV37" s="119"/>
      <c r="AW37" s="109">
        <f t="shared" si="48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25"/>
        <v>0</v>
      </c>
      <c r="D38" s="120"/>
      <c r="E38" s="109">
        <f t="shared" si="26"/>
        <v>0</v>
      </c>
      <c r="F38" s="120"/>
      <c r="G38" s="109">
        <f t="shared" si="27"/>
        <v>0</v>
      </c>
      <c r="H38" s="120"/>
      <c r="I38" s="109">
        <f t="shared" si="28"/>
        <v>0</v>
      </c>
      <c r="J38" s="120"/>
      <c r="K38" s="109">
        <f t="shared" si="29"/>
        <v>0</v>
      </c>
      <c r="L38" s="120"/>
      <c r="M38" s="109">
        <f t="shared" si="30"/>
        <v>0</v>
      </c>
      <c r="N38" s="120"/>
      <c r="O38" s="109">
        <f t="shared" si="31"/>
        <v>0</v>
      </c>
      <c r="P38" s="120"/>
      <c r="Q38" s="109">
        <f t="shared" si="32"/>
        <v>0</v>
      </c>
      <c r="R38" s="120"/>
      <c r="S38" s="109">
        <f t="shared" si="33"/>
        <v>0</v>
      </c>
      <c r="T38" s="120"/>
      <c r="U38" s="109">
        <f t="shared" si="34"/>
        <v>0</v>
      </c>
      <c r="V38" s="120"/>
      <c r="W38" s="109">
        <f t="shared" si="35"/>
        <v>0</v>
      </c>
      <c r="X38" s="120"/>
      <c r="Y38" s="109">
        <f t="shared" si="36"/>
        <v>0</v>
      </c>
      <c r="Z38" s="120"/>
      <c r="AA38" s="109">
        <f t="shared" si="37"/>
        <v>0</v>
      </c>
      <c r="AB38" s="120"/>
      <c r="AC38" s="109">
        <f t="shared" si="38"/>
        <v>0</v>
      </c>
      <c r="AD38" s="120"/>
      <c r="AE38" s="109">
        <f t="shared" si="39"/>
        <v>0</v>
      </c>
      <c r="AF38" s="120"/>
      <c r="AG38" s="109">
        <f t="shared" si="40"/>
        <v>0</v>
      </c>
      <c r="AH38" s="120"/>
      <c r="AI38" s="109">
        <f t="shared" si="41"/>
        <v>0</v>
      </c>
      <c r="AJ38" s="120"/>
      <c r="AK38" s="109">
        <f t="shared" si="42"/>
        <v>0</v>
      </c>
      <c r="AL38" s="120"/>
      <c r="AM38" s="109">
        <f t="shared" si="43"/>
        <v>0</v>
      </c>
      <c r="AN38" s="120"/>
      <c r="AO38" s="109">
        <f t="shared" si="44"/>
        <v>0</v>
      </c>
      <c r="AP38" s="120"/>
      <c r="AQ38" s="109">
        <f t="shared" si="45"/>
        <v>0</v>
      </c>
      <c r="AR38" s="120"/>
      <c r="AS38" s="109">
        <f t="shared" si="46"/>
        <v>0</v>
      </c>
      <c r="AT38" s="120"/>
      <c r="AU38" s="109">
        <f t="shared" si="47"/>
        <v>0</v>
      </c>
      <c r="AV38" s="120"/>
      <c r="AW38" s="109">
        <f t="shared" si="48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0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49">IF(D28="x","x","")</f>
        <v/>
      </c>
      <c r="E62" s="115"/>
      <c r="F62" s="120" t="str">
        <f t="shared" si="49"/>
        <v/>
      </c>
      <c r="G62" s="115"/>
      <c r="H62" s="120" t="str">
        <f t="shared" ref="H62:H72" si="50">IF(H28="x","x","")</f>
        <v/>
      </c>
      <c r="I62" s="115"/>
      <c r="J62" s="120" t="str">
        <f t="shared" ref="J62:J72" si="51">IF(J28="x","x","")</f>
        <v/>
      </c>
      <c r="K62" s="115"/>
      <c r="L62" s="120" t="str">
        <f t="shared" ref="L62:L72" si="52">IF(L28="x","x","")</f>
        <v/>
      </c>
      <c r="M62" s="115"/>
      <c r="N62" s="120" t="str">
        <f t="shared" ref="N62:N72" si="53">IF(N28="x","x","")</f>
        <v/>
      </c>
      <c r="O62" s="115"/>
      <c r="P62" s="120" t="str">
        <f t="shared" ref="P62:P72" si="54">IF(P28="x","x","")</f>
        <v/>
      </c>
      <c r="Q62" s="115"/>
      <c r="R62" s="120" t="str">
        <f t="shared" ref="R62:R72" si="55">IF(R28="x","x","")</f>
        <v/>
      </c>
      <c r="S62" s="115"/>
      <c r="T62" s="120" t="str">
        <f t="shared" ref="T62:T72" si="56">IF(T28="x","x","")</f>
        <v/>
      </c>
      <c r="U62" s="115"/>
      <c r="V62" s="120" t="str">
        <f t="shared" ref="V62:V72" si="57">IF(V28="x","x","")</f>
        <v/>
      </c>
      <c r="W62" s="115"/>
      <c r="X62" s="120" t="str">
        <f t="shared" ref="X62:X72" si="58">IF(X28="x","x","")</f>
        <v/>
      </c>
      <c r="Y62" s="115"/>
      <c r="Z62" s="120" t="str">
        <f t="shared" ref="Z62:Z72" si="59">IF(Z28="x","x","")</f>
        <v/>
      </c>
      <c r="AA62" s="115"/>
      <c r="AB62" s="120" t="str">
        <f t="shared" ref="AB62:AB72" si="60">IF(AB28="x","x","")</f>
        <v/>
      </c>
      <c r="AC62" s="115"/>
      <c r="AD62" s="120" t="str">
        <f t="shared" ref="AD62:AD72" si="61">IF(AD28="x","x","")</f>
        <v/>
      </c>
      <c r="AE62" s="115"/>
      <c r="AF62" s="120" t="str">
        <f t="shared" ref="AF62:AF72" si="62">IF(AF28="x","x","")</f>
        <v/>
      </c>
      <c r="AG62" s="115"/>
      <c r="AH62" s="120" t="str">
        <f t="shared" ref="AH62:AH72" si="63">IF(AH28="x","x","")</f>
        <v/>
      </c>
      <c r="AI62" s="115"/>
      <c r="AJ62" s="120" t="str">
        <f t="shared" ref="AJ62:AJ72" si="64">IF(AJ28="x","x","")</f>
        <v/>
      </c>
      <c r="AK62" s="115"/>
      <c r="AL62" s="120" t="str">
        <f t="shared" ref="AL62:AL72" si="65">IF(AL28="x","x","")</f>
        <v/>
      </c>
      <c r="AM62" s="115"/>
      <c r="AN62" s="120" t="str">
        <f t="shared" ref="AN62:AN72" si="66">IF(AN28="x","x","")</f>
        <v/>
      </c>
      <c r="AO62" s="115"/>
      <c r="AP62" s="120" t="str">
        <f t="shared" ref="AP62:AP72" si="67">IF(AP28="x","x","")</f>
        <v/>
      </c>
      <c r="AQ62" s="115"/>
      <c r="AR62" s="120" t="str">
        <f t="shared" ref="AR62:AR72" si="68">IF(AR28="x","x","")</f>
        <v/>
      </c>
      <c r="AS62" s="115"/>
      <c r="AT62" s="120" t="str">
        <f t="shared" ref="AT62:AT72" si="69">IF(AT28="x","x","")</f>
        <v/>
      </c>
      <c r="AU62" s="115"/>
      <c r="AV62" s="120" t="str">
        <f t="shared" ref="AV62:AV72" si="70">IF(AV28="x","x","")</f>
        <v/>
      </c>
      <c r="AW62" s="115"/>
      <c r="AX62" s="120" t="str">
        <f t="shared" ref="AX62:AX72" si="71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49"/>
        <v/>
      </c>
      <c r="E63" s="115"/>
      <c r="F63" s="119" t="str">
        <f t="shared" si="49"/>
        <v/>
      </c>
      <c r="G63" s="115"/>
      <c r="H63" s="119" t="str">
        <f t="shared" si="50"/>
        <v/>
      </c>
      <c r="I63" s="115"/>
      <c r="J63" s="119" t="str">
        <f t="shared" si="51"/>
        <v/>
      </c>
      <c r="K63" s="115"/>
      <c r="L63" s="119" t="str">
        <f t="shared" si="52"/>
        <v/>
      </c>
      <c r="M63" s="115"/>
      <c r="N63" s="119" t="str">
        <f t="shared" si="53"/>
        <v/>
      </c>
      <c r="O63" s="115"/>
      <c r="P63" s="119" t="str">
        <f t="shared" si="54"/>
        <v/>
      </c>
      <c r="Q63" s="115"/>
      <c r="R63" s="119" t="str">
        <f t="shared" si="55"/>
        <v/>
      </c>
      <c r="S63" s="115"/>
      <c r="T63" s="119" t="str">
        <f t="shared" si="56"/>
        <v/>
      </c>
      <c r="U63" s="115"/>
      <c r="V63" s="119" t="str">
        <f t="shared" si="57"/>
        <v/>
      </c>
      <c r="W63" s="115"/>
      <c r="X63" s="119" t="str">
        <f t="shared" si="58"/>
        <v/>
      </c>
      <c r="Y63" s="115"/>
      <c r="Z63" s="119" t="str">
        <f t="shared" si="59"/>
        <v/>
      </c>
      <c r="AA63" s="115"/>
      <c r="AB63" s="119" t="str">
        <f t="shared" si="60"/>
        <v/>
      </c>
      <c r="AC63" s="115"/>
      <c r="AD63" s="119" t="str">
        <f t="shared" si="61"/>
        <v/>
      </c>
      <c r="AE63" s="115"/>
      <c r="AF63" s="119" t="str">
        <f t="shared" si="62"/>
        <v/>
      </c>
      <c r="AG63" s="115"/>
      <c r="AH63" s="119" t="str">
        <f t="shared" si="63"/>
        <v/>
      </c>
      <c r="AI63" s="115"/>
      <c r="AJ63" s="119" t="str">
        <f t="shared" si="64"/>
        <v/>
      </c>
      <c r="AK63" s="115"/>
      <c r="AL63" s="119" t="str">
        <f t="shared" si="65"/>
        <v/>
      </c>
      <c r="AM63" s="115"/>
      <c r="AN63" s="119" t="str">
        <f t="shared" si="66"/>
        <v/>
      </c>
      <c r="AO63" s="115"/>
      <c r="AP63" s="119" t="str">
        <f t="shared" si="67"/>
        <v/>
      </c>
      <c r="AQ63" s="115"/>
      <c r="AR63" s="119" t="str">
        <f t="shared" si="68"/>
        <v/>
      </c>
      <c r="AS63" s="115"/>
      <c r="AT63" s="119" t="str">
        <f t="shared" si="69"/>
        <v/>
      </c>
      <c r="AU63" s="115"/>
      <c r="AV63" s="119" t="str">
        <f t="shared" si="70"/>
        <v/>
      </c>
      <c r="AW63" s="115"/>
      <c r="AX63" s="119" t="str">
        <f t="shared" si="71"/>
        <v/>
      </c>
    </row>
    <row r="64" spans="1:55" ht="13" x14ac:dyDescent="0.3">
      <c r="A64" s="4"/>
      <c r="B64" s="111" t="s">
        <v>162</v>
      </c>
      <c r="C64" s="115"/>
      <c r="D64" s="120" t="str">
        <f t="shared" si="49"/>
        <v/>
      </c>
      <c r="E64" s="115"/>
      <c r="F64" s="120" t="str">
        <f t="shared" si="49"/>
        <v/>
      </c>
      <c r="G64" s="115"/>
      <c r="H64" s="120" t="str">
        <f t="shared" si="50"/>
        <v/>
      </c>
      <c r="I64" s="115"/>
      <c r="J64" s="120" t="str">
        <f t="shared" si="51"/>
        <v/>
      </c>
      <c r="K64" s="115"/>
      <c r="L64" s="120" t="str">
        <f t="shared" si="52"/>
        <v/>
      </c>
      <c r="M64" s="115"/>
      <c r="N64" s="120" t="str">
        <f t="shared" si="53"/>
        <v/>
      </c>
      <c r="O64" s="115"/>
      <c r="P64" s="120" t="str">
        <f t="shared" si="54"/>
        <v/>
      </c>
      <c r="Q64" s="115"/>
      <c r="R64" s="120" t="str">
        <f t="shared" si="55"/>
        <v/>
      </c>
      <c r="S64" s="115"/>
      <c r="T64" s="120" t="str">
        <f t="shared" si="56"/>
        <v/>
      </c>
      <c r="U64" s="115"/>
      <c r="V64" s="120" t="str">
        <f t="shared" si="57"/>
        <v/>
      </c>
      <c r="W64" s="115"/>
      <c r="X64" s="120" t="str">
        <f t="shared" si="58"/>
        <v/>
      </c>
      <c r="Y64" s="115"/>
      <c r="Z64" s="120" t="str">
        <f t="shared" si="59"/>
        <v/>
      </c>
      <c r="AA64" s="115"/>
      <c r="AB64" s="120" t="str">
        <f t="shared" si="60"/>
        <v/>
      </c>
      <c r="AC64" s="115"/>
      <c r="AD64" s="120" t="str">
        <f t="shared" si="61"/>
        <v/>
      </c>
      <c r="AE64" s="115"/>
      <c r="AF64" s="120" t="str">
        <f t="shared" si="62"/>
        <v/>
      </c>
      <c r="AG64" s="115"/>
      <c r="AH64" s="120" t="str">
        <f t="shared" si="63"/>
        <v/>
      </c>
      <c r="AI64" s="115"/>
      <c r="AJ64" s="120" t="str">
        <f t="shared" si="64"/>
        <v/>
      </c>
      <c r="AK64" s="115"/>
      <c r="AL64" s="120" t="str">
        <f t="shared" si="65"/>
        <v/>
      </c>
      <c r="AM64" s="115"/>
      <c r="AN64" s="120" t="str">
        <f t="shared" si="66"/>
        <v/>
      </c>
      <c r="AO64" s="115"/>
      <c r="AP64" s="120" t="str">
        <f t="shared" si="67"/>
        <v/>
      </c>
      <c r="AQ64" s="115"/>
      <c r="AR64" s="120" t="str">
        <f t="shared" si="68"/>
        <v/>
      </c>
      <c r="AS64" s="115"/>
      <c r="AT64" s="120" t="str">
        <f t="shared" si="69"/>
        <v/>
      </c>
      <c r="AU64" s="115"/>
      <c r="AV64" s="120" t="str">
        <f t="shared" si="70"/>
        <v/>
      </c>
      <c r="AW64" s="115"/>
      <c r="AX64" s="120" t="str">
        <f t="shared" si="71"/>
        <v/>
      </c>
    </row>
    <row r="65" spans="1:50" ht="13" x14ac:dyDescent="0.3">
      <c r="A65" s="4"/>
      <c r="B65" s="111" t="s">
        <v>163</v>
      </c>
      <c r="C65" s="115"/>
      <c r="D65" s="119" t="str">
        <f t="shared" si="49"/>
        <v/>
      </c>
      <c r="E65" s="115"/>
      <c r="F65" s="119" t="str">
        <f t="shared" si="49"/>
        <v/>
      </c>
      <c r="G65" s="115"/>
      <c r="H65" s="119" t="str">
        <f t="shared" si="50"/>
        <v/>
      </c>
      <c r="I65" s="115"/>
      <c r="J65" s="119" t="str">
        <f t="shared" si="51"/>
        <v/>
      </c>
      <c r="K65" s="115"/>
      <c r="L65" s="119" t="str">
        <f t="shared" si="52"/>
        <v/>
      </c>
      <c r="M65" s="115"/>
      <c r="N65" s="119" t="str">
        <f t="shared" si="53"/>
        <v/>
      </c>
      <c r="O65" s="115"/>
      <c r="P65" s="119" t="str">
        <f t="shared" si="54"/>
        <v/>
      </c>
      <c r="Q65" s="115"/>
      <c r="R65" s="119" t="str">
        <f t="shared" si="55"/>
        <v/>
      </c>
      <c r="S65" s="115"/>
      <c r="T65" s="119" t="str">
        <f t="shared" si="56"/>
        <v/>
      </c>
      <c r="U65" s="115"/>
      <c r="V65" s="119" t="str">
        <f t="shared" si="57"/>
        <v/>
      </c>
      <c r="W65" s="115"/>
      <c r="X65" s="119" t="str">
        <f t="shared" si="58"/>
        <v/>
      </c>
      <c r="Y65" s="115"/>
      <c r="Z65" s="119" t="str">
        <f t="shared" si="59"/>
        <v/>
      </c>
      <c r="AA65" s="115"/>
      <c r="AB65" s="119" t="str">
        <f t="shared" si="60"/>
        <v/>
      </c>
      <c r="AC65" s="115"/>
      <c r="AD65" s="119" t="str">
        <f t="shared" si="61"/>
        <v/>
      </c>
      <c r="AE65" s="115"/>
      <c r="AF65" s="119" t="str">
        <f t="shared" si="62"/>
        <v/>
      </c>
      <c r="AG65" s="115"/>
      <c r="AH65" s="119" t="str">
        <f t="shared" si="63"/>
        <v/>
      </c>
      <c r="AI65" s="115"/>
      <c r="AJ65" s="119" t="str">
        <f t="shared" si="64"/>
        <v/>
      </c>
      <c r="AK65" s="115"/>
      <c r="AL65" s="119" t="str">
        <f t="shared" si="65"/>
        <v/>
      </c>
      <c r="AM65" s="115"/>
      <c r="AN65" s="119" t="str">
        <f t="shared" si="66"/>
        <v/>
      </c>
      <c r="AO65" s="115"/>
      <c r="AP65" s="119" t="str">
        <f t="shared" si="67"/>
        <v/>
      </c>
      <c r="AQ65" s="115"/>
      <c r="AR65" s="119" t="str">
        <f t="shared" si="68"/>
        <v/>
      </c>
      <c r="AS65" s="115"/>
      <c r="AT65" s="119" t="str">
        <f t="shared" si="69"/>
        <v/>
      </c>
      <c r="AU65" s="115"/>
      <c r="AV65" s="119" t="str">
        <f t="shared" si="70"/>
        <v/>
      </c>
      <c r="AW65" s="115"/>
      <c r="AX65" s="119" t="str">
        <f t="shared" si="71"/>
        <v/>
      </c>
    </row>
    <row r="66" spans="1:50" ht="13" x14ac:dyDescent="0.3">
      <c r="A66" s="4"/>
      <c r="B66" s="111" t="s">
        <v>165</v>
      </c>
      <c r="C66" s="115"/>
      <c r="D66" s="120" t="str">
        <f t="shared" si="49"/>
        <v/>
      </c>
      <c r="E66" s="115"/>
      <c r="F66" s="120" t="str">
        <f t="shared" si="49"/>
        <v/>
      </c>
      <c r="G66" s="115"/>
      <c r="H66" s="120" t="str">
        <f t="shared" si="50"/>
        <v/>
      </c>
      <c r="I66" s="115"/>
      <c r="J66" s="120" t="str">
        <f t="shared" si="51"/>
        <v/>
      </c>
      <c r="K66" s="115"/>
      <c r="L66" s="120" t="str">
        <f t="shared" si="52"/>
        <v/>
      </c>
      <c r="M66" s="115"/>
      <c r="N66" s="120" t="str">
        <f t="shared" si="53"/>
        <v/>
      </c>
      <c r="O66" s="115"/>
      <c r="P66" s="120" t="str">
        <f t="shared" si="54"/>
        <v/>
      </c>
      <c r="Q66" s="115"/>
      <c r="R66" s="120" t="str">
        <f t="shared" si="55"/>
        <v/>
      </c>
      <c r="S66" s="115"/>
      <c r="T66" s="120" t="str">
        <f t="shared" si="56"/>
        <v/>
      </c>
      <c r="U66" s="115"/>
      <c r="V66" s="120" t="str">
        <f t="shared" si="57"/>
        <v/>
      </c>
      <c r="W66" s="115"/>
      <c r="X66" s="120" t="str">
        <f t="shared" si="58"/>
        <v/>
      </c>
      <c r="Y66" s="115"/>
      <c r="Z66" s="120" t="str">
        <f t="shared" si="59"/>
        <v/>
      </c>
      <c r="AA66" s="115"/>
      <c r="AB66" s="120" t="str">
        <f t="shared" si="60"/>
        <v/>
      </c>
      <c r="AC66" s="115"/>
      <c r="AD66" s="120" t="str">
        <f t="shared" si="61"/>
        <v/>
      </c>
      <c r="AE66" s="115"/>
      <c r="AF66" s="120" t="str">
        <f t="shared" si="62"/>
        <v/>
      </c>
      <c r="AG66" s="115"/>
      <c r="AH66" s="120" t="str">
        <f t="shared" si="63"/>
        <v/>
      </c>
      <c r="AI66" s="115"/>
      <c r="AJ66" s="120" t="str">
        <f t="shared" si="64"/>
        <v/>
      </c>
      <c r="AK66" s="115"/>
      <c r="AL66" s="120" t="str">
        <f t="shared" si="65"/>
        <v/>
      </c>
      <c r="AM66" s="115"/>
      <c r="AN66" s="120" t="str">
        <f t="shared" si="66"/>
        <v/>
      </c>
      <c r="AO66" s="115"/>
      <c r="AP66" s="120" t="str">
        <f t="shared" si="67"/>
        <v/>
      </c>
      <c r="AQ66" s="115"/>
      <c r="AR66" s="120" t="str">
        <f t="shared" si="68"/>
        <v/>
      </c>
      <c r="AS66" s="115"/>
      <c r="AT66" s="120" t="str">
        <f t="shared" si="69"/>
        <v/>
      </c>
      <c r="AU66" s="115"/>
      <c r="AV66" s="120" t="str">
        <f t="shared" si="70"/>
        <v/>
      </c>
      <c r="AW66" s="115"/>
      <c r="AX66" s="120" t="str">
        <f t="shared" si="71"/>
        <v/>
      </c>
    </row>
    <row r="67" spans="1:50" ht="13" x14ac:dyDescent="0.3">
      <c r="A67" s="4"/>
      <c r="B67" s="111" t="s">
        <v>166</v>
      </c>
      <c r="C67" s="115"/>
      <c r="D67" s="119" t="str">
        <f t="shared" si="49"/>
        <v/>
      </c>
      <c r="E67" s="115"/>
      <c r="F67" s="119" t="str">
        <f t="shared" si="49"/>
        <v/>
      </c>
      <c r="G67" s="115"/>
      <c r="H67" s="119" t="str">
        <f t="shared" si="50"/>
        <v/>
      </c>
      <c r="I67" s="115"/>
      <c r="J67" s="119" t="str">
        <f t="shared" si="51"/>
        <v/>
      </c>
      <c r="K67" s="115"/>
      <c r="L67" s="119" t="str">
        <f t="shared" si="52"/>
        <v/>
      </c>
      <c r="M67" s="115"/>
      <c r="N67" s="119" t="str">
        <f t="shared" si="53"/>
        <v/>
      </c>
      <c r="O67" s="115"/>
      <c r="P67" s="119" t="str">
        <f t="shared" si="54"/>
        <v/>
      </c>
      <c r="Q67" s="115"/>
      <c r="R67" s="119" t="str">
        <f t="shared" si="55"/>
        <v/>
      </c>
      <c r="S67" s="115"/>
      <c r="T67" s="119" t="str">
        <f t="shared" si="56"/>
        <v/>
      </c>
      <c r="U67" s="115"/>
      <c r="V67" s="119" t="str">
        <f t="shared" si="57"/>
        <v/>
      </c>
      <c r="W67" s="115"/>
      <c r="X67" s="119" t="str">
        <f t="shared" si="58"/>
        <v/>
      </c>
      <c r="Y67" s="115"/>
      <c r="Z67" s="119" t="str">
        <f t="shared" si="59"/>
        <v/>
      </c>
      <c r="AA67" s="115"/>
      <c r="AB67" s="119" t="str">
        <f t="shared" si="60"/>
        <v/>
      </c>
      <c r="AC67" s="115"/>
      <c r="AD67" s="119" t="str">
        <f t="shared" si="61"/>
        <v/>
      </c>
      <c r="AE67" s="115"/>
      <c r="AF67" s="119" t="str">
        <f t="shared" si="62"/>
        <v/>
      </c>
      <c r="AG67" s="115"/>
      <c r="AH67" s="119" t="str">
        <f t="shared" si="63"/>
        <v/>
      </c>
      <c r="AI67" s="115"/>
      <c r="AJ67" s="119" t="str">
        <f t="shared" si="64"/>
        <v/>
      </c>
      <c r="AK67" s="115"/>
      <c r="AL67" s="119" t="str">
        <f t="shared" si="65"/>
        <v/>
      </c>
      <c r="AM67" s="115"/>
      <c r="AN67" s="119" t="str">
        <f t="shared" si="66"/>
        <v/>
      </c>
      <c r="AO67" s="115"/>
      <c r="AP67" s="119" t="str">
        <f t="shared" si="67"/>
        <v/>
      </c>
      <c r="AQ67" s="115"/>
      <c r="AR67" s="119" t="str">
        <f t="shared" si="68"/>
        <v/>
      </c>
      <c r="AS67" s="115"/>
      <c r="AT67" s="119" t="str">
        <f t="shared" si="69"/>
        <v/>
      </c>
      <c r="AU67" s="115"/>
      <c r="AV67" s="119" t="str">
        <f t="shared" si="70"/>
        <v/>
      </c>
      <c r="AW67" s="115"/>
      <c r="AX67" s="119" t="str">
        <f t="shared" si="71"/>
        <v/>
      </c>
    </row>
    <row r="68" spans="1:50" ht="13" x14ac:dyDescent="0.3">
      <c r="A68" s="4"/>
      <c r="B68" s="111" t="s">
        <v>167</v>
      </c>
      <c r="C68" s="115"/>
      <c r="D68" s="120" t="str">
        <f t="shared" si="49"/>
        <v/>
      </c>
      <c r="E68" s="115"/>
      <c r="F68" s="120" t="str">
        <f t="shared" si="49"/>
        <v/>
      </c>
      <c r="G68" s="115"/>
      <c r="H68" s="120" t="str">
        <f t="shared" si="50"/>
        <v/>
      </c>
      <c r="I68" s="115"/>
      <c r="J68" s="120" t="str">
        <f t="shared" si="51"/>
        <v/>
      </c>
      <c r="K68" s="115"/>
      <c r="L68" s="120" t="str">
        <f t="shared" si="52"/>
        <v/>
      </c>
      <c r="M68" s="115"/>
      <c r="N68" s="120" t="str">
        <f t="shared" si="53"/>
        <v/>
      </c>
      <c r="O68" s="115"/>
      <c r="P68" s="120" t="str">
        <f t="shared" si="54"/>
        <v/>
      </c>
      <c r="Q68" s="115"/>
      <c r="R68" s="120" t="str">
        <f t="shared" si="55"/>
        <v/>
      </c>
      <c r="S68" s="115"/>
      <c r="T68" s="120" t="str">
        <f t="shared" si="56"/>
        <v/>
      </c>
      <c r="U68" s="115"/>
      <c r="V68" s="120" t="str">
        <f t="shared" si="57"/>
        <v/>
      </c>
      <c r="W68" s="115"/>
      <c r="X68" s="120" t="str">
        <f t="shared" si="58"/>
        <v/>
      </c>
      <c r="Y68" s="115"/>
      <c r="Z68" s="120" t="str">
        <f t="shared" si="59"/>
        <v/>
      </c>
      <c r="AA68" s="115"/>
      <c r="AB68" s="120" t="str">
        <f t="shared" si="60"/>
        <v/>
      </c>
      <c r="AC68" s="115"/>
      <c r="AD68" s="120" t="str">
        <f t="shared" si="61"/>
        <v/>
      </c>
      <c r="AE68" s="115"/>
      <c r="AF68" s="120" t="str">
        <f t="shared" si="62"/>
        <v/>
      </c>
      <c r="AG68" s="115"/>
      <c r="AH68" s="120" t="str">
        <f t="shared" si="63"/>
        <v/>
      </c>
      <c r="AI68" s="115"/>
      <c r="AJ68" s="120" t="str">
        <f t="shared" si="64"/>
        <v/>
      </c>
      <c r="AK68" s="115"/>
      <c r="AL68" s="120" t="str">
        <f t="shared" si="65"/>
        <v/>
      </c>
      <c r="AM68" s="115"/>
      <c r="AN68" s="120" t="str">
        <f t="shared" si="66"/>
        <v/>
      </c>
      <c r="AO68" s="115"/>
      <c r="AP68" s="120" t="str">
        <f t="shared" si="67"/>
        <v/>
      </c>
      <c r="AQ68" s="115"/>
      <c r="AR68" s="120" t="str">
        <f t="shared" si="68"/>
        <v/>
      </c>
      <c r="AS68" s="115"/>
      <c r="AT68" s="120" t="str">
        <f t="shared" si="69"/>
        <v/>
      </c>
      <c r="AU68" s="115"/>
      <c r="AV68" s="120" t="str">
        <f t="shared" si="70"/>
        <v/>
      </c>
      <c r="AW68" s="115"/>
      <c r="AX68" s="120" t="str">
        <f t="shared" si="71"/>
        <v/>
      </c>
    </row>
    <row r="69" spans="1:50" ht="13" x14ac:dyDescent="0.3">
      <c r="A69" s="4"/>
      <c r="B69" s="111" t="s">
        <v>168</v>
      </c>
      <c r="C69" s="115"/>
      <c r="D69" s="119" t="str">
        <f t="shared" si="49"/>
        <v/>
      </c>
      <c r="E69" s="115"/>
      <c r="F69" s="119" t="str">
        <f t="shared" si="49"/>
        <v/>
      </c>
      <c r="G69" s="115"/>
      <c r="H69" s="119" t="str">
        <f t="shared" si="50"/>
        <v/>
      </c>
      <c r="I69" s="115"/>
      <c r="J69" s="119" t="str">
        <f t="shared" si="51"/>
        <v/>
      </c>
      <c r="K69" s="115"/>
      <c r="L69" s="119" t="str">
        <f t="shared" si="52"/>
        <v/>
      </c>
      <c r="M69" s="115"/>
      <c r="N69" s="119" t="str">
        <f t="shared" si="53"/>
        <v/>
      </c>
      <c r="O69" s="115"/>
      <c r="P69" s="119" t="str">
        <f t="shared" si="54"/>
        <v/>
      </c>
      <c r="Q69" s="115"/>
      <c r="R69" s="119" t="str">
        <f t="shared" si="55"/>
        <v/>
      </c>
      <c r="S69" s="115"/>
      <c r="T69" s="119" t="str">
        <f t="shared" si="56"/>
        <v/>
      </c>
      <c r="U69" s="115"/>
      <c r="V69" s="119" t="str">
        <f t="shared" si="57"/>
        <v/>
      </c>
      <c r="W69" s="115"/>
      <c r="X69" s="119" t="str">
        <f t="shared" si="58"/>
        <v/>
      </c>
      <c r="Y69" s="115"/>
      <c r="Z69" s="119" t="str">
        <f t="shared" si="59"/>
        <v/>
      </c>
      <c r="AA69" s="115"/>
      <c r="AB69" s="119" t="str">
        <f t="shared" si="60"/>
        <v/>
      </c>
      <c r="AC69" s="115"/>
      <c r="AD69" s="119" t="str">
        <f t="shared" si="61"/>
        <v/>
      </c>
      <c r="AE69" s="115"/>
      <c r="AF69" s="119" t="str">
        <f t="shared" si="62"/>
        <v/>
      </c>
      <c r="AG69" s="115"/>
      <c r="AH69" s="119" t="str">
        <f t="shared" si="63"/>
        <v/>
      </c>
      <c r="AI69" s="115"/>
      <c r="AJ69" s="119" t="str">
        <f t="shared" si="64"/>
        <v/>
      </c>
      <c r="AK69" s="115"/>
      <c r="AL69" s="119" t="str">
        <f t="shared" si="65"/>
        <v/>
      </c>
      <c r="AM69" s="115"/>
      <c r="AN69" s="119" t="str">
        <f t="shared" si="66"/>
        <v/>
      </c>
      <c r="AO69" s="115"/>
      <c r="AP69" s="119" t="str">
        <f t="shared" si="67"/>
        <v/>
      </c>
      <c r="AQ69" s="115"/>
      <c r="AR69" s="119" t="str">
        <f t="shared" si="68"/>
        <v/>
      </c>
      <c r="AS69" s="115"/>
      <c r="AT69" s="119" t="str">
        <f t="shared" si="69"/>
        <v/>
      </c>
      <c r="AU69" s="115"/>
      <c r="AV69" s="119" t="str">
        <f t="shared" si="70"/>
        <v/>
      </c>
      <c r="AW69" s="115"/>
      <c r="AX69" s="119" t="str">
        <f t="shared" si="71"/>
        <v/>
      </c>
    </row>
    <row r="70" spans="1:50" ht="13" x14ac:dyDescent="0.3">
      <c r="A70" s="4"/>
      <c r="B70" s="111" t="s">
        <v>169</v>
      </c>
      <c r="C70" s="115"/>
      <c r="D70" s="120" t="str">
        <f t="shared" si="49"/>
        <v/>
      </c>
      <c r="E70" s="115"/>
      <c r="F70" s="120" t="str">
        <f t="shared" si="49"/>
        <v/>
      </c>
      <c r="G70" s="115"/>
      <c r="H70" s="120" t="str">
        <f t="shared" si="50"/>
        <v/>
      </c>
      <c r="I70" s="115"/>
      <c r="J70" s="120" t="str">
        <f t="shared" si="51"/>
        <v/>
      </c>
      <c r="K70" s="115"/>
      <c r="L70" s="120" t="str">
        <f t="shared" si="52"/>
        <v/>
      </c>
      <c r="M70" s="115"/>
      <c r="N70" s="120" t="str">
        <f t="shared" si="53"/>
        <v/>
      </c>
      <c r="O70" s="115"/>
      <c r="P70" s="120" t="str">
        <f t="shared" si="54"/>
        <v/>
      </c>
      <c r="Q70" s="115"/>
      <c r="R70" s="120" t="str">
        <f t="shared" si="55"/>
        <v/>
      </c>
      <c r="S70" s="115"/>
      <c r="T70" s="120" t="str">
        <f t="shared" si="56"/>
        <v/>
      </c>
      <c r="U70" s="115"/>
      <c r="V70" s="120" t="str">
        <f t="shared" si="57"/>
        <v/>
      </c>
      <c r="W70" s="115"/>
      <c r="X70" s="120" t="str">
        <f t="shared" si="58"/>
        <v/>
      </c>
      <c r="Y70" s="115"/>
      <c r="Z70" s="120" t="str">
        <f t="shared" si="59"/>
        <v/>
      </c>
      <c r="AA70" s="115"/>
      <c r="AB70" s="120" t="str">
        <f t="shared" si="60"/>
        <v/>
      </c>
      <c r="AC70" s="115"/>
      <c r="AD70" s="120" t="str">
        <f t="shared" si="61"/>
        <v/>
      </c>
      <c r="AE70" s="115"/>
      <c r="AF70" s="120" t="str">
        <f t="shared" si="62"/>
        <v/>
      </c>
      <c r="AG70" s="115"/>
      <c r="AH70" s="120" t="str">
        <f t="shared" si="63"/>
        <v/>
      </c>
      <c r="AI70" s="115"/>
      <c r="AJ70" s="120" t="str">
        <f t="shared" si="64"/>
        <v/>
      </c>
      <c r="AK70" s="115"/>
      <c r="AL70" s="120" t="str">
        <f t="shared" si="65"/>
        <v/>
      </c>
      <c r="AM70" s="115"/>
      <c r="AN70" s="120" t="str">
        <f t="shared" si="66"/>
        <v/>
      </c>
      <c r="AO70" s="115"/>
      <c r="AP70" s="120" t="str">
        <f t="shared" si="67"/>
        <v/>
      </c>
      <c r="AQ70" s="115"/>
      <c r="AR70" s="120" t="str">
        <f t="shared" si="68"/>
        <v/>
      </c>
      <c r="AS70" s="115"/>
      <c r="AT70" s="120" t="str">
        <f t="shared" si="69"/>
        <v/>
      </c>
      <c r="AU70" s="115"/>
      <c r="AV70" s="120" t="str">
        <f t="shared" si="70"/>
        <v/>
      </c>
      <c r="AW70" s="115"/>
      <c r="AX70" s="120" t="str">
        <f t="shared" si="71"/>
        <v/>
      </c>
    </row>
    <row r="71" spans="1:50" ht="13" x14ac:dyDescent="0.3">
      <c r="A71" s="4"/>
      <c r="B71" s="111" t="s">
        <v>170</v>
      </c>
      <c r="C71" s="115"/>
      <c r="D71" s="119" t="str">
        <f t="shared" si="49"/>
        <v/>
      </c>
      <c r="E71" s="115"/>
      <c r="F71" s="119" t="str">
        <f t="shared" si="49"/>
        <v/>
      </c>
      <c r="G71" s="115"/>
      <c r="H71" s="119" t="str">
        <f t="shared" si="50"/>
        <v/>
      </c>
      <c r="I71" s="115"/>
      <c r="J71" s="119" t="str">
        <f t="shared" si="51"/>
        <v/>
      </c>
      <c r="K71" s="115"/>
      <c r="L71" s="119" t="str">
        <f t="shared" si="52"/>
        <v/>
      </c>
      <c r="M71" s="115"/>
      <c r="N71" s="119" t="str">
        <f t="shared" si="53"/>
        <v/>
      </c>
      <c r="O71" s="115"/>
      <c r="P71" s="119" t="str">
        <f t="shared" si="54"/>
        <v/>
      </c>
      <c r="Q71" s="115"/>
      <c r="R71" s="119" t="str">
        <f t="shared" si="55"/>
        <v/>
      </c>
      <c r="S71" s="115"/>
      <c r="T71" s="119" t="str">
        <f t="shared" si="56"/>
        <v/>
      </c>
      <c r="U71" s="115"/>
      <c r="V71" s="119" t="str">
        <f t="shared" si="57"/>
        <v/>
      </c>
      <c r="W71" s="115"/>
      <c r="X71" s="119" t="str">
        <f t="shared" si="58"/>
        <v/>
      </c>
      <c r="Y71" s="115"/>
      <c r="Z71" s="119" t="str">
        <f t="shared" si="59"/>
        <v/>
      </c>
      <c r="AA71" s="115"/>
      <c r="AB71" s="119" t="str">
        <f t="shared" si="60"/>
        <v/>
      </c>
      <c r="AC71" s="115"/>
      <c r="AD71" s="119" t="str">
        <f t="shared" si="61"/>
        <v/>
      </c>
      <c r="AE71" s="115"/>
      <c r="AF71" s="119" t="str">
        <f t="shared" si="62"/>
        <v/>
      </c>
      <c r="AG71" s="115"/>
      <c r="AH71" s="119" t="str">
        <f t="shared" si="63"/>
        <v/>
      </c>
      <c r="AI71" s="115"/>
      <c r="AJ71" s="119" t="str">
        <f t="shared" si="64"/>
        <v/>
      </c>
      <c r="AK71" s="115"/>
      <c r="AL71" s="119" t="str">
        <f t="shared" si="65"/>
        <v/>
      </c>
      <c r="AM71" s="115"/>
      <c r="AN71" s="119" t="str">
        <f t="shared" si="66"/>
        <v/>
      </c>
      <c r="AO71" s="115"/>
      <c r="AP71" s="119" t="str">
        <f t="shared" si="67"/>
        <v/>
      </c>
      <c r="AQ71" s="115"/>
      <c r="AR71" s="119" t="str">
        <f t="shared" si="68"/>
        <v/>
      </c>
      <c r="AS71" s="115"/>
      <c r="AT71" s="119" t="str">
        <f t="shared" si="69"/>
        <v/>
      </c>
      <c r="AU71" s="115"/>
      <c r="AV71" s="119" t="str">
        <f t="shared" si="70"/>
        <v/>
      </c>
      <c r="AW71" s="115"/>
      <c r="AX71" s="119" t="str">
        <f t="shared" si="71"/>
        <v/>
      </c>
    </row>
    <row r="72" spans="1:50" ht="13" x14ac:dyDescent="0.3">
      <c r="A72" s="4"/>
      <c r="B72" s="111" t="s">
        <v>171</v>
      </c>
      <c r="C72" s="115"/>
      <c r="D72" s="120" t="str">
        <f t="shared" si="49"/>
        <v/>
      </c>
      <c r="E72" s="115"/>
      <c r="F72" s="120" t="str">
        <f t="shared" si="49"/>
        <v/>
      </c>
      <c r="G72" s="115"/>
      <c r="H72" s="120" t="str">
        <f t="shared" si="50"/>
        <v/>
      </c>
      <c r="I72" s="115"/>
      <c r="J72" s="120" t="str">
        <f t="shared" si="51"/>
        <v/>
      </c>
      <c r="K72" s="115"/>
      <c r="L72" s="120" t="str">
        <f t="shared" si="52"/>
        <v/>
      </c>
      <c r="M72" s="115"/>
      <c r="N72" s="120" t="str">
        <f t="shared" si="53"/>
        <v/>
      </c>
      <c r="O72" s="115"/>
      <c r="P72" s="120" t="str">
        <f t="shared" si="54"/>
        <v/>
      </c>
      <c r="Q72" s="115"/>
      <c r="R72" s="120" t="str">
        <f t="shared" si="55"/>
        <v/>
      </c>
      <c r="S72" s="115"/>
      <c r="T72" s="120" t="str">
        <f t="shared" si="56"/>
        <v/>
      </c>
      <c r="U72" s="115"/>
      <c r="V72" s="120" t="str">
        <f t="shared" si="57"/>
        <v/>
      </c>
      <c r="W72" s="115"/>
      <c r="X72" s="120" t="str">
        <f t="shared" si="58"/>
        <v/>
      </c>
      <c r="Y72" s="115"/>
      <c r="Z72" s="120" t="str">
        <f t="shared" si="59"/>
        <v/>
      </c>
      <c r="AA72" s="115"/>
      <c r="AB72" s="120" t="str">
        <f t="shared" si="60"/>
        <v/>
      </c>
      <c r="AC72" s="115"/>
      <c r="AD72" s="120" t="str">
        <f t="shared" si="61"/>
        <v/>
      </c>
      <c r="AE72" s="115"/>
      <c r="AF72" s="120" t="str">
        <f t="shared" si="62"/>
        <v/>
      </c>
      <c r="AG72" s="115"/>
      <c r="AH72" s="120" t="str">
        <f t="shared" si="63"/>
        <v/>
      </c>
      <c r="AI72" s="115"/>
      <c r="AJ72" s="120" t="str">
        <f t="shared" si="64"/>
        <v/>
      </c>
      <c r="AK72" s="115"/>
      <c r="AL72" s="120" t="str">
        <f t="shared" si="65"/>
        <v/>
      </c>
      <c r="AM72" s="115"/>
      <c r="AN72" s="120" t="str">
        <f t="shared" si="66"/>
        <v/>
      </c>
      <c r="AO72" s="115"/>
      <c r="AP72" s="120" t="str">
        <f t="shared" si="67"/>
        <v/>
      </c>
      <c r="AQ72" s="115"/>
      <c r="AR72" s="120" t="str">
        <f t="shared" si="68"/>
        <v/>
      </c>
      <c r="AS72" s="115"/>
      <c r="AT72" s="120" t="str">
        <f t="shared" si="69"/>
        <v/>
      </c>
      <c r="AU72" s="115"/>
      <c r="AV72" s="120" t="str">
        <f t="shared" si="70"/>
        <v/>
      </c>
      <c r="AW72" s="115"/>
      <c r="AX72" s="120" t="str">
        <f t="shared" si="71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326</v>
      </c>
    </row>
    <row r="84" spans="1:6" x14ac:dyDescent="0.25">
      <c r="A84" t="s">
        <v>179</v>
      </c>
      <c r="B84" t="s">
        <v>327</v>
      </c>
    </row>
    <row r="85" spans="1:6" ht="13" x14ac:dyDescent="0.3">
      <c r="A85" s="32"/>
      <c r="B85" s="32"/>
    </row>
    <row r="87" spans="1:6" ht="13" x14ac:dyDescent="0.3">
      <c r="A87" s="32"/>
      <c r="B87" s="32"/>
      <c r="C87" s="32"/>
      <c r="D87" s="32"/>
      <c r="E87" s="32"/>
      <c r="F87" s="32"/>
    </row>
    <row r="88" spans="1:6" ht="13" x14ac:dyDescent="0.3">
      <c r="A88" s="32"/>
      <c r="F88" s="130"/>
    </row>
    <row r="89" spans="1:6" ht="13" x14ac:dyDescent="0.3">
      <c r="A89" s="32"/>
    </row>
    <row r="90" spans="1:6" ht="13" x14ac:dyDescent="0.3">
      <c r="A90" s="32"/>
    </row>
    <row r="91" spans="1:6" ht="13" x14ac:dyDescent="0.3">
      <c r="A91" s="32"/>
    </row>
    <row r="92" spans="1:6" ht="13" x14ac:dyDescent="0.3">
      <c r="A92" s="32"/>
    </row>
    <row r="93" spans="1:6" ht="13" x14ac:dyDescent="0.3">
      <c r="A93" s="32"/>
    </row>
    <row r="94" spans="1:6" ht="13" x14ac:dyDescent="0.3">
      <c r="A94" s="32"/>
    </row>
    <row r="95" spans="1:6" ht="13" x14ac:dyDescent="0.3">
      <c r="A95" s="32"/>
    </row>
    <row r="96" spans="1:6" ht="13" x14ac:dyDescent="0.3">
      <c r="A96" s="32"/>
    </row>
    <row r="97" spans="1:1" ht="13" x14ac:dyDescent="0.3">
      <c r="A97" s="32"/>
    </row>
    <row r="98" spans="1:1" ht="13" x14ac:dyDescent="0.3">
      <c r="A98" s="32"/>
    </row>
    <row r="99" spans="1:1" ht="13" x14ac:dyDescent="0.3">
      <c r="A99" s="32"/>
    </row>
    <row r="100" spans="1:1" ht="13" x14ac:dyDescent="0.3">
      <c r="A100" s="32"/>
    </row>
    <row r="101" spans="1:1" ht="13" x14ac:dyDescent="0.3">
      <c r="A101" s="32"/>
    </row>
    <row r="102" spans="1:1" ht="13" x14ac:dyDescent="0.3">
      <c r="A102" s="32"/>
    </row>
    <row r="103" spans="1:1" ht="13" x14ac:dyDescent="0.3">
      <c r="A103" s="32"/>
    </row>
    <row r="104" spans="1:1" ht="13" x14ac:dyDescent="0.3">
      <c r="A104" s="32"/>
    </row>
    <row r="105" spans="1:1" ht="13" x14ac:dyDescent="0.3">
      <c r="A105" s="32"/>
    </row>
    <row r="106" spans="1:1" ht="13" x14ac:dyDescent="0.3">
      <c r="A106" s="32"/>
    </row>
    <row r="107" spans="1:1" ht="13" x14ac:dyDescent="0.3">
      <c r="A107" s="32"/>
    </row>
    <row r="108" spans="1:1" ht="13" x14ac:dyDescent="0.3">
      <c r="A108" s="32"/>
    </row>
    <row r="109" spans="1:1" ht="13" x14ac:dyDescent="0.3">
      <c r="A109" s="32"/>
    </row>
    <row r="110" spans="1:1" ht="13" x14ac:dyDescent="0.3">
      <c r="A110" s="32"/>
    </row>
    <row r="111" spans="1:1" ht="13" x14ac:dyDescent="0.3">
      <c r="A111" s="32"/>
    </row>
  </sheetData>
  <mergeCells count="33">
    <mergeCell ref="Q9:R9"/>
    <mergeCell ref="AQ9:AR9"/>
    <mergeCell ref="AC9:AD9"/>
    <mergeCell ref="AU9:AV9"/>
    <mergeCell ref="C3:Z3"/>
    <mergeCell ref="C4:Z4"/>
    <mergeCell ref="AA3:AX3"/>
    <mergeCell ref="AA4:AX4"/>
    <mergeCell ref="S9:T9"/>
    <mergeCell ref="AM9:AN9"/>
    <mergeCell ref="C9:D9"/>
    <mergeCell ref="E9:F9"/>
    <mergeCell ref="G9:H9"/>
    <mergeCell ref="I9:J9"/>
    <mergeCell ref="K9:L9"/>
    <mergeCell ref="M9:N9"/>
    <mergeCell ref="O9:P9"/>
    <mergeCell ref="AS9:AT9"/>
    <mergeCell ref="W9:X9"/>
    <mergeCell ref="AZ17:BA17"/>
    <mergeCell ref="A56:B56"/>
    <mergeCell ref="AZ15:BC15"/>
    <mergeCell ref="AG9:AH9"/>
    <mergeCell ref="AI9:AJ9"/>
    <mergeCell ref="AE9:AF9"/>
    <mergeCell ref="AK9:AL9"/>
    <mergeCell ref="A22:B22"/>
    <mergeCell ref="AA9:AB9"/>
    <mergeCell ref="U9:V9"/>
    <mergeCell ref="Y9:Z9"/>
    <mergeCell ref="AZ50:BC51"/>
    <mergeCell ref="AW9:AX9"/>
    <mergeCell ref="AO9:AP9"/>
  </mergeCells>
  <phoneticPr fontId="5" type="noConversion"/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12"/>
  <sheetViews>
    <sheetView topLeftCell="A6" zoomScaleNormal="100" workbookViewId="0">
      <pane xSplit="2" ySplit="11" topLeftCell="AG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45141</v>
      </c>
      <c r="B12" s="11" t="s">
        <v>146</v>
      </c>
      <c r="C12" s="3">
        <f>B88</f>
        <v>127</v>
      </c>
      <c r="D12" s="30">
        <f>C88</f>
        <v>24.2</v>
      </c>
      <c r="E12" s="3">
        <f>B89</f>
        <v>142</v>
      </c>
      <c r="F12" s="191">
        <f>C89</f>
        <v>20.85</v>
      </c>
      <c r="G12" s="3">
        <f>B90</f>
        <v>102</v>
      </c>
      <c r="H12" s="30">
        <f>C90</f>
        <v>20.59</v>
      </c>
      <c r="I12" s="3">
        <f>B91</f>
        <v>94</v>
      </c>
      <c r="J12" s="30">
        <f>C91</f>
        <v>19.940000000000001</v>
      </c>
      <c r="K12" s="3">
        <f>B92</f>
        <v>142</v>
      </c>
      <c r="L12" s="30">
        <f>C92</f>
        <v>20.91</v>
      </c>
      <c r="M12" s="3">
        <f>B93</f>
        <v>237</v>
      </c>
      <c r="N12" s="30">
        <f>C93</f>
        <v>22.73</v>
      </c>
      <c r="O12" s="3">
        <f>B94</f>
        <v>308</v>
      </c>
      <c r="P12" s="30">
        <f>C94</f>
        <v>24.77</v>
      </c>
      <c r="Q12" s="3">
        <f>B95</f>
        <v>327</v>
      </c>
      <c r="R12" s="30">
        <f>C95</f>
        <v>27.69</v>
      </c>
      <c r="S12" s="3">
        <f>B96</f>
        <v>372</v>
      </c>
      <c r="T12" s="30">
        <f>C96</f>
        <v>26.96</v>
      </c>
      <c r="U12" s="3">
        <f>B97</f>
        <v>378</v>
      </c>
      <c r="V12" s="30">
        <f>C97</f>
        <v>29.97</v>
      </c>
      <c r="W12" s="3">
        <f>B98</f>
        <v>370</v>
      </c>
      <c r="X12" s="30">
        <f>C98</f>
        <v>42.4</v>
      </c>
      <c r="Y12" s="3">
        <f>B99</f>
        <v>188</v>
      </c>
      <c r="Z12" s="30">
        <f>C99</f>
        <v>45.77</v>
      </c>
      <c r="AA12" s="3">
        <f>B100</f>
        <v>0</v>
      </c>
      <c r="AB12" s="30">
        <f>C100</f>
        <v>0</v>
      </c>
      <c r="AC12" s="3">
        <f>B101</f>
        <v>0</v>
      </c>
      <c r="AD12" s="30">
        <f>C101</f>
        <v>0</v>
      </c>
      <c r="AE12" s="3">
        <f>B102</f>
        <v>52</v>
      </c>
      <c r="AF12" s="30">
        <f>C102</f>
        <v>44.94</v>
      </c>
      <c r="AG12" s="3">
        <f>B103</f>
        <v>113</v>
      </c>
      <c r="AH12" s="30">
        <f>C103</f>
        <v>45.95</v>
      </c>
      <c r="AI12" s="3">
        <f>B104</f>
        <v>135</v>
      </c>
      <c r="AJ12" s="30">
        <f>C104</f>
        <v>119.65</v>
      </c>
      <c r="AK12" s="3">
        <f>B105</f>
        <v>143</v>
      </c>
      <c r="AL12" s="30">
        <f>C105</f>
        <v>50.86</v>
      </c>
      <c r="AM12" s="3">
        <f>B106</f>
        <v>104</v>
      </c>
      <c r="AN12" s="30">
        <f>C106</f>
        <v>49.6</v>
      </c>
      <c r="AO12" s="3">
        <f>B107</f>
        <v>12</v>
      </c>
      <c r="AP12" s="30">
        <f>C107</f>
        <v>101.3</v>
      </c>
      <c r="AQ12" s="3">
        <f>B108</f>
        <v>114</v>
      </c>
      <c r="AR12" s="30">
        <f>C108</f>
        <v>36.6</v>
      </c>
      <c r="AS12" s="3">
        <f>B109</f>
        <v>0</v>
      </c>
      <c r="AT12" s="30">
        <f>C109</f>
        <v>0</v>
      </c>
      <c r="AU12" s="3">
        <f>B110</f>
        <v>25</v>
      </c>
      <c r="AV12" s="30">
        <f>C110</f>
        <v>33.92</v>
      </c>
      <c r="AW12" s="3">
        <f>B111</f>
        <v>0</v>
      </c>
      <c r="AX12" s="30">
        <f>C111</f>
        <v>0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3073.4</v>
      </c>
      <c r="E13" s="24"/>
      <c r="F13" s="9">
        <f>$D89</f>
        <v>2960.7</v>
      </c>
      <c r="G13" s="24"/>
      <c r="H13" s="9">
        <f>$D90</f>
        <v>2100.1799999999998</v>
      </c>
      <c r="I13" s="24"/>
      <c r="J13" s="9">
        <f>$D91</f>
        <v>1874.36</v>
      </c>
      <c r="K13" s="24"/>
      <c r="L13" s="9">
        <f>$D92</f>
        <v>2969.22</v>
      </c>
      <c r="M13" s="24"/>
      <c r="N13" s="9">
        <f>$D93</f>
        <v>5387.01</v>
      </c>
      <c r="O13" s="24"/>
      <c r="P13" s="9">
        <f>$D94</f>
        <v>7629.16</v>
      </c>
      <c r="Q13" s="24"/>
      <c r="R13" s="9">
        <f>$D95</f>
        <v>9054.6299999999992</v>
      </c>
      <c r="S13" s="24"/>
      <c r="T13" s="9">
        <f>$D96</f>
        <v>10029.120000000001</v>
      </c>
      <c r="U13" s="24"/>
      <c r="V13" s="9">
        <f>$D97</f>
        <v>11328.66</v>
      </c>
      <c r="W13" s="24"/>
      <c r="X13" s="9">
        <f>$D98</f>
        <v>15688</v>
      </c>
      <c r="Y13" s="24"/>
      <c r="Z13" s="9">
        <f>$D99</f>
        <v>8604.76</v>
      </c>
      <c r="AA13" s="24"/>
      <c r="AB13" s="9">
        <f>$D100</f>
        <v>0</v>
      </c>
      <c r="AC13" s="24"/>
      <c r="AD13" s="9">
        <f>$D101</f>
        <v>0</v>
      </c>
      <c r="AE13" s="24"/>
      <c r="AF13" s="9">
        <f>$D102</f>
        <v>2336.88</v>
      </c>
      <c r="AG13" s="24"/>
      <c r="AH13" s="9">
        <f>$D103</f>
        <v>5192.3500000000004</v>
      </c>
      <c r="AI13" s="24"/>
      <c r="AJ13" s="9">
        <f>$D104</f>
        <v>16152.75</v>
      </c>
      <c r="AK13" s="24"/>
      <c r="AL13" s="9">
        <f>$D105</f>
        <v>7272.98</v>
      </c>
      <c r="AM13" s="24"/>
      <c r="AN13" s="9">
        <f>$D106</f>
        <v>5158.3999999999996</v>
      </c>
      <c r="AO13" s="24"/>
      <c r="AP13" s="9">
        <f>$D107</f>
        <v>1215.5999999999999</v>
      </c>
      <c r="AQ13" s="24"/>
      <c r="AR13" s="9">
        <f>$D108</f>
        <v>4172.3999999999996</v>
      </c>
      <c r="AS13" s="24"/>
      <c r="AT13" s="9">
        <f>$D109</f>
        <v>0</v>
      </c>
      <c r="AU13" s="24"/>
      <c r="AV13" s="9">
        <f>$D110</f>
        <v>848</v>
      </c>
      <c r="AW13" s="24"/>
      <c r="AX13" s="9">
        <f>$D111</f>
        <v>0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37.880000000000003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19309.760000000002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1672.4</v>
      </c>
      <c r="Y15" s="24"/>
      <c r="Z15" s="9">
        <f>$E99</f>
        <v>1483.32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367.12</v>
      </c>
      <c r="AG15" s="24"/>
      <c r="AH15" s="9">
        <f>$E103</f>
        <v>911.91</v>
      </c>
      <c r="AI15" s="24"/>
      <c r="AJ15" s="9">
        <f>$E104</f>
        <v>11038.95</v>
      </c>
      <c r="AK15" s="24"/>
      <c r="AL15" s="9">
        <f>$E105</f>
        <v>1856.14</v>
      </c>
      <c r="AM15" s="24"/>
      <c r="AN15" s="9">
        <f>$E106</f>
        <v>1218.8800000000001</v>
      </c>
      <c r="AO15" s="24"/>
      <c r="AP15" s="9">
        <f>$E107</f>
        <v>761.04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16</v>
      </c>
      <c r="Z31" s="119" t="s">
        <v>164</v>
      </c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16</v>
      </c>
      <c r="AN31" s="119" t="s">
        <v>164</v>
      </c>
      <c r="AO31" s="109">
        <f t="shared" si="19"/>
        <v>16</v>
      </c>
      <c r="AP31" s="119" t="s">
        <v>164</v>
      </c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16</v>
      </c>
      <c r="Z32" s="120" t="s">
        <v>164</v>
      </c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16</v>
      </c>
      <c r="AN32" s="120" t="s">
        <v>164</v>
      </c>
      <c r="AO32" s="109">
        <f t="shared" si="19"/>
        <v>16</v>
      </c>
      <c r="AP32" s="120" t="s">
        <v>164</v>
      </c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72</v>
      </c>
      <c r="Z34" s="120" t="s">
        <v>164</v>
      </c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72</v>
      </c>
      <c r="AN34" s="120" t="s">
        <v>164</v>
      </c>
      <c r="AO34" s="109">
        <f t="shared" si="19"/>
        <v>72</v>
      </c>
      <c r="AP34" s="120" t="s">
        <v>164</v>
      </c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73</v>
      </c>
      <c r="X35" s="119" t="s">
        <v>164</v>
      </c>
      <c r="Y35" s="109">
        <f t="shared" si="11"/>
        <v>73</v>
      </c>
      <c r="Z35" s="119" t="s">
        <v>164</v>
      </c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73</v>
      </c>
      <c r="AN35" s="119" t="s">
        <v>164</v>
      </c>
      <c r="AO35" s="109">
        <f t="shared" si="19"/>
        <v>73</v>
      </c>
      <c r="AP35" s="119" t="s">
        <v>164</v>
      </c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150</v>
      </c>
      <c r="X36" s="120" t="s">
        <v>164</v>
      </c>
      <c r="Y36" s="109">
        <f t="shared" si="11"/>
        <v>150</v>
      </c>
      <c r="Z36" s="120" t="s">
        <v>164</v>
      </c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327</v>
      </c>
      <c r="X39" s="5"/>
      <c r="Y39" s="110">
        <f>SUM(Y23:Y38)</f>
        <v>327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177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177</v>
      </c>
      <c r="AL39" s="5"/>
      <c r="AM39" s="110">
        <f>SUM(AM23:AM38)</f>
        <v>177</v>
      </c>
      <c r="AN39" s="5"/>
      <c r="AO39" s="110">
        <f>SUM(AO23:AO38)</f>
        <v>177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43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>
        <f>$BC$28-85</f>
        <v>15</v>
      </c>
      <c r="X62" s="120" t="s">
        <v>211</v>
      </c>
      <c r="Y62" s="115"/>
      <c r="Z62" s="120" t="str">
        <f t="shared" ref="Z62:Z72" si="34">IF(Z28="x","x","")</f>
        <v/>
      </c>
      <c r="AA62" s="115"/>
      <c r="AB62" s="120" t="str">
        <f t="shared" ref="AB62:AB72" si="35">IF(AB28="x","x","")</f>
        <v/>
      </c>
      <c r="AC62" s="115"/>
      <c r="AD62" s="120" t="str">
        <f t="shared" ref="AD62:AD72" si="36">IF(AD28="x","x","")</f>
        <v/>
      </c>
      <c r="AE62" s="115"/>
      <c r="AF62" s="120" t="str">
        <f t="shared" ref="AF62:AF72" si="37">IF(AF28="x","x","")</f>
        <v/>
      </c>
      <c r="AG62" s="115"/>
      <c r="AH62" s="120" t="str">
        <f t="shared" ref="AH62:AH72" si="38">IF(AH28="x","x","")</f>
        <v/>
      </c>
      <c r="AI62" s="115"/>
      <c r="AJ62" s="120" t="str">
        <f t="shared" ref="AJ62:AJ72" si="39">IF(AJ28="x","x","")</f>
        <v/>
      </c>
      <c r="AK62" s="115"/>
      <c r="AL62" s="120" t="str">
        <f t="shared" ref="AL62:AL72" si="40">IF(AL28="x","x","")</f>
        <v/>
      </c>
      <c r="AM62" s="115"/>
      <c r="AN62" s="120" t="str">
        <f t="shared" ref="AN62:AN72" si="41">IF(AN28="x","x","")</f>
        <v/>
      </c>
      <c r="AO62" s="115"/>
      <c r="AP62" s="120" t="str">
        <f t="shared" ref="AP62:AP72" si="42">IF(AP28="x","x","")</f>
        <v/>
      </c>
      <c r="AQ62" s="115"/>
      <c r="AR62" s="120" t="str">
        <f t="shared" ref="AR62:AR72" si="43">IF(AR28="x","x","")</f>
        <v/>
      </c>
      <c r="AS62" s="115"/>
      <c r="AT62" s="120" t="str">
        <f t="shared" ref="AT62:AT72" si="44">IF(AT28="x","x","")</f>
        <v/>
      </c>
      <c r="AU62" s="115"/>
      <c r="AV62" s="120" t="str">
        <f t="shared" ref="AV62:AV72" si="45">IF(AV28="x","x","")</f>
        <v/>
      </c>
      <c r="AW62" s="115"/>
      <c r="AX62" s="120" t="str">
        <f t="shared" ref="AX62:AX72" si="46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>
        <f>$BC$29-82</f>
        <v>13</v>
      </c>
      <c r="X63" s="119" t="s">
        <v>211</v>
      </c>
      <c r="Y63" s="115"/>
      <c r="Z63" s="119" t="str">
        <f t="shared" si="34"/>
        <v/>
      </c>
      <c r="AA63" s="115"/>
      <c r="AB63" s="119" t="str">
        <f t="shared" si="35"/>
        <v/>
      </c>
      <c r="AC63" s="115"/>
      <c r="AD63" s="119" t="str">
        <f t="shared" si="36"/>
        <v/>
      </c>
      <c r="AE63" s="115"/>
      <c r="AF63" s="119" t="str">
        <f t="shared" si="37"/>
        <v/>
      </c>
      <c r="AG63" s="115"/>
      <c r="AH63" s="119" t="str">
        <f t="shared" si="38"/>
        <v/>
      </c>
      <c r="AI63" s="115"/>
      <c r="AJ63" s="119" t="str">
        <f t="shared" si="39"/>
        <v/>
      </c>
      <c r="AK63" s="115"/>
      <c r="AL63" s="119" t="str">
        <f t="shared" si="40"/>
        <v/>
      </c>
      <c r="AM63" s="115"/>
      <c r="AN63" s="119" t="str">
        <f t="shared" si="41"/>
        <v/>
      </c>
      <c r="AO63" s="115"/>
      <c r="AP63" s="119" t="str">
        <f t="shared" si="42"/>
        <v/>
      </c>
      <c r="AQ63" s="115"/>
      <c r="AR63" s="119" t="str">
        <f t="shared" si="43"/>
        <v/>
      </c>
      <c r="AS63" s="115"/>
      <c r="AT63" s="119" t="str">
        <f t="shared" si="44"/>
        <v/>
      </c>
      <c r="AU63" s="115"/>
      <c r="AV63" s="119" t="str">
        <f t="shared" si="45"/>
        <v/>
      </c>
      <c r="AW63" s="115"/>
      <c r="AX63" s="119" t="str">
        <f t="shared" si="46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>
        <f>$BC$30-0</f>
        <v>425</v>
      </c>
      <c r="X64" s="120" t="s">
        <v>212</v>
      </c>
      <c r="Y64" s="115"/>
      <c r="Z64" s="120" t="str">
        <f t="shared" si="34"/>
        <v/>
      </c>
      <c r="AA64" s="115"/>
      <c r="AB64" s="120" t="str">
        <f t="shared" si="35"/>
        <v/>
      </c>
      <c r="AC64" s="115"/>
      <c r="AD64" s="120" t="str">
        <f t="shared" si="36"/>
        <v/>
      </c>
      <c r="AE64" s="115"/>
      <c r="AF64" s="120" t="str">
        <f t="shared" si="37"/>
        <v/>
      </c>
      <c r="AG64" s="115"/>
      <c r="AH64" s="120" t="str">
        <f t="shared" si="38"/>
        <v/>
      </c>
      <c r="AI64" s="115"/>
      <c r="AJ64" s="120" t="str">
        <f t="shared" si="39"/>
        <v/>
      </c>
      <c r="AK64" s="115"/>
      <c r="AL64" s="120" t="str">
        <f t="shared" si="40"/>
        <v/>
      </c>
      <c r="AM64" s="115"/>
      <c r="AN64" s="120" t="str">
        <f t="shared" si="41"/>
        <v/>
      </c>
      <c r="AO64" s="115"/>
      <c r="AP64" s="120" t="str">
        <f t="shared" si="42"/>
        <v/>
      </c>
      <c r="AQ64" s="115"/>
      <c r="AR64" s="120" t="str">
        <f t="shared" si="43"/>
        <v/>
      </c>
      <c r="AS64" s="115"/>
      <c r="AT64" s="120" t="str">
        <f t="shared" si="44"/>
        <v/>
      </c>
      <c r="AU64" s="115"/>
      <c r="AV64" s="120" t="str">
        <f t="shared" si="45"/>
        <v/>
      </c>
      <c r="AW64" s="115"/>
      <c r="AX64" s="120" t="str">
        <f t="shared" si="46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ref="X65:X72" si="47">IF(X31="x","x","")</f>
        <v>x</v>
      </c>
      <c r="Y65" s="115"/>
      <c r="Z65" s="119" t="str">
        <f t="shared" si="34"/>
        <v>x</v>
      </c>
      <c r="AA65" s="115"/>
      <c r="AB65" s="119" t="str">
        <f t="shared" si="35"/>
        <v/>
      </c>
      <c r="AC65" s="115"/>
      <c r="AD65" s="119" t="str">
        <f t="shared" si="36"/>
        <v/>
      </c>
      <c r="AE65" s="115"/>
      <c r="AF65" s="119" t="str">
        <f t="shared" si="37"/>
        <v>x</v>
      </c>
      <c r="AG65" s="115"/>
      <c r="AH65" s="119" t="str">
        <f t="shared" si="38"/>
        <v>x</v>
      </c>
      <c r="AI65" s="115"/>
      <c r="AJ65" s="119" t="str">
        <f t="shared" si="39"/>
        <v>x</v>
      </c>
      <c r="AK65" s="115"/>
      <c r="AL65" s="119" t="str">
        <f t="shared" si="40"/>
        <v>x</v>
      </c>
      <c r="AM65" s="115"/>
      <c r="AN65" s="119" t="str">
        <f t="shared" si="41"/>
        <v>x</v>
      </c>
      <c r="AO65" s="115"/>
      <c r="AP65" s="119" t="str">
        <f t="shared" si="42"/>
        <v>x</v>
      </c>
      <c r="AQ65" s="115"/>
      <c r="AR65" s="119" t="str">
        <f t="shared" si="43"/>
        <v/>
      </c>
      <c r="AS65" s="115"/>
      <c r="AT65" s="119" t="str">
        <f t="shared" si="44"/>
        <v/>
      </c>
      <c r="AU65" s="115"/>
      <c r="AV65" s="119" t="str">
        <f t="shared" si="45"/>
        <v/>
      </c>
      <c r="AW65" s="115"/>
      <c r="AX65" s="119" t="str">
        <f t="shared" si="46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47"/>
        <v>x</v>
      </c>
      <c r="Y66" s="115"/>
      <c r="Z66" s="120" t="str">
        <f t="shared" si="34"/>
        <v>x</v>
      </c>
      <c r="AA66" s="115"/>
      <c r="AB66" s="120" t="str">
        <f t="shared" si="35"/>
        <v/>
      </c>
      <c r="AC66" s="115"/>
      <c r="AD66" s="120" t="str">
        <f t="shared" si="36"/>
        <v/>
      </c>
      <c r="AE66" s="115"/>
      <c r="AF66" s="120" t="str">
        <f t="shared" si="37"/>
        <v>x</v>
      </c>
      <c r="AG66" s="115"/>
      <c r="AH66" s="120" t="str">
        <f t="shared" si="38"/>
        <v>x</v>
      </c>
      <c r="AI66" s="115"/>
      <c r="AJ66" s="120" t="str">
        <f t="shared" si="39"/>
        <v>x</v>
      </c>
      <c r="AK66" s="115"/>
      <c r="AL66" s="120" t="str">
        <f t="shared" si="40"/>
        <v>x</v>
      </c>
      <c r="AM66" s="115"/>
      <c r="AN66" s="120" t="str">
        <f t="shared" si="41"/>
        <v>x</v>
      </c>
      <c r="AO66" s="115"/>
      <c r="AP66" s="120" t="str">
        <f t="shared" si="42"/>
        <v>x</v>
      </c>
      <c r="AQ66" s="115"/>
      <c r="AR66" s="120" t="str">
        <f t="shared" si="43"/>
        <v/>
      </c>
      <c r="AS66" s="115"/>
      <c r="AT66" s="120" t="str">
        <f t="shared" si="44"/>
        <v/>
      </c>
      <c r="AU66" s="115"/>
      <c r="AV66" s="120" t="str">
        <f t="shared" si="45"/>
        <v/>
      </c>
      <c r="AW66" s="115"/>
      <c r="AX66" s="120" t="str">
        <f t="shared" si="46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47"/>
        <v/>
      </c>
      <c r="Y67" s="115"/>
      <c r="Z67" s="119" t="str">
        <f t="shared" si="34"/>
        <v/>
      </c>
      <c r="AA67" s="115"/>
      <c r="AB67" s="119" t="str">
        <f t="shared" si="35"/>
        <v/>
      </c>
      <c r="AC67" s="115"/>
      <c r="AD67" s="119" t="str">
        <f t="shared" si="36"/>
        <v/>
      </c>
      <c r="AE67" s="115"/>
      <c r="AF67" s="119" t="str">
        <f t="shared" si="37"/>
        <v/>
      </c>
      <c r="AG67" s="115"/>
      <c r="AH67" s="119" t="str">
        <f t="shared" si="38"/>
        <v/>
      </c>
      <c r="AI67" s="115"/>
      <c r="AJ67" s="119" t="str">
        <f t="shared" si="39"/>
        <v/>
      </c>
      <c r="AK67" s="115"/>
      <c r="AL67" s="119" t="str">
        <f t="shared" si="40"/>
        <v/>
      </c>
      <c r="AM67" s="115"/>
      <c r="AN67" s="119" t="str">
        <f t="shared" si="41"/>
        <v/>
      </c>
      <c r="AO67" s="115"/>
      <c r="AP67" s="119" t="str">
        <f t="shared" si="42"/>
        <v/>
      </c>
      <c r="AQ67" s="115"/>
      <c r="AR67" s="119" t="str">
        <f t="shared" si="43"/>
        <v/>
      </c>
      <c r="AS67" s="115"/>
      <c r="AT67" s="119" t="str">
        <f t="shared" si="44"/>
        <v/>
      </c>
      <c r="AU67" s="115"/>
      <c r="AV67" s="119" t="str">
        <f t="shared" si="45"/>
        <v/>
      </c>
      <c r="AW67" s="115"/>
      <c r="AX67" s="119" t="str">
        <f t="shared" si="46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47"/>
        <v>x</v>
      </c>
      <c r="Y68" s="115"/>
      <c r="Z68" s="120" t="str">
        <f t="shared" si="34"/>
        <v>x</v>
      </c>
      <c r="AA68" s="115"/>
      <c r="AB68" s="120" t="str">
        <f t="shared" si="35"/>
        <v/>
      </c>
      <c r="AC68" s="115"/>
      <c r="AD68" s="120" t="str">
        <f t="shared" si="36"/>
        <v/>
      </c>
      <c r="AE68" s="115"/>
      <c r="AF68" s="120" t="str">
        <f t="shared" si="37"/>
        <v>x</v>
      </c>
      <c r="AG68" s="115"/>
      <c r="AH68" s="120" t="str">
        <f t="shared" si="38"/>
        <v>x</v>
      </c>
      <c r="AI68" s="115"/>
      <c r="AJ68" s="120" t="str">
        <f t="shared" si="39"/>
        <v>x</v>
      </c>
      <c r="AK68" s="115"/>
      <c r="AL68" s="120" t="str">
        <f t="shared" si="40"/>
        <v>x</v>
      </c>
      <c r="AM68" s="115"/>
      <c r="AN68" s="120" t="str">
        <f t="shared" si="41"/>
        <v>x</v>
      </c>
      <c r="AO68" s="115"/>
      <c r="AP68" s="120" t="str">
        <f t="shared" si="42"/>
        <v>x</v>
      </c>
      <c r="AQ68" s="115"/>
      <c r="AR68" s="120" t="str">
        <f t="shared" si="43"/>
        <v/>
      </c>
      <c r="AS68" s="115"/>
      <c r="AT68" s="120" t="str">
        <f t="shared" si="44"/>
        <v/>
      </c>
      <c r="AU68" s="115"/>
      <c r="AV68" s="120" t="str">
        <f t="shared" si="45"/>
        <v/>
      </c>
      <c r="AW68" s="115"/>
      <c r="AX68" s="120" t="str">
        <f t="shared" si="46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47"/>
        <v>x</v>
      </c>
      <c r="Y69" s="115"/>
      <c r="Z69" s="119" t="str">
        <f t="shared" si="34"/>
        <v>x</v>
      </c>
      <c r="AA69" s="115"/>
      <c r="AB69" s="119" t="str">
        <f t="shared" si="35"/>
        <v/>
      </c>
      <c r="AC69" s="115"/>
      <c r="AD69" s="119" t="str">
        <f t="shared" si="36"/>
        <v/>
      </c>
      <c r="AE69" s="115"/>
      <c r="AF69" s="119" t="str">
        <f t="shared" si="37"/>
        <v>x</v>
      </c>
      <c r="AG69" s="115"/>
      <c r="AH69" s="119" t="str">
        <f t="shared" si="38"/>
        <v>x</v>
      </c>
      <c r="AI69" s="115"/>
      <c r="AJ69" s="119" t="str">
        <f t="shared" si="39"/>
        <v>x</v>
      </c>
      <c r="AK69" s="115"/>
      <c r="AL69" s="119" t="str">
        <f t="shared" si="40"/>
        <v>x</v>
      </c>
      <c r="AM69" s="115"/>
      <c r="AN69" s="119" t="str">
        <f t="shared" si="41"/>
        <v>x</v>
      </c>
      <c r="AO69" s="115"/>
      <c r="AP69" s="119" t="str">
        <f t="shared" si="42"/>
        <v>x</v>
      </c>
      <c r="AQ69" s="115"/>
      <c r="AR69" s="119" t="str">
        <f t="shared" si="43"/>
        <v/>
      </c>
      <c r="AS69" s="115"/>
      <c r="AT69" s="119" t="str">
        <f t="shared" si="44"/>
        <v/>
      </c>
      <c r="AU69" s="115"/>
      <c r="AV69" s="119" t="str">
        <f t="shared" si="45"/>
        <v/>
      </c>
      <c r="AW69" s="115"/>
      <c r="AX69" s="119" t="str">
        <f t="shared" si="46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47"/>
        <v>x</v>
      </c>
      <c r="Y70" s="115"/>
      <c r="Z70" s="120" t="str">
        <f t="shared" si="34"/>
        <v>x</v>
      </c>
      <c r="AA70" s="115"/>
      <c r="AB70" s="120" t="str">
        <f t="shared" si="35"/>
        <v/>
      </c>
      <c r="AC70" s="115"/>
      <c r="AD70" s="120" t="str">
        <f t="shared" si="36"/>
        <v/>
      </c>
      <c r="AE70" s="115"/>
      <c r="AF70" s="120" t="str">
        <f t="shared" si="37"/>
        <v/>
      </c>
      <c r="AG70" s="115"/>
      <c r="AH70" s="120" t="str">
        <f t="shared" si="38"/>
        <v/>
      </c>
      <c r="AI70" s="115"/>
      <c r="AJ70" s="120" t="str">
        <f t="shared" si="39"/>
        <v/>
      </c>
      <c r="AK70" s="115"/>
      <c r="AL70" s="120" t="str">
        <f t="shared" si="40"/>
        <v/>
      </c>
      <c r="AM70" s="115"/>
      <c r="AN70" s="120" t="str">
        <f t="shared" si="41"/>
        <v/>
      </c>
      <c r="AO70" s="115"/>
      <c r="AP70" s="120" t="str">
        <f t="shared" si="42"/>
        <v/>
      </c>
      <c r="AQ70" s="115"/>
      <c r="AR70" s="120" t="str">
        <f t="shared" si="43"/>
        <v/>
      </c>
      <c r="AS70" s="115"/>
      <c r="AT70" s="120" t="str">
        <f t="shared" si="44"/>
        <v/>
      </c>
      <c r="AU70" s="115"/>
      <c r="AV70" s="120" t="str">
        <f t="shared" si="45"/>
        <v/>
      </c>
      <c r="AW70" s="115"/>
      <c r="AX70" s="120" t="str">
        <f t="shared" si="46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47"/>
        <v/>
      </c>
      <c r="Y71" s="115"/>
      <c r="Z71" s="119" t="str">
        <f t="shared" si="34"/>
        <v/>
      </c>
      <c r="AA71" s="115"/>
      <c r="AB71" s="119" t="str">
        <f t="shared" si="35"/>
        <v/>
      </c>
      <c r="AC71" s="115"/>
      <c r="AD71" s="119" t="str">
        <f t="shared" si="36"/>
        <v/>
      </c>
      <c r="AE71" s="115"/>
      <c r="AF71" s="119" t="str">
        <f t="shared" si="37"/>
        <v/>
      </c>
      <c r="AG71" s="115"/>
      <c r="AH71" s="119" t="str">
        <f t="shared" si="38"/>
        <v/>
      </c>
      <c r="AI71" s="115"/>
      <c r="AJ71" s="119" t="str">
        <f t="shared" si="39"/>
        <v/>
      </c>
      <c r="AK71" s="115"/>
      <c r="AL71" s="119" t="str">
        <f t="shared" si="40"/>
        <v/>
      </c>
      <c r="AM71" s="115"/>
      <c r="AN71" s="119" t="str">
        <f t="shared" si="41"/>
        <v/>
      </c>
      <c r="AO71" s="115"/>
      <c r="AP71" s="119" t="str">
        <f t="shared" si="42"/>
        <v/>
      </c>
      <c r="AQ71" s="115"/>
      <c r="AR71" s="119" t="str">
        <f t="shared" si="43"/>
        <v/>
      </c>
      <c r="AS71" s="115"/>
      <c r="AT71" s="119" t="str">
        <f t="shared" si="44"/>
        <v/>
      </c>
      <c r="AU71" s="115"/>
      <c r="AV71" s="119" t="str">
        <f t="shared" si="45"/>
        <v/>
      </c>
      <c r="AW71" s="115"/>
      <c r="AX71" s="119" t="str">
        <f t="shared" si="46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47"/>
        <v/>
      </c>
      <c r="Y72" s="115"/>
      <c r="Z72" s="120" t="str">
        <f t="shared" si="34"/>
        <v/>
      </c>
      <c r="AA72" s="115"/>
      <c r="AB72" s="120" t="str">
        <f t="shared" si="35"/>
        <v/>
      </c>
      <c r="AC72" s="115"/>
      <c r="AD72" s="120" t="str">
        <f t="shared" si="36"/>
        <v/>
      </c>
      <c r="AE72" s="115"/>
      <c r="AF72" s="120" t="str">
        <f t="shared" si="37"/>
        <v/>
      </c>
      <c r="AG72" s="115"/>
      <c r="AH72" s="120" t="str">
        <f t="shared" si="38"/>
        <v/>
      </c>
      <c r="AI72" s="115"/>
      <c r="AJ72" s="120" t="str">
        <f t="shared" si="39"/>
        <v/>
      </c>
      <c r="AK72" s="115"/>
      <c r="AL72" s="120" t="str">
        <f t="shared" si="40"/>
        <v/>
      </c>
      <c r="AM72" s="115"/>
      <c r="AN72" s="120" t="str">
        <f t="shared" si="41"/>
        <v/>
      </c>
      <c r="AO72" s="115"/>
      <c r="AP72" s="120" t="str">
        <f t="shared" si="42"/>
        <v/>
      </c>
      <c r="AQ72" s="115"/>
      <c r="AR72" s="120" t="str">
        <f t="shared" si="43"/>
        <v/>
      </c>
      <c r="AS72" s="115"/>
      <c r="AT72" s="120" t="str">
        <f t="shared" si="44"/>
        <v/>
      </c>
      <c r="AU72" s="115"/>
      <c r="AV72" s="120" t="str">
        <f t="shared" si="45"/>
        <v/>
      </c>
      <c r="AW72" s="115"/>
      <c r="AX72" s="120" t="str">
        <f t="shared" si="46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453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213</v>
      </c>
    </row>
    <row r="84" spans="1:6" x14ac:dyDescent="0.25">
      <c r="A84" t="s">
        <v>179</v>
      </c>
      <c r="B84" t="s">
        <v>214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127</v>
      </c>
      <c r="C88">
        <v>24.2</v>
      </c>
      <c r="D88">
        <v>3073.4</v>
      </c>
      <c r="E88">
        <v>0</v>
      </c>
      <c r="F88" s="130">
        <v>37.880000000000003</v>
      </c>
    </row>
    <row r="89" spans="1:6" ht="13" x14ac:dyDescent="0.3">
      <c r="A89" s="32" t="s">
        <v>187</v>
      </c>
      <c r="B89">
        <v>142</v>
      </c>
      <c r="C89">
        <v>20.85</v>
      </c>
      <c r="D89">
        <v>2960.7</v>
      </c>
      <c r="E89">
        <v>0</v>
      </c>
      <c r="F89">
        <v>37.880000000000003</v>
      </c>
    </row>
    <row r="90" spans="1:6" ht="13" x14ac:dyDescent="0.3">
      <c r="A90" s="32" t="s">
        <v>188</v>
      </c>
      <c r="B90">
        <v>102</v>
      </c>
      <c r="C90">
        <v>20.59</v>
      </c>
      <c r="D90">
        <v>2100.1799999999998</v>
      </c>
      <c r="E90">
        <v>0</v>
      </c>
      <c r="F90">
        <v>37.880000000000003</v>
      </c>
    </row>
    <row r="91" spans="1:6" ht="13" x14ac:dyDescent="0.3">
      <c r="A91" s="32" t="s">
        <v>189</v>
      </c>
      <c r="B91">
        <v>94</v>
      </c>
      <c r="C91">
        <v>19.940000000000001</v>
      </c>
      <c r="D91">
        <v>1874.36</v>
      </c>
      <c r="E91">
        <v>0</v>
      </c>
      <c r="F91">
        <v>37.880000000000003</v>
      </c>
    </row>
    <row r="92" spans="1:6" ht="13" x14ac:dyDescent="0.3">
      <c r="A92" s="32" t="s">
        <v>190</v>
      </c>
      <c r="B92">
        <v>142</v>
      </c>
      <c r="C92">
        <v>20.91</v>
      </c>
      <c r="D92">
        <v>2969.22</v>
      </c>
      <c r="E92">
        <v>0</v>
      </c>
      <c r="F92">
        <v>37.880000000000003</v>
      </c>
    </row>
    <row r="93" spans="1:6" ht="13" x14ac:dyDescent="0.3">
      <c r="A93" s="32" t="s">
        <v>191</v>
      </c>
      <c r="B93">
        <v>237</v>
      </c>
      <c r="C93">
        <v>22.73</v>
      </c>
      <c r="D93">
        <v>5387.01</v>
      </c>
      <c r="E93">
        <v>0</v>
      </c>
      <c r="F93">
        <v>37.880000000000003</v>
      </c>
    </row>
    <row r="94" spans="1:6" ht="13" x14ac:dyDescent="0.3">
      <c r="A94" s="32" t="s">
        <v>192</v>
      </c>
      <c r="B94">
        <v>308</v>
      </c>
      <c r="C94">
        <v>24.77</v>
      </c>
      <c r="D94">
        <v>7629.16</v>
      </c>
      <c r="E94">
        <v>0</v>
      </c>
      <c r="F94">
        <v>37.880000000000003</v>
      </c>
    </row>
    <row r="95" spans="1:6" ht="13" x14ac:dyDescent="0.3">
      <c r="A95" s="32" t="s">
        <v>193</v>
      </c>
      <c r="B95">
        <v>327</v>
      </c>
      <c r="C95">
        <v>27.69</v>
      </c>
      <c r="D95">
        <v>9054.6299999999992</v>
      </c>
      <c r="E95">
        <v>0</v>
      </c>
      <c r="F95">
        <v>37.880000000000003</v>
      </c>
    </row>
    <row r="96" spans="1:6" ht="13" x14ac:dyDescent="0.3">
      <c r="A96" s="32" t="s">
        <v>194</v>
      </c>
      <c r="B96">
        <v>372</v>
      </c>
      <c r="C96">
        <v>26.96</v>
      </c>
      <c r="D96">
        <v>10029.120000000001</v>
      </c>
      <c r="E96">
        <v>0</v>
      </c>
      <c r="F96">
        <v>37.880000000000003</v>
      </c>
    </row>
    <row r="97" spans="1:6" ht="13" x14ac:dyDescent="0.3">
      <c r="A97" s="32" t="s">
        <v>195</v>
      </c>
      <c r="B97">
        <v>378</v>
      </c>
      <c r="C97">
        <v>29.97</v>
      </c>
      <c r="D97">
        <v>11328.66</v>
      </c>
      <c r="E97">
        <v>0</v>
      </c>
      <c r="F97">
        <v>37.880000000000003</v>
      </c>
    </row>
    <row r="98" spans="1:6" ht="13" x14ac:dyDescent="0.3">
      <c r="A98" s="32" t="s">
        <v>196</v>
      </c>
      <c r="B98">
        <v>370</v>
      </c>
      <c r="C98">
        <v>42.4</v>
      </c>
      <c r="D98">
        <v>15688</v>
      </c>
      <c r="E98">
        <v>1672.4</v>
      </c>
      <c r="F98">
        <v>37.880000000000003</v>
      </c>
    </row>
    <row r="99" spans="1:6" ht="13" x14ac:dyDescent="0.3">
      <c r="A99" s="32" t="s">
        <v>197</v>
      </c>
      <c r="B99">
        <v>188</v>
      </c>
      <c r="C99">
        <v>45.77</v>
      </c>
      <c r="D99">
        <v>8604.76</v>
      </c>
      <c r="E99">
        <v>1483.32</v>
      </c>
      <c r="F99">
        <v>37.880000000000003</v>
      </c>
    </row>
    <row r="100" spans="1:6" ht="13" x14ac:dyDescent="0.3">
      <c r="A100" s="32" t="s">
        <v>198</v>
      </c>
      <c r="B100">
        <v>0</v>
      </c>
      <c r="C100">
        <v>0</v>
      </c>
      <c r="D100">
        <v>0</v>
      </c>
      <c r="E100">
        <v>0</v>
      </c>
      <c r="F100">
        <v>37.880000000000003</v>
      </c>
    </row>
    <row r="101" spans="1:6" ht="13" x14ac:dyDescent="0.3">
      <c r="A101" s="32" t="s">
        <v>199</v>
      </c>
      <c r="B101">
        <v>0</v>
      </c>
      <c r="C101">
        <v>0</v>
      </c>
      <c r="D101">
        <v>0</v>
      </c>
      <c r="E101">
        <v>0</v>
      </c>
      <c r="F101">
        <v>37.880000000000003</v>
      </c>
    </row>
    <row r="102" spans="1:6" ht="13" x14ac:dyDescent="0.3">
      <c r="A102" s="32" t="s">
        <v>200</v>
      </c>
      <c r="B102">
        <v>52</v>
      </c>
      <c r="C102">
        <v>44.94</v>
      </c>
      <c r="D102">
        <v>2336.88</v>
      </c>
      <c r="E102">
        <v>367.12</v>
      </c>
      <c r="F102">
        <v>37.880000000000003</v>
      </c>
    </row>
    <row r="103" spans="1:6" ht="13" x14ac:dyDescent="0.3">
      <c r="A103" s="32" t="s">
        <v>201</v>
      </c>
      <c r="B103">
        <v>113</v>
      </c>
      <c r="C103">
        <v>45.95</v>
      </c>
      <c r="D103">
        <v>5192.3500000000004</v>
      </c>
      <c r="E103">
        <v>911.91</v>
      </c>
      <c r="F103">
        <v>37.880000000000003</v>
      </c>
    </row>
    <row r="104" spans="1:6" ht="13" x14ac:dyDescent="0.3">
      <c r="A104" s="32" t="s">
        <v>202</v>
      </c>
      <c r="B104">
        <v>135</v>
      </c>
      <c r="C104">
        <v>119.65</v>
      </c>
      <c r="D104">
        <v>16152.75</v>
      </c>
      <c r="E104">
        <v>11038.95</v>
      </c>
      <c r="F104">
        <v>37.880000000000003</v>
      </c>
    </row>
    <row r="105" spans="1:6" ht="13" x14ac:dyDescent="0.3">
      <c r="A105" s="32" t="s">
        <v>203</v>
      </c>
      <c r="B105">
        <v>143</v>
      </c>
      <c r="C105">
        <v>50.86</v>
      </c>
      <c r="D105">
        <v>7272.98</v>
      </c>
      <c r="E105">
        <v>1856.14</v>
      </c>
      <c r="F105">
        <v>37.880000000000003</v>
      </c>
    </row>
    <row r="106" spans="1:6" ht="13" x14ac:dyDescent="0.3">
      <c r="A106" s="32" t="s">
        <v>204</v>
      </c>
      <c r="B106">
        <v>104</v>
      </c>
      <c r="C106">
        <v>49.6</v>
      </c>
      <c r="D106">
        <v>5158.3999999999996</v>
      </c>
      <c r="E106">
        <v>1218.8800000000001</v>
      </c>
      <c r="F106">
        <v>37.880000000000003</v>
      </c>
    </row>
    <row r="107" spans="1:6" ht="13" x14ac:dyDescent="0.3">
      <c r="A107" s="32" t="s">
        <v>205</v>
      </c>
      <c r="B107">
        <v>12</v>
      </c>
      <c r="C107">
        <v>101.3</v>
      </c>
      <c r="D107">
        <v>1215.5999999999999</v>
      </c>
      <c r="E107">
        <v>761.04</v>
      </c>
      <c r="F107">
        <v>37.880000000000003</v>
      </c>
    </row>
    <row r="108" spans="1:6" ht="13" x14ac:dyDescent="0.3">
      <c r="A108" s="32" t="s">
        <v>206</v>
      </c>
      <c r="B108">
        <v>114</v>
      </c>
      <c r="C108">
        <v>36.6</v>
      </c>
      <c r="D108">
        <v>4172.3999999999996</v>
      </c>
      <c r="E108">
        <v>0</v>
      </c>
      <c r="F108">
        <v>37.880000000000003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37.880000000000003</v>
      </c>
    </row>
    <row r="110" spans="1:6" ht="13" x14ac:dyDescent="0.3">
      <c r="A110" s="32" t="s">
        <v>208</v>
      </c>
      <c r="B110">
        <v>25</v>
      </c>
      <c r="C110">
        <v>33.92</v>
      </c>
      <c r="D110">
        <v>848</v>
      </c>
      <c r="E110">
        <v>0</v>
      </c>
      <c r="F110">
        <v>37.880000000000003</v>
      </c>
    </row>
    <row r="111" spans="1:6" ht="13" x14ac:dyDescent="0.3">
      <c r="A111" s="32" t="s">
        <v>209</v>
      </c>
      <c r="B111">
        <v>0</v>
      </c>
      <c r="C111">
        <v>0</v>
      </c>
      <c r="D111">
        <v>0</v>
      </c>
      <c r="E111">
        <v>0</v>
      </c>
      <c r="F111">
        <v>37.880000000000003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12"/>
  <sheetViews>
    <sheetView topLeftCell="A6" zoomScaleNormal="100" workbookViewId="0">
      <pane xSplit="2" ySplit="11" topLeftCell="AA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45142</v>
      </c>
      <c r="B12" s="11" t="s">
        <v>146</v>
      </c>
      <c r="C12" s="3">
        <f>B88</f>
        <v>112</v>
      </c>
      <c r="D12" s="30">
        <f>C88</f>
        <v>24.76</v>
      </c>
      <c r="E12" s="3">
        <f>B89</f>
        <v>169</v>
      </c>
      <c r="F12" s="191">
        <f>C89</f>
        <v>22.54</v>
      </c>
      <c r="G12" s="3">
        <f>B90</f>
        <v>141</v>
      </c>
      <c r="H12" s="30">
        <f>C90</f>
        <v>21.15</v>
      </c>
      <c r="I12" s="3">
        <f>B91</f>
        <v>117</v>
      </c>
      <c r="J12" s="30">
        <f>C91</f>
        <v>20.94</v>
      </c>
      <c r="K12" s="3">
        <f>B92</f>
        <v>154</v>
      </c>
      <c r="L12" s="30">
        <f>C92</f>
        <v>21.7</v>
      </c>
      <c r="M12" s="3">
        <f>B93</f>
        <v>228</v>
      </c>
      <c r="N12" s="30">
        <f>C93</f>
        <v>23.78</v>
      </c>
      <c r="O12" s="3">
        <f>B94</f>
        <v>280</v>
      </c>
      <c r="P12" s="30">
        <f>C94</f>
        <v>25.44</v>
      </c>
      <c r="Q12" s="3">
        <f>B95</f>
        <v>370</v>
      </c>
      <c r="R12" s="30">
        <f>C95</f>
        <v>27.56</v>
      </c>
      <c r="S12" s="3">
        <f>B96</f>
        <v>436</v>
      </c>
      <c r="T12" s="30">
        <f>C96</f>
        <v>28.02</v>
      </c>
      <c r="U12" s="3">
        <f>B97</f>
        <v>447</v>
      </c>
      <c r="V12" s="30">
        <f>C97</f>
        <v>34.42</v>
      </c>
      <c r="W12" s="3">
        <f>B98</f>
        <v>501</v>
      </c>
      <c r="X12" s="30">
        <f>C98</f>
        <v>38.35</v>
      </c>
      <c r="Y12" s="3">
        <f>B99</f>
        <v>335</v>
      </c>
      <c r="Z12" s="30">
        <f>C99</f>
        <v>36.700000000000003</v>
      </c>
      <c r="AA12" s="3">
        <f>B100</f>
        <v>117</v>
      </c>
      <c r="AB12" s="30">
        <f>C100</f>
        <v>39.979999999999997</v>
      </c>
      <c r="AC12" s="3">
        <f>B101</f>
        <v>76</v>
      </c>
      <c r="AD12" s="30">
        <f>C101</f>
        <v>46.77</v>
      </c>
      <c r="AE12" s="3">
        <f>B102</f>
        <v>107</v>
      </c>
      <c r="AF12" s="30">
        <f>C102</f>
        <v>46.24</v>
      </c>
      <c r="AG12" s="3">
        <f>B103</f>
        <v>137</v>
      </c>
      <c r="AH12" s="30">
        <f>C103</f>
        <v>79.69</v>
      </c>
      <c r="AI12" s="3">
        <f>B104</f>
        <v>86</v>
      </c>
      <c r="AJ12" s="30">
        <f>C104</f>
        <v>43.26</v>
      </c>
      <c r="AK12" s="3">
        <f>B105</f>
        <v>53</v>
      </c>
      <c r="AL12" s="30">
        <f>C105</f>
        <v>39.340000000000003</v>
      </c>
      <c r="AM12" s="3">
        <f>B106</f>
        <v>18</v>
      </c>
      <c r="AN12" s="30">
        <f>C106</f>
        <v>37.67</v>
      </c>
      <c r="AO12" s="3">
        <f>B107</f>
        <v>0</v>
      </c>
      <c r="AP12" s="30">
        <f>C107</f>
        <v>0</v>
      </c>
      <c r="AQ12" s="3">
        <f>B108</f>
        <v>90</v>
      </c>
      <c r="AR12" s="30">
        <f>C108</f>
        <v>36.19</v>
      </c>
      <c r="AS12" s="3">
        <f>B109</f>
        <v>0</v>
      </c>
      <c r="AT12" s="30">
        <f>C109</f>
        <v>0</v>
      </c>
      <c r="AU12" s="3">
        <f>B110</f>
        <v>42</v>
      </c>
      <c r="AV12" s="30">
        <f>C110</f>
        <v>27.16</v>
      </c>
      <c r="AW12" s="3">
        <f>B111</f>
        <v>158</v>
      </c>
      <c r="AX12" s="30">
        <f>C111</f>
        <v>24.8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2773.12</v>
      </c>
      <c r="E13" s="24"/>
      <c r="F13" s="9">
        <f>$D89</f>
        <v>3809.26</v>
      </c>
      <c r="G13" s="24"/>
      <c r="H13" s="9">
        <f>$D90</f>
        <v>2982.15</v>
      </c>
      <c r="I13" s="24"/>
      <c r="J13" s="9">
        <f>$D91</f>
        <v>2449.98</v>
      </c>
      <c r="K13" s="24"/>
      <c r="L13" s="9">
        <f>$D92</f>
        <v>3341.8</v>
      </c>
      <c r="M13" s="24"/>
      <c r="N13" s="9">
        <f>$D93</f>
        <v>5421.84</v>
      </c>
      <c r="O13" s="24"/>
      <c r="P13" s="9">
        <f>$D94</f>
        <v>7123.2</v>
      </c>
      <c r="Q13" s="24"/>
      <c r="R13" s="9">
        <f>$D95</f>
        <v>10197.200000000001</v>
      </c>
      <c r="S13" s="24"/>
      <c r="T13" s="9">
        <f>$D96</f>
        <v>12216.72</v>
      </c>
      <c r="U13" s="24"/>
      <c r="V13" s="9">
        <f>$D97</f>
        <v>15385.74</v>
      </c>
      <c r="W13" s="24"/>
      <c r="X13" s="9">
        <f>$D98</f>
        <v>19213.349999999999</v>
      </c>
      <c r="Y13" s="24"/>
      <c r="Z13" s="9">
        <f>$D99</f>
        <v>12294.5</v>
      </c>
      <c r="AA13" s="24"/>
      <c r="AB13" s="9">
        <f>$D100</f>
        <v>4677.66</v>
      </c>
      <c r="AC13" s="24"/>
      <c r="AD13" s="9">
        <f>$D101</f>
        <v>3554.52</v>
      </c>
      <c r="AE13" s="24"/>
      <c r="AF13" s="9">
        <f>$D102</f>
        <v>4947.68</v>
      </c>
      <c r="AG13" s="24"/>
      <c r="AH13" s="9">
        <f>$D103</f>
        <v>10917.53</v>
      </c>
      <c r="AI13" s="24"/>
      <c r="AJ13" s="9">
        <f>$D104</f>
        <v>3720.36</v>
      </c>
      <c r="AK13" s="24"/>
      <c r="AL13" s="9">
        <f>$D105</f>
        <v>2085.02</v>
      </c>
      <c r="AM13" s="24"/>
      <c r="AN13" s="9">
        <f>$D106</f>
        <v>678.06</v>
      </c>
      <c r="AO13" s="24"/>
      <c r="AP13" s="9">
        <f>$D107</f>
        <v>0</v>
      </c>
      <c r="AQ13" s="24"/>
      <c r="AR13" s="9">
        <f>$D108</f>
        <v>3257.1</v>
      </c>
      <c r="AS13" s="24"/>
      <c r="AT13" s="9">
        <f>$D109</f>
        <v>0</v>
      </c>
      <c r="AU13" s="24"/>
      <c r="AV13" s="9">
        <f>$D110</f>
        <v>1140.72</v>
      </c>
      <c r="AW13" s="24"/>
      <c r="AX13" s="9">
        <f>$D111</f>
        <v>3918.4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38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8190.12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175.35</v>
      </c>
      <c r="Y15" s="24"/>
      <c r="Z15" s="9">
        <f>$E99</f>
        <v>0</v>
      </c>
      <c r="AA15" s="24"/>
      <c r="AB15" s="9">
        <f>$E100</f>
        <v>231.66</v>
      </c>
      <c r="AC15" s="24"/>
      <c r="AD15" s="9">
        <f>$E101</f>
        <v>666.52</v>
      </c>
      <c r="AE15" s="24"/>
      <c r="AF15" s="9">
        <f>$E102</f>
        <v>881.68</v>
      </c>
      <c r="AG15" s="24"/>
      <c r="AH15" s="9">
        <f>$E103</f>
        <v>5711.53</v>
      </c>
      <c r="AI15" s="24"/>
      <c r="AJ15" s="9">
        <f>$E104</f>
        <v>452.36</v>
      </c>
      <c r="AK15" s="24"/>
      <c r="AL15" s="9">
        <f>$E105</f>
        <v>71.02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16</v>
      </c>
      <c r="X31" s="119" t="s">
        <v>164</v>
      </c>
      <c r="Y31" s="109">
        <f t="shared" si="11"/>
        <v>0</v>
      </c>
      <c r="Z31" s="119"/>
      <c r="AA31" s="109">
        <f t="shared" si="12"/>
        <v>16</v>
      </c>
      <c r="AB31" s="119" t="s">
        <v>164</v>
      </c>
      <c r="AC31" s="109">
        <f t="shared" si="13"/>
        <v>16</v>
      </c>
      <c r="AD31" s="119" t="s">
        <v>164</v>
      </c>
      <c r="AE31" s="109">
        <f t="shared" si="14"/>
        <v>16</v>
      </c>
      <c r="AF31" s="119" t="s">
        <v>164</v>
      </c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16</v>
      </c>
      <c r="AL31" s="119" t="s">
        <v>164</v>
      </c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16</v>
      </c>
      <c r="X32" s="120" t="s">
        <v>164</v>
      </c>
      <c r="Y32" s="109">
        <f t="shared" si="11"/>
        <v>0</v>
      </c>
      <c r="Z32" s="120"/>
      <c r="AA32" s="109">
        <f t="shared" si="12"/>
        <v>16</v>
      </c>
      <c r="AB32" s="120" t="s">
        <v>164</v>
      </c>
      <c r="AC32" s="109">
        <f t="shared" si="13"/>
        <v>16</v>
      </c>
      <c r="AD32" s="120" t="s">
        <v>164</v>
      </c>
      <c r="AE32" s="109">
        <f t="shared" si="14"/>
        <v>16</v>
      </c>
      <c r="AF32" s="120" t="s">
        <v>164</v>
      </c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16</v>
      </c>
      <c r="AL32" s="120" t="s">
        <v>164</v>
      </c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72</v>
      </c>
      <c r="X34" s="120" t="s">
        <v>164</v>
      </c>
      <c r="Y34" s="109">
        <f t="shared" si="11"/>
        <v>0</v>
      </c>
      <c r="Z34" s="120"/>
      <c r="AA34" s="109">
        <f t="shared" si="12"/>
        <v>72</v>
      </c>
      <c r="AB34" s="120" t="s">
        <v>164</v>
      </c>
      <c r="AC34" s="109">
        <f t="shared" si="13"/>
        <v>72</v>
      </c>
      <c r="AD34" s="120" t="s">
        <v>164</v>
      </c>
      <c r="AE34" s="109">
        <f t="shared" si="14"/>
        <v>72</v>
      </c>
      <c r="AF34" s="120" t="s">
        <v>164</v>
      </c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72</v>
      </c>
      <c r="AL34" s="120" t="s">
        <v>164</v>
      </c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73</v>
      </c>
      <c r="X35" s="119" t="s">
        <v>164</v>
      </c>
      <c r="Y35" s="109">
        <f t="shared" si="11"/>
        <v>0</v>
      </c>
      <c r="Z35" s="119"/>
      <c r="AA35" s="109">
        <f t="shared" si="12"/>
        <v>73</v>
      </c>
      <c r="AB35" s="119" t="s">
        <v>164</v>
      </c>
      <c r="AC35" s="109">
        <f t="shared" si="13"/>
        <v>73</v>
      </c>
      <c r="AD35" s="119" t="s">
        <v>164</v>
      </c>
      <c r="AE35" s="109">
        <f t="shared" si="14"/>
        <v>73</v>
      </c>
      <c r="AF35" s="119" t="s">
        <v>164</v>
      </c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73</v>
      </c>
      <c r="AL35" s="119" t="s">
        <v>164</v>
      </c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150</v>
      </c>
      <c r="X36" s="120" t="s">
        <v>164</v>
      </c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327</v>
      </c>
      <c r="X39" s="5"/>
      <c r="Y39" s="110">
        <f>SUM(Y23:Y38)</f>
        <v>0</v>
      </c>
      <c r="Z39" s="5"/>
      <c r="AA39" s="110">
        <f>SUM(AA23:AA38)</f>
        <v>177</v>
      </c>
      <c r="AB39" s="5"/>
      <c r="AC39" s="110">
        <f>SUM(AC23:AC38)</f>
        <v>177</v>
      </c>
      <c r="AD39" s="5"/>
      <c r="AE39" s="110">
        <f>SUM(AE23:AE38)</f>
        <v>177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177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174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>
        <f>$BC$28-75</f>
        <v>25</v>
      </c>
      <c r="X62" s="120" t="s">
        <v>211</v>
      </c>
      <c r="Y62" s="115"/>
      <c r="Z62" s="120" t="str">
        <f t="shared" ref="Z62:Z72" si="34">IF(Z28="x","x","")</f>
        <v/>
      </c>
      <c r="AA62" s="115"/>
      <c r="AB62" s="120" t="str">
        <f t="shared" ref="AB62:AB72" si="35">IF(AB28="x","x","")</f>
        <v/>
      </c>
      <c r="AC62" s="115"/>
      <c r="AD62" s="120" t="str">
        <f t="shared" ref="AD62:AD72" si="36">IF(AD28="x","x","")</f>
        <v/>
      </c>
      <c r="AE62" s="115"/>
      <c r="AF62" s="120" t="str">
        <f t="shared" ref="AF62:AF72" si="37">IF(AF28="x","x","")</f>
        <v/>
      </c>
      <c r="AG62" s="115"/>
      <c r="AH62" s="120" t="str">
        <f t="shared" ref="AH62:AH72" si="38">IF(AH28="x","x","")</f>
        <v/>
      </c>
      <c r="AI62" s="115"/>
      <c r="AJ62" s="120" t="str">
        <f t="shared" ref="AJ62:AJ72" si="39">IF(AJ28="x","x","")</f>
        <v/>
      </c>
      <c r="AK62" s="115"/>
      <c r="AL62" s="120" t="str">
        <f t="shared" ref="AL62:AL72" si="40">IF(AL28="x","x","")</f>
        <v/>
      </c>
      <c r="AM62" s="115"/>
      <c r="AN62" s="120" t="str">
        <f t="shared" ref="AN62:AN72" si="41">IF(AN28="x","x","")</f>
        <v/>
      </c>
      <c r="AO62" s="115"/>
      <c r="AP62" s="120" t="str">
        <f t="shared" ref="AP62:AP72" si="42">IF(AP28="x","x","")</f>
        <v/>
      </c>
      <c r="AQ62" s="115"/>
      <c r="AR62" s="120" t="str">
        <f t="shared" ref="AR62:AR72" si="43">IF(AR28="x","x","")</f>
        <v/>
      </c>
      <c r="AS62" s="115"/>
      <c r="AT62" s="120" t="str">
        <f t="shared" ref="AT62:AT72" si="44">IF(AT28="x","x","")</f>
        <v/>
      </c>
      <c r="AU62" s="115"/>
      <c r="AV62" s="120" t="str">
        <f t="shared" ref="AV62:AV72" si="45">IF(AV28="x","x","")</f>
        <v/>
      </c>
      <c r="AW62" s="115"/>
      <c r="AX62" s="120" t="str">
        <f t="shared" ref="AX62:AX72" si="46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>
        <f>$BC$29-74</f>
        <v>21</v>
      </c>
      <c r="X63" s="119" t="s">
        <v>211</v>
      </c>
      <c r="Y63" s="115"/>
      <c r="Z63" s="119" t="str">
        <f t="shared" si="34"/>
        <v/>
      </c>
      <c r="AA63" s="115"/>
      <c r="AB63" s="119" t="str">
        <f t="shared" si="35"/>
        <v/>
      </c>
      <c r="AC63" s="115"/>
      <c r="AD63" s="119" t="str">
        <f t="shared" si="36"/>
        <v/>
      </c>
      <c r="AE63" s="115"/>
      <c r="AF63" s="119" t="str">
        <f t="shared" si="37"/>
        <v/>
      </c>
      <c r="AG63" s="115"/>
      <c r="AH63" s="119" t="str">
        <f t="shared" si="38"/>
        <v/>
      </c>
      <c r="AI63" s="115"/>
      <c r="AJ63" s="119" t="str">
        <f t="shared" si="39"/>
        <v/>
      </c>
      <c r="AK63" s="115"/>
      <c r="AL63" s="119" t="str">
        <f t="shared" si="40"/>
        <v/>
      </c>
      <c r="AM63" s="115"/>
      <c r="AN63" s="119" t="str">
        <f t="shared" si="41"/>
        <v/>
      </c>
      <c r="AO63" s="115"/>
      <c r="AP63" s="119" t="str">
        <f t="shared" si="42"/>
        <v/>
      </c>
      <c r="AQ63" s="115"/>
      <c r="AR63" s="119" t="str">
        <f t="shared" si="43"/>
        <v/>
      </c>
      <c r="AS63" s="115"/>
      <c r="AT63" s="119" t="str">
        <f t="shared" si="44"/>
        <v/>
      </c>
      <c r="AU63" s="115"/>
      <c r="AV63" s="119" t="str">
        <f t="shared" si="45"/>
        <v/>
      </c>
      <c r="AW63" s="115"/>
      <c r="AX63" s="119" t="str">
        <f t="shared" si="46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>
        <f>$BC$30-0</f>
        <v>425</v>
      </c>
      <c r="X64" s="120" t="s">
        <v>212</v>
      </c>
      <c r="Y64" s="115"/>
      <c r="Z64" s="120" t="str">
        <f t="shared" si="34"/>
        <v/>
      </c>
      <c r="AA64" s="115"/>
      <c r="AB64" s="120" t="str">
        <f t="shared" si="35"/>
        <v/>
      </c>
      <c r="AC64" s="115"/>
      <c r="AD64" s="120" t="str">
        <f t="shared" si="36"/>
        <v/>
      </c>
      <c r="AE64" s="115"/>
      <c r="AF64" s="120" t="str">
        <f t="shared" si="37"/>
        <v/>
      </c>
      <c r="AG64" s="115"/>
      <c r="AH64" s="120" t="str">
        <f t="shared" si="38"/>
        <v/>
      </c>
      <c r="AI64" s="115"/>
      <c r="AJ64" s="120" t="str">
        <f t="shared" si="39"/>
        <v/>
      </c>
      <c r="AK64" s="115"/>
      <c r="AL64" s="120" t="str">
        <f t="shared" si="40"/>
        <v/>
      </c>
      <c r="AM64" s="115"/>
      <c r="AN64" s="120" t="str">
        <f t="shared" si="41"/>
        <v/>
      </c>
      <c r="AO64" s="115"/>
      <c r="AP64" s="120" t="str">
        <f t="shared" si="42"/>
        <v/>
      </c>
      <c r="AQ64" s="115"/>
      <c r="AR64" s="120" t="str">
        <f t="shared" si="43"/>
        <v/>
      </c>
      <c r="AS64" s="115"/>
      <c r="AT64" s="120" t="str">
        <f t="shared" si="44"/>
        <v/>
      </c>
      <c r="AU64" s="115"/>
      <c r="AV64" s="120" t="str">
        <f t="shared" si="45"/>
        <v/>
      </c>
      <c r="AW64" s="115"/>
      <c r="AX64" s="120" t="str">
        <f t="shared" si="46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ref="X65:X72" si="47">IF(X31="x","x","")</f>
        <v>x</v>
      </c>
      <c r="Y65" s="115"/>
      <c r="Z65" s="119" t="str">
        <f t="shared" si="34"/>
        <v/>
      </c>
      <c r="AA65" s="115"/>
      <c r="AB65" s="119" t="str">
        <f t="shared" si="35"/>
        <v>x</v>
      </c>
      <c r="AC65" s="115"/>
      <c r="AD65" s="119" t="str">
        <f t="shared" si="36"/>
        <v>x</v>
      </c>
      <c r="AE65" s="115"/>
      <c r="AF65" s="119" t="str">
        <f t="shared" si="37"/>
        <v>x</v>
      </c>
      <c r="AG65" s="115"/>
      <c r="AH65" s="119" t="str">
        <f t="shared" si="38"/>
        <v>x</v>
      </c>
      <c r="AI65" s="115"/>
      <c r="AJ65" s="119" t="str">
        <f t="shared" si="39"/>
        <v>x</v>
      </c>
      <c r="AK65" s="115"/>
      <c r="AL65" s="119" t="str">
        <f t="shared" si="40"/>
        <v>x</v>
      </c>
      <c r="AM65" s="115"/>
      <c r="AN65" s="119" t="str">
        <f t="shared" si="41"/>
        <v/>
      </c>
      <c r="AO65" s="115"/>
      <c r="AP65" s="119" t="str">
        <f t="shared" si="42"/>
        <v/>
      </c>
      <c r="AQ65" s="115"/>
      <c r="AR65" s="119" t="str">
        <f t="shared" si="43"/>
        <v/>
      </c>
      <c r="AS65" s="115"/>
      <c r="AT65" s="119" t="str">
        <f t="shared" si="44"/>
        <v/>
      </c>
      <c r="AU65" s="115"/>
      <c r="AV65" s="119" t="str">
        <f t="shared" si="45"/>
        <v/>
      </c>
      <c r="AW65" s="115"/>
      <c r="AX65" s="119" t="str">
        <f t="shared" si="46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47"/>
        <v>x</v>
      </c>
      <c r="Y66" s="115"/>
      <c r="Z66" s="120" t="str">
        <f t="shared" si="34"/>
        <v/>
      </c>
      <c r="AA66" s="115"/>
      <c r="AB66" s="120" t="str">
        <f t="shared" si="35"/>
        <v>x</v>
      </c>
      <c r="AC66" s="115"/>
      <c r="AD66" s="120" t="str">
        <f t="shared" si="36"/>
        <v>x</v>
      </c>
      <c r="AE66" s="115"/>
      <c r="AF66" s="120" t="str">
        <f t="shared" si="37"/>
        <v>x</v>
      </c>
      <c r="AG66" s="115"/>
      <c r="AH66" s="120" t="str">
        <f t="shared" si="38"/>
        <v>x</v>
      </c>
      <c r="AI66" s="115"/>
      <c r="AJ66" s="120" t="str">
        <f t="shared" si="39"/>
        <v>x</v>
      </c>
      <c r="AK66" s="115"/>
      <c r="AL66" s="120" t="str">
        <f t="shared" si="40"/>
        <v>x</v>
      </c>
      <c r="AM66" s="115"/>
      <c r="AN66" s="120" t="str">
        <f t="shared" si="41"/>
        <v/>
      </c>
      <c r="AO66" s="115"/>
      <c r="AP66" s="120" t="str">
        <f t="shared" si="42"/>
        <v/>
      </c>
      <c r="AQ66" s="115"/>
      <c r="AR66" s="120" t="str">
        <f t="shared" si="43"/>
        <v/>
      </c>
      <c r="AS66" s="115"/>
      <c r="AT66" s="120" t="str">
        <f t="shared" si="44"/>
        <v/>
      </c>
      <c r="AU66" s="115"/>
      <c r="AV66" s="120" t="str">
        <f t="shared" si="45"/>
        <v/>
      </c>
      <c r="AW66" s="115"/>
      <c r="AX66" s="120" t="str">
        <f t="shared" si="46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47"/>
        <v/>
      </c>
      <c r="Y67" s="115"/>
      <c r="Z67" s="119" t="str">
        <f t="shared" si="34"/>
        <v/>
      </c>
      <c r="AA67" s="115"/>
      <c r="AB67" s="119" t="str">
        <f t="shared" si="35"/>
        <v/>
      </c>
      <c r="AC67" s="115"/>
      <c r="AD67" s="119" t="str">
        <f t="shared" si="36"/>
        <v/>
      </c>
      <c r="AE67" s="115"/>
      <c r="AF67" s="119" t="str">
        <f t="shared" si="37"/>
        <v/>
      </c>
      <c r="AG67" s="115"/>
      <c r="AH67" s="119" t="str">
        <f t="shared" si="38"/>
        <v/>
      </c>
      <c r="AI67" s="115"/>
      <c r="AJ67" s="119" t="str">
        <f t="shared" si="39"/>
        <v/>
      </c>
      <c r="AK67" s="115"/>
      <c r="AL67" s="119" t="str">
        <f t="shared" si="40"/>
        <v/>
      </c>
      <c r="AM67" s="115"/>
      <c r="AN67" s="119" t="str">
        <f t="shared" si="41"/>
        <v/>
      </c>
      <c r="AO67" s="115"/>
      <c r="AP67" s="119" t="str">
        <f t="shared" si="42"/>
        <v/>
      </c>
      <c r="AQ67" s="115"/>
      <c r="AR67" s="119" t="str">
        <f t="shared" si="43"/>
        <v/>
      </c>
      <c r="AS67" s="115"/>
      <c r="AT67" s="119" t="str">
        <f t="shared" si="44"/>
        <v/>
      </c>
      <c r="AU67" s="115"/>
      <c r="AV67" s="119" t="str">
        <f t="shared" si="45"/>
        <v/>
      </c>
      <c r="AW67" s="115"/>
      <c r="AX67" s="119" t="str">
        <f t="shared" si="46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47"/>
        <v>x</v>
      </c>
      <c r="Y68" s="115"/>
      <c r="Z68" s="120" t="str">
        <f t="shared" si="34"/>
        <v/>
      </c>
      <c r="AA68" s="115"/>
      <c r="AB68" s="120" t="str">
        <f t="shared" si="35"/>
        <v>x</v>
      </c>
      <c r="AC68" s="115"/>
      <c r="AD68" s="120" t="str">
        <f t="shared" si="36"/>
        <v>x</v>
      </c>
      <c r="AE68" s="115"/>
      <c r="AF68" s="120" t="str">
        <f t="shared" si="37"/>
        <v>x</v>
      </c>
      <c r="AG68" s="115"/>
      <c r="AH68" s="120" t="str">
        <f t="shared" si="38"/>
        <v>x</v>
      </c>
      <c r="AI68" s="115"/>
      <c r="AJ68" s="120" t="str">
        <f t="shared" si="39"/>
        <v>x</v>
      </c>
      <c r="AK68" s="115"/>
      <c r="AL68" s="120" t="str">
        <f t="shared" si="40"/>
        <v>x</v>
      </c>
      <c r="AM68" s="115"/>
      <c r="AN68" s="120" t="str">
        <f t="shared" si="41"/>
        <v/>
      </c>
      <c r="AO68" s="115"/>
      <c r="AP68" s="120" t="str">
        <f t="shared" si="42"/>
        <v/>
      </c>
      <c r="AQ68" s="115"/>
      <c r="AR68" s="120" t="str">
        <f t="shared" si="43"/>
        <v/>
      </c>
      <c r="AS68" s="115"/>
      <c r="AT68" s="120" t="str">
        <f t="shared" si="44"/>
        <v/>
      </c>
      <c r="AU68" s="115"/>
      <c r="AV68" s="120" t="str">
        <f t="shared" si="45"/>
        <v/>
      </c>
      <c r="AW68" s="115"/>
      <c r="AX68" s="120" t="str">
        <f t="shared" si="46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47"/>
        <v>x</v>
      </c>
      <c r="Y69" s="115"/>
      <c r="Z69" s="119" t="str">
        <f t="shared" si="34"/>
        <v/>
      </c>
      <c r="AA69" s="115"/>
      <c r="AB69" s="119" t="str">
        <f t="shared" si="35"/>
        <v>x</v>
      </c>
      <c r="AC69" s="115"/>
      <c r="AD69" s="119" t="str">
        <f t="shared" si="36"/>
        <v>x</v>
      </c>
      <c r="AE69" s="115"/>
      <c r="AF69" s="119" t="str">
        <f t="shared" si="37"/>
        <v>x</v>
      </c>
      <c r="AG69" s="115"/>
      <c r="AH69" s="119" t="str">
        <f t="shared" si="38"/>
        <v>x</v>
      </c>
      <c r="AI69" s="115"/>
      <c r="AJ69" s="119" t="str">
        <f t="shared" si="39"/>
        <v>x</v>
      </c>
      <c r="AK69" s="115"/>
      <c r="AL69" s="119" t="str">
        <f t="shared" si="40"/>
        <v>x</v>
      </c>
      <c r="AM69" s="115"/>
      <c r="AN69" s="119" t="str">
        <f t="shared" si="41"/>
        <v/>
      </c>
      <c r="AO69" s="115"/>
      <c r="AP69" s="119" t="str">
        <f t="shared" si="42"/>
        <v/>
      </c>
      <c r="AQ69" s="115"/>
      <c r="AR69" s="119" t="str">
        <f t="shared" si="43"/>
        <v/>
      </c>
      <c r="AS69" s="115"/>
      <c r="AT69" s="119" t="str">
        <f t="shared" si="44"/>
        <v/>
      </c>
      <c r="AU69" s="115"/>
      <c r="AV69" s="119" t="str">
        <f t="shared" si="45"/>
        <v/>
      </c>
      <c r="AW69" s="115"/>
      <c r="AX69" s="119" t="str">
        <f t="shared" si="46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47"/>
        <v>x</v>
      </c>
      <c r="Y70" s="115"/>
      <c r="Z70" s="120" t="str">
        <f t="shared" si="34"/>
        <v/>
      </c>
      <c r="AA70" s="115"/>
      <c r="AB70" s="120" t="str">
        <f t="shared" si="35"/>
        <v/>
      </c>
      <c r="AC70" s="115"/>
      <c r="AD70" s="120" t="str">
        <f t="shared" si="36"/>
        <v/>
      </c>
      <c r="AE70" s="115"/>
      <c r="AF70" s="120" t="str">
        <f t="shared" si="37"/>
        <v/>
      </c>
      <c r="AG70" s="115"/>
      <c r="AH70" s="120" t="str">
        <f t="shared" si="38"/>
        <v/>
      </c>
      <c r="AI70" s="115"/>
      <c r="AJ70" s="120" t="str">
        <f t="shared" si="39"/>
        <v/>
      </c>
      <c r="AK70" s="115"/>
      <c r="AL70" s="120" t="str">
        <f t="shared" si="40"/>
        <v/>
      </c>
      <c r="AM70" s="115"/>
      <c r="AN70" s="120" t="str">
        <f t="shared" si="41"/>
        <v/>
      </c>
      <c r="AO70" s="115"/>
      <c r="AP70" s="120" t="str">
        <f t="shared" si="42"/>
        <v/>
      </c>
      <c r="AQ70" s="115"/>
      <c r="AR70" s="120" t="str">
        <f t="shared" si="43"/>
        <v/>
      </c>
      <c r="AS70" s="115"/>
      <c r="AT70" s="120" t="str">
        <f t="shared" si="44"/>
        <v/>
      </c>
      <c r="AU70" s="115"/>
      <c r="AV70" s="120" t="str">
        <f t="shared" si="45"/>
        <v/>
      </c>
      <c r="AW70" s="115"/>
      <c r="AX70" s="120" t="str">
        <f t="shared" si="46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47"/>
        <v/>
      </c>
      <c r="Y71" s="115"/>
      <c r="Z71" s="119" t="str">
        <f t="shared" si="34"/>
        <v/>
      </c>
      <c r="AA71" s="115"/>
      <c r="AB71" s="119" t="str">
        <f t="shared" si="35"/>
        <v/>
      </c>
      <c r="AC71" s="115"/>
      <c r="AD71" s="119" t="str">
        <f t="shared" si="36"/>
        <v/>
      </c>
      <c r="AE71" s="115"/>
      <c r="AF71" s="119" t="str">
        <f t="shared" si="37"/>
        <v/>
      </c>
      <c r="AG71" s="115"/>
      <c r="AH71" s="119" t="str">
        <f t="shared" si="38"/>
        <v/>
      </c>
      <c r="AI71" s="115"/>
      <c r="AJ71" s="119" t="str">
        <f t="shared" si="39"/>
        <v/>
      </c>
      <c r="AK71" s="115"/>
      <c r="AL71" s="119" t="str">
        <f t="shared" si="40"/>
        <v/>
      </c>
      <c r="AM71" s="115"/>
      <c r="AN71" s="119" t="str">
        <f t="shared" si="41"/>
        <v/>
      </c>
      <c r="AO71" s="115"/>
      <c r="AP71" s="119" t="str">
        <f t="shared" si="42"/>
        <v/>
      </c>
      <c r="AQ71" s="115"/>
      <c r="AR71" s="119" t="str">
        <f t="shared" si="43"/>
        <v/>
      </c>
      <c r="AS71" s="115"/>
      <c r="AT71" s="119" t="str">
        <f t="shared" si="44"/>
        <v/>
      </c>
      <c r="AU71" s="115"/>
      <c r="AV71" s="119" t="str">
        <f t="shared" si="45"/>
        <v/>
      </c>
      <c r="AW71" s="115"/>
      <c r="AX71" s="119" t="str">
        <f t="shared" si="46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47"/>
        <v/>
      </c>
      <c r="Y72" s="115"/>
      <c r="Z72" s="120" t="str">
        <f t="shared" si="34"/>
        <v/>
      </c>
      <c r="AA72" s="115"/>
      <c r="AB72" s="120" t="str">
        <f t="shared" si="35"/>
        <v/>
      </c>
      <c r="AC72" s="115"/>
      <c r="AD72" s="120" t="str">
        <f t="shared" si="36"/>
        <v/>
      </c>
      <c r="AE72" s="115"/>
      <c r="AF72" s="120" t="str">
        <f t="shared" si="37"/>
        <v/>
      </c>
      <c r="AG72" s="115"/>
      <c r="AH72" s="120" t="str">
        <f t="shared" si="38"/>
        <v/>
      </c>
      <c r="AI72" s="115"/>
      <c r="AJ72" s="120" t="str">
        <f t="shared" si="39"/>
        <v/>
      </c>
      <c r="AK72" s="115"/>
      <c r="AL72" s="120" t="str">
        <f t="shared" si="40"/>
        <v/>
      </c>
      <c r="AM72" s="115"/>
      <c r="AN72" s="120" t="str">
        <f t="shared" si="41"/>
        <v/>
      </c>
      <c r="AO72" s="115"/>
      <c r="AP72" s="120" t="str">
        <f t="shared" si="42"/>
        <v/>
      </c>
      <c r="AQ72" s="115"/>
      <c r="AR72" s="120" t="str">
        <f t="shared" si="43"/>
        <v/>
      </c>
      <c r="AS72" s="115"/>
      <c r="AT72" s="120" t="str">
        <f t="shared" si="44"/>
        <v/>
      </c>
      <c r="AU72" s="115"/>
      <c r="AV72" s="120" t="str">
        <f t="shared" si="45"/>
        <v/>
      </c>
      <c r="AW72" s="115"/>
      <c r="AX72" s="120" t="str">
        <f t="shared" si="46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471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215</v>
      </c>
    </row>
    <row r="84" spans="1:6" x14ac:dyDescent="0.25">
      <c r="A84" t="s">
        <v>179</v>
      </c>
      <c r="B84" t="s">
        <v>216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112</v>
      </c>
      <c r="C88">
        <v>24.76</v>
      </c>
      <c r="D88">
        <v>2773.12</v>
      </c>
      <c r="E88">
        <v>0</v>
      </c>
      <c r="F88" s="130">
        <v>38</v>
      </c>
    </row>
    <row r="89" spans="1:6" ht="13" x14ac:dyDescent="0.3">
      <c r="A89" s="32" t="s">
        <v>187</v>
      </c>
      <c r="B89">
        <v>169</v>
      </c>
      <c r="C89">
        <v>22.54</v>
      </c>
      <c r="D89">
        <v>3809.26</v>
      </c>
      <c r="E89">
        <v>0</v>
      </c>
      <c r="F89">
        <v>38</v>
      </c>
    </row>
    <row r="90" spans="1:6" ht="13" x14ac:dyDescent="0.3">
      <c r="A90" s="32" t="s">
        <v>188</v>
      </c>
      <c r="B90">
        <v>141</v>
      </c>
      <c r="C90">
        <v>21.15</v>
      </c>
      <c r="D90">
        <v>2982.15</v>
      </c>
      <c r="E90">
        <v>0</v>
      </c>
      <c r="F90">
        <v>38</v>
      </c>
    </row>
    <row r="91" spans="1:6" ht="13" x14ac:dyDescent="0.3">
      <c r="A91" s="32" t="s">
        <v>189</v>
      </c>
      <c r="B91">
        <v>117</v>
      </c>
      <c r="C91">
        <v>20.94</v>
      </c>
      <c r="D91">
        <v>2449.98</v>
      </c>
      <c r="E91">
        <v>0</v>
      </c>
      <c r="F91">
        <v>38</v>
      </c>
    </row>
    <row r="92" spans="1:6" ht="13" x14ac:dyDescent="0.3">
      <c r="A92" s="32" t="s">
        <v>190</v>
      </c>
      <c r="B92">
        <v>154</v>
      </c>
      <c r="C92">
        <v>21.7</v>
      </c>
      <c r="D92">
        <v>3341.8</v>
      </c>
      <c r="E92">
        <v>0</v>
      </c>
      <c r="F92">
        <v>38</v>
      </c>
    </row>
    <row r="93" spans="1:6" ht="13" x14ac:dyDescent="0.3">
      <c r="A93" s="32" t="s">
        <v>191</v>
      </c>
      <c r="B93">
        <v>228</v>
      </c>
      <c r="C93">
        <v>23.78</v>
      </c>
      <c r="D93">
        <v>5421.84</v>
      </c>
      <c r="E93">
        <v>0</v>
      </c>
      <c r="F93">
        <v>38</v>
      </c>
    </row>
    <row r="94" spans="1:6" ht="13" x14ac:dyDescent="0.3">
      <c r="A94" s="32" t="s">
        <v>192</v>
      </c>
      <c r="B94">
        <v>280</v>
      </c>
      <c r="C94">
        <v>25.44</v>
      </c>
      <c r="D94">
        <v>7123.2</v>
      </c>
      <c r="E94">
        <v>0</v>
      </c>
      <c r="F94">
        <v>38</v>
      </c>
    </row>
    <row r="95" spans="1:6" ht="13" x14ac:dyDescent="0.3">
      <c r="A95" s="32" t="s">
        <v>193</v>
      </c>
      <c r="B95">
        <v>370</v>
      </c>
      <c r="C95">
        <v>27.56</v>
      </c>
      <c r="D95">
        <v>10197.200000000001</v>
      </c>
      <c r="E95">
        <v>0</v>
      </c>
      <c r="F95">
        <v>38</v>
      </c>
    </row>
    <row r="96" spans="1:6" ht="13" x14ac:dyDescent="0.3">
      <c r="A96" s="32" t="s">
        <v>194</v>
      </c>
      <c r="B96">
        <v>436</v>
      </c>
      <c r="C96">
        <v>28.02</v>
      </c>
      <c r="D96">
        <v>12216.72</v>
      </c>
      <c r="E96">
        <v>0</v>
      </c>
      <c r="F96">
        <v>38</v>
      </c>
    </row>
    <row r="97" spans="1:6" ht="13" x14ac:dyDescent="0.3">
      <c r="A97" s="32" t="s">
        <v>195</v>
      </c>
      <c r="B97">
        <v>447</v>
      </c>
      <c r="C97">
        <v>34.42</v>
      </c>
      <c r="D97">
        <v>15385.74</v>
      </c>
      <c r="E97">
        <v>0</v>
      </c>
      <c r="F97">
        <v>38</v>
      </c>
    </row>
    <row r="98" spans="1:6" ht="13" x14ac:dyDescent="0.3">
      <c r="A98" s="32" t="s">
        <v>196</v>
      </c>
      <c r="B98">
        <v>501</v>
      </c>
      <c r="C98">
        <v>38.35</v>
      </c>
      <c r="D98">
        <v>19213.349999999999</v>
      </c>
      <c r="E98">
        <v>175.35</v>
      </c>
      <c r="F98">
        <v>38</v>
      </c>
    </row>
    <row r="99" spans="1:6" ht="13" x14ac:dyDescent="0.3">
      <c r="A99" s="32" t="s">
        <v>197</v>
      </c>
      <c r="B99">
        <v>335</v>
      </c>
      <c r="C99">
        <v>36.700000000000003</v>
      </c>
      <c r="D99">
        <v>12294.5</v>
      </c>
      <c r="E99">
        <v>0</v>
      </c>
      <c r="F99">
        <v>38</v>
      </c>
    </row>
    <row r="100" spans="1:6" ht="13" x14ac:dyDescent="0.3">
      <c r="A100" s="32" t="s">
        <v>198</v>
      </c>
      <c r="B100">
        <v>117</v>
      </c>
      <c r="C100">
        <v>39.979999999999997</v>
      </c>
      <c r="D100">
        <v>4677.66</v>
      </c>
      <c r="E100">
        <v>231.66</v>
      </c>
      <c r="F100">
        <v>38</v>
      </c>
    </row>
    <row r="101" spans="1:6" ht="13" x14ac:dyDescent="0.3">
      <c r="A101" s="32" t="s">
        <v>199</v>
      </c>
      <c r="B101">
        <v>76</v>
      </c>
      <c r="C101">
        <v>46.77</v>
      </c>
      <c r="D101">
        <v>3554.52</v>
      </c>
      <c r="E101">
        <v>666.52</v>
      </c>
      <c r="F101">
        <v>38</v>
      </c>
    </row>
    <row r="102" spans="1:6" ht="13" x14ac:dyDescent="0.3">
      <c r="A102" s="32" t="s">
        <v>200</v>
      </c>
      <c r="B102">
        <v>107</v>
      </c>
      <c r="C102">
        <v>46.24</v>
      </c>
      <c r="D102">
        <v>4947.68</v>
      </c>
      <c r="E102">
        <v>881.68</v>
      </c>
      <c r="F102">
        <v>38</v>
      </c>
    </row>
    <row r="103" spans="1:6" ht="13" x14ac:dyDescent="0.3">
      <c r="A103" s="32" t="s">
        <v>201</v>
      </c>
      <c r="B103">
        <v>137</v>
      </c>
      <c r="C103">
        <v>79.69</v>
      </c>
      <c r="D103">
        <v>10917.53</v>
      </c>
      <c r="E103">
        <v>5711.53</v>
      </c>
      <c r="F103">
        <v>38</v>
      </c>
    </row>
    <row r="104" spans="1:6" ht="13" x14ac:dyDescent="0.3">
      <c r="A104" s="32" t="s">
        <v>202</v>
      </c>
      <c r="B104">
        <v>86</v>
      </c>
      <c r="C104">
        <v>43.26</v>
      </c>
      <c r="D104">
        <v>3720.36</v>
      </c>
      <c r="E104">
        <v>452.36</v>
      </c>
      <c r="F104">
        <v>38</v>
      </c>
    </row>
    <row r="105" spans="1:6" ht="13" x14ac:dyDescent="0.3">
      <c r="A105" s="32" t="s">
        <v>203</v>
      </c>
      <c r="B105">
        <v>53</v>
      </c>
      <c r="C105">
        <v>39.340000000000003</v>
      </c>
      <c r="D105">
        <v>2085.02</v>
      </c>
      <c r="E105">
        <v>71.02</v>
      </c>
      <c r="F105">
        <v>38</v>
      </c>
    </row>
    <row r="106" spans="1:6" ht="13" x14ac:dyDescent="0.3">
      <c r="A106" s="32" t="s">
        <v>204</v>
      </c>
      <c r="B106">
        <v>18</v>
      </c>
      <c r="C106">
        <v>37.67</v>
      </c>
      <c r="D106">
        <v>678.06</v>
      </c>
      <c r="E106">
        <v>0</v>
      </c>
      <c r="F106">
        <v>38</v>
      </c>
    </row>
    <row r="107" spans="1:6" ht="13" x14ac:dyDescent="0.3">
      <c r="A107" s="32" t="s">
        <v>205</v>
      </c>
      <c r="B107">
        <v>0</v>
      </c>
      <c r="C107">
        <v>0</v>
      </c>
      <c r="D107">
        <v>0</v>
      </c>
      <c r="E107">
        <v>0</v>
      </c>
      <c r="F107">
        <v>38</v>
      </c>
    </row>
    <row r="108" spans="1:6" ht="13" x14ac:dyDescent="0.3">
      <c r="A108" s="32" t="s">
        <v>206</v>
      </c>
      <c r="B108">
        <v>90</v>
      </c>
      <c r="C108">
        <v>36.19</v>
      </c>
      <c r="D108">
        <v>3257.1</v>
      </c>
      <c r="E108">
        <v>0</v>
      </c>
      <c r="F108">
        <v>38</v>
      </c>
    </row>
    <row r="109" spans="1:6" ht="13" x14ac:dyDescent="0.3">
      <c r="A109" s="32" t="s">
        <v>207</v>
      </c>
      <c r="B109">
        <v>0</v>
      </c>
      <c r="C109">
        <v>0</v>
      </c>
      <c r="D109">
        <v>0</v>
      </c>
      <c r="E109">
        <v>0</v>
      </c>
      <c r="F109">
        <v>38</v>
      </c>
    </row>
    <row r="110" spans="1:6" ht="13" x14ac:dyDescent="0.3">
      <c r="A110" s="32" t="s">
        <v>208</v>
      </c>
      <c r="B110">
        <v>42</v>
      </c>
      <c r="C110">
        <v>27.16</v>
      </c>
      <c r="D110">
        <v>1140.72</v>
      </c>
      <c r="E110">
        <v>0</v>
      </c>
      <c r="F110">
        <v>38</v>
      </c>
    </row>
    <row r="111" spans="1:6" ht="13" x14ac:dyDescent="0.3">
      <c r="A111" s="32" t="s">
        <v>209</v>
      </c>
      <c r="B111">
        <v>158</v>
      </c>
      <c r="C111">
        <v>24.8</v>
      </c>
      <c r="D111">
        <v>3918.4</v>
      </c>
      <c r="E111">
        <v>0</v>
      </c>
      <c r="F111">
        <v>38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E112"/>
  <sheetViews>
    <sheetView topLeftCell="A6" zoomScaleNormal="100" workbookViewId="0">
      <pane xSplit="2" ySplit="11" topLeftCell="AG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45144</v>
      </c>
      <c r="B12" s="11" t="s">
        <v>146</v>
      </c>
      <c r="C12" s="3">
        <f>B88</f>
        <v>451</v>
      </c>
      <c r="D12" s="30">
        <f>C88</f>
        <v>23.59</v>
      </c>
      <c r="E12" s="3">
        <f>B89</f>
        <v>525</v>
      </c>
      <c r="F12" s="191">
        <f>C89</f>
        <v>20.92</v>
      </c>
      <c r="G12" s="3">
        <f>B90</f>
        <v>456</v>
      </c>
      <c r="H12" s="30">
        <f>C90</f>
        <v>20.170000000000002</v>
      </c>
      <c r="I12" s="3">
        <f>B91</f>
        <v>410</v>
      </c>
      <c r="J12" s="30">
        <f>C91</f>
        <v>17.52</v>
      </c>
      <c r="K12" s="3">
        <f>B92</f>
        <v>387</v>
      </c>
      <c r="L12" s="30">
        <f>C92</f>
        <v>16.260000000000002</v>
      </c>
      <c r="M12" s="3">
        <f>B93</f>
        <v>356</v>
      </c>
      <c r="N12" s="30">
        <f>C93</f>
        <v>16.579999999999998</v>
      </c>
      <c r="O12" s="3">
        <f>B94</f>
        <v>350</v>
      </c>
      <c r="P12" s="30">
        <f>C94</f>
        <v>17.16</v>
      </c>
      <c r="Q12" s="3">
        <f>B95</f>
        <v>363</v>
      </c>
      <c r="R12" s="30">
        <f>C95</f>
        <v>21.26</v>
      </c>
      <c r="S12" s="3">
        <f>B96</f>
        <v>419</v>
      </c>
      <c r="T12" s="30">
        <f>C96</f>
        <v>23.02</v>
      </c>
      <c r="U12" s="3">
        <f>B97</f>
        <v>450</v>
      </c>
      <c r="V12" s="30">
        <f>C97</f>
        <v>25.02</v>
      </c>
      <c r="W12" s="3">
        <f>B98</f>
        <v>437</v>
      </c>
      <c r="X12" s="30">
        <f>C98</f>
        <v>26.39</v>
      </c>
      <c r="Y12" s="3">
        <f>B99</f>
        <v>391</v>
      </c>
      <c r="Z12" s="30">
        <f>C99</f>
        <v>26.85</v>
      </c>
      <c r="AA12" s="3">
        <f>B100</f>
        <v>297</v>
      </c>
      <c r="AB12" s="30">
        <f>C100</f>
        <v>27.22</v>
      </c>
      <c r="AC12" s="3">
        <f>B101</f>
        <v>272</v>
      </c>
      <c r="AD12" s="30">
        <f>C101</f>
        <v>29.63</v>
      </c>
      <c r="AE12" s="3">
        <f>B102</f>
        <v>196</v>
      </c>
      <c r="AF12" s="30">
        <f>C102</f>
        <v>32.049999999999997</v>
      </c>
      <c r="AG12" s="3">
        <f>B103</f>
        <v>226</v>
      </c>
      <c r="AH12" s="30">
        <f>C103</f>
        <v>33.64</v>
      </c>
      <c r="AI12" s="3">
        <f>B104</f>
        <v>148</v>
      </c>
      <c r="AJ12" s="30">
        <f>C104</f>
        <v>39.28</v>
      </c>
      <c r="AK12" s="3">
        <f>B105</f>
        <v>117</v>
      </c>
      <c r="AL12" s="30">
        <f>C105</f>
        <v>34.11</v>
      </c>
      <c r="AM12" s="3">
        <f>B106</f>
        <v>139</v>
      </c>
      <c r="AN12" s="30">
        <f>C106</f>
        <v>32.08</v>
      </c>
      <c r="AO12" s="3">
        <f>B107</f>
        <v>171</v>
      </c>
      <c r="AP12" s="30">
        <f>C107</f>
        <v>31</v>
      </c>
      <c r="AQ12" s="3">
        <f>B108</f>
        <v>206</v>
      </c>
      <c r="AR12" s="30">
        <f>C108</f>
        <v>31.33</v>
      </c>
      <c r="AS12" s="3">
        <f>B109</f>
        <v>311</v>
      </c>
      <c r="AT12" s="30">
        <f>C109</f>
        <v>31.57</v>
      </c>
      <c r="AU12" s="3">
        <f>B110</f>
        <v>336</v>
      </c>
      <c r="AV12" s="30">
        <f>C110</f>
        <v>28.21</v>
      </c>
      <c r="AW12" s="3">
        <f>B111</f>
        <v>408</v>
      </c>
      <c r="AX12" s="30">
        <f>C111</f>
        <v>24.33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10639.09</v>
      </c>
      <c r="E13" s="24"/>
      <c r="F13" s="9">
        <f>$D89</f>
        <v>10983</v>
      </c>
      <c r="G13" s="24"/>
      <c r="H13" s="9">
        <f>$D90</f>
        <v>9197.52</v>
      </c>
      <c r="I13" s="24"/>
      <c r="J13" s="9">
        <f>$D91</f>
        <v>7183.2</v>
      </c>
      <c r="K13" s="24"/>
      <c r="L13" s="9">
        <f>$D92</f>
        <v>6292.62</v>
      </c>
      <c r="M13" s="24"/>
      <c r="N13" s="9">
        <f>$D93</f>
        <v>5902.48</v>
      </c>
      <c r="O13" s="24"/>
      <c r="P13" s="9">
        <f>$D94</f>
        <v>6006</v>
      </c>
      <c r="Q13" s="24"/>
      <c r="R13" s="9">
        <f>$D95</f>
        <v>7717.38</v>
      </c>
      <c r="S13" s="24"/>
      <c r="T13" s="9">
        <f>$D96</f>
        <v>9645.3799999999992</v>
      </c>
      <c r="U13" s="24"/>
      <c r="V13" s="9">
        <f>$D97</f>
        <v>11259</v>
      </c>
      <c r="W13" s="24"/>
      <c r="X13" s="9">
        <f>$D98</f>
        <v>11532.43</v>
      </c>
      <c r="Y13" s="24"/>
      <c r="Z13" s="9">
        <f>$D99</f>
        <v>10498.35</v>
      </c>
      <c r="AA13" s="24"/>
      <c r="AB13" s="9">
        <f>$D100</f>
        <v>8084.34</v>
      </c>
      <c r="AC13" s="24"/>
      <c r="AD13" s="9">
        <f>$D101</f>
        <v>8059.36</v>
      </c>
      <c r="AE13" s="24"/>
      <c r="AF13" s="9">
        <f>$D102</f>
        <v>6281.8</v>
      </c>
      <c r="AG13" s="24"/>
      <c r="AH13" s="9">
        <f>$D103</f>
        <v>7602.64</v>
      </c>
      <c r="AI13" s="24"/>
      <c r="AJ13" s="9">
        <f>$D104</f>
        <v>5813.44</v>
      </c>
      <c r="AK13" s="24"/>
      <c r="AL13" s="9">
        <f>$D105</f>
        <v>3990.87</v>
      </c>
      <c r="AM13" s="24"/>
      <c r="AN13" s="9">
        <f>$D106</f>
        <v>4459.12</v>
      </c>
      <c r="AO13" s="24"/>
      <c r="AP13" s="9">
        <f>$D107</f>
        <v>5301</v>
      </c>
      <c r="AQ13" s="24"/>
      <c r="AR13" s="9">
        <f>$D108</f>
        <v>6453.98</v>
      </c>
      <c r="AS13" s="24"/>
      <c r="AT13" s="9">
        <f>$D109</f>
        <v>9818.27</v>
      </c>
      <c r="AU13" s="24"/>
      <c r="AV13" s="9">
        <f>$D110</f>
        <v>9478.56</v>
      </c>
      <c r="AW13" s="24"/>
      <c r="AX13" s="9">
        <f>$D111</f>
        <v>9926.64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39.130000000000003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22.2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0</v>
      </c>
      <c r="AI15" s="24"/>
      <c r="AJ15" s="9">
        <f>$E104</f>
        <v>22.2</v>
      </c>
      <c r="AK15" s="24"/>
      <c r="AL15" s="9">
        <f>$E105</f>
        <v>0</v>
      </c>
      <c r="AM15" s="24"/>
      <c r="AN15" s="9">
        <f>$E106</f>
        <v>0</v>
      </c>
      <c r="AO15" s="24"/>
      <c r="AP15" s="9">
        <f>$E107</f>
        <v>0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0</v>
      </c>
      <c r="AH31" s="119"/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0</v>
      </c>
      <c r="AN31" s="119"/>
      <c r="AO31" s="109">
        <f t="shared" si="19"/>
        <v>0</v>
      </c>
      <c r="AP31" s="119"/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0</v>
      </c>
      <c r="AH32" s="120"/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0</v>
      </c>
      <c r="AN32" s="120"/>
      <c r="AO32" s="109">
        <f t="shared" si="19"/>
        <v>0</v>
      </c>
      <c r="AP32" s="120"/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0</v>
      </c>
      <c r="AH34" s="120"/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0</v>
      </c>
      <c r="AN34" s="120"/>
      <c r="AO34" s="109">
        <f t="shared" si="19"/>
        <v>0</v>
      </c>
      <c r="AP34" s="120"/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0</v>
      </c>
      <c r="AH35" s="119"/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0</v>
      </c>
      <c r="AN35" s="119"/>
      <c r="AO35" s="109">
        <f t="shared" si="19"/>
        <v>0</v>
      </c>
      <c r="AP35" s="119"/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150</v>
      </c>
      <c r="AJ36" s="120" t="s">
        <v>164</v>
      </c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0</v>
      </c>
      <c r="AH39" s="5"/>
      <c r="AI39" s="110">
        <f>SUM(AI23:AI38)</f>
        <v>327</v>
      </c>
      <c r="AJ39" s="5"/>
      <c r="AK39" s="110">
        <f>SUM(AK23:AK38)</f>
        <v>0</v>
      </c>
      <c r="AL39" s="5"/>
      <c r="AM39" s="110">
        <f>SUM(AM23:AM38)</f>
        <v>0</v>
      </c>
      <c r="AN39" s="5"/>
      <c r="AO39" s="110">
        <f>SUM(AO23:AO38)</f>
        <v>0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0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/>
      <c r="AP60" s="120" t="str">
        <f>IF(AP26="x","x","")</f>
        <v/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/>
      <c r="AP62" s="120" t="str">
        <f t="shared" ref="AP62:AP72" si="43">IF(AP28="x","x","")</f>
        <v/>
      </c>
      <c r="AQ62" s="115"/>
      <c r="AR62" s="120" t="str">
        <f t="shared" ref="AR62:AR72" si="44">IF(AR28="x","x","")</f>
        <v/>
      </c>
      <c r="AS62" s="115"/>
      <c r="AT62" s="120" t="str">
        <f t="shared" ref="AT62:AT72" si="45">IF(AT28="x","x","")</f>
        <v/>
      </c>
      <c r="AU62" s="115"/>
      <c r="AV62" s="120" t="str">
        <f t="shared" ref="AV62:AV72" si="46">IF(AV28="x","x","")</f>
        <v/>
      </c>
      <c r="AW62" s="115"/>
      <c r="AX62" s="120" t="str">
        <f t="shared" ref="AX62:AX72" si="47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/>
      <c r="AP63" s="119" t="str">
        <f t="shared" si="43"/>
        <v/>
      </c>
      <c r="AQ63" s="115"/>
      <c r="AR63" s="119" t="str">
        <f t="shared" si="44"/>
        <v/>
      </c>
      <c r="AS63" s="115"/>
      <c r="AT63" s="119" t="str">
        <f t="shared" si="45"/>
        <v/>
      </c>
      <c r="AU63" s="115"/>
      <c r="AV63" s="119" t="str">
        <f t="shared" si="46"/>
        <v/>
      </c>
      <c r="AW63" s="115"/>
      <c r="AX63" s="119" t="str">
        <f t="shared" si="47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/>
      <c r="AP64" s="120" t="str">
        <f t="shared" si="43"/>
        <v/>
      </c>
      <c r="AQ64" s="115"/>
      <c r="AR64" s="120" t="str">
        <f t="shared" si="44"/>
        <v/>
      </c>
      <c r="AS64" s="115"/>
      <c r="AT64" s="120" t="str">
        <f t="shared" si="45"/>
        <v/>
      </c>
      <c r="AU64" s="115"/>
      <c r="AV64" s="120" t="str">
        <f t="shared" si="46"/>
        <v/>
      </c>
      <c r="AW64" s="115"/>
      <c r="AX64" s="120" t="str">
        <f t="shared" si="47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/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/>
      </c>
      <c r="AO65" s="115"/>
      <c r="AP65" s="119" t="str">
        <f t="shared" si="43"/>
        <v/>
      </c>
      <c r="AQ65" s="115"/>
      <c r="AR65" s="119" t="str">
        <f t="shared" si="44"/>
        <v/>
      </c>
      <c r="AS65" s="115"/>
      <c r="AT65" s="119" t="str">
        <f t="shared" si="45"/>
        <v/>
      </c>
      <c r="AU65" s="115"/>
      <c r="AV65" s="119" t="str">
        <f t="shared" si="46"/>
        <v/>
      </c>
      <c r="AW65" s="115"/>
      <c r="AX65" s="119" t="str">
        <f t="shared" si="47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/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/>
      </c>
      <c r="AO66" s="115"/>
      <c r="AP66" s="120" t="str">
        <f t="shared" si="43"/>
        <v/>
      </c>
      <c r="AQ66" s="115"/>
      <c r="AR66" s="120" t="str">
        <f t="shared" si="44"/>
        <v/>
      </c>
      <c r="AS66" s="115"/>
      <c r="AT66" s="120" t="str">
        <f t="shared" si="45"/>
        <v/>
      </c>
      <c r="AU66" s="115"/>
      <c r="AV66" s="120" t="str">
        <f t="shared" si="46"/>
        <v/>
      </c>
      <c r="AW66" s="115"/>
      <c r="AX66" s="120" t="str">
        <f t="shared" si="47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3"/>
        <v/>
      </c>
      <c r="AQ67" s="115"/>
      <c r="AR67" s="119" t="str">
        <f t="shared" si="44"/>
        <v/>
      </c>
      <c r="AS67" s="115"/>
      <c r="AT67" s="119" t="str">
        <f t="shared" si="45"/>
        <v/>
      </c>
      <c r="AU67" s="115"/>
      <c r="AV67" s="119" t="str">
        <f t="shared" si="46"/>
        <v/>
      </c>
      <c r="AW67" s="115"/>
      <c r="AX67" s="119" t="str">
        <f t="shared" si="47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/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/>
      </c>
      <c r="AO68" s="115"/>
      <c r="AP68" s="120" t="str">
        <f t="shared" si="43"/>
        <v/>
      </c>
      <c r="AQ68" s="115"/>
      <c r="AR68" s="120" t="str">
        <f t="shared" si="44"/>
        <v/>
      </c>
      <c r="AS68" s="115"/>
      <c r="AT68" s="120" t="str">
        <f t="shared" si="45"/>
        <v/>
      </c>
      <c r="AU68" s="115"/>
      <c r="AV68" s="120" t="str">
        <f t="shared" si="46"/>
        <v/>
      </c>
      <c r="AW68" s="115"/>
      <c r="AX68" s="120" t="str">
        <f t="shared" si="47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/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/>
      </c>
      <c r="AO69" s="115"/>
      <c r="AP69" s="119" t="str">
        <f t="shared" si="43"/>
        <v/>
      </c>
      <c r="AQ69" s="115"/>
      <c r="AR69" s="119" t="str">
        <f t="shared" si="44"/>
        <v/>
      </c>
      <c r="AS69" s="115"/>
      <c r="AT69" s="119" t="str">
        <f t="shared" si="45"/>
        <v/>
      </c>
      <c r="AU69" s="115"/>
      <c r="AV69" s="119" t="str">
        <f t="shared" si="46"/>
        <v/>
      </c>
      <c r="AW69" s="115"/>
      <c r="AX69" s="119" t="str">
        <f t="shared" si="47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>x</v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3"/>
        <v/>
      </c>
      <c r="AQ70" s="115"/>
      <c r="AR70" s="120" t="str">
        <f t="shared" si="44"/>
        <v/>
      </c>
      <c r="AS70" s="115"/>
      <c r="AT70" s="120" t="str">
        <f t="shared" si="45"/>
        <v/>
      </c>
      <c r="AU70" s="115"/>
      <c r="AV70" s="120" t="str">
        <f t="shared" si="46"/>
        <v/>
      </c>
      <c r="AW70" s="115"/>
      <c r="AX70" s="120" t="str">
        <f t="shared" si="47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3"/>
        <v/>
      </c>
      <c r="AQ71" s="115"/>
      <c r="AR71" s="119" t="str">
        <f t="shared" si="44"/>
        <v/>
      </c>
      <c r="AS71" s="115"/>
      <c r="AT71" s="119" t="str">
        <f t="shared" si="45"/>
        <v/>
      </c>
      <c r="AU71" s="115"/>
      <c r="AV71" s="119" t="str">
        <f t="shared" si="46"/>
        <v/>
      </c>
      <c r="AW71" s="115"/>
      <c r="AX71" s="119" t="str">
        <f t="shared" si="47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3"/>
        <v/>
      </c>
      <c r="AQ72" s="115"/>
      <c r="AR72" s="120" t="str">
        <f t="shared" si="44"/>
        <v/>
      </c>
      <c r="AS72" s="115"/>
      <c r="AT72" s="120" t="str">
        <f t="shared" si="45"/>
        <v/>
      </c>
      <c r="AU72" s="115"/>
      <c r="AV72" s="120" t="str">
        <f t="shared" si="46"/>
        <v/>
      </c>
      <c r="AW72" s="115"/>
      <c r="AX72" s="120" t="str">
        <f t="shared" si="47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0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217</v>
      </c>
    </row>
    <row r="84" spans="1:6" x14ac:dyDescent="0.25">
      <c r="A84" t="s">
        <v>179</v>
      </c>
      <c r="B84" t="s">
        <v>218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451</v>
      </c>
      <c r="C88">
        <v>23.59</v>
      </c>
      <c r="D88">
        <v>10639.09</v>
      </c>
      <c r="E88">
        <v>0</v>
      </c>
      <c r="F88" s="130">
        <v>39.130000000000003</v>
      </c>
    </row>
    <row r="89" spans="1:6" ht="13" x14ac:dyDescent="0.3">
      <c r="A89" s="32" t="s">
        <v>187</v>
      </c>
      <c r="B89">
        <v>525</v>
      </c>
      <c r="C89">
        <v>20.92</v>
      </c>
      <c r="D89">
        <v>10983</v>
      </c>
      <c r="E89">
        <v>0</v>
      </c>
      <c r="F89">
        <v>39.130000000000003</v>
      </c>
    </row>
    <row r="90" spans="1:6" ht="13" x14ac:dyDescent="0.3">
      <c r="A90" s="32" t="s">
        <v>188</v>
      </c>
      <c r="B90">
        <v>456</v>
      </c>
      <c r="C90">
        <v>20.170000000000002</v>
      </c>
      <c r="D90">
        <v>9197.52</v>
      </c>
      <c r="E90">
        <v>0</v>
      </c>
      <c r="F90">
        <v>39.130000000000003</v>
      </c>
    </row>
    <row r="91" spans="1:6" ht="13" x14ac:dyDescent="0.3">
      <c r="A91" s="32" t="s">
        <v>189</v>
      </c>
      <c r="B91">
        <v>410</v>
      </c>
      <c r="C91">
        <v>17.52</v>
      </c>
      <c r="D91">
        <v>7183.2</v>
      </c>
      <c r="E91">
        <v>0</v>
      </c>
      <c r="F91">
        <v>39.130000000000003</v>
      </c>
    </row>
    <row r="92" spans="1:6" ht="13" x14ac:dyDescent="0.3">
      <c r="A92" s="32" t="s">
        <v>190</v>
      </c>
      <c r="B92">
        <v>387</v>
      </c>
      <c r="C92">
        <v>16.260000000000002</v>
      </c>
      <c r="D92">
        <v>6292.62</v>
      </c>
      <c r="E92">
        <v>0</v>
      </c>
      <c r="F92">
        <v>39.130000000000003</v>
      </c>
    </row>
    <row r="93" spans="1:6" ht="13" x14ac:dyDescent="0.3">
      <c r="A93" s="32" t="s">
        <v>191</v>
      </c>
      <c r="B93">
        <v>356</v>
      </c>
      <c r="C93">
        <v>16.579999999999998</v>
      </c>
      <c r="D93">
        <v>5902.48</v>
      </c>
      <c r="E93">
        <v>0</v>
      </c>
      <c r="F93">
        <v>39.130000000000003</v>
      </c>
    </row>
    <row r="94" spans="1:6" ht="13" x14ac:dyDescent="0.3">
      <c r="A94" s="32" t="s">
        <v>192</v>
      </c>
      <c r="B94">
        <v>350</v>
      </c>
      <c r="C94">
        <v>17.16</v>
      </c>
      <c r="D94">
        <v>6006</v>
      </c>
      <c r="E94">
        <v>0</v>
      </c>
      <c r="F94">
        <v>39.130000000000003</v>
      </c>
    </row>
    <row r="95" spans="1:6" ht="13" x14ac:dyDescent="0.3">
      <c r="A95" s="32" t="s">
        <v>193</v>
      </c>
      <c r="B95">
        <v>363</v>
      </c>
      <c r="C95">
        <v>21.26</v>
      </c>
      <c r="D95">
        <v>7717.38</v>
      </c>
      <c r="E95">
        <v>0</v>
      </c>
      <c r="F95">
        <v>39.130000000000003</v>
      </c>
    </row>
    <row r="96" spans="1:6" ht="13" x14ac:dyDescent="0.3">
      <c r="A96" s="32" t="s">
        <v>194</v>
      </c>
      <c r="B96">
        <v>419</v>
      </c>
      <c r="C96">
        <v>23.02</v>
      </c>
      <c r="D96">
        <v>9645.3799999999992</v>
      </c>
      <c r="E96">
        <v>0</v>
      </c>
      <c r="F96">
        <v>39.130000000000003</v>
      </c>
    </row>
    <row r="97" spans="1:6" ht="13" x14ac:dyDescent="0.3">
      <c r="A97" s="32" t="s">
        <v>195</v>
      </c>
      <c r="B97">
        <v>450</v>
      </c>
      <c r="C97">
        <v>25.02</v>
      </c>
      <c r="D97">
        <v>11259</v>
      </c>
      <c r="E97">
        <v>0</v>
      </c>
      <c r="F97">
        <v>39.130000000000003</v>
      </c>
    </row>
    <row r="98" spans="1:6" ht="13" x14ac:dyDescent="0.3">
      <c r="A98" s="32" t="s">
        <v>196</v>
      </c>
      <c r="B98">
        <v>437</v>
      </c>
      <c r="C98">
        <v>26.39</v>
      </c>
      <c r="D98">
        <v>11532.43</v>
      </c>
      <c r="E98">
        <v>0</v>
      </c>
      <c r="F98">
        <v>39.130000000000003</v>
      </c>
    </row>
    <row r="99" spans="1:6" ht="13" x14ac:dyDescent="0.3">
      <c r="A99" s="32" t="s">
        <v>197</v>
      </c>
      <c r="B99">
        <v>391</v>
      </c>
      <c r="C99">
        <v>26.85</v>
      </c>
      <c r="D99">
        <v>10498.35</v>
      </c>
      <c r="E99">
        <v>0</v>
      </c>
      <c r="F99">
        <v>39.130000000000003</v>
      </c>
    </row>
    <row r="100" spans="1:6" ht="13" x14ac:dyDescent="0.3">
      <c r="A100" s="32" t="s">
        <v>198</v>
      </c>
      <c r="B100">
        <v>297</v>
      </c>
      <c r="C100">
        <v>27.22</v>
      </c>
      <c r="D100">
        <v>8084.34</v>
      </c>
      <c r="E100">
        <v>0</v>
      </c>
      <c r="F100">
        <v>39.130000000000003</v>
      </c>
    </row>
    <row r="101" spans="1:6" ht="13" x14ac:dyDescent="0.3">
      <c r="A101" s="32" t="s">
        <v>199</v>
      </c>
      <c r="B101">
        <v>272</v>
      </c>
      <c r="C101">
        <v>29.63</v>
      </c>
      <c r="D101">
        <v>8059.36</v>
      </c>
      <c r="E101">
        <v>0</v>
      </c>
      <c r="F101">
        <v>39.130000000000003</v>
      </c>
    </row>
    <row r="102" spans="1:6" ht="13" x14ac:dyDescent="0.3">
      <c r="A102" s="32" t="s">
        <v>200</v>
      </c>
      <c r="B102">
        <v>196</v>
      </c>
      <c r="C102">
        <v>32.049999999999997</v>
      </c>
      <c r="D102">
        <v>6281.8</v>
      </c>
      <c r="E102">
        <v>0</v>
      </c>
      <c r="F102">
        <v>39.130000000000003</v>
      </c>
    </row>
    <row r="103" spans="1:6" ht="13" x14ac:dyDescent="0.3">
      <c r="A103" s="32" t="s">
        <v>201</v>
      </c>
      <c r="B103">
        <v>226</v>
      </c>
      <c r="C103">
        <v>33.64</v>
      </c>
      <c r="D103">
        <v>7602.64</v>
      </c>
      <c r="E103">
        <v>0</v>
      </c>
      <c r="F103">
        <v>39.130000000000003</v>
      </c>
    </row>
    <row r="104" spans="1:6" ht="13" x14ac:dyDescent="0.3">
      <c r="A104" s="32" t="s">
        <v>202</v>
      </c>
      <c r="B104">
        <v>148</v>
      </c>
      <c r="C104">
        <v>39.28</v>
      </c>
      <c r="D104">
        <v>5813.44</v>
      </c>
      <c r="E104">
        <v>22.2</v>
      </c>
      <c r="F104">
        <v>39.130000000000003</v>
      </c>
    </row>
    <row r="105" spans="1:6" ht="13" x14ac:dyDescent="0.3">
      <c r="A105" s="32" t="s">
        <v>203</v>
      </c>
      <c r="B105">
        <v>117</v>
      </c>
      <c r="C105">
        <v>34.11</v>
      </c>
      <c r="D105">
        <v>3990.87</v>
      </c>
      <c r="E105">
        <v>0</v>
      </c>
      <c r="F105">
        <v>39.130000000000003</v>
      </c>
    </row>
    <row r="106" spans="1:6" ht="13" x14ac:dyDescent="0.3">
      <c r="A106" s="32" t="s">
        <v>204</v>
      </c>
      <c r="B106">
        <v>139</v>
      </c>
      <c r="C106">
        <v>32.08</v>
      </c>
      <c r="D106">
        <v>4459.12</v>
      </c>
      <c r="E106">
        <v>0</v>
      </c>
      <c r="F106">
        <v>39.130000000000003</v>
      </c>
    </row>
    <row r="107" spans="1:6" ht="13" x14ac:dyDescent="0.3">
      <c r="A107" s="32" t="s">
        <v>205</v>
      </c>
      <c r="B107">
        <v>171</v>
      </c>
      <c r="C107">
        <v>31</v>
      </c>
      <c r="D107">
        <v>5301</v>
      </c>
      <c r="E107">
        <v>0</v>
      </c>
      <c r="F107">
        <v>39.130000000000003</v>
      </c>
    </row>
    <row r="108" spans="1:6" ht="13" x14ac:dyDescent="0.3">
      <c r="A108" s="32" t="s">
        <v>206</v>
      </c>
      <c r="B108">
        <v>206</v>
      </c>
      <c r="C108">
        <v>31.33</v>
      </c>
      <c r="D108">
        <v>6453.98</v>
      </c>
      <c r="E108">
        <v>0</v>
      </c>
      <c r="F108">
        <v>39.130000000000003</v>
      </c>
    </row>
    <row r="109" spans="1:6" ht="13" x14ac:dyDescent="0.3">
      <c r="A109" s="32" t="s">
        <v>207</v>
      </c>
      <c r="B109">
        <v>311</v>
      </c>
      <c r="C109">
        <v>31.57</v>
      </c>
      <c r="D109">
        <v>9818.27</v>
      </c>
      <c r="E109">
        <v>0</v>
      </c>
      <c r="F109">
        <v>39.130000000000003</v>
      </c>
    </row>
    <row r="110" spans="1:6" ht="13" x14ac:dyDescent="0.3">
      <c r="A110" s="32" t="s">
        <v>208</v>
      </c>
      <c r="B110">
        <v>336</v>
      </c>
      <c r="C110">
        <v>28.21</v>
      </c>
      <c r="D110">
        <v>9478.56</v>
      </c>
      <c r="E110">
        <v>0</v>
      </c>
      <c r="F110">
        <v>39.130000000000003</v>
      </c>
    </row>
    <row r="111" spans="1:6" ht="13" x14ac:dyDescent="0.3">
      <c r="A111" s="32" t="s">
        <v>209</v>
      </c>
      <c r="B111">
        <v>408</v>
      </c>
      <c r="C111">
        <v>24.33</v>
      </c>
      <c r="D111">
        <v>9926.64</v>
      </c>
      <c r="E111">
        <v>0</v>
      </c>
      <c r="F111">
        <v>39.130000000000003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112"/>
  <sheetViews>
    <sheetView topLeftCell="A6" zoomScaleNormal="100" workbookViewId="0">
      <pane xSplit="2" ySplit="11" topLeftCell="AB17" activePane="bottomRight" state="frozen"/>
      <selection pane="topRight" activeCell="E19" sqref="E19"/>
      <selection pane="bottomLeft" activeCell="E19" sqref="E19"/>
      <selection pane="bottomRight" activeCell="E19" sqref="E19"/>
    </sheetView>
  </sheetViews>
  <sheetFormatPr defaultRowHeight="12.5" x14ac:dyDescent="0.25"/>
  <cols>
    <col min="1" max="1" width="12" customWidth="1"/>
    <col min="2" max="2" width="30.453125" customWidth="1"/>
    <col min="3" max="3" width="5.54296875" bestFit="1" customWidth="1"/>
    <col min="4" max="4" width="20.7265625" customWidth="1"/>
    <col min="5" max="5" width="5.54296875" bestFit="1" customWidth="1"/>
    <col min="6" max="6" width="20.7265625" customWidth="1"/>
    <col min="7" max="7" width="5.26953125" bestFit="1" customWidth="1"/>
    <col min="8" max="8" width="20.7265625" customWidth="1"/>
    <col min="9" max="9" width="5.26953125" bestFit="1" customWidth="1"/>
    <col min="10" max="10" width="20.7265625" customWidth="1"/>
    <col min="11" max="11" width="5" customWidth="1"/>
    <col min="12" max="12" width="20.7265625" customWidth="1"/>
    <col min="13" max="13" width="5.26953125" bestFit="1" customWidth="1"/>
    <col min="14" max="14" width="20.7265625" customWidth="1"/>
    <col min="15" max="15" width="5.26953125" bestFit="1" customWidth="1"/>
    <col min="16" max="16" width="20.7265625" customWidth="1"/>
    <col min="17" max="17" width="5.26953125" customWidth="1"/>
    <col min="18" max="18" width="20.7265625" customWidth="1"/>
    <col min="19" max="19" width="5.26953125" customWidth="1"/>
    <col min="20" max="20" width="20.7265625" customWidth="1"/>
    <col min="21" max="21" width="5.54296875" customWidth="1"/>
    <col min="22" max="22" width="20.7265625" customWidth="1"/>
    <col min="23" max="23" width="5.26953125" bestFit="1" customWidth="1"/>
    <col min="24" max="24" width="20.7265625" customWidth="1"/>
    <col min="25" max="25" width="5.26953125" bestFit="1" customWidth="1"/>
    <col min="26" max="26" width="20.7265625" customWidth="1"/>
    <col min="27" max="27" width="5.7265625" customWidth="1"/>
    <col min="28" max="28" width="20.7265625" customWidth="1"/>
    <col min="29" max="29" width="5.453125" customWidth="1"/>
    <col min="30" max="30" width="20.7265625" customWidth="1"/>
    <col min="31" max="31" width="5.26953125" bestFit="1" customWidth="1"/>
    <col min="32" max="32" width="20.7265625" customWidth="1"/>
    <col min="33" max="33" width="5.26953125" bestFit="1" customWidth="1"/>
    <col min="34" max="34" width="20.7265625" customWidth="1"/>
    <col min="35" max="35" width="5.26953125" customWidth="1"/>
    <col min="36" max="36" width="20.7265625" customWidth="1"/>
    <col min="37" max="37" width="5.26953125" customWidth="1"/>
    <col min="38" max="38" width="20.7265625" customWidth="1"/>
    <col min="39" max="39" width="5.26953125" bestFit="1" customWidth="1"/>
    <col min="40" max="40" width="20.7265625" customWidth="1"/>
    <col min="41" max="41" width="5.7265625" customWidth="1"/>
    <col min="42" max="42" width="20.7265625" customWidth="1"/>
    <col min="43" max="43" width="6.26953125" bestFit="1" customWidth="1"/>
    <col min="44" max="44" width="20.7265625" customWidth="1"/>
    <col min="45" max="45" width="5" customWidth="1"/>
    <col min="46" max="46" width="20.7265625" customWidth="1"/>
    <col min="47" max="47" width="6.26953125" bestFit="1" customWidth="1"/>
    <col min="48" max="48" width="20.7265625" customWidth="1"/>
    <col min="49" max="49" width="5.54296875" customWidth="1"/>
    <col min="50" max="50" width="20.7265625" customWidth="1"/>
    <col min="51" max="51" width="3" customWidth="1"/>
    <col min="52" max="52" width="8.7265625" customWidth="1"/>
    <col min="54" max="55" width="9.453125" bestFit="1" customWidth="1"/>
  </cols>
  <sheetData>
    <row r="1" spans="1:55" x14ac:dyDescent="0.25">
      <c r="A1" t="s">
        <v>115</v>
      </c>
      <c r="B1" t="s">
        <v>116</v>
      </c>
    </row>
    <row r="2" spans="1:55" x14ac:dyDescent="0.25">
      <c r="B2" t="s">
        <v>117</v>
      </c>
    </row>
    <row r="3" spans="1:55" ht="18" x14ac:dyDescent="0.4">
      <c r="B3" t="s">
        <v>118</v>
      </c>
      <c r="C3" s="206" t="s">
        <v>0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 t="s">
        <v>119</v>
      </c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199"/>
    </row>
    <row r="4" spans="1:55" ht="15.5" x14ac:dyDescent="0.35">
      <c r="C4" s="207" t="s">
        <v>17</v>
      </c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 t="s">
        <v>17</v>
      </c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0"/>
    </row>
    <row r="8" spans="1:55" ht="13" thickBot="1" x14ac:dyDescent="0.3"/>
    <row r="9" spans="1:55" ht="13" x14ac:dyDescent="0.3">
      <c r="A9" s="3"/>
      <c r="B9" s="10"/>
      <c r="C9" s="231" t="s">
        <v>120</v>
      </c>
      <c r="D9" s="232"/>
      <c r="E9" s="231" t="s">
        <v>121</v>
      </c>
      <c r="F9" s="232"/>
      <c r="G9" s="231" t="s">
        <v>122</v>
      </c>
      <c r="H9" s="232"/>
      <c r="I9" s="231" t="s">
        <v>123</v>
      </c>
      <c r="J9" s="232"/>
      <c r="K9" s="231" t="s">
        <v>124</v>
      </c>
      <c r="L9" s="232"/>
      <c r="M9" s="231" t="s">
        <v>125</v>
      </c>
      <c r="N9" s="232"/>
      <c r="O9" s="231" t="s">
        <v>126</v>
      </c>
      <c r="P9" s="232"/>
      <c r="Q9" s="231" t="s">
        <v>127</v>
      </c>
      <c r="R9" s="232"/>
      <c r="S9" s="231" t="s">
        <v>128</v>
      </c>
      <c r="T9" s="232"/>
      <c r="U9" s="231" t="s">
        <v>129</v>
      </c>
      <c r="V9" s="232"/>
      <c r="W9" s="231" t="s">
        <v>130</v>
      </c>
      <c r="X9" s="232"/>
      <c r="Y9" s="231" t="s">
        <v>131</v>
      </c>
      <c r="Z9" s="232"/>
      <c r="AA9" s="231" t="s">
        <v>132</v>
      </c>
      <c r="AB9" s="232"/>
      <c r="AC9" s="231" t="s">
        <v>133</v>
      </c>
      <c r="AD9" s="232"/>
      <c r="AE9" s="231" t="s">
        <v>134</v>
      </c>
      <c r="AF9" s="232"/>
      <c r="AG9" s="231" t="s">
        <v>135</v>
      </c>
      <c r="AH9" s="232"/>
      <c r="AI9" s="231" t="s">
        <v>136</v>
      </c>
      <c r="AJ9" s="232"/>
      <c r="AK9" s="231" t="s">
        <v>137</v>
      </c>
      <c r="AL9" s="232"/>
      <c r="AM9" s="231" t="s">
        <v>138</v>
      </c>
      <c r="AN9" s="232"/>
      <c r="AO9" s="231" t="s">
        <v>139</v>
      </c>
      <c r="AP9" s="232"/>
      <c r="AQ9" s="231" t="s">
        <v>140</v>
      </c>
      <c r="AR9" s="232"/>
      <c r="AS9" s="231" t="s">
        <v>141</v>
      </c>
      <c r="AT9" s="232"/>
      <c r="AU9" s="231" t="s">
        <v>142</v>
      </c>
      <c r="AV9" s="232"/>
      <c r="AW9" s="231" t="s">
        <v>143</v>
      </c>
      <c r="AX9" s="232"/>
      <c r="AY9" s="201"/>
    </row>
    <row r="10" spans="1:55" ht="13.5" thickBot="1" x14ac:dyDescent="0.35">
      <c r="A10" s="13" t="s">
        <v>144</v>
      </c>
      <c r="B10" s="14"/>
      <c r="C10" s="1" t="s">
        <v>34</v>
      </c>
      <c r="D10" s="2" t="s">
        <v>145</v>
      </c>
      <c r="E10" s="1" t="s">
        <v>34</v>
      </c>
      <c r="F10" s="2" t="s">
        <v>145</v>
      </c>
      <c r="G10" s="1" t="s">
        <v>34</v>
      </c>
      <c r="H10" s="2" t="s">
        <v>145</v>
      </c>
      <c r="I10" s="1" t="s">
        <v>34</v>
      </c>
      <c r="J10" s="2" t="s">
        <v>145</v>
      </c>
      <c r="K10" s="1" t="s">
        <v>34</v>
      </c>
      <c r="L10" s="2" t="s">
        <v>145</v>
      </c>
      <c r="M10" s="1" t="s">
        <v>34</v>
      </c>
      <c r="N10" s="2" t="s">
        <v>145</v>
      </c>
      <c r="O10" s="1" t="s">
        <v>34</v>
      </c>
      <c r="P10" s="2" t="s">
        <v>145</v>
      </c>
      <c r="Q10" s="1" t="s">
        <v>34</v>
      </c>
      <c r="R10" s="2" t="s">
        <v>145</v>
      </c>
      <c r="S10" s="1" t="s">
        <v>34</v>
      </c>
      <c r="T10" s="2" t="s">
        <v>145</v>
      </c>
      <c r="U10" s="1" t="s">
        <v>34</v>
      </c>
      <c r="V10" s="2" t="s">
        <v>145</v>
      </c>
      <c r="W10" s="1" t="s">
        <v>34</v>
      </c>
      <c r="X10" s="2" t="s">
        <v>145</v>
      </c>
      <c r="Y10" s="1" t="s">
        <v>34</v>
      </c>
      <c r="Z10" s="2" t="s">
        <v>145</v>
      </c>
      <c r="AA10" s="1" t="s">
        <v>34</v>
      </c>
      <c r="AB10" s="2" t="s">
        <v>145</v>
      </c>
      <c r="AC10" s="1" t="s">
        <v>34</v>
      </c>
      <c r="AD10" s="2" t="s">
        <v>145</v>
      </c>
      <c r="AE10" s="1" t="s">
        <v>34</v>
      </c>
      <c r="AF10" s="2" t="s">
        <v>145</v>
      </c>
      <c r="AG10" s="1" t="s">
        <v>34</v>
      </c>
      <c r="AH10" s="2" t="s">
        <v>145</v>
      </c>
      <c r="AI10" s="1" t="s">
        <v>34</v>
      </c>
      <c r="AJ10" s="2" t="s">
        <v>145</v>
      </c>
      <c r="AK10" s="1" t="s">
        <v>34</v>
      </c>
      <c r="AL10" s="2" t="s">
        <v>145</v>
      </c>
      <c r="AM10" s="1" t="s">
        <v>34</v>
      </c>
      <c r="AN10" s="2" t="s">
        <v>145</v>
      </c>
      <c r="AO10" s="1" t="s">
        <v>34</v>
      </c>
      <c r="AP10" s="2" t="s">
        <v>145</v>
      </c>
      <c r="AQ10" s="1" t="s">
        <v>34</v>
      </c>
      <c r="AR10" s="2" t="s">
        <v>145</v>
      </c>
      <c r="AS10" s="1" t="s">
        <v>34</v>
      </c>
      <c r="AT10" s="2" t="s">
        <v>145</v>
      </c>
      <c r="AU10" s="1" t="s">
        <v>34</v>
      </c>
      <c r="AV10" s="2" t="s">
        <v>145</v>
      </c>
      <c r="AW10" s="1" t="s">
        <v>34</v>
      </c>
      <c r="AX10" s="2" t="s">
        <v>145</v>
      </c>
      <c r="AY10" s="89"/>
    </row>
    <row r="11" spans="1:55" ht="13.5" thickBot="1" x14ac:dyDescent="0.35">
      <c r="A11" s="204"/>
      <c r="B11" s="4"/>
      <c r="C11" s="123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18"/>
      <c r="AY11" s="89"/>
      <c r="BA11" s="134" t="s">
        <v>103</v>
      </c>
    </row>
    <row r="12" spans="1:55" ht="13" x14ac:dyDescent="0.3">
      <c r="A12" s="97">
        <v>45145</v>
      </c>
      <c r="B12" s="11" t="s">
        <v>146</v>
      </c>
      <c r="C12" s="3">
        <f>B88</f>
        <v>386</v>
      </c>
      <c r="D12" s="30">
        <f>C88</f>
        <v>22.2</v>
      </c>
      <c r="E12" s="3">
        <f>B89</f>
        <v>329</v>
      </c>
      <c r="F12" s="191">
        <f>C89</f>
        <v>20.91</v>
      </c>
      <c r="G12" s="3">
        <f>B90</f>
        <v>304</v>
      </c>
      <c r="H12" s="30">
        <f>C90</f>
        <v>21.1</v>
      </c>
      <c r="I12" s="3">
        <f>B91</f>
        <v>306</v>
      </c>
      <c r="J12" s="30">
        <f>C91</f>
        <v>20.65</v>
      </c>
      <c r="K12" s="3">
        <f>B92</f>
        <v>367</v>
      </c>
      <c r="L12" s="30">
        <f>C92</f>
        <v>21.12</v>
      </c>
      <c r="M12" s="3">
        <f>B93</f>
        <v>469</v>
      </c>
      <c r="N12" s="30">
        <f>C93</f>
        <v>23.2</v>
      </c>
      <c r="O12" s="3">
        <f>B94</f>
        <v>530</v>
      </c>
      <c r="P12" s="30">
        <f>C94</f>
        <v>24.86</v>
      </c>
      <c r="Q12" s="3">
        <f>B95</f>
        <v>585</v>
      </c>
      <c r="R12" s="30">
        <f>C95</f>
        <v>25.89</v>
      </c>
      <c r="S12" s="3">
        <f>B96</f>
        <v>626</v>
      </c>
      <c r="T12" s="30">
        <f>C96</f>
        <v>27.51</v>
      </c>
      <c r="U12" s="3">
        <f>B97</f>
        <v>631</v>
      </c>
      <c r="V12" s="30">
        <f>C97</f>
        <v>30.94</v>
      </c>
      <c r="W12" s="3">
        <f>B98</f>
        <v>452</v>
      </c>
      <c r="X12" s="30">
        <f>C98</f>
        <v>32.700000000000003</v>
      </c>
      <c r="Y12" s="3">
        <f>B99</f>
        <v>290</v>
      </c>
      <c r="Z12" s="30">
        <f>C99</f>
        <v>35.950000000000003</v>
      </c>
      <c r="AA12" s="3">
        <f>B100</f>
        <v>213</v>
      </c>
      <c r="AB12" s="30">
        <f>C100</f>
        <v>36.909999999999997</v>
      </c>
      <c r="AC12" s="3">
        <f>B101</f>
        <v>58</v>
      </c>
      <c r="AD12" s="30">
        <f>C101</f>
        <v>37.549999999999997</v>
      </c>
      <c r="AE12" s="3">
        <f>B102</f>
        <v>87</v>
      </c>
      <c r="AF12" s="30">
        <f>C102</f>
        <v>37.74</v>
      </c>
      <c r="AG12" s="3">
        <f>B103</f>
        <v>104</v>
      </c>
      <c r="AH12" s="30">
        <f>C103</f>
        <v>39.159999999999997</v>
      </c>
      <c r="AI12" s="3">
        <f>B104</f>
        <v>52</v>
      </c>
      <c r="AJ12" s="30">
        <f>C104</f>
        <v>41.16</v>
      </c>
      <c r="AK12" s="3">
        <f>B105</f>
        <v>14</v>
      </c>
      <c r="AL12" s="30">
        <f>C105</f>
        <v>37.770000000000003</v>
      </c>
      <c r="AM12" s="3">
        <f>B106</f>
        <v>162</v>
      </c>
      <c r="AN12" s="30">
        <f>C106</f>
        <v>41.62</v>
      </c>
      <c r="AO12" s="3">
        <f>B107</f>
        <v>241</v>
      </c>
      <c r="AP12" s="30">
        <f>C107</f>
        <v>45.4</v>
      </c>
      <c r="AQ12" s="3">
        <f>B108</f>
        <v>380</v>
      </c>
      <c r="AR12" s="30">
        <f>C108</f>
        <v>33.25</v>
      </c>
      <c r="AS12" s="3">
        <f>B109</f>
        <v>391</v>
      </c>
      <c r="AT12" s="30">
        <f>C109</f>
        <v>30.68</v>
      </c>
      <c r="AU12" s="3">
        <f>B110</f>
        <v>423</v>
      </c>
      <c r="AV12" s="30">
        <f>C110</f>
        <v>26.28</v>
      </c>
      <c r="AW12" s="3">
        <f>B111</f>
        <v>340</v>
      </c>
      <c r="AX12" s="30">
        <f>C111</f>
        <v>24.64</v>
      </c>
      <c r="AY12" s="23"/>
    </row>
    <row r="13" spans="1:55" ht="13.5" thickBot="1" x14ac:dyDescent="0.35">
      <c r="A13" s="27"/>
      <c r="B13" s="12" t="s">
        <v>147</v>
      </c>
      <c r="C13" s="6"/>
      <c r="D13" s="9">
        <f>$D88</f>
        <v>8569.2000000000007</v>
      </c>
      <c r="E13" s="24"/>
      <c r="F13" s="9">
        <f>$D89</f>
        <v>6879.39</v>
      </c>
      <c r="G13" s="24"/>
      <c r="H13" s="9">
        <f>$D90</f>
        <v>6414.4</v>
      </c>
      <c r="I13" s="24"/>
      <c r="J13" s="9">
        <f>$D91</f>
        <v>6318.9</v>
      </c>
      <c r="K13" s="24"/>
      <c r="L13" s="9">
        <f>$D92</f>
        <v>7751.04</v>
      </c>
      <c r="M13" s="24"/>
      <c r="N13" s="9">
        <f>$D93</f>
        <v>10880.8</v>
      </c>
      <c r="O13" s="24"/>
      <c r="P13" s="9">
        <f>$D94</f>
        <v>13175.8</v>
      </c>
      <c r="Q13" s="24"/>
      <c r="R13" s="9">
        <f>$D95</f>
        <v>15145.65</v>
      </c>
      <c r="S13" s="24"/>
      <c r="T13" s="9">
        <f>$D96</f>
        <v>17221.259999999998</v>
      </c>
      <c r="U13" s="24"/>
      <c r="V13" s="9">
        <f>$D97</f>
        <v>19523.14</v>
      </c>
      <c r="W13" s="24"/>
      <c r="X13" s="9">
        <f>$D98</f>
        <v>14780.4</v>
      </c>
      <c r="Y13" s="24"/>
      <c r="Z13" s="9">
        <f>$D99</f>
        <v>10425.5</v>
      </c>
      <c r="AA13" s="24"/>
      <c r="AB13" s="9">
        <f>$D100</f>
        <v>7861.83</v>
      </c>
      <c r="AC13" s="24"/>
      <c r="AD13" s="9">
        <f>$D101</f>
        <v>2177.9</v>
      </c>
      <c r="AE13" s="24"/>
      <c r="AF13" s="9">
        <f>$D102</f>
        <v>3283.38</v>
      </c>
      <c r="AG13" s="24"/>
      <c r="AH13" s="9">
        <f>$D103</f>
        <v>4072.64</v>
      </c>
      <c r="AI13" s="24"/>
      <c r="AJ13" s="9">
        <f>$D104</f>
        <v>2140.3200000000002</v>
      </c>
      <c r="AK13" s="24"/>
      <c r="AL13" s="9">
        <f>$D105</f>
        <v>528.78</v>
      </c>
      <c r="AM13" s="24"/>
      <c r="AN13" s="9">
        <f>$D106</f>
        <v>6742.44</v>
      </c>
      <c r="AO13" s="24"/>
      <c r="AP13" s="9">
        <f>$D107</f>
        <v>10941.4</v>
      </c>
      <c r="AQ13" s="24"/>
      <c r="AR13" s="9">
        <f>$D108</f>
        <v>12635</v>
      </c>
      <c r="AS13" s="24"/>
      <c r="AT13" s="9">
        <f>$D109</f>
        <v>11995.88</v>
      </c>
      <c r="AU13" s="24"/>
      <c r="AV13" s="9">
        <f>$D110</f>
        <v>11116.44</v>
      </c>
      <c r="AW13" s="24"/>
      <c r="AX13" s="9">
        <f>$D111</f>
        <v>8377.6</v>
      </c>
      <c r="AY13" s="23"/>
    </row>
    <row r="14" spans="1:55" ht="13.5" thickBot="1" x14ac:dyDescent="0.35">
      <c r="A14" s="17"/>
      <c r="B14" s="15" t="s">
        <v>30</v>
      </c>
      <c r="C14" s="16"/>
      <c r="D14" s="25">
        <f>$F$88</f>
        <v>39.130000000000003</v>
      </c>
      <c r="E14" s="4"/>
      <c r="F14" s="26"/>
      <c r="G14" s="4"/>
      <c r="H14" s="26"/>
      <c r="I14" s="4"/>
      <c r="J14" s="26"/>
      <c r="K14" s="4"/>
      <c r="L14" s="26"/>
      <c r="M14" s="4"/>
      <c r="N14" s="26"/>
      <c r="O14" s="4"/>
      <c r="P14" s="26"/>
      <c r="Q14" s="4"/>
      <c r="R14" s="26"/>
      <c r="S14" s="4"/>
      <c r="T14" s="26"/>
      <c r="U14" s="4"/>
      <c r="V14" s="26"/>
      <c r="W14" s="4"/>
      <c r="X14" s="26"/>
      <c r="Y14" s="4"/>
      <c r="Z14" s="26"/>
      <c r="AA14" s="4"/>
      <c r="AB14" s="26"/>
      <c r="AC14" s="4"/>
      <c r="AD14" s="26"/>
      <c r="AE14" s="4"/>
      <c r="AF14" s="26"/>
      <c r="AG14" s="4"/>
      <c r="AH14" s="26"/>
      <c r="AI14" s="4"/>
      <c r="AJ14" s="26"/>
      <c r="AK14" s="4"/>
      <c r="AL14" s="26"/>
      <c r="AM14" s="4"/>
      <c r="AN14" s="26"/>
      <c r="AO14" s="4"/>
      <c r="AP14" s="26"/>
      <c r="AQ14" s="4"/>
      <c r="AR14" s="26"/>
      <c r="AS14" s="4"/>
      <c r="AT14" s="26"/>
      <c r="AU14" s="4"/>
      <c r="AV14" s="26"/>
      <c r="AW14" s="4"/>
      <c r="AX14" s="26"/>
      <c r="AY14" s="90"/>
      <c r="AZ14" s="3"/>
      <c r="BA14" s="101"/>
      <c r="BB14" s="101"/>
      <c r="BC14" s="68"/>
    </row>
    <row r="15" spans="1:55" ht="13.5" thickBot="1" x14ac:dyDescent="0.35">
      <c r="A15" s="27">
        <f>SUM(D15,F15,H15,J15,L15,N15,P15,R15,T15,V15,X15,Z15,AB15,AD15,AF15,AH15,AJ15,AL15,AN15,AP15,AR15,AT15,AV15,AX15)</f>
        <v>2023.1299999999999</v>
      </c>
      <c r="B15" s="12" t="s">
        <v>148</v>
      </c>
      <c r="C15" s="6"/>
      <c r="D15" s="9">
        <f>$E88</f>
        <v>0</v>
      </c>
      <c r="E15" s="24"/>
      <c r="F15" s="9">
        <f>$E89</f>
        <v>0</v>
      </c>
      <c r="G15" s="24"/>
      <c r="H15" s="9">
        <f>$E90</f>
        <v>0</v>
      </c>
      <c r="I15" s="24"/>
      <c r="J15" s="9">
        <f>$E91</f>
        <v>0</v>
      </c>
      <c r="K15" s="24"/>
      <c r="L15" s="9">
        <f>$E92</f>
        <v>0</v>
      </c>
      <c r="M15" s="24"/>
      <c r="N15" s="9">
        <f>$E93</f>
        <v>0</v>
      </c>
      <c r="O15" s="24"/>
      <c r="P15" s="9">
        <f>$E94</f>
        <v>0</v>
      </c>
      <c r="Q15" s="24"/>
      <c r="R15" s="9">
        <f>$E95</f>
        <v>0</v>
      </c>
      <c r="S15" s="24"/>
      <c r="T15" s="9">
        <f>$E96</f>
        <v>0</v>
      </c>
      <c r="U15" s="24"/>
      <c r="V15" s="9">
        <f>$E97</f>
        <v>0</v>
      </c>
      <c r="W15" s="24"/>
      <c r="X15" s="9">
        <f>$E98</f>
        <v>0</v>
      </c>
      <c r="Y15" s="24"/>
      <c r="Z15" s="9">
        <f>$E99</f>
        <v>0</v>
      </c>
      <c r="AA15" s="24"/>
      <c r="AB15" s="9">
        <f>$E100</f>
        <v>0</v>
      </c>
      <c r="AC15" s="24"/>
      <c r="AD15" s="9">
        <f>$E101</f>
        <v>0</v>
      </c>
      <c r="AE15" s="24"/>
      <c r="AF15" s="9">
        <f>$E102</f>
        <v>0</v>
      </c>
      <c r="AG15" s="24"/>
      <c r="AH15" s="9">
        <f>$E103</f>
        <v>3.12</v>
      </c>
      <c r="AI15" s="24"/>
      <c r="AJ15" s="9">
        <f>$E104</f>
        <v>105.56</v>
      </c>
      <c r="AK15" s="24"/>
      <c r="AL15" s="9">
        <f>$E105</f>
        <v>0</v>
      </c>
      <c r="AM15" s="24"/>
      <c r="AN15" s="9">
        <f>$E106</f>
        <v>403.38</v>
      </c>
      <c r="AO15" s="24"/>
      <c r="AP15" s="9">
        <f>$E107</f>
        <v>1511.07</v>
      </c>
      <c r="AQ15" s="24"/>
      <c r="AR15" s="9">
        <f>$E108</f>
        <v>0</v>
      </c>
      <c r="AS15" s="24"/>
      <c r="AT15" s="9">
        <f>$E109</f>
        <v>0</v>
      </c>
      <c r="AU15" s="24"/>
      <c r="AV15" s="9">
        <f>$E110</f>
        <v>0</v>
      </c>
      <c r="AW15" s="24"/>
      <c r="AX15" s="9">
        <f>$E111</f>
        <v>0</v>
      </c>
      <c r="AY15" s="23"/>
      <c r="AZ15" s="233" t="s">
        <v>107</v>
      </c>
      <c r="BA15" s="208"/>
      <c r="BB15" s="208"/>
      <c r="BC15" s="234"/>
    </row>
    <row r="16" spans="1:55" ht="13" x14ac:dyDescent="0.3">
      <c r="A16" s="27"/>
      <c r="B16" s="32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33"/>
      <c r="AY16" s="23"/>
      <c r="AZ16" s="4"/>
      <c r="BC16" s="5"/>
    </row>
    <row r="17" spans="1:57" ht="13" x14ac:dyDescent="0.3">
      <c r="A17" s="27"/>
      <c r="B17" s="32"/>
      <c r="C17" s="32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33"/>
      <c r="AY17" s="23"/>
      <c r="AZ17" s="235" t="s">
        <v>149</v>
      </c>
      <c r="BA17" s="236"/>
      <c r="BB17" s="22"/>
      <c r="BC17" s="105"/>
    </row>
    <row r="18" spans="1:57" ht="13" x14ac:dyDescent="0.3">
      <c r="A18" s="121" t="s">
        <v>150</v>
      </c>
      <c r="B18" s="32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33"/>
      <c r="AY18" s="23"/>
      <c r="AZ18" s="152"/>
      <c r="BA18" s="151" t="str">
        <f>IF(MONTH($A$12)&gt;9,"W",IF(MONTH($A$12)&lt;4,"W","S"))</f>
        <v>S</v>
      </c>
      <c r="BB18" s="22"/>
      <c r="BC18" s="105"/>
    </row>
    <row r="19" spans="1:57" ht="13" x14ac:dyDescent="0.3">
      <c r="A19" s="106" t="s">
        <v>151</v>
      </c>
      <c r="B19" s="32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33"/>
      <c r="AY19" s="23"/>
      <c r="AZ19" s="4"/>
      <c r="BC19" s="5"/>
    </row>
    <row r="20" spans="1:57" ht="13" x14ac:dyDescent="0.3">
      <c r="A20" s="106" t="s">
        <v>152</v>
      </c>
      <c r="B20" s="32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33"/>
      <c r="AY20" s="23"/>
      <c r="AZ20" s="4" t="s">
        <v>153</v>
      </c>
      <c r="BB20" s="124">
        <f>ROUND(BB41*0.11,0)</f>
        <v>314</v>
      </c>
      <c r="BC20" s="125">
        <f>ROUND(BC41*0.11,0)</f>
        <v>314</v>
      </c>
      <c r="BE20" s="150"/>
    </row>
    <row r="21" spans="1:57" ht="13.5" thickBot="1" x14ac:dyDescent="0.35">
      <c r="A21" s="27"/>
      <c r="B21" s="32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33"/>
      <c r="AY21" s="23"/>
      <c r="AZ21" s="4"/>
      <c r="BB21" s="22" t="s">
        <v>113</v>
      </c>
      <c r="BC21" s="105" t="s">
        <v>114</v>
      </c>
    </row>
    <row r="22" spans="1:57" ht="13" x14ac:dyDescent="0.3">
      <c r="A22" s="237" t="s">
        <v>154</v>
      </c>
      <c r="B22" s="238"/>
      <c r="C22" s="108"/>
      <c r="D22" s="30"/>
      <c r="E22" s="107"/>
      <c r="F22" s="30"/>
      <c r="G22" s="107"/>
      <c r="H22" s="30"/>
      <c r="I22" s="107"/>
      <c r="J22" s="30"/>
      <c r="K22" s="107"/>
      <c r="L22" s="30"/>
      <c r="M22" s="107"/>
      <c r="N22" s="30"/>
      <c r="O22" s="107"/>
      <c r="P22" s="30"/>
      <c r="Q22" s="107"/>
      <c r="R22" s="30"/>
      <c r="S22" s="107"/>
      <c r="T22" s="30"/>
      <c r="U22" s="107"/>
      <c r="V22" s="30"/>
      <c r="W22" s="107"/>
      <c r="X22" s="30"/>
      <c r="Y22" s="107"/>
      <c r="Z22" s="30"/>
      <c r="AA22" s="107"/>
      <c r="AB22" s="30"/>
      <c r="AC22" s="107"/>
      <c r="AD22" s="30"/>
      <c r="AE22" s="107"/>
      <c r="AF22" s="30"/>
      <c r="AG22" s="107"/>
      <c r="AH22" s="30"/>
      <c r="AI22" s="107"/>
      <c r="AJ22" s="30"/>
      <c r="AK22" s="107"/>
      <c r="AL22" s="30"/>
      <c r="AM22" s="107"/>
      <c r="AN22" s="30"/>
      <c r="AO22" s="107"/>
      <c r="AP22" s="30"/>
      <c r="AQ22" s="107"/>
      <c r="AR22" s="30"/>
      <c r="AS22" s="107"/>
      <c r="AT22" s="30"/>
      <c r="AU22" s="107"/>
      <c r="AV22" s="30"/>
      <c r="AW22" s="107"/>
      <c r="AX22" s="30"/>
      <c r="AY22" s="23"/>
      <c r="AZ22" s="4"/>
      <c r="BC22" s="5"/>
    </row>
    <row r="23" spans="1:57" ht="13" x14ac:dyDescent="0.3">
      <c r="A23" s="4"/>
      <c r="B23" s="111" t="s">
        <v>155</v>
      </c>
      <c r="C23" s="109">
        <f t="shared" ref="C23:C38" si="0">IF(D23="x",IF($BA$18="W",+$BB23,+$BC23),0)</f>
        <v>0</v>
      </c>
      <c r="D23" s="119"/>
      <c r="E23" s="109">
        <f t="shared" ref="E23:E38" si="1">IF(F23="x",IF($BA$18="W",+$BB23,+$BC23),0)</f>
        <v>0</v>
      </c>
      <c r="F23" s="119"/>
      <c r="G23" s="109">
        <f t="shared" ref="G23:G38" si="2">IF(H23="x",IF($BA$18="W",+$BB23,+$BC23),0)</f>
        <v>0</v>
      </c>
      <c r="H23" s="119"/>
      <c r="I23" s="109">
        <f t="shared" ref="I23:I38" si="3">IF(J23="x",IF($BA$18="W",+$BB23,+$BC23),0)</f>
        <v>0</v>
      </c>
      <c r="J23" s="119"/>
      <c r="K23" s="109">
        <f t="shared" ref="K23:K38" si="4">IF(L23="x",IF($BA$18="W",+$BB23,+$BC23),0)</f>
        <v>0</v>
      </c>
      <c r="L23" s="119"/>
      <c r="M23" s="109">
        <f t="shared" ref="M23:M38" si="5">IF(N23="x",IF($BA$18="W",+$BB23,+$BC23),0)</f>
        <v>0</v>
      </c>
      <c r="N23" s="119"/>
      <c r="O23" s="109">
        <f t="shared" ref="O23:O38" si="6">IF(P23="x",IF($BA$18="W",+$BB23,+$BC23),0)</f>
        <v>0</v>
      </c>
      <c r="P23" s="119"/>
      <c r="Q23" s="109">
        <f t="shared" ref="Q23:Q38" si="7">IF(R23="x",IF($BA$18="W",+$BB23,+$BC23),0)</f>
        <v>0</v>
      </c>
      <c r="R23" s="119"/>
      <c r="S23" s="109">
        <f t="shared" ref="S23:S38" si="8">IF(T23="x",IF($BA$18="W",+$BB23,+$BC23),0)</f>
        <v>0</v>
      </c>
      <c r="T23" s="119"/>
      <c r="U23" s="109">
        <f t="shared" ref="U23:U38" si="9">IF(V23="x",IF($BA$18="W",+$BB23,+$BC23),0)</f>
        <v>0</v>
      </c>
      <c r="V23" s="119"/>
      <c r="W23" s="109">
        <f t="shared" ref="W23:W38" si="10">IF(X23="x",IF($BA$18="W",+$BB23,+$BC23),0)</f>
        <v>0</v>
      </c>
      <c r="X23" s="119"/>
      <c r="Y23" s="109">
        <f t="shared" ref="Y23:Y38" si="11">IF(Z23="x",IF($BA$18="W",+$BB23,+$BC23),0)</f>
        <v>0</v>
      </c>
      <c r="Z23" s="119"/>
      <c r="AA23" s="109">
        <f t="shared" ref="AA23:AA38" si="12">IF(AB23="x",IF($BA$18="W",+$BB23,+$BC23),0)</f>
        <v>0</v>
      </c>
      <c r="AB23" s="119"/>
      <c r="AC23" s="109">
        <f t="shared" ref="AC23:AC38" si="13">IF(AD23="x",IF($BA$18="W",+$BB23,+$BC23),0)</f>
        <v>0</v>
      </c>
      <c r="AD23" s="119"/>
      <c r="AE23" s="109">
        <f t="shared" ref="AE23:AE38" si="14">IF(AF23="x",IF($BA$18="W",+$BB23,+$BC23),0)</f>
        <v>0</v>
      </c>
      <c r="AF23" s="119"/>
      <c r="AG23" s="109">
        <f t="shared" ref="AG23:AG38" si="15">IF(AH23="x",IF($BA$18="W",+$BB23,+$BC23),0)</f>
        <v>0</v>
      </c>
      <c r="AH23" s="119"/>
      <c r="AI23" s="109">
        <f t="shared" ref="AI23:AI38" si="16">IF(AJ23="x",IF($BA$18="W",+$BB23,+$BC23),0)</f>
        <v>0</v>
      </c>
      <c r="AJ23" s="119"/>
      <c r="AK23" s="109">
        <f t="shared" ref="AK23:AK38" si="17">IF(AL23="x",IF($BA$18="W",+$BB23,+$BC23),0)</f>
        <v>0</v>
      </c>
      <c r="AL23" s="119"/>
      <c r="AM23" s="109">
        <f t="shared" ref="AM23:AM38" si="18">IF(AN23="x",IF($BA$18="W",+$BB23,+$BC23),0)</f>
        <v>0</v>
      </c>
      <c r="AN23" s="119"/>
      <c r="AO23" s="109">
        <f t="shared" ref="AO23:AO38" si="19">IF(AP23="x",IF($BA$18="W",+$BB23,+$BC23),0)</f>
        <v>0</v>
      </c>
      <c r="AP23" s="119"/>
      <c r="AQ23" s="109">
        <f t="shared" ref="AQ23:AQ38" si="20">IF(AR23="x",IF($BA$18="W",+$BB23,+$BC23),0)</f>
        <v>0</v>
      </c>
      <c r="AR23" s="119"/>
      <c r="AS23" s="109">
        <f t="shared" ref="AS23:AS38" si="21">IF(AT23="x",IF($BA$18="W",+$BB23,+$BC23),0)</f>
        <v>0</v>
      </c>
      <c r="AT23" s="119"/>
      <c r="AU23" s="109">
        <f t="shared" ref="AU23:AU38" si="22">IF(AV23="x",IF($BA$18="W",+$BB23,+$BC23),0)</f>
        <v>0</v>
      </c>
      <c r="AV23" s="119"/>
      <c r="AW23" s="109">
        <f t="shared" ref="AW23:AW38" si="23">IF(AX23="x",IF($BA$18="W",+$BB23,+$BC23),0)</f>
        <v>0</v>
      </c>
      <c r="AX23" s="119"/>
      <c r="AY23" s="23"/>
      <c r="AZ23" s="4" t="s">
        <v>155</v>
      </c>
      <c r="BB23" s="51">
        <v>0</v>
      </c>
      <c r="BC23" s="102">
        <f t="shared" ref="BC23:BC36" si="24">BB23</f>
        <v>0</v>
      </c>
    </row>
    <row r="24" spans="1:57" ht="13" x14ac:dyDescent="0.3">
      <c r="A24" s="4"/>
      <c r="B24" s="111" t="s">
        <v>156</v>
      </c>
      <c r="C24" s="109">
        <f t="shared" si="0"/>
        <v>0</v>
      </c>
      <c r="D24" s="120"/>
      <c r="E24" s="109">
        <f t="shared" si="1"/>
        <v>0</v>
      </c>
      <c r="F24" s="120"/>
      <c r="G24" s="109">
        <f t="shared" si="2"/>
        <v>0</v>
      </c>
      <c r="H24" s="120"/>
      <c r="I24" s="109">
        <f t="shared" si="3"/>
        <v>0</v>
      </c>
      <c r="J24" s="120"/>
      <c r="K24" s="109">
        <f t="shared" si="4"/>
        <v>0</v>
      </c>
      <c r="L24" s="120"/>
      <c r="M24" s="109">
        <f t="shared" si="5"/>
        <v>0</v>
      </c>
      <c r="N24" s="120"/>
      <c r="O24" s="109">
        <f t="shared" si="6"/>
        <v>0</v>
      </c>
      <c r="P24" s="120"/>
      <c r="Q24" s="109">
        <f t="shared" si="7"/>
        <v>0</v>
      </c>
      <c r="R24" s="120"/>
      <c r="S24" s="109">
        <f t="shared" si="8"/>
        <v>0</v>
      </c>
      <c r="T24" s="120"/>
      <c r="U24" s="109">
        <f t="shared" si="9"/>
        <v>0</v>
      </c>
      <c r="V24" s="120"/>
      <c r="W24" s="109">
        <f t="shared" si="10"/>
        <v>0</v>
      </c>
      <c r="X24" s="120"/>
      <c r="Y24" s="109">
        <f t="shared" si="11"/>
        <v>0</v>
      </c>
      <c r="Z24" s="120"/>
      <c r="AA24" s="109">
        <f t="shared" si="12"/>
        <v>0</v>
      </c>
      <c r="AB24" s="120"/>
      <c r="AC24" s="109">
        <f t="shared" si="13"/>
        <v>0</v>
      </c>
      <c r="AD24" s="120"/>
      <c r="AE24" s="109">
        <f t="shared" si="14"/>
        <v>0</v>
      </c>
      <c r="AF24" s="120"/>
      <c r="AG24" s="109">
        <f t="shared" si="15"/>
        <v>0</v>
      </c>
      <c r="AH24" s="120"/>
      <c r="AI24" s="109">
        <f t="shared" si="16"/>
        <v>0</v>
      </c>
      <c r="AJ24" s="120"/>
      <c r="AK24" s="109">
        <f t="shared" si="17"/>
        <v>0</v>
      </c>
      <c r="AL24" s="120"/>
      <c r="AM24" s="109">
        <f t="shared" si="18"/>
        <v>0</v>
      </c>
      <c r="AN24" s="120"/>
      <c r="AO24" s="109">
        <f t="shared" si="19"/>
        <v>0</v>
      </c>
      <c r="AP24" s="120"/>
      <c r="AQ24" s="109">
        <f t="shared" si="20"/>
        <v>0</v>
      </c>
      <c r="AR24" s="120"/>
      <c r="AS24" s="109">
        <f t="shared" si="21"/>
        <v>0</v>
      </c>
      <c r="AT24" s="120"/>
      <c r="AU24" s="109">
        <f t="shared" si="22"/>
        <v>0</v>
      </c>
      <c r="AV24" s="120"/>
      <c r="AW24" s="109">
        <f t="shared" si="23"/>
        <v>0</v>
      </c>
      <c r="AX24" s="120"/>
      <c r="AY24" s="23"/>
      <c r="AZ24" s="4" t="s">
        <v>156</v>
      </c>
      <c r="BB24" s="51">
        <v>0</v>
      </c>
      <c r="BC24" s="102">
        <f t="shared" si="24"/>
        <v>0</v>
      </c>
    </row>
    <row r="25" spans="1:57" ht="13" x14ac:dyDescent="0.3">
      <c r="A25" s="4"/>
      <c r="B25" s="111" t="s">
        <v>157</v>
      </c>
      <c r="C25" s="109">
        <f t="shared" si="0"/>
        <v>0</v>
      </c>
      <c r="D25" s="119"/>
      <c r="E25" s="109">
        <f t="shared" si="1"/>
        <v>0</v>
      </c>
      <c r="F25" s="119"/>
      <c r="G25" s="109">
        <f t="shared" si="2"/>
        <v>0</v>
      </c>
      <c r="H25" s="119"/>
      <c r="I25" s="109">
        <f t="shared" si="3"/>
        <v>0</v>
      </c>
      <c r="J25" s="119"/>
      <c r="K25" s="109">
        <f t="shared" si="4"/>
        <v>0</v>
      </c>
      <c r="L25" s="119"/>
      <c r="M25" s="109">
        <f t="shared" si="5"/>
        <v>0</v>
      </c>
      <c r="N25" s="119"/>
      <c r="O25" s="109">
        <f t="shared" si="6"/>
        <v>0</v>
      </c>
      <c r="P25" s="119"/>
      <c r="Q25" s="109">
        <f t="shared" si="7"/>
        <v>0</v>
      </c>
      <c r="R25" s="119"/>
      <c r="S25" s="109">
        <f t="shared" si="8"/>
        <v>0</v>
      </c>
      <c r="T25" s="119"/>
      <c r="U25" s="109">
        <f t="shared" si="9"/>
        <v>0</v>
      </c>
      <c r="V25" s="119"/>
      <c r="W25" s="109">
        <f t="shared" si="10"/>
        <v>0</v>
      </c>
      <c r="X25" s="119"/>
      <c r="Y25" s="109">
        <f t="shared" si="11"/>
        <v>0</v>
      </c>
      <c r="Z25" s="119"/>
      <c r="AA25" s="109">
        <f t="shared" si="12"/>
        <v>0</v>
      </c>
      <c r="AB25" s="119"/>
      <c r="AC25" s="109">
        <f t="shared" si="13"/>
        <v>0</v>
      </c>
      <c r="AD25" s="119"/>
      <c r="AE25" s="109">
        <f t="shared" si="14"/>
        <v>0</v>
      </c>
      <c r="AF25" s="119"/>
      <c r="AG25" s="109">
        <f t="shared" si="15"/>
        <v>0</v>
      </c>
      <c r="AH25" s="119"/>
      <c r="AI25" s="109">
        <f t="shared" si="16"/>
        <v>0</v>
      </c>
      <c r="AJ25" s="119"/>
      <c r="AK25" s="109">
        <f t="shared" si="17"/>
        <v>0</v>
      </c>
      <c r="AL25" s="119"/>
      <c r="AM25" s="109">
        <f t="shared" si="18"/>
        <v>0</v>
      </c>
      <c r="AN25" s="119"/>
      <c r="AO25" s="109">
        <f t="shared" si="19"/>
        <v>0</v>
      </c>
      <c r="AP25" s="119"/>
      <c r="AQ25" s="109">
        <f t="shared" si="20"/>
        <v>0</v>
      </c>
      <c r="AR25" s="119"/>
      <c r="AS25" s="109">
        <f t="shared" si="21"/>
        <v>0</v>
      </c>
      <c r="AT25" s="119"/>
      <c r="AU25" s="109">
        <f t="shared" si="22"/>
        <v>0</v>
      </c>
      <c r="AV25" s="119"/>
      <c r="AW25" s="109">
        <f t="shared" si="23"/>
        <v>0</v>
      </c>
      <c r="AX25" s="119"/>
      <c r="AY25" s="23"/>
      <c r="AZ25" s="4" t="s">
        <v>157</v>
      </c>
      <c r="BB25" s="51">
        <v>543</v>
      </c>
      <c r="BC25" s="102">
        <f t="shared" si="24"/>
        <v>543</v>
      </c>
    </row>
    <row r="26" spans="1:57" ht="13" x14ac:dyDescent="0.3">
      <c r="A26" s="4"/>
      <c r="B26" s="111" t="s">
        <v>158</v>
      </c>
      <c r="C26" s="109">
        <f t="shared" si="0"/>
        <v>0</v>
      </c>
      <c r="D26" s="120"/>
      <c r="E26" s="109">
        <f t="shared" si="1"/>
        <v>0</v>
      </c>
      <c r="F26" s="120"/>
      <c r="G26" s="109">
        <f t="shared" si="2"/>
        <v>0</v>
      </c>
      <c r="H26" s="120"/>
      <c r="I26" s="109">
        <f t="shared" si="3"/>
        <v>0</v>
      </c>
      <c r="J26" s="120"/>
      <c r="K26" s="109">
        <f t="shared" si="4"/>
        <v>0</v>
      </c>
      <c r="L26" s="120"/>
      <c r="M26" s="109">
        <f t="shared" si="5"/>
        <v>0</v>
      </c>
      <c r="N26" s="120"/>
      <c r="O26" s="109">
        <f t="shared" si="6"/>
        <v>0</v>
      </c>
      <c r="P26" s="120"/>
      <c r="Q26" s="109">
        <f t="shared" si="7"/>
        <v>0</v>
      </c>
      <c r="R26" s="120"/>
      <c r="S26" s="109">
        <f t="shared" si="8"/>
        <v>0</v>
      </c>
      <c r="T26" s="120"/>
      <c r="U26" s="109">
        <f t="shared" si="9"/>
        <v>0</v>
      </c>
      <c r="V26" s="120"/>
      <c r="W26" s="109">
        <f t="shared" si="10"/>
        <v>0</v>
      </c>
      <c r="X26" s="120"/>
      <c r="Y26" s="109">
        <f t="shared" si="11"/>
        <v>0</v>
      </c>
      <c r="Z26" s="120"/>
      <c r="AA26" s="109">
        <f t="shared" si="12"/>
        <v>0</v>
      </c>
      <c r="AB26" s="120"/>
      <c r="AC26" s="109">
        <f t="shared" si="13"/>
        <v>0</v>
      </c>
      <c r="AD26" s="120"/>
      <c r="AE26" s="109">
        <f t="shared" si="14"/>
        <v>0</v>
      </c>
      <c r="AF26" s="120"/>
      <c r="AG26" s="109">
        <f t="shared" si="15"/>
        <v>0</v>
      </c>
      <c r="AH26" s="120"/>
      <c r="AI26" s="109">
        <f t="shared" si="16"/>
        <v>0</v>
      </c>
      <c r="AJ26" s="120"/>
      <c r="AK26" s="109">
        <f t="shared" si="17"/>
        <v>0</v>
      </c>
      <c r="AL26" s="120"/>
      <c r="AM26" s="109">
        <f t="shared" si="18"/>
        <v>0</v>
      </c>
      <c r="AN26" s="120"/>
      <c r="AO26" s="109">
        <f t="shared" si="19"/>
        <v>0</v>
      </c>
      <c r="AP26" s="120"/>
      <c r="AQ26" s="109">
        <f t="shared" si="20"/>
        <v>0</v>
      </c>
      <c r="AR26" s="120"/>
      <c r="AS26" s="109">
        <f t="shared" si="21"/>
        <v>0</v>
      </c>
      <c r="AT26" s="120"/>
      <c r="AU26" s="109">
        <f t="shared" si="22"/>
        <v>0</v>
      </c>
      <c r="AV26" s="120"/>
      <c r="AW26" s="109">
        <f t="shared" si="23"/>
        <v>0</v>
      </c>
      <c r="AX26" s="120"/>
      <c r="AY26" s="23"/>
      <c r="AZ26" s="4" t="s">
        <v>158</v>
      </c>
      <c r="BB26" s="51">
        <v>538</v>
      </c>
      <c r="BC26" s="102">
        <f t="shared" si="24"/>
        <v>538</v>
      </c>
    </row>
    <row r="27" spans="1:57" ht="13" x14ac:dyDescent="0.3">
      <c r="A27" s="4"/>
      <c r="B27" s="111" t="s">
        <v>159</v>
      </c>
      <c r="C27" s="109">
        <f t="shared" si="0"/>
        <v>0</v>
      </c>
      <c r="D27" s="119"/>
      <c r="E27" s="109">
        <f t="shared" si="1"/>
        <v>0</v>
      </c>
      <c r="F27" s="119"/>
      <c r="G27" s="109">
        <f t="shared" si="2"/>
        <v>0</v>
      </c>
      <c r="H27" s="119"/>
      <c r="I27" s="109">
        <f t="shared" si="3"/>
        <v>0</v>
      </c>
      <c r="J27" s="119"/>
      <c r="K27" s="109">
        <f t="shared" si="4"/>
        <v>0</v>
      </c>
      <c r="L27" s="119"/>
      <c r="M27" s="109">
        <f t="shared" si="5"/>
        <v>0</v>
      </c>
      <c r="N27" s="119"/>
      <c r="O27" s="109">
        <f t="shared" si="6"/>
        <v>0</v>
      </c>
      <c r="P27" s="119"/>
      <c r="Q27" s="109">
        <f t="shared" si="7"/>
        <v>0</v>
      </c>
      <c r="R27" s="119"/>
      <c r="S27" s="109">
        <f t="shared" si="8"/>
        <v>0</v>
      </c>
      <c r="T27" s="119"/>
      <c r="U27" s="109">
        <f t="shared" si="9"/>
        <v>0</v>
      </c>
      <c r="V27" s="119"/>
      <c r="W27" s="109">
        <f t="shared" si="10"/>
        <v>0</v>
      </c>
      <c r="X27" s="119"/>
      <c r="Y27" s="109">
        <f t="shared" si="11"/>
        <v>0</v>
      </c>
      <c r="Z27" s="119"/>
      <c r="AA27" s="109">
        <f t="shared" si="12"/>
        <v>0</v>
      </c>
      <c r="AB27" s="119"/>
      <c r="AC27" s="109">
        <f t="shared" si="13"/>
        <v>0</v>
      </c>
      <c r="AD27" s="119"/>
      <c r="AE27" s="109">
        <f t="shared" si="14"/>
        <v>0</v>
      </c>
      <c r="AF27" s="119"/>
      <c r="AG27" s="109">
        <f t="shared" si="15"/>
        <v>0</v>
      </c>
      <c r="AH27" s="119"/>
      <c r="AI27" s="109">
        <f t="shared" si="16"/>
        <v>0</v>
      </c>
      <c r="AJ27" s="119"/>
      <c r="AK27" s="109">
        <f t="shared" si="17"/>
        <v>0</v>
      </c>
      <c r="AL27" s="119"/>
      <c r="AM27" s="109">
        <f t="shared" si="18"/>
        <v>0</v>
      </c>
      <c r="AN27" s="119"/>
      <c r="AO27" s="109">
        <f t="shared" si="19"/>
        <v>0</v>
      </c>
      <c r="AP27" s="119"/>
      <c r="AQ27" s="109">
        <f t="shared" si="20"/>
        <v>0</v>
      </c>
      <c r="AR27" s="119"/>
      <c r="AS27" s="109">
        <f t="shared" si="21"/>
        <v>0</v>
      </c>
      <c r="AT27" s="119"/>
      <c r="AU27" s="109">
        <f t="shared" si="22"/>
        <v>0</v>
      </c>
      <c r="AV27" s="119"/>
      <c r="AW27" s="109">
        <f t="shared" si="23"/>
        <v>0</v>
      </c>
      <c r="AX27" s="119"/>
      <c r="AY27" s="23"/>
      <c r="AZ27" s="4" t="s">
        <v>159</v>
      </c>
      <c r="BB27" s="51">
        <v>669</v>
      </c>
      <c r="BC27" s="102">
        <f t="shared" si="24"/>
        <v>669</v>
      </c>
    </row>
    <row r="28" spans="1:57" ht="13" x14ac:dyDescent="0.3">
      <c r="A28" s="4"/>
      <c r="B28" s="111" t="s">
        <v>160</v>
      </c>
      <c r="C28" s="109">
        <f t="shared" si="0"/>
        <v>0</v>
      </c>
      <c r="D28" s="120"/>
      <c r="E28" s="109">
        <f t="shared" si="1"/>
        <v>0</v>
      </c>
      <c r="F28" s="120"/>
      <c r="G28" s="109">
        <f t="shared" si="2"/>
        <v>0</v>
      </c>
      <c r="H28" s="120"/>
      <c r="I28" s="109">
        <f t="shared" si="3"/>
        <v>0</v>
      </c>
      <c r="J28" s="120"/>
      <c r="K28" s="109">
        <f t="shared" si="4"/>
        <v>0</v>
      </c>
      <c r="L28" s="120"/>
      <c r="M28" s="109">
        <f t="shared" si="5"/>
        <v>0</v>
      </c>
      <c r="N28" s="120"/>
      <c r="O28" s="109">
        <f t="shared" si="6"/>
        <v>0</v>
      </c>
      <c r="P28" s="120"/>
      <c r="Q28" s="109">
        <f t="shared" si="7"/>
        <v>0</v>
      </c>
      <c r="R28" s="120"/>
      <c r="S28" s="109">
        <f t="shared" si="8"/>
        <v>0</v>
      </c>
      <c r="T28" s="120"/>
      <c r="U28" s="109">
        <f t="shared" si="9"/>
        <v>0</v>
      </c>
      <c r="V28" s="120"/>
      <c r="W28" s="109">
        <f t="shared" si="10"/>
        <v>0</v>
      </c>
      <c r="X28" s="120"/>
      <c r="Y28" s="109">
        <f t="shared" si="11"/>
        <v>0</v>
      </c>
      <c r="Z28" s="120"/>
      <c r="AA28" s="109">
        <f t="shared" si="12"/>
        <v>0</v>
      </c>
      <c r="AB28" s="120"/>
      <c r="AC28" s="109">
        <f t="shared" si="13"/>
        <v>0</v>
      </c>
      <c r="AD28" s="120"/>
      <c r="AE28" s="109">
        <f t="shared" si="14"/>
        <v>0</v>
      </c>
      <c r="AF28" s="120"/>
      <c r="AG28" s="109">
        <f t="shared" si="15"/>
        <v>0</v>
      </c>
      <c r="AH28" s="120"/>
      <c r="AI28" s="109">
        <f t="shared" si="16"/>
        <v>0</v>
      </c>
      <c r="AJ28" s="120"/>
      <c r="AK28" s="109">
        <f t="shared" si="17"/>
        <v>0</v>
      </c>
      <c r="AL28" s="120"/>
      <c r="AM28" s="109">
        <f t="shared" si="18"/>
        <v>0</v>
      </c>
      <c r="AN28" s="120"/>
      <c r="AO28" s="109">
        <f t="shared" si="19"/>
        <v>0</v>
      </c>
      <c r="AP28" s="120"/>
      <c r="AQ28" s="109">
        <f t="shared" si="20"/>
        <v>0</v>
      </c>
      <c r="AR28" s="120"/>
      <c r="AS28" s="109">
        <f t="shared" si="21"/>
        <v>0</v>
      </c>
      <c r="AT28" s="120"/>
      <c r="AU28" s="109">
        <f t="shared" si="22"/>
        <v>0</v>
      </c>
      <c r="AV28" s="120"/>
      <c r="AW28" s="109">
        <f t="shared" si="23"/>
        <v>0</v>
      </c>
      <c r="AX28" s="120"/>
      <c r="AY28" s="23"/>
      <c r="AZ28" s="4" t="s">
        <v>160</v>
      </c>
      <c r="BB28" s="51">
        <v>100</v>
      </c>
      <c r="BC28" s="102">
        <f t="shared" si="24"/>
        <v>100</v>
      </c>
    </row>
    <row r="29" spans="1:57" ht="13" x14ac:dyDescent="0.3">
      <c r="A29" s="4"/>
      <c r="B29" s="111" t="s">
        <v>161</v>
      </c>
      <c r="C29" s="109">
        <f t="shared" si="0"/>
        <v>0</v>
      </c>
      <c r="D29" s="119"/>
      <c r="E29" s="109">
        <f t="shared" si="1"/>
        <v>0</v>
      </c>
      <c r="F29" s="119"/>
      <c r="G29" s="109">
        <f t="shared" si="2"/>
        <v>0</v>
      </c>
      <c r="H29" s="119"/>
      <c r="I29" s="109">
        <f t="shared" si="3"/>
        <v>0</v>
      </c>
      <c r="J29" s="119"/>
      <c r="K29" s="109">
        <f t="shared" si="4"/>
        <v>0</v>
      </c>
      <c r="L29" s="119"/>
      <c r="M29" s="109">
        <f t="shared" si="5"/>
        <v>0</v>
      </c>
      <c r="N29" s="119"/>
      <c r="O29" s="109">
        <f t="shared" si="6"/>
        <v>0</v>
      </c>
      <c r="P29" s="119"/>
      <c r="Q29" s="109">
        <f t="shared" si="7"/>
        <v>0</v>
      </c>
      <c r="R29" s="119"/>
      <c r="S29" s="109">
        <f t="shared" si="8"/>
        <v>0</v>
      </c>
      <c r="T29" s="119"/>
      <c r="U29" s="109">
        <f t="shared" si="9"/>
        <v>0</v>
      </c>
      <c r="V29" s="119"/>
      <c r="W29" s="109">
        <f t="shared" si="10"/>
        <v>0</v>
      </c>
      <c r="X29" s="119"/>
      <c r="Y29" s="109">
        <f t="shared" si="11"/>
        <v>0</v>
      </c>
      <c r="Z29" s="119"/>
      <c r="AA29" s="109">
        <f t="shared" si="12"/>
        <v>0</v>
      </c>
      <c r="AB29" s="119"/>
      <c r="AC29" s="109">
        <f t="shared" si="13"/>
        <v>0</v>
      </c>
      <c r="AD29" s="119"/>
      <c r="AE29" s="109">
        <f t="shared" si="14"/>
        <v>0</v>
      </c>
      <c r="AF29" s="119"/>
      <c r="AG29" s="109">
        <f t="shared" si="15"/>
        <v>0</v>
      </c>
      <c r="AH29" s="119"/>
      <c r="AI29" s="109">
        <f t="shared" si="16"/>
        <v>0</v>
      </c>
      <c r="AJ29" s="119"/>
      <c r="AK29" s="109">
        <f t="shared" si="17"/>
        <v>0</v>
      </c>
      <c r="AL29" s="119"/>
      <c r="AM29" s="109">
        <f t="shared" si="18"/>
        <v>0</v>
      </c>
      <c r="AN29" s="119"/>
      <c r="AO29" s="109">
        <f t="shared" si="19"/>
        <v>0</v>
      </c>
      <c r="AP29" s="119"/>
      <c r="AQ29" s="109">
        <f t="shared" si="20"/>
        <v>0</v>
      </c>
      <c r="AR29" s="119"/>
      <c r="AS29" s="109">
        <f t="shared" si="21"/>
        <v>0</v>
      </c>
      <c r="AT29" s="119"/>
      <c r="AU29" s="109">
        <f t="shared" si="22"/>
        <v>0</v>
      </c>
      <c r="AV29" s="119"/>
      <c r="AW29" s="109">
        <f t="shared" si="23"/>
        <v>0</v>
      </c>
      <c r="AX29" s="119"/>
      <c r="AY29" s="23"/>
      <c r="AZ29" s="4" t="s">
        <v>161</v>
      </c>
      <c r="BB29" s="51">
        <v>95</v>
      </c>
      <c r="BC29" s="102">
        <f t="shared" si="24"/>
        <v>95</v>
      </c>
    </row>
    <row r="30" spans="1:57" ht="13" x14ac:dyDescent="0.3">
      <c r="A30" s="4"/>
      <c r="B30" s="111" t="s">
        <v>162</v>
      </c>
      <c r="C30" s="109">
        <f t="shared" si="0"/>
        <v>0</v>
      </c>
      <c r="D30" s="120"/>
      <c r="E30" s="109">
        <f t="shared" si="1"/>
        <v>0</v>
      </c>
      <c r="F30" s="120"/>
      <c r="G30" s="109">
        <f t="shared" si="2"/>
        <v>0</v>
      </c>
      <c r="H30" s="120"/>
      <c r="I30" s="109">
        <f t="shared" si="3"/>
        <v>0</v>
      </c>
      <c r="J30" s="120"/>
      <c r="K30" s="109">
        <f t="shared" si="4"/>
        <v>0</v>
      </c>
      <c r="L30" s="120"/>
      <c r="M30" s="109">
        <f t="shared" si="5"/>
        <v>0</v>
      </c>
      <c r="N30" s="120"/>
      <c r="O30" s="109">
        <f t="shared" si="6"/>
        <v>0</v>
      </c>
      <c r="P30" s="120"/>
      <c r="Q30" s="109">
        <f t="shared" si="7"/>
        <v>0</v>
      </c>
      <c r="R30" s="120"/>
      <c r="S30" s="109">
        <f t="shared" si="8"/>
        <v>0</v>
      </c>
      <c r="T30" s="120"/>
      <c r="U30" s="109">
        <f t="shared" si="9"/>
        <v>0</v>
      </c>
      <c r="V30" s="120"/>
      <c r="W30" s="109">
        <f t="shared" si="10"/>
        <v>0</v>
      </c>
      <c r="X30" s="120"/>
      <c r="Y30" s="109">
        <f t="shared" si="11"/>
        <v>0</v>
      </c>
      <c r="Z30" s="120"/>
      <c r="AA30" s="109">
        <f t="shared" si="12"/>
        <v>0</v>
      </c>
      <c r="AB30" s="120"/>
      <c r="AC30" s="109">
        <f t="shared" si="13"/>
        <v>0</v>
      </c>
      <c r="AD30" s="120"/>
      <c r="AE30" s="109">
        <f t="shared" si="14"/>
        <v>0</v>
      </c>
      <c r="AF30" s="120"/>
      <c r="AG30" s="109">
        <f t="shared" si="15"/>
        <v>0</v>
      </c>
      <c r="AH30" s="120"/>
      <c r="AI30" s="109">
        <f t="shared" si="16"/>
        <v>0</v>
      </c>
      <c r="AJ30" s="120"/>
      <c r="AK30" s="109">
        <f t="shared" si="17"/>
        <v>0</v>
      </c>
      <c r="AL30" s="120"/>
      <c r="AM30" s="109">
        <f t="shared" si="18"/>
        <v>0</v>
      </c>
      <c r="AN30" s="120"/>
      <c r="AO30" s="109">
        <f t="shared" si="19"/>
        <v>0</v>
      </c>
      <c r="AP30" s="120"/>
      <c r="AQ30" s="109">
        <f t="shared" si="20"/>
        <v>0</v>
      </c>
      <c r="AR30" s="120"/>
      <c r="AS30" s="109">
        <f t="shared" si="21"/>
        <v>0</v>
      </c>
      <c r="AT30" s="120"/>
      <c r="AU30" s="109">
        <f t="shared" si="22"/>
        <v>0</v>
      </c>
      <c r="AV30" s="120"/>
      <c r="AW30" s="109">
        <f t="shared" si="23"/>
        <v>0</v>
      </c>
      <c r="AX30" s="120"/>
      <c r="AY30" s="23"/>
      <c r="AZ30" s="4" t="s">
        <v>162</v>
      </c>
      <c r="BB30" s="51">
        <v>425</v>
      </c>
      <c r="BC30" s="102">
        <f t="shared" si="24"/>
        <v>425</v>
      </c>
    </row>
    <row r="31" spans="1:57" ht="13" x14ac:dyDescent="0.3">
      <c r="A31" s="4"/>
      <c r="B31" s="111" t="s">
        <v>163</v>
      </c>
      <c r="C31" s="109">
        <f t="shared" si="0"/>
        <v>0</v>
      </c>
      <c r="D31" s="119"/>
      <c r="E31" s="109">
        <f t="shared" si="1"/>
        <v>0</v>
      </c>
      <c r="F31" s="119"/>
      <c r="G31" s="109">
        <f t="shared" si="2"/>
        <v>0</v>
      </c>
      <c r="H31" s="119"/>
      <c r="I31" s="109">
        <f t="shared" si="3"/>
        <v>0</v>
      </c>
      <c r="J31" s="119"/>
      <c r="K31" s="109">
        <f t="shared" si="4"/>
        <v>0</v>
      </c>
      <c r="L31" s="119"/>
      <c r="M31" s="109">
        <f t="shared" si="5"/>
        <v>0</v>
      </c>
      <c r="N31" s="119"/>
      <c r="O31" s="109">
        <f t="shared" si="6"/>
        <v>0</v>
      </c>
      <c r="P31" s="119"/>
      <c r="Q31" s="109">
        <f t="shared" si="7"/>
        <v>0</v>
      </c>
      <c r="R31" s="119"/>
      <c r="S31" s="109">
        <f t="shared" si="8"/>
        <v>0</v>
      </c>
      <c r="T31" s="119"/>
      <c r="U31" s="109">
        <f t="shared" si="9"/>
        <v>0</v>
      </c>
      <c r="V31" s="119"/>
      <c r="W31" s="109">
        <f t="shared" si="10"/>
        <v>0</v>
      </c>
      <c r="X31" s="119"/>
      <c r="Y31" s="109">
        <f t="shared" si="11"/>
        <v>0</v>
      </c>
      <c r="Z31" s="119"/>
      <c r="AA31" s="109">
        <f t="shared" si="12"/>
        <v>0</v>
      </c>
      <c r="AB31" s="119"/>
      <c r="AC31" s="109">
        <f t="shared" si="13"/>
        <v>0</v>
      </c>
      <c r="AD31" s="119"/>
      <c r="AE31" s="109">
        <f t="shared" si="14"/>
        <v>0</v>
      </c>
      <c r="AF31" s="119"/>
      <c r="AG31" s="109">
        <f t="shared" si="15"/>
        <v>16</v>
      </c>
      <c r="AH31" s="119" t="s">
        <v>164</v>
      </c>
      <c r="AI31" s="109">
        <f t="shared" si="16"/>
        <v>16</v>
      </c>
      <c r="AJ31" s="119" t="s">
        <v>164</v>
      </c>
      <c r="AK31" s="109">
        <f t="shared" si="17"/>
        <v>0</v>
      </c>
      <c r="AL31" s="119"/>
      <c r="AM31" s="109">
        <f t="shared" si="18"/>
        <v>16</v>
      </c>
      <c r="AN31" s="119" t="s">
        <v>164</v>
      </c>
      <c r="AO31" s="109">
        <f t="shared" si="19"/>
        <v>16</v>
      </c>
      <c r="AP31" s="119" t="s">
        <v>164</v>
      </c>
      <c r="AQ31" s="109">
        <f t="shared" si="20"/>
        <v>0</v>
      </c>
      <c r="AR31" s="119"/>
      <c r="AS31" s="109">
        <f t="shared" si="21"/>
        <v>0</v>
      </c>
      <c r="AT31" s="119"/>
      <c r="AU31" s="109">
        <f t="shared" si="22"/>
        <v>0</v>
      </c>
      <c r="AV31" s="119"/>
      <c r="AW31" s="109">
        <f t="shared" si="23"/>
        <v>0</v>
      </c>
      <c r="AX31" s="119"/>
      <c r="AY31" s="23"/>
      <c r="AZ31" s="4" t="s">
        <v>163</v>
      </c>
      <c r="BB31" s="51">
        <v>16</v>
      </c>
      <c r="BC31" s="102">
        <f t="shared" si="24"/>
        <v>16</v>
      </c>
    </row>
    <row r="32" spans="1:57" ht="13" x14ac:dyDescent="0.3">
      <c r="A32" s="4"/>
      <c r="B32" s="111" t="s">
        <v>165</v>
      </c>
      <c r="C32" s="109">
        <f t="shared" si="0"/>
        <v>0</v>
      </c>
      <c r="D32" s="120"/>
      <c r="E32" s="109">
        <f t="shared" si="1"/>
        <v>0</v>
      </c>
      <c r="F32" s="120"/>
      <c r="G32" s="109">
        <f t="shared" si="2"/>
        <v>0</v>
      </c>
      <c r="H32" s="120"/>
      <c r="I32" s="109">
        <f t="shared" si="3"/>
        <v>0</v>
      </c>
      <c r="J32" s="120"/>
      <c r="K32" s="109">
        <f t="shared" si="4"/>
        <v>0</v>
      </c>
      <c r="L32" s="120"/>
      <c r="M32" s="109">
        <f t="shared" si="5"/>
        <v>0</v>
      </c>
      <c r="N32" s="120"/>
      <c r="O32" s="109">
        <f t="shared" si="6"/>
        <v>0</v>
      </c>
      <c r="P32" s="120"/>
      <c r="Q32" s="109">
        <f t="shared" si="7"/>
        <v>0</v>
      </c>
      <c r="R32" s="120"/>
      <c r="S32" s="109">
        <f t="shared" si="8"/>
        <v>0</v>
      </c>
      <c r="T32" s="120"/>
      <c r="U32" s="109">
        <f t="shared" si="9"/>
        <v>0</v>
      </c>
      <c r="V32" s="120"/>
      <c r="W32" s="109">
        <f t="shared" si="10"/>
        <v>0</v>
      </c>
      <c r="X32" s="120"/>
      <c r="Y32" s="109">
        <f t="shared" si="11"/>
        <v>0</v>
      </c>
      <c r="Z32" s="120"/>
      <c r="AA32" s="109">
        <f t="shared" si="12"/>
        <v>0</v>
      </c>
      <c r="AB32" s="120"/>
      <c r="AC32" s="109">
        <f t="shared" si="13"/>
        <v>0</v>
      </c>
      <c r="AD32" s="120"/>
      <c r="AE32" s="109">
        <f t="shared" si="14"/>
        <v>0</v>
      </c>
      <c r="AF32" s="120"/>
      <c r="AG32" s="109">
        <f t="shared" si="15"/>
        <v>16</v>
      </c>
      <c r="AH32" s="120" t="s">
        <v>164</v>
      </c>
      <c r="AI32" s="109">
        <f t="shared" si="16"/>
        <v>16</v>
      </c>
      <c r="AJ32" s="120" t="s">
        <v>164</v>
      </c>
      <c r="AK32" s="109">
        <f t="shared" si="17"/>
        <v>0</v>
      </c>
      <c r="AL32" s="120"/>
      <c r="AM32" s="109">
        <f t="shared" si="18"/>
        <v>16</v>
      </c>
      <c r="AN32" s="120" t="s">
        <v>164</v>
      </c>
      <c r="AO32" s="109">
        <f t="shared" si="19"/>
        <v>16</v>
      </c>
      <c r="AP32" s="120" t="s">
        <v>164</v>
      </c>
      <c r="AQ32" s="109">
        <f t="shared" si="20"/>
        <v>0</v>
      </c>
      <c r="AR32" s="120"/>
      <c r="AS32" s="109">
        <f t="shared" si="21"/>
        <v>0</v>
      </c>
      <c r="AT32" s="120"/>
      <c r="AU32" s="109">
        <f t="shared" si="22"/>
        <v>0</v>
      </c>
      <c r="AV32" s="120"/>
      <c r="AW32" s="109">
        <f t="shared" si="23"/>
        <v>0</v>
      </c>
      <c r="AX32" s="120"/>
      <c r="AY32" s="23"/>
      <c r="AZ32" s="4" t="s">
        <v>165</v>
      </c>
      <c r="BB32" s="51">
        <v>16</v>
      </c>
      <c r="BC32" s="102">
        <f t="shared" si="24"/>
        <v>16</v>
      </c>
    </row>
    <row r="33" spans="1:55" ht="13" x14ac:dyDescent="0.3">
      <c r="A33" s="4"/>
      <c r="B33" s="111" t="s">
        <v>166</v>
      </c>
      <c r="C33" s="109">
        <f t="shared" si="0"/>
        <v>0</v>
      </c>
      <c r="D33" s="119"/>
      <c r="E33" s="109">
        <f t="shared" si="1"/>
        <v>0</v>
      </c>
      <c r="F33" s="119"/>
      <c r="G33" s="109">
        <f t="shared" si="2"/>
        <v>0</v>
      </c>
      <c r="H33" s="119"/>
      <c r="I33" s="109">
        <f t="shared" si="3"/>
        <v>0</v>
      </c>
      <c r="J33" s="119"/>
      <c r="K33" s="109">
        <f t="shared" si="4"/>
        <v>0</v>
      </c>
      <c r="L33" s="119"/>
      <c r="M33" s="109">
        <f t="shared" si="5"/>
        <v>0</v>
      </c>
      <c r="N33" s="119"/>
      <c r="O33" s="109">
        <f t="shared" si="6"/>
        <v>0</v>
      </c>
      <c r="P33" s="119"/>
      <c r="Q33" s="109">
        <f t="shared" si="7"/>
        <v>0</v>
      </c>
      <c r="R33" s="119"/>
      <c r="S33" s="109">
        <f t="shared" si="8"/>
        <v>0</v>
      </c>
      <c r="T33" s="119"/>
      <c r="U33" s="109">
        <f t="shared" si="9"/>
        <v>0</v>
      </c>
      <c r="V33" s="119"/>
      <c r="W33" s="109">
        <f t="shared" si="10"/>
        <v>0</v>
      </c>
      <c r="X33" s="119"/>
      <c r="Y33" s="109">
        <f t="shared" si="11"/>
        <v>0</v>
      </c>
      <c r="Z33" s="119"/>
      <c r="AA33" s="109">
        <f t="shared" si="12"/>
        <v>0</v>
      </c>
      <c r="AB33" s="119"/>
      <c r="AC33" s="109">
        <f t="shared" si="13"/>
        <v>0</v>
      </c>
      <c r="AD33" s="119"/>
      <c r="AE33" s="109">
        <f t="shared" si="14"/>
        <v>0</v>
      </c>
      <c r="AF33" s="119"/>
      <c r="AG33" s="109">
        <f t="shared" si="15"/>
        <v>0</v>
      </c>
      <c r="AH33" s="119"/>
      <c r="AI33" s="109">
        <f t="shared" si="16"/>
        <v>0</v>
      </c>
      <c r="AJ33" s="119"/>
      <c r="AK33" s="109">
        <f t="shared" si="17"/>
        <v>0</v>
      </c>
      <c r="AL33" s="119"/>
      <c r="AM33" s="109">
        <f t="shared" si="18"/>
        <v>0</v>
      </c>
      <c r="AN33" s="119"/>
      <c r="AO33" s="109">
        <f t="shared" si="19"/>
        <v>0</v>
      </c>
      <c r="AP33" s="119"/>
      <c r="AQ33" s="109">
        <f t="shared" si="20"/>
        <v>0</v>
      </c>
      <c r="AR33" s="119"/>
      <c r="AS33" s="109">
        <f t="shared" si="21"/>
        <v>0</v>
      </c>
      <c r="AT33" s="119"/>
      <c r="AU33" s="109">
        <f t="shared" si="22"/>
        <v>0</v>
      </c>
      <c r="AV33" s="119"/>
      <c r="AW33" s="109">
        <f t="shared" si="23"/>
        <v>0</v>
      </c>
      <c r="AX33" s="119"/>
      <c r="AY33" s="23"/>
      <c r="AZ33" s="4" t="s">
        <v>166</v>
      </c>
      <c r="BB33" s="51">
        <v>0</v>
      </c>
      <c r="BC33" s="102">
        <f t="shared" si="24"/>
        <v>0</v>
      </c>
    </row>
    <row r="34" spans="1:55" ht="13" x14ac:dyDescent="0.3">
      <c r="A34" s="4"/>
      <c r="B34" s="111" t="s">
        <v>167</v>
      </c>
      <c r="C34" s="109">
        <f t="shared" si="0"/>
        <v>0</v>
      </c>
      <c r="D34" s="120"/>
      <c r="E34" s="109">
        <f t="shared" si="1"/>
        <v>0</v>
      </c>
      <c r="F34" s="120"/>
      <c r="G34" s="109">
        <f t="shared" si="2"/>
        <v>0</v>
      </c>
      <c r="H34" s="120"/>
      <c r="I34" s="109">
        <f t="shared" si="3"/>
        <v>0</v>
      </c>
      <c r="J34" s="120"/>
      <c r="K34" s="109">
        <f t="shared" si="4"/>
        <v>0</v>
      </c>
      <c r="L34" s="120"/>
      <c r="M34" s="109">
        <f t="shared" si="5"/>
        <v>0</v>
      </c>
      <c r="N34" s="120"/>
      <c r="O34" s="109">
        <f t="shared" si="6"/>
        <v>0</v>
      </c>
      <c r="P34" s="120"/>
      <c r="Q34" s="109">
        <f t="shared" si="7"/>
        <v>0</v>
      </c>
      <c r="R34" s="120"/>
      <c r="S34" s="109">
        <f t="shared" si="8"/>
        <v>0</v>
      </c>
      <c r="T34" s="120"/>
      <c r="U34" s="109">
        <f t="shared" si="9"/>
        <v>0</v>
      </c>
      <c r="V34" s="120"/>
      <c r="W34" s="109">
        <f t="shared" si="10"/>
        <v>0</v>
      </c>
      <c r="X34" s="120"/>
      <c r="Y34" s="109">
        <f t="shared" si="11"/>
        <v>0</v>
      </c>
      <c r="Z34" s="120"/>
      <c r="AA34" s="109">
        <f t="shared" si="12"/>
        <v>0</v>
      </c>
      <c r="AB34" s="120"/>
      <c r="AC34" s="109">
        <f t="shared" si="13"/>
        <v>0</v>
      </c>
      <c r="AD34" s="120"/>
      <c r="AE34" s="109">
        <f t="shared" si="14"/>
        <v>0</v>
      </c>
      <c r="AF34" s="120"/>
      <c r="AG34" s="109">
        <f t="shared" si="15"/>
        <v>72</v>
      </c>
      <c r="AH34" s="120" t="s">
        <v>164</v>
      </c>
      <c r="AI34" s="109">
        <f t="shared" si="16"/>
        <v>72</v>
      </c>
      <c r="AJ34" s="120" t="s">
        <v>164</v>
      </c>
      <c r="AK34" s="109">
        <f t="shared" si="17"/>
        <v>0</v>
      </c>
      <c r="AL34" s="120"/>
      <c r="AM34" s="109">
        <f t="shared" si="18"/>
        <v>72</v>
      </c>
      <c r="AN34" s="120" t="s">
        <v>164</v>
      </c>
      <c r="AO34" s="109">
        <f t="shared" si="19"/>
        <v>72</v>
      </c>
      <c r="AP34" s="120" t="s">
        <v>164</v>
      </c>
      <c r="AQ34" s="109">
        <f t="shared" si="20"/>
        <v>0</v>
      </c>
      <c r="AR34" s="120"/>
      <c r="AS34" s="109">
        <f t="shared" si="21"/>
        <v>0</v>
      </c>
      <c r="AT34" s="120"/>
      <c r="AU34" s="109">
        <f t="shared" si="22"/>
        <v>0</v>
      </c>
      <c r="AV34" s="120"/>
      <c r="AW34" s="109">
        <f t="shared" si="23"/>
        <v>0</v>
      </c>
      <c r="AX34" s="120"/>
      <c r="AZ34" s="4" t="s">
        <v>167</v>
      </c>
      <c r="BB34" s="51">
        <v>72</v>
      </c>
      <c r="BC34" s="102">
        <f t="shared" si="24"/>
        <v>72</v>
      </c>
    </row>
    <row r="35" spans="1:55" ht="13" x14ac:dyDescent="0.3">
      <c r="A35" s="4"/>
      <c r="B35" s="111" t="s">
        <v>168</v>
      </c>
      <c r="C35" s="109">
        <f t="shared" si="0"/>
        <v>0</v>
      </c>
      <c r="D35" s="119"/>
      <c r="E35" s="109">
        <f t="shared" si="1"/>
        <v>0</v>
      </c>
      <c r="F35" s="119"/>
      <c r="G35" s="109">
        <f t="shared" si="2"/>
        <v>0</v>
      </c>
      <c r="H35" s="119"/>
      <c r="I35" s="109">
        <f t="shared" si="3"/>
        <v>0</v>
      </c>
      <c r="J35" s="119"/>
      <c r="K35" s="109">
        <f t="shared" si="4"/>
        <v>0</v>
      </c>
      <c r="L35" s="119"/>
      <c r="M35" s="109">
        <f t="shared" si="5"/>
        <v>0</v>
      </c>
      <c r="N35" s="119"/>
      <c r="O35" s="109">
        <f t="shared" si="6"/>
        <v>0</v>
      </c>
      <c r="P35" s="119"/>
      <c r="Q35" s="109">
        <f t="shared" si="7"/>
        <v>0</v>
      </c>
      <c r="R35" s="119"/>
      <c r="S35" s="109">
        <f t="shared" si="8"/>
        <v>0</v>
      </c>
      <c r="T35" s="119"/>
      <c r="U35" s="109">
        <f t="shared" si="9"/>
        <v>0</v>
      </c>
      <c r="V35" s="119"/>
      <c r="W35" s="109">
        <f t="shared" si="10"/>
        <v>0</v>
      </c>
      <c r="X35" s="119"/>
      <c r="Y35" s="109">
        <f t="shared" si="11"/>
        <v>0</v>
      </c>
      <c r="Z35" s="119"/>
      <c r="AA35" s="109">
        <f t="shared" si="12"/>
        <v>0</v>
      </c>
      <c r="AB35" s="119"/>
      <c r="AC35" s="109">
        <f t="shared" si="13"/>
        <v>0</v>
      </c>
      <c r="AD35" s="119"/>
      <c r="AE35" s="109">
        <f t="shared" si="14"/>
        <v>0</v>
      </c>
      <c r="AF35" s="119"/>
      <c r="AG35" s="109">
        <f t="shared" si="15"/>
        <v>73</v>
      </c>
      <c r="AH35" s="119" t="s">
        <v>164</v>
      </c>
      <c r="AI35" s="109">
        <f t="shared" si="16"/>
        <v>73</v>
      </c>
      <c r="AJ35" s="119" t="s">
        <v>164</v>
      </c>
      <c r="AK35" s="109">
        <f t="shared" si="17"/>
        <v>0</v>
      </c>
      <c r="AL35" s="119"/>
      <c r="AM35" s="109">
        <f t="shared" si="18"/>
        <v>73</v>
      </c>
      <c r="AN35" s="119" t="s">
        <v>164</v>
      </c>
      <c r="AO35" s="109">
        <f t="shared" si="19"/>
        <v>73</v>
      </c>
      <c r="AP35" s="119" t="s">
        <v>164</v>
      </c>
      <c r="AQ35" s="109">
        <f t="shared" si="20"/>
        <v>0</v>
      </c>
      <c r="AR35" s="119"/>
      <c r="AS35" s="109">
        <f t="shared" si="21"/>
        <v>0</v>
      </c>
      <c r="AT35" s="119"/>
      <c r="AU35" s="109">
        <f t="shared" si="22"/>
        <v>0</v>
      </c>
      <c r="AV35" s="119"/>
      <c r="AW35" s="109">
        <f t="shared" si="23"/>
        <v>0</v>
      </c>
      <c r="AX35" s="119"/>
      <c r="AZ35" s="4" t="s">
        <v>168</v>
      </c>
      <c r="BB35" s="51">
        <v>73</v>
      </c>
      <c r="BC35" s="102">
        <f t="shared" si="24"/>
        <v>73</v>
      </c>
    </row>
    <row r="36" spans="1:55" ht="13" x14ac:dyDescent="0.3">
      <c r="A36" s="4"/>
      <c r="B36" s="111" t="s">
        <v>169</v>
      </c>
      <c r="C36" s="109">
        <f t="shared" si="0"/>
        <v>0</v>
      </c>
      <c r="D36" s="120"/>
      <c r="E36" s="109">
        <f t="shared" si="1"/>
        <v>0</v>
      </c>
      <c r="F36" s="120"/>
      <c r="G36" s="109">
        <f t="shared" si="2"/>
        <v>0</v>
      </c>
      <c r="H36" s="120"/>
      <c r="I36" s="109">
        <f t="shared" si="3"/>
        <v>0</v>
      </c>
      <c r="J36" s="120"/>
      <c r="K36" s="109">
        <f t="shared" si="4"/>
        <v>0</v>
      </c>
      <c r="L36" s="120"/>
      <c r="M36" s="109">
        <f t="shared" si="5"/>
        <v>0</v>
      </c>
      <c r="N36" s="120"/>
      <c r="O36" s="109">
        <f t="shared" si="6"/>
        <v>0</v>
      </c>
      <c r="P36" s="120"/>
      <c r="Q36" s="109">
        <f t="shared" si="7"/>
        <v>0</v>
      </c>
      <c r="R36" s="120"/>
      <c r="S36" s="109">
        <f t="shared" si="8"/>
        <v>0</v>
      </c>
      <c r="T36" s="120"/>
      <c r="U36" s="109">
        <f t="shared" si="9"/>
        <v>0</v>
      </c>
      <c r="V36" s="120"/>
      <c r="W36" s="109">
        <f t="shared" si="10"/>
        <v>0</v>
      </c>
      <c r="X36" s="120"/>
      <c r="Y36" s="109">
        <f t="shared" si="11"/>
        <v>0</v>
      </c>
      <c r="Z36" s="120"/>
      <c r="AA36" s="109">
        <f t="shared" si="12"/>
        <v>0</v>
      </c>
      <c r="AB36" s="120"/>
      <c r="AC36" s="109">
        <f t="shared" si="13"/>
        <v>0</v>
      </c>
      <c r="AD36" s="120"/>
      <c r="AE36" s="109">
        <f t="shared" si="14"/>
        <v>0</v>
      </c>
      <c r="AF36" s="120"/>
      <c r="AG36" s="109">
        <f t="shared" si="15"/>
        <v>0</v>
      </c>
      <c r="AH36" s="120"/>
      <c r="AI36" s="109">
        <f t="shared" si="16"/>
        <v>0</v>
      </c>
      <c r="AJ36" s="120"/>
      <c r="AK36" s="109">
        <f t="shared" si="17"/>
        <v>0</v>
      </c>
      <c r="AL36" s="120"/>
      <c r="AM36" s="109">
        <f t="shared" si="18"/>
        <v>0</v>
      </c>
      <c r="AN36" s="120"/>
      <c r="AO36" s="109">
        <f t="shared" si="19"/>
        <v>0</v>
      </c>
      <c r="AP36" s="120"/>
      <c r="AQ36" s="109">
        <f t="shared" si="20"/>
        <v>0</v>
      </c>
      <c r="AR36" s="120"/>
      <c r="AS36" s="109">
        <f t="shared" si="21"/>
        <v>0</v>
      </c>
      <c r="AT36" s="120"/>
      <c r="AU36" s="109">
        <f t="shared" si="22"/>
        <v>0</v>
      </c>
      <c r="AV36" s="120"/>
      <c r="AW36" s="109">
        <f t="shared" si="23"/>
        <v>0</v>
      </c>
      <c r="AX36" s="120"/>
      <c r="AZ36" s="4" t="s">
        <v>169</v>
      </c>
      <c r="BB36" s="51">
        <v>150</v>
      </c>
      <c r="BC36" s="102">
        <f t="shared" si="24"/>
        <v>150</v>
      </c>
    </row>
    <row r="37" spans="1:55" ht="13" x14ac:dyDescent="0.3">
      <c r="A37" s="4"/>
      <c r="B37" s="111" t="s">
        <v>170</v>
      </c>
      <c r="C37" s="109">
        <f t="shared" si="0"/>
        <v>0</v>
      </c>
      <c r="D37" s="119"/>
      <c r="E37" s="109">
        <f t="shared" si="1"/>
        <v>0</v>
      </c>
      <c r="F37" s="119"/>
      <c r="G37" s="109">
        <f t="shared" si="2"/>
        <v>0</v>
      </c>
      <c r="H37" s="119"/>
      <c r="I37" s="109">
        <f t="shared" si="3"/>
        <v>0</v>
      </c>
      <c r="J37" s="119"/>
      <c r="K37" s="109">
        <f t="shared" si="4"/>
        <v>0</v>
      </c>
      <c r="L37" s="119"/>
      <c r="M37" s="109">
        <f t="shared" si="5"/>
        <v>0</v>
      </c>
      <c r="N37" s="119"/>
      <c r="O37" s="109">
        <f t="shared" si="6"/>
        <v>0</v>
      </c>
      <c r="P37" s="119"/>
      <c r="Q37" s="109">
        <f t="shared" si="7"/>
        <v>0</v>
      </c>
      <c r="R37" s="119"/>
      <c r="S37" s="109">
        <f t="shared" si="8"/>
        <v>0</v>
      </c>
      <c r="T37" s="119"/>
      <c r="U37" s="109">
        <f t="shared" si="9"/>
        <v>0</v>
      </c>
      <c r="V37" s="119"/>
      <c r="W37" s="109">
        <f t="shared" si="10"/>
        <v>0</v>
      </c>
      <c r="X37" s="119"/>
      <c r="Y37" s="109">
        <f t="shared" si="11"/>
        <v>0</v>
      </c>
      <c r="Z37" s="119"/>
      <c r="AA37" s="109">
        <f t="shared" si="12"/>
        <v>0</v>
      </c>
      <c r="AB37" s="119"/>
      <c r="AC37" s="109">
        <f t="shared" si="13"/>
        <v>0</v>
      </c>
      <c r="AD37" s="119"/>
      <c r="AE37" s="109">
        <f t="shared" si="14"/>
        <v>0</v>
      </c>
      <c r="AF37" s="119"/>
      <c r="AG37" s="109">
        <f t="shared" si="15"/>
        <v>0</v>
      </c>
      <c r="AH37" s="119"/>
      <c r="AI37" s="109">
        <f t="shared" si="16"/>
        <v>0</v>
      </c>
      <c r="AJ37" s="119"/>
      <c r="AK37" s="109">
        <f t="shared" si="17"/>
        <v>0</v>
      </c>
      <c r="AL37" s="119"/>
      <c r="AM37" s="109">
        <f t="shared" si="18"/>
        <v>0</v>
      </c>
      <c r="AN37" s="119"/>
      <c r="AO37" s="109">
        <f t="shared" si="19"/>
        <v>0</v>
      </c>
      <c r="AP37" s="119"/>
      <c r="AQ37" s="109">
        <f t="shared" si="20"/>
        <v>0</v>
      </c>
      <c r="AR37" s="119"/>
      <c r="AS37" s="109">
        <f t="shared" si="21"/>
        <v>0</v>
      </c>
      <c r="AT37" s="119"/>
      <c r="AU37" s="109">
        <f t="shared" si="22"/>
        <v>0</v>
      </c>
      <c r="AV37" s="119"/>
      <c r="AW37" s="109">
        <f t="shared" si="23"/>
        <v>0</v>
      </c>
      <c r="AX37" s="119"/>
      <c r="AZ37" s="4" t="s">
        <v>170</v>
      </c>
      <c r="BB37" s="51">
        <v>75</v>
      </c>
      <c r="BC37" s="102">
        <f>BB37</f>
        <v>75</v>
      </c>
    </row>
    <row r="38" spans="1:55" ht="13" x14ac:dyDescent="0.3">
      <c r="A38" s="4"/>
      <c r="B38" s="111" t="s">
        <v>171</v>
      </c>
      <c r="C38" s="109">
        <f t="shared" si="0"/>
        <v>0</v>
      </c>
      <c r="D38" s="120"/>
      <c r="E38" s="109">
        <f t="shared" si="1"/>
        <v>0</v>
      </c>
      <c r="F38" s="120"/>
      <c r="G38" s="109">
        <f t="shared" si="2"/>
        <v>0</v>
      </c>
      <c r="H38" s="120"/>
      <c r="I38" s="109">
        <f t="shared" si="3"/>
        <v>0</v>
      </c>
      <c r="J38" s="120"/>
      <c r="K38" s="109">
        <f t="shared" si="4"/>
        <v>0</v>
      </c>
      <c r="L38" s="120"/>
      <c r="M38" s="109">
        <f t="shared" si="5"/>
        <v>0</v>
      </c>
      <c r="N38" s="120"/>
      <c r="O38" s="109">
        <f t="shared" si="6"/>
        <v>0</v>
      </c>
      <c r="P38" s="120"/>
      <c r="Q38" s="109">
        <f t="shared" si="7"/>
        <v>0</v>
      </c>
      <c r="R38" s="120"/>
      <c r="S38" s="109">
        <f t="shared" si="8"/>
        <v>0</v>
      </c>
      <c r="T38" s="120"/>
      <c r="U38" s="109">
        <f t="shared" si="9"/>
        <v>0</v>
      </c>
      <c r="V38" s="120"/>
      <c r="W38" s="109">
        <f t="shared" si="10"/>
        <v>0</v>
      </c>
      <c r="X38" s="120"/>
      <c r="Y38" s="109">
        <f t="shared" si="11"/>
        <v>0</v>
      </c>
      <c r="Z38" s="120"/>
      <c r="AA38" s="109">
        <f t="shared" si="12"/>
        <v>0</v>
      </c>
      <c r="AB38" s="120"/>
      <c r="AC38" s="109">
        <f t="shared" si="13"/>
        <v>0</v>
      </c>
      <c r="AD38" s="120"/>
      <c r="AE38" s="109">
        <f t="shared" si="14"/>
        <v>0</v>
      </c>
      <c r="AF38" s="120"/>
      <c r="AG38" s="109">
        <f t="shared" si="15"/>
        <v>0</v>
      </c>
      <c r="AH38" s="120"/>
      <c r="AI38" s="109">
        <f t="shared" si="16"/>
        <v>0</v>
      </c>
      <c r="AJ38" s="120"/>
      <c r="AK38" s="109">
        <f t="shared" si="17"/>
        <v>0</v>
      </c>
      <c r="AL38" s="120"/>
      <c r="AM38" s="109">
        <f t="shared" si="18"/>
        <v>0</v>
      </c>
      <c r="AN38" s="120"/>
      <c r="AO38" s="109">
        <f t="shared" si="19"/>
        <v>0</v>
      </c>
      <c r="AP38" s="120"/>
      <c r="AQ38" s="109">
        <f t="shared" si="20"/>
        <v>0</v>
      </c>
      <c r="AR38" s="120"/>
      <c r="AS38" s="109">
        <f t="shared" si="21"/>
        <v>0</v>
      </c>
      <c r="AT38" s="120"/>
      <c r="AU38" s="109">
        <f t="shared" si="22"/>
        <v>0</v>
      </c>
      <c r="AV38" s="120"/>
      <c r="AW38" s="109">
        <f t="shared" si="23"/>
        <v>0</v>
      </c>
      <c r="AX38" s="120"/>
      <c r="AZ38" s="4" t="s">
        <v>171</v>
      </c>
      <c r="BB38" s="51">
        <v>74</v>
      </c>
      <c r="BC38" s="102">
        <f>BB38</f>
        <v>74</v>
      </c>
    </row>
    <row r="39" spans="1:55" ht="13" x14ac:dyDescent="0.3">
      <c r="A39" s="4"/>
      <c r="B39" s="111" t="s">
        <v>172</v>
      </c>
      <c r="C39" s="110">
        <f>SUM(C23:C38)</f>
        <v>0</v>
      </c>
      <c r="D39" s="5"/>
      <c r="E39" s="110">
        <f>SUM(E23:E38)</f>
        <v>0</v>
      </c>
      <c r="F39" s="5"/>
      <c r="G39" s="110">
        <f>SUM(G23:G38)</f>
        <v>0</v>
      </c>
      <c r="H39" s="5"/>
      <c r="I39" s="110">
        <f>SUM(I23:I38)</f>
        <v>0</v>
      </c>
      <c r="J39" s="5"/>
      <c r="K39" s="110">
        <f>SUM(K23:K38)</f>
        <v>0</v>
      </c>
      <c r="L39" s="5"/>
      <c r="M39" s="110">
        <f>SUM(M23:M38)</f>
        <v>0</v>
      </c>
      <c r="N39" s="5"/>
      <c r="O39" s="110">
        <f>SUM(O23:O38)</f>
        <v>0</v>
      </c>
      <c r="P39" s="5"/>
      <c r="Q39" s="110">
        <f>SUM(Q23:Q38)</f>
        <v>0</v>
      </c>
      <c r="R39" s="5"/>
      <c r="S39" s="110">
        <f>SUM(S23:S38)</f>
        <v>0</v>
      </c>
      <c r="T39" s="5"/>
      <c r="U39" s="110">
        <f>SUM(U23:U38)</f>
        <v>0</v>
      </c>
      <c r="V39" s="5"/>
      <c r="W39" s="110">
        <f>SUM(W23:W38)</f>
        <v>0</v>
      </c>
      <c r="X39" s="5"/>
      <c r="Y39" s="110">
        <f>SUM(Y23:Y38)</f>
        <v>0</v>
      </c>
      <c r="Z39" s="5"/>
      <c r="AA39" s="110">
        <f>SUM(AA23:AA38)</f>
        <v>0</v>
      </c>
      <c r="AB39" s="5"/>
      <c r="AC39" s="110">
        <f>SUM(AC23:AC38)</f>
        <v>0</v>
      </c>
      <c r="AD39" s="5"/>
      <c r="AE39" s="110">
        <f>SUM(AE23:AE38)</f>
        <v>0</v>
      </c>
      <c r="AF39" s="5"/>
      <c r="AG39" s="110">
        <f>SUM(AG23:AG38)</f>
        <v>177</v>
      </c>
      <c r="AH39" s="5"/>
      <c r="AI39" s="110">
        <f>SUM(AI23:AI38)</f>
        <v>177</v>
      </c>
      <c r="AJ39" s="5"/>
      <c r="AK39" s="110">
        <f>SUM(AK23:AK38)</f>
        <v>0</v>
      </c>
      <c r="AL39" s="5"/>
      <c r="AM39" s="110">
        <f>SUM(AM23:AM38)</f>
        <v>177</v>
      </c>
      <c r="AN39" s="5"/>
      <c r="AO39" s="110">
        <f>SUM(AO23:AO38)</f>
        <v>177</v>
      </c>
      <c r="AP39" s="5"/>
      <c r="AQ39" s="110">
        <f>SUM(AQ23:AQ38)</f>
        <v>0</v>
      </c>
      <c r="AR39" s="5"/>
      <c r="AS39" s="110">
        <f>SUM(AS23:AS38)</f>
        <v>0</v>
      </c>
      <c r="AT39" s="5"/>
      <c r="AU39" s="110">
        <f>SUM(AU23:AU38)</f>
        <v>0</v>
      </c>
      <c r="AV39" s="5"/>
      <c r="AW39" s="110">
        <f>SUM(AW23:AW38)</f>
        <v>0</v>
      </c>
      <c r="AX39" s="5"/>
      <c r="AZ39" s="4"/>
      <c r="BB39" s="98">
        <f>SUM(BB23:BB38)</f>
        <v>2846</v>
      </c>
      <c r="BC39" s="103">
        <f>SUM(BC23:BC38)</f>
        <v>2846</v>
      </c>
    </row>
    <row r="40" spans="1:55" x14ac:dyDescent="0.25">
      <c r="A40" s="4"/>
      <c r="B40" s="5"/>
      <c r="C40" s="4"/>
      <c r="D40" s="5"/>
      <c r="E40" s="4"/>
      <c r="F40" s="5"/>
      <c r="G40" s="4"/>
      <c r="H40" s="5"/>
      <c r="I40" s="4"/>
      <c r="J40" s="5"/>
      <c r="K40" s="4"/>
      <c r="L40" s="5"/>
      <c r="M40" s="4"/>
      <c r="N40" s="5"/>
      <c r="O40" s="4"/>
      <c r="P40" s="5"/>
      <c r="Q40" s="4"/>
      <c r="R40" s="5"/>
      <c r="S40" s="4"/>
      <c r="T40" s="5"/>
      <c r="U40" s="4"/>
      <c r="V40" s="5"/>
      <c r="W40" s="4"/>
      <c r="X40" s="5"/>
      <c r="Y40" s="4"/>
      <c r="Z40" s="5"/>
      <c r="AA40" s="4"/>
      <c r="AB40" s="5"/>
      <c r="AC40" s="4"/>
      <c r="AD40" s="5"/>
      <c r="AE40" s="4"/>
      <c r="AF40" s="5"/>
      <c r="AG40" s="113"/>
      <c r="AH40" s="5"/>
      <c r="AI40" s="113"/>
      <c r="AJ40" s="5"/>
      <c r="AK40" s="4"/>
      <c r="AL40" s="5"/>
      <c r="AM40" s="4"/>
      <c r="AN40" s="5"/>
      <c r="AO40" s="4"/>
      <c r="AP40" s="5"/>
      <c r="AQ40" s="4"/>
      <c r="AR40" s="5"/>
      <c r="AS40" s="114"/>
      <c r="AT40" s="5"/>
      <c r="AU40" s="114"/>
      <c r="AV40" s="5"/>
      <c r="AW40" s="4"/>
      <c r="AX40" s="5"/>
      <c r="AZ40" s="4" t="s">
        <v>173</v>
      </c>
      <c r="BB40" s="99">
        <v>10</v>
      </c>
      <c r="BC40" s="104">
        <f>BB40</f>
        <v>10</v>
      </c>
    </row>
    <row r="41" spans="1:55" ht="13" x14ac:dyDescent="0.3">
      <c r="A41" s="19" t="s">
        <v>174</v>
      </c>
      <c r="B41" s="5"/>
      <c r="C41" s="4">
        <f>IF(D15&gt;0,IF(C12&gt;C39,+C12-C39,0),0)</f>
        <v>0</v>
      </c>
      <c r="D41" s="5"/>
      <c r="E41" s="4">
        <f>IF(F15&gt;0,IF(E12&gt;E39,+E12-E39,0),0)</f>
        <v>0</v>
      </c>
      <c r="F41" s="5"/>
      <c r="G41" s="4">
        <f>IF(H15&gt;0,IF(G12&gt;G39,+G12-G39,0),0)</f>
        <v>0</v>
      </c>
      <c r="H41" s="5"/>
      <c r="I41" s="4">
        <f>IF(J15&gt;0,IF(I12&gt;I39,+I12-I39,0),0)</f>
        <v>0</v>
      </c>
      <c r="J41" s="5"/>
      <c r="K41" s="4">
        <f>IF(L15&gt;0,IF(K12&gt;K39,+K12-K39,0),0)</f>
        <v>0</v>
      </c>
      <c r="L41" s="5"/>
      <c r="M41" s="4">
        <f>IF(N15&gt;0,IF(M12&gt;M39,+M12-M39,0),0)</f>
        <v>0</v>
      </c>
      <c r="N41" s="5"/>
      <c r="O41" s="4">
        <f>IF(P15&gt;0,IF(O12&gt;O39,+O12-O39,0),0)</f>
        <v>0</v>
      </c>
      <c r="P41" s="5"/>
      <c r="Q41" s="4">
        <f>IF(R15&gt;0,IF(Q12&gt;Q39,+Q12-Q39,0),0)</f>
        <v>0</v>
      </c>
      <c r="R41" s="5"/>
      <c r="S41" s="4">
        <f>IF(T15&gt;0,IF(S12&gt;S39,+S12-S39,0),0)</f>
        <v>0</v>
      </c>
      <c r="T41" s="5"/>
      <c r="U41" s="4">
        <f>IF(V15&gt;0,IF(U12&gt;U39,+U12-U39,0),0)</f>
        <v>0</v>
      </c>
      <c r="V41" s="5"/>
      <c r="W41" s="4">
        <f>IF(X15&gt;0,IF(W12&gt;W39,+W12-W39,0),0)</f>
        <v>0</v>
      </c>
      <c r="X41" s="5"/>
      <c r="Y41" s="4">
        <f>IF(Z15&gt;0,IF(Y12&gt;Y39,+Y12-Y39,0),0)</f>
        <v>0</v>
      </c>
      <c r="Z41" s="5"/>
      <c r="AA41" s="4">
        <f>IF(AB15&gt;0,IF(AA12&gt;AA39,+AA12-AA39,0),0)</f>
        <v>0</v>
      </c>
      <c r="AB41" s="5"/>
      <c r="AC41" s="4">
        <f>IF(AD15&gt;0,IF(AC12&gt;AC39,+AC12-AC39,0),0)</f>
        <v>0</v>
      </c>
      <c r="AD41" s="5"/>
      <c r="AE41" s="4">
        <f>IF(AF15&gt;0,IF(AE12&gt;AE39,+AE12-AE39,0),0)</f>
        <v>0</v>
      </c>
      <c r="AF41" s="5"/>
      <c r="AG41" s="4">
        <f>IF(AH15&gt;0,IF(AG12&gt;AG39,+AG12-AG39,0),0)</f>
        <v>0</v>
      </c>
      <c r="AH41" s="5"/>
      <c r="AI41" s="4">
        <f>IF(AJ15&gt;0,IF(AI12&gt;AI39,+AI12-AI39,0),0)</f>
        <v>0</v>
      </c>
      <c r="AJ41" s="5"/>
      <c r="AK41" s="4">
        <f>IF(AL15&gt;0,IF(AK12&gt;AK39,+AK12-AK39,0),0)</f>
        <v>0</v>
      </c>
      <c r="AL41" s="5"/>
      <c r="AM41" s="4">
        <f>IF(AN15&gt;0,IF(AM12&gt;AM39,+AM12-AM39,0),0)</f>
        <v>0</v>
      </c>
      <c r="AN41" s="5"/>
      <c r="AO41" s="4">
        <f>IF(AP15&gt;0,IF(AO12&gt;AO39,+AO12-AO39,0),0)</f>
        <v>64</v>
      </c>
      <c r="AP41" s="5"/>
      <c r="AQ41" s="4">
        <f>IF(AR15&gt;0,IF(AQ12&gt;AQ39,+AQ12-AQ39,0),0)</f>
        <v>0</v>
      </c>
      <c r="AR41" s="5"/>
      <c r="AS41" s="4">
        <f>IF(AT15&gt;0,IF(AS12&gt;AS39,+AS12-AS39,0),0)</f>
        <v>0</v>
      </c>
      <c r="AT41" s="5"/>
      <c r="AU41" s="4">
        <f>IF(AV15&gt;0,IF(AU12&gt;AU39,+AU12-AU39,0),0)</f>
        <v>0</v>
      </c>
      <c r="AV41" s="5"/>
      <c r="AW41" s="4">
        <f>IF(AX15&gt;0,IF(AW12&gt;AW39,+AW12-AW39,0),0)</f>
        <v>0</v>
      </c>
      <c r="AX41" s="5"/>
      <c r="AZ41" s="4"/>
      <c r="BB41">
        <f>+BB39+BB40</f>
        <v>2856</v>
      </c>
      <c r="BC41" s="5">
        <f>+BC39+BC40</f>
        <v>2856</v>
      </c>
    </row>
    <row r="42" spans="1:55" ht="13.5" thickBot="1" x14ac:dyDescent="0.35">
      <c r="A42" s="112"/>
      <c r="B42" s="8"/>
      <c r="C42" s="6"/>
      <c r="D42" s="8"/>
      <c r="E42" s="6"/>
      <c r="F42" s="8"/>
      <c r="G42" s="6"/>
      <c r="H42" s="8"/>
      <c r="I42" s="6"/>
      <c r="J42" s="8"/>
      <c r="K42" s="6"/>
      <c r="L42" s="8"/>
      <c r="M42" s="6"/>
      <c r="N42" s="8"/>
      <c r="O42" s="6"/>
      <c r="P42" s="8"/>
      <c r="Q42" s="6"/>
      <c r="R42" s="8"/>
      <c r="S42" s="6"/>
      <c r="T42" s="8"/>
      <c r="U42" s="6"/>
      <c r="V42" s="8"/>
      <c r="W42" s="6"/>
      <c r="X42" s="8"/>
      <c r="Y42" s="6"/>
      <c r="Z42" s="8"/>
      <c r="AA42" s="6"/>
      <c r="AB42" s="8"/>
      <c r="AC42" s="6"/>
      <c r="AD42" s="8"/>
      <c r="AE42" s="6"/>
      <c r="AF42" s="8"/>
      <c r="AG42" s="6"/>
      <c r="AH42" s="8"/>
      <c r="AI42" s="6"/>
      <c r="AJ42" s="8"/>
      <c r="AK42" s="6"/>
      <c r="AL42" s="8"/>
      <c r="AM42" s="6"/>
      <c r="AN42" s="8"/>
      <c r="AO42" s="6"/>
      <c r="AP42" s="8"/>
      <c r="AQ42" s="6"/>
      <c r="AR42" s="8"/>
      <c r="AS42" s="6"/>
      <c r="AT42" s="8"/>
      <c r="AU42" s="6"/>
      <c r="AV42" s="8"/>
      <c r="AW42" s="6"/>
      <c r="AX42" s="8"/>
      <c r="AZ42" s="6"/>
      <c r="BA42" s="7"/>
      <c r="BB42" s="7"/>
      <c r="BC42" s="8"/>
    </row>
    <row r="43" spans="1:55" x14ac:dyDescent="0.25">
      <c r="A43" s="4"/>
      <c r="AG43" s="34"/>
      <c r="AI43" s="34"/>
      <c r="AS43" s="35"/>
      <c r="AU43" s="35"/>
      <c r="AX43" s="68"/>
    </row>
    <row r="44" spans="1:55" x14ac:dyDescent="0.25">
      <c r="A44" s="4"/>
      <c r="AG44" s="34"/>
      <c r="AI44" s="34"/>
      <c r="AS44" s="35"/>
      <c r="AU44" s="35"/>
      <c r="AX44" s="5"/>
      <c r="BB44" s="51"/>
      <c r="BC44" s="51"/>
    </row>
    <row r="45" spans="1:55" x14ac:dyDescent="0.25">
      <c r="A45" s="4"/>
      <c r="AG45" s="34"/>
      <c r="AI45" s="34"/>
      <c r="AS45" s="35"/>
      <c r="AU45" s="35"/>
      <c r="AX45" s="5"/>
      <c r="BB45" s="51"/>
      <c r="BC45" s="51"/>
    </row>
    <row r="46" spans="1:55" x14ac:dyDescent="0.25">
      <c r="A46" s="17"/>
      <c r="AG46" s="34"/>
      <c r="AI46" s="34"/>
      <c r="AS46" s="35"/>
      <c r="AU46" s="35"/>
      <c r="AX46" s="5"/>
      <c r="BB46" s="51"/>
      <c r="BC46" s="51"/>
    </row>
    <row r="47" spans="1:55" x14ac:dyDescent="0.25">
      <c r="A47" s="17"/>
      <c r="AG47" s="34"/>
      <c r="AI47" s="34"/>
      <c r="AS47" s="35"/>
      <c r="AU47" s="35"/>
      <c r="AX47" s="5"/>
      <c r="BB47" s="51"/>
      <c r="BC47" s="51"/>
    </row>
    <row r="48" spans="1:55" ht="13" x14ac:dyDescent="0.3">
      <c r="A48" s="19"/>
      <c r="AG48" s="34"/>
      <c r="AI48" s="34"/>
      <c r="AS48" s="35"/>
      <c r="AU48" s="35"/>
      <c r="AX48" s="5"/>
      <c r="BC48" s="51"/>
    </row>
    <row r="49" spans="1:55" ht="13" x14ac:dyDescent="0.3">
      <c r="A49" s="19"/>
      <c r="AG49" s="34"/>
      <c r="AI49" s="34"/>
      <c r="AS49" s="35"/>
      <c r="AU49" s="35"/>
      <c r="AX49" s="5"/>
    </row>
    <row r="50" spans="1:55" x14ac:dyDescent="0.25">
      <c r="A50" s="17"/>
      <c r="AG50" s="34"/>
      <c r="AI50" s="34"/>
      <c r="AS50" s="35"/>
      <c r="AU50" s="35"/>
      <c r="AX50" s="5"/>
      <c r="AZ50" s="239"/>
      <c r="BA50" s="239"/>
      <c r="BB50" s="239"/>
      <c r="BC50" s="239"/>
    </row>
    <row r="51" spans="1:55" x14ac:dyDescent="0.25">
      <c r="A51" s="117"/>
      <c r="AG51" s="34"/>
      <c r="AI51" s="34"/>
      <c r="AS51" s="35"/>
      <c r="AU51" s="35"/>
      <c r="AX51" s="5"/>
      <c r="AZ51" s="239"/>
      <c r="BA51" s="239"/>
      <c r="BB51" s="239"/>
      <c r="BC51" s="239"/>
    </row>
    <row r="52" spans="1:55" ht="13" x14ac:dyDescent="0.3">
      <c r="A52" s="121" t="s">
        <v>175</v>
      </c>
      <c r="AG52" s="34"/>
      <c r="AI52" s="34"/>
      <c r="AS52" s="35"/>
      <c r="AU52" s="35"/>
      <c r="AX52" s="5"/>
    </row>
    <row r="53" spans="1:55" ht="13" x14ac:dyDescent="0.3">
      <c r="A53" s="106" t="s">
        <v>176</v>
      </c>
      <c r="AG53" s="34"/>
      <c r="AI53" s="34"/>
      <c r="AS53" s="35"/>
      <c r="AU53" s="35"/>
      <c r="AX53" s="5"/>
    </row>
    <row r="54" spans="1:55" ht="13" x14ac:dyDescent="0.3">
      <c r="A54" s="106" t="s">
        <v>152</v>
      </c>
      <c r="AG54" s="34"/>
      <c r="AI54" s="34"/>
      <c r="AS54" s="35"/>
      <c r="AU54" s="35"/>
      <c r="AX54" s="5"/>
    </row>
    <row r="55" spans="1:55" ht="13" thickBot="1" x14ac:dyDescent="0.3">
      <c r="A55" s="100"/>
      <c r="AG55" s="35"/>
      <c r="AI55" s="35"/>
      <c r="AS55" s="35"/>
      <c r="AU55" s="35"/>
      <c r="AX55" s="8"/>
    </row>
    <row r="56" spans="1:55" ht="13" x14ac:dyDescent="0.3">
      <c r="A56" s="237" t="s">
        <v>177</v>
      </c>
      <c r="B56" s="238"/>
      <c r="C56" s="3"/>
      <c r="D56" s="68"/>
      <c r="E56" s="3"/>
      <c r="F56" s="68"/>
      <c r="G56" s="3"/>
      <c r="H56" s="68"/>
      <c r="I56" s="3"/>
      <c r="J56" s="68"/>
      <c r="K56" s="3"/>
      <c r="L56" s="68"/>
      <c r="M56" s="3"/>
      <c r="N56" s="68"/>
      <c r="O56" s="3"/>
      <c r="P56" s="68"/>
      <c r="Q56" s="3"/>
      <c r="R56" s="68"/>
      <c r="S56" s="3"/>
      <c r="T56" s="68"/>
      <c r="U56" s="3"/>
      <c r="V56" s="68"/>
      <c r="W56" s="3"/>
      <c r="X56" s="68"/>
      <c r="Y56" s="3"/>
      <c r="Z56" s="68"/>
      <c r="AA56" s="3"/>
      <c r="AB56" s="68"/>
      <c r="AC56" s="3"/>
      <c r="AD56" s="68"/>
      <c r="AE56" s="3"/>
      <c r="AF56" s="68"/>
      <c r="AG56" s="3"/>
      <c r="AH56" s="68"/>
      <c r="AI56" s="3"/>
      <c r="AJ56" s="68"/>
      <c r="AK56" s="3"/>
      <c r="AL56" s="68"/>
      <c r="AM56" s="3"/>
      <c r="AN56" s="68"/>
      <c r="AO56" s="3"/>
      <c r="AP56" s="68"/>
      <c r="AQ56" s="3"/>
      <c r="AR56" s="68"/>
      <c r="AS56" s="3"/>
      <c r="AT56" s="68"/>
      <c r="AU56" s="3"/>
      <c r="AV56" s="68"/>
      <c r="AW56" s="3"/>
      <c r="AX56" s="68"/>
    </row>
    <row r="57" spans="1:55" ht="13" x14ac:dyDescent="0.3">
      <c r="A57" s="4"/>
      <c r="B57" s="111" t="s">
        <v>155</v>
      </c>
      <c r="C57" s="115"/>
      <c r="D57" s="119" t="str">
        <f>IF(D23="x","x","")</f>
        <v/>
      </c>
      <c r="E57" s="115"/>
      <c r="F57" s="119" t="str">
        <f>IF(F23="x","x","")</f>
        <v/>
      </c>
      <c r="G57" s="115"/>
      <c r="H57" s="119" t="str">
        <f>IF(H23="x","x","")</f>
        <v/>
      </c>
      <c r="I57" s="115"/>
      <c r="J57" s="119" t="str">
        <f>IF(J23="x","x","")</f>
        <v/>
      </c>
      <c r="K57" s="115"/>
      <c r="L57" s="119" t="str">
        <f>IF(L23="x","x","")</f>
        <v/>
      </c>
      <c r="M57" s="115"/>
      <c r="N57" s="119" t="str">
        <f>IF(N23="x","x","")</f>
        <v/>
      </c>
      <c r="O57" s="115"/>
      <c r="P57" s="119" t="str">
        <f>IF(P23="x","x","")</f>
        <v/>
      </c>
      <c r="Q57" s="115"/>
      <c r="R57" s="119" t="str">
        <f>IF(R23="x","x","")</f>
        <v/>
      </c>
      <c r="S57" s="115"/>
      <c r="T57" s="119" t="str">
        <f>IF(T23="x","x","")</f>
        <v/>
      </c>
      <c r="U57" s="115"/>
      <c r="V57" s="119" t="str">
        <f>IF(V23="x","x","")</f>
        <v/>
      </c>
      <c r="W57" s="115"/>
      <c r="X57" s="119" t="str">
        <f>IF(X23="x","x","")</f>
        <v/>
      </c>
      <c r="Y57" s="115"/>
      <c r="Z57" s="119" t="str">
        <f>IF(Z23="x","x","")</f>
        <v/>
      </c>
      <c r="AA57" s="115"/>
      <c r="AB57" s="119" t="str">
        <f>IF(AB23="x","x","")</f>
        <v/>
      </c>
      <c r="AC57" s="115"/>
      <c r="AD57" s="119" t="str">
        <f>IF(AD23="x","x","")</f>
        <v/>
      </c>
      <c r="AE57" s="115"/>
      <c r="AF57" s="119" t="str">
        <f>IF(AF23="x","x","")</f>
        <v/>
      </c>
      <c r="AG57" s="115"/>
      <c r="AH57" s="119" t="str">
        <f>IF(AH23="x","x","")</f>
        <v/>
      </c>
      <c r="AI57" s="115"/>
      <c r="AJ57" s="119" t="str">
        <f>IF(AJ23="x","x","")</f>
        <v/>
      </c>
      <c r="AK57" s="115"/>
      <c r="AL57" s="119" t="str">
        <f>IF(AL23="x","x","")</f>
        <v/>
      </c>
      <c r="AM57" s="115"/>
      <c r="AN57" s="119" t="str">
        <f>IF(AN23="x","x","")</f>
        <v/>
      </c>
      <c r="AO57" s="115"/>
      <c r="AP57" s="119" t="str">
        <f>IF(AP23="x","x","")</f>
        <v/>
      </c>
      <c r="AQ57" s="115"/>
      <c r="AR57" s="119" t="str">
        <f>IF(AR23="x","x","")</f>
        <v/>
      </c>
      <c r="AS57" s="115"/>
      <c r="AT57" s="119" t="str">
        <f>IF(AT23="x","x","")</f>
        <v/>
      </c>
      <c r="AU57" s="115"/>
      <c r="AV57" s="119" t="str">
        <f>IF(AV23="x","x","")</f>
        <v/>
      </c>
      <c r="AW57" s="115"/>
      <c r="AX57" s="119" t="str">
        <f>IF(AX23="x","x","")</f>
        <v/>
      </c>
    </row>
    <row r="58" spans="1:55" ht="13" x14ac:dyDescent="0.3">
      <c r="A58" s="4"/>
      <c r="B58" s="111" t="s">
        <v>156</v>
      </c>
      <c r="C58" s="115"/>
      <c r="D58" s="120" t="str">
        <f>IF(D24="x","x","")</f>
        <v/>
      </c>
      <c r="E58" s="115"/>
      <c r="F58" s="120" t="str">
        <f>IF(F24="x","x","")</f>
        <v/>
      </c>
      <c r="G58" s="115"/>
      <c r="H58" s="120" t="str">
        <f>IF(H24="x","x","")</f>
        <v/>
      </c>
      <c r="I58" s="115"/>
      <c r="J58" s="120" t="str">
        <f>IF(J24="x","x","")</f>
        <v/>
      </c>
      <c r="K58" s="115"/>
      <c r="L58" s="120" t="str">
        <f>IF(L24="x","x","")</f>
        <v/>
      </c>
      <c r="M58" s="115"/>
      <c r="N58" s="120" t="str">
        <f>IF(N24="x","x","")</f>
        <v/>
      </c>
      <c r="O58" s="115"/>
      <c r="P58" s="120" t="str">
        <f>IF(P24="x","x","")</f>
        <v/>
      </c>
      <c r="Q58" s="115"/>
      <c r="R58" s="120" t="str">
        <f>IF(R24="x","x","")</f>
        <v/>
      </c>
      <c r="S58" s="115"/>
      <c r="T58" s="120" t="str">
        <f>IF(T24="x","x","")</f>
        <v/>
      </c>
      <c r="U58" s="115"/>
      <c r="V58" s="120" t="str">
        <f>IF(V24="x","x","")</f>
        <v/>
      </c>
      <c r="W58" s="115"/>
      <c r="X58" s="120" t="str">
        <f>IF(X24="x","x","")</f>
        <v/>
      </c>
      <c r="Y58" s="115"/>
      <c r="Z58" s="120" t="str">
        <f>IF(Z24="x","x","")</f>
        <v/>
      </c>
      <c r="AA58" s="115"/>
      <c r="AB58" s="120" t="str">
        <f>IF(AB24="x","x","")</f>
        <v/>
      </c>
      <c r="AC58" s="115"/>
      <c r="AD58" s="120" t="str">
        <f>IF(AD24="x","x","")</f>
        <v/>
      </c>
      <c r="AE58" s="115"/>
      <c r="AF58" s="120" t="str">
        <f>IF(AF24="x","x","")</f>
        <v/>
      </c>
      <c r="AG58" s="115"/>
      <c r="AH58" s="120" t="str">
        <f>IF(AH24="x","x","")</f>
        <v/>
      </c>
      <c r="AI58" s="115"/>
      <c r="AJ58" s="120" t="str">
        <f>IF(AJ24="x","x","")</f>
        <v/>
      </c>
      <c r="AK58" s="115"/>
      <c r="AL58" s="120" t="str">
        <f>IF(AL24="x","x","")</f>
        <v/>
      </c>
      <c r="AM58" s="115"/>
      <c r="AN58" s="120" t="str">
        <f>IF(AN24="x","x","")</f>
        <v/>
      </c>
      <c r="AO58" s="115"/>
      <c r="AP58" s="120" t="str">
        <f>IF(AP24="x","x","")</f>
        <v/>
      </c>
      <c r="AQ58" s="115"/>
      <c r="AR58" s="120" t="str">
        <f>IF(AR24="x","x","")</f>
        <v/>
      </c>
      <c r="AS58" s="115"/>
      <c r="AT58" s="120" t="str">
        <f>IF(AT24="x","x","")</f>
        <v/>
      </c>
      <c r="AU58" s="115"/>
      <c r="AV58" s="120" t="str">
        <f>IF(AV24="x","x","")</f>
        <v/>
      </c>
      <c r="AW58" s="115"/>
      <c r="AX58" s="120" t="str">
        <f>IF(AX24="x","x","")</f>
        <v/>
      </c>
    </row>
    <row r="59" spans="1:55" ht="13" x14ac:dyDescent="0.3">
      <c r="A59" s="4"/>
      <c r="B59" s="111" t="s">
        <v>157</v>
      </c>
      <c r="C59" s="115"/>
      <c r="D59" s="119" t="str">
        <f>IF(D25="x","x","")</f>
        <v/>
      </c>
      <c r="E59" s="115"/>
      <c r="F59" s="119" t="str">
        <f>IF(F25="x","x","")</f>
        <v/>
      </c>
      <c r="G59" s="115"/>
      <c r="H59" s="119" t="str">
        <f>IF(H25="x","x","")</f>
        <v/>
      </c>
      <c r="I59" s="115"/>
      <c r="J59" s="119" t="str">
        <f>IF(J25="x","x","")</f>
        <v/>
      </c>
      <c r="K59" s="115"/>
      <c r="L59" s="119" t="str">
        <f>IF(L25="x","x","")</f>
        <v/>
      </c>
      <c r="M59" s="115"/>
      <c r="N59" s="119" t="str">
        <f>IF(N25="x","x","")</f>
        <v/>
      </c>
      <c r="O59" s="115"/>
      <c r="P59" s="119" t="str">
        <f>IF(P25="x","x","")</f>
        <v/>
      </c>
      <c r="Q59" s="115"/>
      <c r="R59" s="119" t="str">
        <f>IF(R25="x","x","")</f>
        <v/>
      </c>
      <c r="S59" s="115"/>
      <c r="T59" s="119" t="str">
        <f>IF(T25="x","x","")</f>
        <v/>
      </c>
      <c r="U59" s="115"/>
      <c r="V59" s="119" t="str">
        <f>IF(V25="x","x","")</f>
        <v/>
      </c>
      <c r="W59" s="115"/>
      <c r="X59" s="119" t="str">
        <f>IF(X25="x","x","")</f>
        <v/>
      </c>
      <c r="Y59" s="115"/>
      <c r="Z59" s="119" t="str">
        <f>IF(Z25="x","x","")</f>
        <v/>
      </c>
      <c r="AA59" s="115"/>
      <c r="AB59" s="119" t="str">
        <f>IF(AB25="x","x","")</f>
        <v/>
      </c>
      <c r="AC59" s="115"/>
      <c r="AD59" s="119" t="str">
        <f>IF(AD25="x","x","")</f>
        <v/>
      </c>
      <c r="AE59" s="115"/>
      <c r="AF59" s="119" t="str">
        <f>IF(AF25="x","x","")</f>
        <v/>
      </c>
      <c r="AG59" s="115"/>
      <c r="AH59" s="119" t="str">
        <f>IF(AH25="x","x","")</f>
        <v/>
      </c>
      <c r="AI59" s="115"/>
      <c r="AJ59" s="119" t="str">
        <f>IF(AJ25="x","x","")</f>
        <v/>
      </c>
      <c r="AK59" s="115"/>
      <c r="AL59" s="119" t="str">
        <f>IF(AL25="x","x","")</f>
        <v/>
      </c>
      <c r="AM59" s="115"/>
      <c r="AN59" s="119" t="str">
        <f>IF(AN25="x","x","")</f>
        <v/>
      </c>
      <c r="AO59" s="115"/>
      <c r="AP59" s="119" t="str">
        <f>IF(AP25="x","x","")</f>
        <v/>
      </c>
      <c r="AQ59" s="115"/>
      <c r="AR59" s="119" t="str">
        <f>IF(AR25="x","x","")</f>
        <v/>
      </c>
      <c r="AS59" s="115"/>
      <c r="AT59" s="119" t="str">
        <f>IF(AT25="x","x","")</f>
        <v/>
      </c>
      <c r="AU59" s="115"/>
      <c r="AV59" s="119" t="str">
        <f>IF(AV25="x","x","")</f>
        <v/>
      </c>
      <c r="AW59" s="115"/>
      <c r="AX59" s="119" t="str">
        <f>IF(AX25="x","x","")</f>
        <v/>
      </c>
    </row>
    <row r="60" spans="1:55" ht="13" x14ac:dyDescent="0.3">
      <c r="A60" s="4"/>
      <c r="B60" s="111" t="s">
        <v>158</v>
      </c>
      <c r="C60" s="115"/>
      <c r="D60" s="120" t="str">
        <f>IF(D26="x","x","")</f>
        <v/>
      </c>
      <c r="E60" s="115"/>
      <c r="F60" s="120" t="str">
        <f>IF(F26="x","x","")</f>
        <v/>
      </c>
      <c r="G60" s="115"/>
      <c r="H60" s="120" t="str">
        <f>IF(H26="x","x","")</f>
        <v/>
      </c>
      <c r="I60" s="115"/>
      <c r="J60" s="120" t="str">
        <f>IF(J26="x","x","")</f>
        <v/>
      </c>
      <c r="K60" s="115"/>
      <c r="L60" s="120" t="str">
        <f>IF(L26="x","x","")</f>
        <v/>
      </c>
      <c r="M60" s="115"/>
      <c r="N60" s="120" t="str">
        <f>IF(N26="x","x","")</f>
        <v/>
      </c>
      <c r="O60" s="115"/>
      <c r="P60" s="120" t="str">
        <f>IF(P26="x","x","")</f>
        <v/>
      </c>
      <c r="Q60" s="115"/>
      <c r="R60" s="120" t="str">
        <f>IF(R26="x","x","")</f>
        <v/>
      </c>
      <c r="S60" s="115"/>
      <c r="T60" s="120" t="str">
        <f>IF(T26="x","x","")</f>
        <v/>
      </c>
      <c r="U60" s="115"/>
      <c r="V60" s="120" t="str">
        <f>IF(V26="x","x","")</f>
        <v/>
      </c>
      <c r="W60" s="115"/>
      <c r="X60" s="120" t="str">
        <f>IF(X26="x","x","")</f>
        <v/>
      </c>
      <c r="Y60" s="115"/>
      <c r="Z60" s="120" t="str">
        <f>IF(Z26="x","x","")</f>
        <v/>
      </c>
      <c r="AA60" s="115"/>
      <c r="AB60" s="120" t="str">
        <f>IF(AB26="x","x","")</f>
        <v/>
      </c>
      <c r="AC60" s="115"/>
      <c r="AD60" s="120" t="str">
        <f>IF(AD26="x","x","")</f>
        <v/>
      </c>
      <c r="AE60" s="115"/>
      <c r="AF60" s="120" t="str">
        <f>IF(AF26="x","x","")</f>
        <v/>
      </c>
      <c r="AG60" s="115"/>
      <c r="AH60" s="120" t="str">
        <f>IF(AH26="x","x","")</f>
        <v/>
      </c>
      <c r="AI60" s="115"/>
      <c r="AJ60" s="120" t="str">
        <f>IF(AJ26="x","x","")</f>
        <v/>
      </c>
      <c r="AK60" s="115"/>
      <c r="AL60" s="120" t="str">
        <f>IF(AL26="x","x","")</f>
        <v/>
      </c>
      <c r="AM60" s="115"/>
      <c r="AN60" s="120" t="str">
        <f>IF(AN26="x","x","")</f>
        <v/>
      </c>
      <c r="AO60" s="115">
        <f>$BC$26-0</f>
        <v>538</v>
      </c>
      <c r="AP60" s="120" t="s">
        <v>219</v>
      </c>
      <c r="AQ60" s="115"/>
      <c r="AR60" s="120" t="str">
        <f>IF(AR26="x","x","")</f>
        <v/>
      </c>
      <c r="AS60" s="115"/>
      <c r="AT60" s="120" t="str">
        <f>IF(AT26="x","x","")</f>
        <v/>
      </c>
      <c r="AU60" s="115"/>
      <c r="AV60" s="120" t="str">
        <f>IF(AV26="x","x","")</f>
        <v/>
      </c>
      <c r="AW60" s="115"/>
      <c r="AX60" s="120" t="str">
        <f>IF(AX26="x","x","")</f>
        <v/>
      </c>
    </row>
    <row r="61" spans="1:55" ht="13" x14ac:dyDescent="0.3">
      <c r="A61" s="4"/>
      <c r="B61" s="111" t="s">
        <v>159</v>
      </c>
      <c r="C61" s="115"/>
      <c r="D61" s="119" t="str">
        <f>IF(D27="x","x","")</f>
        <v/>
      </c>
      <c r="E61" s="115"/>
      <c r="F61" s="119" t="str">
        <f>IF(F27="x","x","")</f>
        <v/>
      </c>
      <c r="G61" s="115"/>
      <c r="H61" s="119" t="str">
        <f>IF(H27="x","x","")</f>
        <v/>
      </c>
      <c r="I61" s="115"/>
      <c r="J61" s="119" t="str">
        <f>IF(J27="x","x","")</f>
        <v/>
      </c>
      <c r="K61" s="115"/>
      <c r="L61" s="119" t="str">
        <f>IF(L27="x","x","")</f>
        <v/>
      </c>
      <c r="M61" s="115"/>
      <c r="N61" s="119" t="str">
        <f>IF(N27="x","x","")</f>
        <v/>
      </c>
      <c r="O61" s="115"/>
      <c r="P61" s="119" t="str">
        <f>IF(P27="x","x","")</f>
        <v/>
      </c>
      <c r="Q61" s="115"/>
      <c r="R61" s="119" t="str">
        <f>IF(R27="x","x","")</f>
        <v/>
      </c>
      <c r="S61" s="115"/>
      <c r="T61" s="119" t="str">
        <f>IF(T27="x","x","")</f>
        <v/>
      </c>
      <c r="U61" s="115"/>
      <c r="V61" s="119" t="str">
        <f>IF(V27="x","x","")</f>
        <v/>
      </c>
      <c r="W61" s="115"/>
      <c r="X61" s="119" t="str">
        <f>IF(X27="x","x","")</f>
        <v/>
      </c>
      <c r="Y61" s="115"/>
      <c r="Z61" s="119" t="str">
        <f>IF(Z27="x","x","")</f>
        <v/>
      </c>
      <c r="AA61" s="115"/>
      <c r="AB61" s="119" t="str">
        <f>IF(AB27="x","x","")</f>
        <v/>
      </c>
      <c r="AC61" s="115"/>
      <c r="AD61" s="119" t="str">
        <f>IF(AD27="x","x","")</f>
        <v/>
      </c>
      <c r="AE61" s="115"/>
      <c r="AF61" s="119" t="str">
        <f>IF(AF27="x","x","")</f>
        <v/>
      </c>
      <c r="AG61" s="115"/>
      <c r="AH61" s="119" t="str">
        <f>IF(AH27="x","x","")</f>
        <v/>
      </c>
      <c r="AI61" s="115"/>
      <c r="AJ61" s="119" t="str">
        <f>IF(AJ27="x","x","")</f>
        <v/>
      </c>
      <c r="AK61" s="115"/>
      <c r="AL61" s="119" t="str">
        <f>IF(AL27="x","x","")</f>
        <v/>
      </c>
      <c r="AM61" s="115"/>
      <c r="AN61" s="119" t="str">
        <f>IF(AN27="x","x","")</f>
        <v/>
      </c>
      <c r="AO61" s="115"/>
      <c r="AP61" s="119" t="str">
        <f>IF(AP27="x","x","")</f>
        <v/>
      </c>
      <c r="AQ61" s="115"/>
      <c r="AR61" s="119" t="str">
        <f>IF(AR27="x","x","")</f>
        <v/>
      </c>
      <c r="AS61" s="115"/>
      <c r="AT61" s="119" t="str">
        <f>IF(AT27="x","x","")</f>
        <v/>
      </c>
      <c r="AU61" s="115"/>
      <c r="AV61" s="119" t="str">
        <f>IF(AV27="x","x","")</f>
        <v/>
      </c>
      <c r="AW61" s="115"/>
      <c r="AX61" s="119" t="str">
        <f>IF(AX27="x","x","")</f>
        <v/>
      </c>
    </row>
    <row r="62" spans="1:55" ht="13" x14ac:dyDescent="0.3">
      <c r="A62" s="4"/>
      <c r="B62" s="111" t="s">
        <v>160</v>
      </c>
      <c r="C62" s="115"/>
      <c r="D62" s="120" t="str">
        <f t="shared" ref="D62:F72" si="25">IF(D28="x","x","")</f>
        <v/>
      </c>
      <c r="E62" s="115"/>
      <c r="F62" s="120" t="str">
        <f t="shared" si="25"/>
        <v/>
      </c>
      <c r="G62" s="115"/>
      <c r="H62" s="120" t="str">
        <f t="shared" ref="H62:H72" si="26">IF(H28="x","x","")</f>
        <v/>
      </c>
      <c r="I62" s="115"/>
      <c r="J62" s="120" t="str">
        <f t="shared" ref="J62:J72" si="27">IF(J28="x","x","")</f>
        <v/>
      </c>
      <c r="K62" s="115"/>
      <c r="L62" s="120" t="str">
        <f t="shared" ref="L62:L72" si="28">IF(L28="x","x","")</f>
        <v/>
      </c>
      <c r="M62" s="115"/>
      <c r="N62" s="120" t="str">
        <f t="shared" ref="N62:N72" si="29">IF(N28="x","x","")</f>
        <v/>
      </c>
      <c r="O62" s="115"/>
      <c r="P62" s="120" t="str">
        <f t="shared" ref="P62:P72" si="30">IF(P28="x","x","")</f>
        <v/>
      </c>
      <c r="Q62" s="115"/>
      <c r="R62" s="120" t="str">
        <f t="shared" ref="R62:R72" si="31">IF(R28="x","x","")</f>
        <v/>
      </c>
      <c r="S62" s="115"/>
      <c r="T62" s="120" t="str">
        <f t="shared" ref="T62:T72" si="32">IF(T28="x","x","")</f>
        <v/>
      </c>
      <c r="U62" s="115"/>
      <c r="V62" s="120" t="str">
        <f t="shared" ref="V62:V72" si="33">IF(V28="x","x","")</f>
        <v/>
      </c>
      <c r="W62" s="115"/>
      <c r="X62" s="120" t="str">
        <f t="shared" ref="X62:X72" si="34">IF(X28="x","x","")</f>
        <v/>
      </c>
      <c r="Y62" s="115"/>
      <c r="Z62" s="120" t="str">
        <f t="shared" ref="Z62:Z72" si="35">IF(Z28="x","x","")</f>
        <v/>
      </c>
      <c r="AA62" s="115"/>
      <c r="AB62" s="120" t="str">
        <f t="shared" ref="AB62:AB72" si="36">IF(AB28="x","x","")</f>
        <v/>
      </c>
      <c r="AC62" s="115"/>
      <c r="AD62" s="120" t="str">
        <f t="shared" ref="AD62:AD72" si="37">IF(AD28="x","x","")</f>
        <v/>
      </c>
      <c r="AE62" s="115"/>
      <c r="AF62" s="120" t="str">
        <f t="shared" ref="AF62:AF72" si="38">IF(AF28="x","x","")</f>
        <v/>
      </c>
      <c r="AG62" s="115"/>
      <c r="AH62" s="120" t="str">
        <f t="shared" ref="AH62:AH72" si="39">IF(AH28="x","x","")</f>
        <v/>
      </c>
      <c r="AI62" s="115"/>
      <c r="AJ62" s="120" t="str">
        <f t="shared" ref="AJ62:AJ72" si="40">IF(AJ28="x","x","")</f>
        <v/>
      </c>
      <c r="AK62" s="115"/>
      <c r="AL62" s="120" t="str">
        <f t="shared" ref="AL62:AL72" si="41">IF(AL28="x","x","")</f>
        <v/>
      </c>
      <c r="AM62" s="115"/>
      <c r="AN62" s="120" t="str">
        <f t="shared" ref="AN62:AN72" si="42">IF(AN28="x","x","")</f>
        <v/>
      </c>
      <c r="AO62" s="115">
        <f>$BC$28-80</f>
        <v>20</v>
      </c>
      <c r="AP62" s="120" t="s">
        <v>220</v>
      </c>
      <c r="AQ62" s="115"/>
      <c r="AR62" s="120" t="str">
        <f t="shared" ref="AR62:AR72" si="43">IF(AR28="x","x","")</f>
        <v/>
      </c>
      <c r="AS62" s="115"/>
      <c r="AT62" s="120" t="str">
        <f t="shared" ref="AT62:AT72" si="44">IF(AT28="x","x","")</f>
        <v/>
      </c>
      <c r="AU62" s="115"/>
      <c r="AV62" s="120" t="str">
        <f t="shared" ref="AV62:AV72" si="45">IF(AV28="x","x","")</f>
        <v/>
      </c>
      <c r="AW62" s="115"/>
      <c r="AX62" s="120" t="str">
        <f t="shared" ref="AX62:AX72" si="46">IF(AX28="x","x","")</f>
        <v/>
      </c>
    </row>
    <row r="63" spans="1:55" ht="13" x14ac:dyDescent="0.3">
      <c r="A63" s="4"/>
      <c r="B63" s="111" t="s">
        <v>161</v>
      </c>
      <c r="C63" s="115"/>
      <c r="D63" s="119" t="str">
        <f t="shared" si="25"/>
        <v/>
      </c>
      <c r="E63" s="115"/>
      <c r="F63" s="119" t="str">
        <f t="shared" si="25"/>
        <v/>
      </c>
      <c r="G63" s="115"/>
      <c r="H63" s="119" t="str">
        <f t="shared" si="26"/>
        <v/>
      </c>
      <c r="I63" s="115"/>
      <c r="J63" s="119" t="str">
        <f t="shared" si="27"/>
        <v/>
      </c>
      <c r="K63" s="115"/>
      <c r="L63" s="119" t="str">
        <f t="shared" si="28"/>
        <v/>
      </c>
      <c r="M63" s="115"/>
      <c r="N63" s="119" t="str">
        <f t="shared" si="29"/>
        <v/>
      </c>
      <c r="O63" s="115"/>
      <c r="P63" s="119" t="str">
        <f t="shared" si="30"/>
        <v/>
      </c>
      <c r="Q63" s="115"/>
      <c r="R63" s="119" t="str">
        <f t="shared" si="31"/>
        <v/>
      </c>
      <c r="S63" s="115"/>
      <c r="T63" s="119" t="str">
        <f t="shared" si="32"/>
        <v/>
      </c>
      <c r="U63" s="115"/>
      <c r="V63" s="119" t="str">
        <f t="shared" si="33"/>
        <v/>
      </c>
      <c r="W63" s="115"/>
      <c r="X63" s="119" t="str">
        <f t="shared" si="34"/>
        <v/>
      </c>
      <c r="Y63" s="115"/>
      <c r="Z63" s="119" t="str">
        <f t="shared" si="35"/>
        <v/>
      </c>
      <c r="AA63" s="115"/>
      <c r="AB63" s="119" t="str">
        <f t="shared" si="36"/>
        <v/>
      </c>
      <c r="AC63" s="115"/>
      <c r="AD63" s="119" t="str">
        <f t="shared" si="37"/>
        <v/>
      </c>
      <c r="AE63" s="115"/>
      <c r="AF63" s="119" t="str">
        <f t="shared" si="38"/>
        <v/>
      </c>
      <c r="AG63" s="115"/>
      <c r="AH63" s="119" t="str">
        <f t="shared" si="39"/>
        <v/>
      </c>
      <c r="AI63" s="115"/>
      <c r="AJ63" s="119" t="str">
        <f t="shared" si="40"/>
        <v/>
      </c>
      <c r="AK63" s="115"/>
      <c r="AL63" s="119" t="str">
        <f t="shared" si="41"/>
        <v/>
      </c>
      <c r="AM63" s="115"/>
      <c r="AN63" s="119" t="str">
        <f t="shared" si="42"/>
        <v/>
      </c>
      <c r="AO63" s="115">
        <f>$BC$29-80</f>
        <v>15</v>
      </c>
      <c r="AP63" s="119" t="s">
        <v>220</v>
      </c>
      <c r="AQ63" s="115"/>
      <c r="AR63" s="119" t="str">
        <f t="shared" si="43"/>
        <v/>
      </c>
      <c r="AS63" s="115"/>
      <c r="AT63" s="119" t="str">
        <f t="shared" si="44"/>
        <v/>
      </c>
      <c r="AU63" s="115"/>
      <c r="AV63" s="119" t="str">
        <f t="shared" si="45"/>
        <v/>
      </c>
      <c r="AW63" s="115"/>
      <c r="AX63" s="119" t="str">
        <f t="shared" si="46"/>
        <v/>
      </c>
    </row>
    <row r="64" spans="1:55" ht="13" x14ac:dyDescent="0.3">
      <c r="A64" s="4"/>
      <c r="B64" s="111" t="s">
        <v>162</v>
      </c>
      <c r="C64" s="115"/>
      <c r="D64" s="120" t="str">
        <f t="shared" si="25"/>
        <v/>
      </c>
      <c r="E64" s="115"/>
      <c r="F64" s="120" t="str">
        <f t="shared" si="25"/>
        <v/>
      </c>
      <c r="G64" s="115"/>
      <c r="H64" s="120" t="str">
        <f t="shared" si="26"/>
        <v/>
      </c>
      <c r="I64" s="115"/>
      <c r="J64" s="120" t="str">
        <f t="shared" si="27"/>
        <v/>
      </c>
      <c r="K64" s="115"/>
      <c r="L64" s="120" t="str">
        <f t="shared" si="28"/>
        <v/>
      </c>
      <c r="M64" s="115"/>
      <c r="N64" s="120" t="str">
        <f t="shared" si="29"/>
        <v/>
      </c>
      <c r="O64" s="115"/>
      <c r="P64" s="120" t="str">
        <f t="shared" si="30"/>
        <v/>
      </c>
      <c r="Q64" s="115"/>
      <c r="R64" s="120" t="str">
        <f t="shared" si="31"/>
        <v/>
      </c>
      <c r="S64" s="115"/>
      <c r="T64" s="120" t="str">
        <f t="shared" si="32"/>
        <v/>
      </c>
      <c r="U64" s="115"/>
      <c r="V64" s="120" t="str">
        <f t="shared" si="33"/>
        <v/>
      </c>
      <c r="W64" s="115"/>
      <c r="X64" s="120" t="str">
        <f t="shared" si="34"/>
        <v/>
      </c>
      <c r="Y64" s="115"/>
      <c r="Z64" s="120" t="str">
        <f t="shared" si="35"/>
        <v/>
      </c>
      <c r="AA64" s="115"/>
      <c r="AB64" s="120" t="str">
        <f t="shared" si="36"/>
        <v/>
      </c>
      <c r="AC64" s="115"/>
      <c r="AD64" s="120" t="str">
        <f t="shared" si="37"/>
        <v/>
      </c>
      <c r="AE64" s="115"/>
      <c r="AF64" s="120" t="str">
        <f t="shared" si="38"/>
        <v/>
      </c>
      <c r="AG64" s="115"/>
      <c r="AH64" s="120" t="str">
        <f t="shared" si="39"/>
        <v/>
      </c>
      <c r="AI64" s="115"/>
      <c r="AJ64" s="120" t="str">
        <f t="shared" si="40"/>
        <v/>
      </c>
      <c r="AK64" s="115"/>
      <c r="AL64" s="120" t="str">
        <f t="shared" si="41"/>
        <v/>
      </c>
      <c r="AM64" s="115"/>
      <c r="AN64" s="120" t="str">
        <f t="shared" si="42"/>
        <v/>
      </c>
      <c r="AO64" s="115">
        <f>$BC$30-0</f>
        <v>425</v>
      </c>
      <c r="AP64" s="120" t="s">
        <v>212</v>
      </c>
      <c r="AQ64" s="115"/>
      <c r="AR64" s="120" t="str">
        <f t="shared" si="43"/>
        <v/>
      </c>
      <c r="AS64" s="115"/>
      <c r="AT64" s="120" t="str">
        <f t="shared" si="44"/>
        <v/>
      </c>
      <c r="AU64" s="115"/>
      <c r="AV64" s="120" t="str">
        <f t="shared" si="45"/>
        <v/>
      </c>
      <c r="AW64" s="115"/>
      <c r="AX64" s="120" t="str">
        <f t="shared" si="46"/>
        <v/>
      </c>
    </row>
    <row r="65" spans="1:50" ht="13" x14ac:dyDescent="0.3">
      <c r="A65" s="4"/>
      <c r="B65" s="111" t="s">
        <v>163</v>
      </c>
      <c r="C65" s="115"/>
      <c r="D65" s="119" t="str">
        <f t="shared" si="25"/>
        <v/>
      </c>
      <c r="E65" s="115"/>
      <c r="F65" s="119" t="str">
        <f t="shared" si="25"/>
        <v/>
      </c>
      <c r="G65" s="115"/>
      <c r="H65" s="119" t="str">
        <f t="shared" si="26"/>
        <v/>
      </c>
      <c r="I65" s="115"/>
      <c r="J65" s="119" t="str">
        <f t="shared" si="27"/>
        <v/>
      </c>
      <c r="K65" s="115"/>
      <c r="L65" s="119" t="str">
        <f t="shared" si="28"/>
        <v/>
      </c>
      <c r="M65" s="115"/>
      <c r="N65" s="119" t="str">
        <f t="shared" si="29"/>
        <v/>
      </c>
      <c r="O65" s="115"/>
      <c r="P65" s="119" t="str">
        <f t="shared" si="30"/>
        <v/>
      </c>
      <c r="Q65" s="115"/>
      <c r="R65" s="119" t="str">
        <f t="shared" si="31"/>
        <v/>
      </c>
      <c r="S65" s="115"/>
      <c r="T65" s="119" t="str">
        <f t="shared" si="32"/>
        <v/>
      </c>
      <c r="U65" s="115"/>
      <c r="V65" s="119" t="str">
        <f t="shared" si="33"/>
        <v/>
      </c>
      <c r="W65" s="115"/>
      <c r="X65" s="119" t="str">
        <f t="shared" si="34"/>
        <v/>
      </c>
      <c r="Y65" s="115"/>
      <c r="Z65" s="119" t="str">
        <f t="shared" si="35"/>
        <v/>
      </c>
      <c r="AA65" s="115"/>
      <c r="AB65" s="119" t="str">
        <f t="shared" si="36"/>
        <v/>
      </c>
      <c r="AC65" s="115"/>
      <c r="AD65" s="119" t="str">
        <f t="shared" si="37"/>
        <v/>
      </c>
      <c r="AE65" s="115"/>
      <c r="AF65" s="119" t="str">
        <f t="shared" si="38"/>
        <v/>
      </c>
      <c r="AG65" s="115"/>
      <c r="AH65" s="119" t="str">
        <f t="shared" si="39"/>
        <v>x</v>
      </c>
      <c r="AI65" s="115"/>
      <c r="AJ65" s="119" t="str">
        <f t="shared" si="40"/>
        <v>x</v>
      </c>
      <c r="AK65" s="115"/>
      <c r="AL65" s="119" t="str">
        <f t="shared" si="41"/>
        <v/>
      </c>
      <c r="AM65" s="115"/>
      <c r="AN65" s="119" t="str">
        <f t="shared" si="42"/>
        <v>x</v>
      </c>
      <c r="AO65" s="115"/>
      <c r="AP65" s="119" t="str">
        <f t="shared" ref="AP65:AP72" si="47">IF(AP31="x","x","")</f>
        <v>x</v>
      </c>
      <c r="AQ65" s="115"/>
      <c r="AR65" s="119" t="str">
        <f t="shared" si="43"/>
        <v/>
      </c>
      <c r="AS65" s="115"/>
      <c r="AT65" s="119" t="str">
        <f t="shared" si="44"/>
        <v/>
      </c>
      <c r="AU65" s="115"/>
      <c r="AV65" s="119" t="str">
        <f t="shared" si="45"/>
        <v/>
      </c>
      <c r="AW65" s="115"/>
      <c r="AX65" s="119" t="str">
        <f t="shared" si="46"/>
        <v/>
      </c>
    </row>
    <row r="66" spans="1:50" ht="13" x14ac:dyDescent="0.3">
      <c r="A66" s="4"/>
      <c r="B66" s="111" t="s">
        <v>165</v>
      </c>
      <c r="C66" s="115"/>
      <c r="D66" s="120" t="str">
        <f t="shared" si="25"/>
        <v/>
      </c>
      <c r="E66" s="115"/>
      <c r="F66" s="120" t="str">
        <f t="shared" si="25"/>
        <v/>
      </c>
      <c r="G66" s="115"/>
      <c r="H66" s="120" t="str">
        <f t="shared" si="26"/>
        <v/>
      </c>
      <c r="I66" s="115"/>
      <c r="J66" s="120" t="str">
        <f t="shared" si="27"/>
        <v/>
      </c>
      <c r="K66" s="115"/>
      <c r="L66" s="120" t="str">
        <f t="shared" si="28"/>
        <v/>
      </c>
      <c r="M66" s="115"/>
      <c r="N66" s="120" t="str">
        <f t="shared" si="29"/>
        <v/>
      </c>
      <c r="O66" s="115"/>
      <c r="P66" s="120" t="str">
        <f t="shared" si="30"/>
        <v/>
      </c>
      <c r="Q66" s="115"/>
      <c r="R66" s="120" t="str">
        <f t="shared" si="31"/>
        <v/>
      </c>
      <c r="S66" s="115"/>
      <c r="T66" s="120" t="str">
        <f t="shared" si="32"/>
        <v/>
      </c>
      <c r="U66" s="115"/>
      <c r="V66" s="120" t="str">
        <f t="shared" si="33"/>
        <v/>
      </c>
      <c r="W66" s="115"/>
      <c r="X66" s="120" t="str">
        <f t="shared" si="34"/>
        <v/>
      </c>
      <c r="Y66" s="115"/>
      <c r="Z66" s="120" t="str">
        <f t="shared" si="35"/>
        <v/>
      </c>
      <c r="AA66" s="115"/>
      <c r="AB66" s="120" t="str">
        <f t="shared" si="36"/>
        <v/>
      </c>
      <c r="AC66" s="115"/>
      <c r="AD66" s="120" t="str">
        <f t="shared" si="37"/>
        <v/>
      </c>
      <c r="AE66" s="115"/>
      <c r="AF66" s="120" t="str">
        <f t="shared" si="38"/>
        <v/>
      </c>
      <c r="AG66" s="115"/>
      <c r="AH66" s="120" t="str">
        <f t="shared" si="39"/>
        <v>x</v>
      </c>
      <c r="AI66" s="115"/>
      <c r="AJ66" s="120" t="str">
        <f t="shared" si="40"/>
        <v>x</v>
      </c>
      <c r="AK66" s="115"/>
      <c r="AL66" s="120" t="str">
        <f t="shared" si="41"/>
        <v/>
      </c>
      <c r="AM66" s="115"/>
      <c r="AN66" s="120" t="str">
        <f t="shared" si="42"/>
        <v>x</v>
      </c>
      <c r="AO66" s="115"/>
      <c r="AP66" s="120" t="str">
        <f t="shared" si="47"/>
        <v>x</v>
      </c>
      <c r="AQ66" s="115"/>
      <c r="AR66" s="120" t="str">
        <f t="shared" si="43"/>
        <v/>
      </c>
      <c r="AS66" s="115"/>
      <c r="AT66" s="120" t="str">
        <f t="shared" si="44"/>
        <v/>
      </c>
      <c r="AU66" s="115"/>
      <c r="AV66" s="120" t="str">
        <f t="shared" si="45"/>
        <v/>
      </c>
      <c r="AW66" s="115"/>
      <c r="AX66" s="120" t="str">
        <f t="shared" si="46"/>
        <v/>
      </c>
    </row>
    <row r="67" spans="1:50" ht="13" x14ac:dyDescent="0.3">
      <c r="A67" s="4"/>
      <c r="B67" s="111" t="s">
        <v>166</v>
      </c>
      <c r="C67" s="115"/>
      <c r="D67" s="119" t="str">
        <f t="shared" si="25"/>
        <v/>
      </c>
      <c r="E67" s="115"/>
      <c r="F67" s="119" t="str">
        <f t="shared" si="25"/>
        <v/>
      </c>
      <c r="G67" s="115"/>
      <c r="H67" s="119" t="str">
        <f t="shared" si="26"/>
        <v/>
      </c>
      <c r="I67" s="115"/>
      <c r="J67" s="119" t="str">
        <f t="shared" si="27"/>
        <v/>
      </c>
      <c r="K67" s="115"/>
      <c r="L67" s="119" t="str">
        <f t="shared" si="28"/>
        <v/>
      </c>
      <c r="M67" s="115"/>
      <c r="N67" s="119" t="str">
        <f t="shared" si="29"/>
        <v/>
      </c>
      <c r="O67" s="115"/>
      <c r="P67" s="119" t="str">
        <f t="shared" si="30"/>
        <v/>
      </c>
      <c r="Q67" s="115"/>
      <c r="R67" s="119" t="str">
        <f t="shared" si="31"/>
        <v/>
      </c>
      <c r="S67" s="115"/>
      <c r="T67" s="119" t="str">
        <f t="shared" si="32"/>
        <v/>
      </c>
      <c r="U67" s="115"/>
      <c r="V67" s="119" t="str">
        <f t="shared" si="33"/>
        <v/>
      </c>
      <c r="W67" s="115"/>
      <c r="X67" s="119" t="str">
        <f t="shared" si="34"/>
        <v/>
      </c>
      <c r="Y67" s="115"/>
      <c r="Z67" s="119" t="str">
        <f t="shared" si="35"/>
        <v/>
      </c>
      <c r="AA67" s="115"/>
      <c r="AB67" s="119" t="str">
        <f t="shared" si="36"/>
        <v/>
      </c>
      <c r="AC67" s="115"/>
      <c r="AD67" s="119" t="str">
        <f t="shared" si="37"/>
        <v/>
      </c>
      <c r="AE67" s="115"/>
      <c r="AF67" s="119" t="str">
        <f t="shared" si="38"/>
        <v/>
      </c>
      <c r="AG67" s="115"/>
      <c r="AH67" s="119" t="str">
        <f t="shared" si="39"/>
        <v/>
      </c>
      <c r="AI67" s="115"/>
      <c r="AJ67" s="119" t="str">
        <f t="shared" si="40"/>
        <v/>
      </c>
      <c r="AK67" s="115"/>
      <c r="AL67" s="119" t="str">
        <f t="shared" si="41"/>
        <v/>
      </c>
      <c r="AM67" s="115"/>
      <c r="AN67" s="119" t="str">
        <f t="shared" si="42"/>
        <v/>
      </c>
      <c r="AO67" s="115"/>
      <c r="AP67" s="119" t="str">
        <f t="shared" si="47"/>
        <v/>
      </c>
      <c r="AQ67" s="115"/>
      <c r="AR67" s="119" t="str">
        <f t="shared" si="43"/>
        <v/>
      </c>
      <c r="AS67" s="115"/>
      <c r="AT67" s="119" t="str">
        <f t="shared" si="44"/>
        <v/>
      </c>
      <c r="AU67" s="115"/>
      <c r="AV67" s="119" t="str">
        <f t="shared" si="45"/>
        <v/>
      </c>
      <c r="AW67" s="115"/>
      <c r="AX67" s="119" t="str">
        <f t="shared" si="46"/>
        <v/>
      </c>
    </row>
    <row r="68" spans="1:50" ht="13" x14ac:dyDescent="0.3">
      <c r="A68" s="4"/>
      <c r="B68" s="111" t="s">
        <v>167</v>
      </c>
      <c r="C68" s="115"/>
      <c r="D68" s="120" t="str">
        <f t="shared" si="25"/>
        <v/>
      </c>
      <c r="E68" s="115"/>
      <c r="F68" s="120" t="str">
        <f t="shared" si="25"/>
        <v/>
      </c>
      <c r="G68" s="115"/>
      <c r="H68" s="120" t="str">
        <f t="shared" si="26"/>
        <v/>
      </c>
      <c r="I68" s="115"/>
      <c r="J68" s="120" t="str">
        <f t="shared" si="27"/>
        <v/>
      </c>
      <c r="K68" s="115"/>
      <c r="L68" s="120" t="str">
        <f t="shared" si="28"/>
        <v/>
      </c>
      <c r="M68" s="115"/>
      <c r="N68" s="120" t="str">
        <f t="shared" si="29"/>
        <v/>
      </c>
      <c r="O68" s="115"/>
      <c r="P68" s="120" t="str">
        <f t="shared" si="30"/>
        <v/>
      </c>
      <c r="Q68" s="115"/>
      <c r="R68" s="120" t="str">
        <f t="shared" si="31"/>
        <v/>
      </c>
      <c r="S68" s="115"/>
      <c r="T68" s="120" t="str">
        <f t="shared" si="32"/>
        <v/>
      </c>
      <c r="U68" s="115"/>
      <c r="V68" s="120" t="str">
        <f t="shared" si="33"/>
        <v/>
      </c>
      <c r="W68" s="115"/>
      <c r="X68" s="120" t="str">
        <f t="shared" si="34"/>
        <v/>
      </c>
      <c r="Y68" s="115"/>
      <c r="Z68" s="120" t="str">
        <f t="shared" si="35"/>
        <v/>
      </c>
      <c r="AA68" s="115"/>
      <c r="AB68" s="120" t="str">
        <f t="shared" si="36"/>
        <v/>
      </c>
      <c r="AC68" s="115"/>
      <c r="AD68" s="120" t="str">
        <f t="shared" si="37"/>
        <v/>
      </c>
      <c r="AE68" s="115"/>
      <c r="AF68" s="120" t="str">
        <f t="shared" si="38"/>
        <v/>
      </c>
      <c r="AG68" s="115"/>
      <c r="AH68" s="120" t="str">
        <f t="shared" si="39"/>
        <v>x</v>
      </c>
      <c r="AI68" s="115"/>
      <c r="AJ68" s="120" t="str">
        <f t="shared" si="40"/>
        <v>x</v>
      </c>
      <c r="AK68" s="115"/>
      <c r="AL68" s="120" t="str">
        <f t="shared" si="41"/>
        <v/>
      </c>
      <c r="AM68" s="115"/>
      <c r="AN68" s="120" t="str">
        <f t="shared" si="42"/>
        <v>x</v>
      </c>
      <c r="AO68" s="115"/>
      <c r="AP68" s="120" t="str">
        <f t="shared" si="47"/>
        <v>x</v>
      </c>
      <c r="AQ68" s="115"/>
      <c r="AR68" s="120" t="str">
        <f t="shared" si="43"/>
        <v/>
      </c>
      <c r="AS68" s="115"/>
      <c r="AT68" s="120" t="str">
        <f t="shared" si="44"/>
        <v/>
      </c>
      <c r="AU68" s="115"/>
      <c r="AV68" s="120" t="str">
        <f t="shared" si="45"/>
        <v/>
      </c>
      <c r="AW68" s="115"/>
      <c r="AX68" s="120" t="str">
        <f t="shared" si="46"/>
        <v/>
      </c>
    </row>
    <row r="69" spans="1:50" ht="13" x14ac:dyDescent="0.3">
      <c r="A69" s="4"/>
      <c r="B69" s="111" t="s">
        <v>168</v>
      </c>
      <c r="C69" s="115"/>
      <c r="D69" s="119" t="str">
        <f t="shared" si="25"/>
        <v/>
      </c>
      <c r="E69" s="115"/>
      <c r="F69" s="119" t="str">
        <f t="shared" si="25"/>
        <v/>
      </c>
      <c r="G69" s="115"/>
      <c r="H69" s="119" t="str">
        <f t="shared" si="26"/>
        <v/>
      </c>
      <c r="I69" s="115"/>
      <c r="J69" s="119" t="str">
        <f t="shared" si="27"/>
        <v/>
      </c>
      <c r="K69" s="115"/>
      <c r="L69" s="119" t="str">
        <f t="shared" si="28"/>
        <v/>
      </c>
      <c r="M69" s="115"/>
      <c r="N69" s="119" t="str">
        <f t="shared" si="29"/>
        <v/>
      </c>
      <c r="O69" s="115"/>
      <c r="P69" s="119" t="str">
        <f t="shared" si="30"/>
        <v/>
      </c>
      <c r="Q69" s="115"/>
      <c r="R69" s="119" t="str">
        <f t="shared" si="31"/>
        <v/>
      </c>
      <c r="S69" s="115"/>
      <c r="T69" s="119" t="str">
        <f t="shared" si="32"/>
        <v/>
      </c>
      <c r="U69" s="115"/>
      <c r="V69" s="119" t="str">
        <f t="shared" si="33"/>
        <v/>
      </c>
      <c r="W69" s="115"/>
      <c r="X69" s="119" t="str">
        <f t="shared" si="34"/>
        <v/>
      </c>
      <c r="Y69" s="115"/>
      <c r="Z69" s="119" t="str">
        <f t="shared" si="35"/>
        <v/>
      </c>
      <c r="AA69" s="115"/>
      <c r="AB69" s="119" t="str">
        <f t="shared" si="36"/>
        <v/>
      </c>
      <c r="AC69" s="115"/>
      <c r="AD69" s="119" t="str">
        <f t="shared" si="37"/>
        <v/>
      </c>
      <c r="AE69" s="115"/>
      <c r="AF69" s="119" t="str">
        <f t="shared" si="38"/>
        <v/>
      </c>
      <c r="AG69" s="115"/>
      <c r="AH69" s="119" t="str">
        <f t="shared" si="39"/>
        <v>x</v>
      </c>
      <c r="AI69" s="115"/>
      <c r="AJ69" s="119" t="str">
        <f t="shared" si="40"/>
        <v>x</v>
      </c>
      <c r="AK69" s="115"/>
      <c r="AL69" s="119" t="str">
        <f t="shared" si="41"/>
        <v/>
      </c>
      <c r="AM69" s="115"/>
      <c r="AN69" s="119" t="str">
        <f t="shared" si="42"/>
        <v>x</v>
      </c>
      <c r="AO69" s="115"/>
      <c r="AP69" s="119" t="str">
        <f t="shared" si="47"/>
        <v>x</v>
      </c>
      <c r="AQ69" s="115"/>
      <c r="AR69" s="119" t="str">
        <f t="shared" si="43"/>
        <v/>
      </c>
      <c r="AS69" s="115"/>
      <c r="AT69" s="119" t="str">
        <f t="shared" si="44"/>
        <v/>
      </c>
      <c r="AU69" s="115"/>
      <c r="AV69" s="119" t="str">
        <f t="shared" si="45"/>
        <v/>
      </c>
      <c r="AW69" s="115"/>
      <c r="AX69" s="119" t="str">
        <f t="shared" si="46"/>
        <v/>
      </c>
    </row>
    <row r="70" spans="1:50" ht="13" x14ac:dyDescent="0.3">
      <c r="A70" s="4"/>
      <c r="B70" s="111" t="s">
        <v>169</v>
      </c>
      <c r="C70" s="115"/>
      <c r="D70" s="120" t="str">
        <f t="shared" si="25"/>
        <v/>
      </c>
      <c r="E70" s="115"/>
      <c r="F70" s="120" t="str">
        <f t="shared" si="25"/>
        <v/>
      </c>
      <c r="G70" s="115"/>
      <c r="H70" s="120" t="str">
        <f t="shared" si="26"/>
        <v/>
      </c>
      <c r="I70" s="115"/>
      <c r="J70" s="120" t="str">
        <f t="shared" si="27"/>
        <v/>
      </c>
      <c r="K70" s="115"/>
      <c r="L70" s="120" t="str">
        <f t="shared" si="28"/>
        <v/>
      </c>
      <c r="M70" s="115"/>
      <c r="N70" s="120" t="str">
        <f t="shared" si="29"/>
        <v/>
      </c>
      <c r="O70" s="115"/>
      <c r="P70" s="120" t="str">
        <f t="shared" si="30"/>
        <v/>
      </c>
      <c r="Q70" s="115"/>
      <c r="R70" s="120" t="str">
        <f t="shared" si="31"/>
        <v/>
      </c>
      <c r="S70" s="115"/>
      <c r="T70" s="120" t="str">
        <f t="shared" si="32"/>
        <v/>
      </c>
      <c r="U70" s="115"/>
      <c r="V70" s="120" t="str">
        <f t="shared" si="33"/>
        <v/>
      </c>
      <c r="W70" s="115"/>
      <c r="X70" s="120" t="str">
        <f t="shared" si="34"/>
        <v/>
      </c>
      <c r="Y70" s="115"/>
      <c r="Z70" s="120" t="str">
        <f t="shared" si="35"/>
        <v/>
      </c>
      <c r="AA70" s="115"/>
      <c r="AB70" s="120" t="str">
        <f t="shared" si="36"/>
        <v/>
      </c>
      <c r="AC70" s="115"/>
      <c r="AD70" s="120" t="str">
        <f t="shared" si="37"/>
        <v/>
      </c>
      <c r="AE70" s="115"/>
      <c r="AF70" s="120" t="str">
        <f t="shared" si="38"/>
        <v/>
      </c>
      <c r="AG70" s="115"/>
      <c r="AH70" s="120" t="str">
        <f t="shared" si="39"/>
        <v/>
      </c>
      <c r="AI70" s="115"/>
      <c r="AJ70" s="120" t="str">
        <f t="shared" si="40"/>
        <v/>
      </c>
      <c r="AK70" s="115"/>
      <c r="AL70" s="120" t="str">
        <f t="shared" si="41"/>
        <v/>
      </c>
      <c r="AM70" s="115"/>
      <c r="AN70" s="120" t="str">
        <f t="shared" si="42"/>
        <v/>
      </c>
      <c r="AO70" s="115"/>
      <c r="AP70" s="120" t="str">
        <f t="shared" si="47"/>
        <v/>
      </c>
      <c r="AQ70" s="115"/>
      <c r="AR70" s="120" t="str">
        <f t="shared" si="43"/>
        <v/>
      </c>
      <c r="AS70" s="115"/>
      <c r="AT70" s="120" t="str">
        <f t="shared" si="44"/>
        <v/>
      </c>
      <c r="AU70" s="115"/>
      <c r="AV70" s="120" t="str">
        <f t="shared" si="45"/>
        <v/>
      </c>
      <c r="AW70" s="115"/>
      <c r="AX70" s="120" t="str">
        <f t="shared" si="46"/>
        <v/>
      </c>
    </row>
    <row r="71" spans="1:50" ht="13" x14ac:dyDescent="0.3">
      <c r="A71" s="4"/>
      <c r="B71" s="111" t="s">
        <v>170</v>
      </c>
      <c r="C71" s="115"/>
      <c r="D71" s="119" t="str">
        <f t="shared" si="25"/>
        <v/>
      </c>
      <c r="E71" s="115"/>
      <c r="F71" s="119" t="str">
        <f t="shared" si="25"/>
        <v/>
      </c>
      <c r="G71" s="115"/>
      <c r="H71" s="119" t="str">
        <f t="shared" si="26"/>
        <v/>
      </c>
      <c r="I71" s="115"/>
      <c r="J71" s="119" t="str">
        <f t="shared" si="27"/>
        <v/>
      </c>
      <c r="K71" s="115"/>
      <c r="L71" s="119" t="str">
        <f t="shared" si="28"/>
        <v/>
      </c>
      <c r="M71" s="115"/>
      <c r="N71" s="119" t="str">
        <f t="shared" si="29"/>
        <v/>
      </c>
      <c r="O71" s="115"/>
      <c r="P71" s="119" t="str">
        <f t="shared" si="30"/>
        <v/>
      </c>
      <c r="Q71" s="115"/>
      <c r="R71" s="119" t="str">
        <f t="shared" si="31"/>
        <v/>
      </c>
      <c r="S71" s="115"/>
      <c r="T71" s="119" t="str">
        <f t="shared" si="32"/>
        <v/>
      </c>
      <c r="U71" s="115"/>
      <c r="V71" s="119" t="str">
        <f t="shared" si="33"/>
        <v/>
      </c>
      <c r="W71" s="115"/>
      <c r="X71" s="119" t="str">
        <f t="shared" si="34"/>
        <v/>
      </c>
      <c r="Y71" s="115"/>
      <c r="Z71" s="119" t="str">
        <f t="shared" si="35"/>
        <v/>
      </c>
      <c r="AA71" s="115"/>
      <c r="AB71" s="119" t="str">
        <f t="shared" si="36"/>
        <v/>
      </c>
      <c r="AC71" s="115"/>
      <c r="AD71" s="119" t="str">
        <f t="shared" si="37"/>
        <v/>
      </c>
      <c r="AE71" s="115"/>
      <c r="AF71" s="119" t="str">
        <f t="shared" si="38"/>
        <v/>
      </c>
      <c r="AG71" s="115"/>
      <c r="AH71" s="119" t="str">
        <f t="shared" si="39"/>
        <v/>
      </c>
      <c r="AI71" s="115"/>
      <c r="AJ71" s="119" t="str">
        <f t="shared" si="40"/>
        <v/>
      </c>
      <c r="AK71" s="115"/>
      <c r="AL71" s="119" t="str">
        <f t="shared" si="41"/>
        <v/>
      </c>
      <c r="AM71" s="115"/>
      <c r="AN71" s="119" t="str">
        <f t="shared" si="42"/>
        <v/>
      </c>
      <c r="AO71" s="115"/>
      <c r="AP71" s="119" t="str">
        <f t="shared" si="47"/>
        <v/>
      </c>
      <c r="AQ71" s="115"/>
      <c r="AR71" s="119" t="str">
        <f t="shared" si="43"/>
        <v/>
      </c>
      <c r="AS71" s="115"/>
      <c r="AT71" s="119" t="str">
        <f t="shared" si="44"/>
        <v/>
      </c>
      <c r="AU71" s="115"/>
      <c r="AV71" s="119" t="str">
        <f t="shared" si="45"/>
        <v/>
      </c>
      <c r="AW71" s="115"/>
      <c r="AX71" s="119" t="str">
        <f t="shared" si="46"/>
        <v/>
      </c>
    </row>
    <row r="72" spans="1:50" ht="13" x14ac:dyDescent="0.3">
      <c r="A72" s="4"/>
      <c r="B72" s="111" t="s">
        <v>171</v>
      </c>
      <c r="C72" s="115"/>
      <c r="D72" s="120" t="str">
        <f t="shared" si="25"/>
        <v/>
      </c>
      <c r="E72" s="115"/>
      <c r="F72" s="120" t="str">
        <f t="shared" si="25"/>
        <v/>
      </c>
      <c r="G72" s="115"/>
      <c r="H72" s="120" t="str">
        <f t="shared" si="26"/>
        <v/>
      </c>
      <c r="I72" s="115"/>
      <c r="J72" s="120" t="str">
        <f t="shared" si="27"/>
        <v/>
      </c>
      <c r="K72" s="115"/>
      <c r="L72" s="120" t="str">
        <f t="shared" si="28"/>
        <v/>
      </c>
      <c r="M72" s="115"/>
      <c r="N72" s="120" t="str">
        <f t="shared" si="29"/>
        <v/>
      </c>
      <c r="O72" s="115"/>
      <c r="P72" s="120" t="str">
        <f t="shared" si="30"/>
        <v/>
      </c>
      <c r="Q72" s="115"/>
      <c r="R72" s="120" t="str">
        <f t="shared" si="31"/>
        <v/>
      </c>
      <c r="S72" s="115"/>
      <c r="T72" s="120" t="str">
        <f t="shared" si="32"/>
        <v/>
      </c>
      <c r="U72" s="115"/>
      <c r="V72" s="120" t="str">
        <f t="shared" si="33"/>
        <v/>
      </c>
      <c r="W72" s="115"/>
      <c r="X72" s="120" t="str">
        <f t="shared" si="34"/>
        <v/>
      </c>
      <c r="Y72" s="115"/>
      <c r="Z72" s="120" t="str">
        <f t="shared" si="35"/>
        <v/>
      </c>
      <c r="AA72" s="115"/>
      <c r="AB72" s="120" t="str">
        <f t="shared" si="36"/>
        <v/>
      </c>
      <c r="AC72" s="115"/>
      <c r="AD72" s="120" t="str">
        <f t="shared" si="37"/>
        <v/>
      </c>
      <c r="AE72" s="115"/>
      <c r="AF72" s="120" t="str">
        <f t="shared" si="38"/>
        <v/>
      </c>
      <c r="AG72" s="115"/>
      <c r="AH72" s="120" t="str">
        <f t="shared" si="39"/>
        <v/>
      </c>
      <c r="AI72" s="115"/>
      <c r="AJ72" s="120" t="str">
        <f t="shared" si="40"/>
        <v/>
      </c>
      <c r="AK72" s="115"/>
      <c r="AL72" s="120" t="str">
        <f t="shared" si="41"/>
        <v/>
      </c>
      <c r="AM72" s="115"/>
      <c r="AN72" s="120" t="str">
        <f t="shared" si="42"/>
        <v/>
      </c>
      <c r="AO72" s="115"/>
      <c r="AP72" s="120" t="str">
        <f t="shared" si="47"/>
        <v/>
      </c>
      <c r="AQ72" s="115"/>
      <c r="AR72" s="120" t="str">
        <f t="shared" si="43"/>
        <v/>
      </c>
      <c r="AS72" s="115"/>
      <c r="AT72" s="120" t="str">
        <f t="shared" si="44"/>
        <v/>
      </c>
      <c r="AU72" s="115"/>
      <c r="AV72" s="120" t="str">
        <f t="shared" si="45"/>
        <v/>
      </c>
      <c r="AW72" s="115"/>
      <c r="AX72" s="120" t="str">
        <f t="shared" si="46"/>
        <v/>
      </c>
    </row>
    <row r="73" spans="1:50" ht="13" x14ac:dyDescent="0.3">
      <c r="A73" s="17"/>
      <c r="B73" s="111" t="s">
        <v>172</v>
      </c>
      <c r="C73" s="110">
        <f>SUM(C57:C72)</f>
        <v>0</v>
      </c>
      <c r="D73" s="5"/>
      <c r="E73" s="110">
        <f>SUM(E57:E72)</f>
        <v>0</v>
      </c>
      <c r="F73" s="5"/>
      <c r="G73" s="110">
        <f>SUM(G57:G72)</f>
        <v>0</v>
      </c>
      <c r="H73" s="5"/>
      <c r="I73" s="110">
        <f>SUM(I57:I72)</f>
        <v>0</v>
      </c>
      <c r="J73" s="5"/>
      <c r="K73" s="110">
        <f>SUM(K57:K72)</f>
        <v>0</v>
      </c>
      <c r="L73" s="5"/>
      <c r="M73" s="110">
        <f>SUM(M57:M72)</f>
        <v>0</v>
      </c>
      <c r="N73" s="5"/>
      <c r="O73" s="110">
        <f>SUM(O57:O72)</f>
        <v>0</v>
      </c>
      <c r="P73" s="5"/>
      <c r="Q73" s="110">
        <f>SUM(Q57:Q72)</f>
        <v>0</v>
      </c>
      <c r="R73" s="5"/>
      <c r="S73" s="110">
        <f>SUM(S57:S72)</f>
        <v>0</v>
      </c>
      <c r="T73" s="5"/>
      <c r="U73" s="110">
        <f>SUM(U57:U72)</f>
        <v>0</v>
      </c>
      <c r="V73" s="5"/>
      <c r="W73" s="110">
        <f>SUM(W57:W72)</f>
        <v>0</v>
      </c>
      <c r="X73" s="5"/>
      <c r="Y73" s="110">
        <f>SUM(Y57:Y72)</f>
        <v>0</v>
      </c>
      <c r="Z73" s="5"/>
      <c r="AA73" s="110">
        <f>SUM(AA57:AA72)</f>
        <v>0</v>
      </c>
      <c r="AB73" s="5"/>
      <c r="AC73" s="110">
        <f>SUM(AC57:AC72)</f>
        <v>0</v>
      </c>
      <c r="AD73" s="5"/>
      <c r="AE73" s="110">
        <f>SUM(AE57:AE72)</f>
        <v>0</v>
      </c>
      <c r="AF73" s="5"/>
      <c r="AG73" s="110">
        <f>SUM(AG57:AG72)</f>
        <v>0</v>
      </c>
      <c r="AH73" s="5"/>
      <c r="AI73" s="110">
        <f>SUM(AI57:AI72)</f>
        <v>0</v>
      </c>
      <c r="AJ73" s="5"/>
      <c r="AK73" s="110">
        <f>SUM(AK57:AK72)</f>
        <v>0</v>
      </c>
      <c r="AL73" s="5"/>
      <c r="AM73" s="110">
        <f>SUM(AM57:AM72)</f>
        <v>0</v>
      </c>
      <c r="AN73" s="5"/>
      <c r="AO73" s="110">
        <f>SUM(AO57:AO72)</f>
        <v>998</v>
      </c>
      <c r="AP73" s="5"/>
      <c r="AQ73" s="110">
        <f>SUM(AQ57:AQ72)</f>
        <v>0</v>
      </c>
      <c r="AR73" s="5"/>
      <c r="AS73" s="110">
        <f>SUM(AS57:AS72)</f>
        <v>0</v>
      </c>
      <c r="AT73" s="5"/>
      <c r="AU73" s="110">
        <f>SUM(AU57:AU72)</f>
        <v>0</v>
      </c>
      <c r="AV73" s="5"/>
      <c r="AW73" s="110">
        <f>SUM(AW57:AW72)</f>
        <v>0</v>
      </c>
      <c r="AX73" s="5"/>
    </row>
    <row r="74" spans="1:50" ht="13.5" thickBot="1" x14ac:dyDescent="0.35">
      <c r="A74" s="112"/>
      <c r="B74" s="8"/>
      <c r="C74" s="6"/>
      <c r="D74" s="8"/>
      <c r="E74" s="6"/>
      <c r="F74" s="8"/>
      <c r="G74" s="6"/>
      <c r="H74" s="8"/>
      <c r="I74" s="6"/>
      <c r="J74" s="8"/>
      <c r="K74" s="6"/>
      <c r="L74" s="8"/>
      <c r="M74" s="6"/>
      <c r="N74" s="8"/>
      <c r="O74" s="6"/>
      <c r="P74" s="8"/>
      <c r="Q74" s="6"/>
      <c r="R74" s="8"/>
      <c r="S74" s="6"/>
      <c r="T74" s="8"/>
      <c r="U74" s="6"/>
      <c r="V74" s="8"/>
      <c r="W74" s="6"/>
      <c r="X74" s="8"/>
      <c r="Y74" s="6"/>
      <c r="Z74" s="8"/>
      <c r="AA74" s="6"/>
      <c r="AB74" s="8"/>
      <c r="AC74" s="6"/>
      <c r="AD74" s="8"/>
      <c r="AE74" s="6"/>
      <c r="AF74" s="8"/>
      <c r="AG74" s="6"/>
      <c r="AH74" s="8"/>
      <c r="AI74" s="6"/>
      <c r="AJ74" s="8"/>
      <c r="AK74" s="6"/>
      <c r="AL74" s="8"/>
      <c r="AM74" s="6"/>
      <c r="AN74" s="8"/>
      <c r="AO74" s="6"/>
      <c r="AP74" s="8"/>
      <c r="AQ74" s="6"/>
      <c r="AR74" s="8"/>
      <c r="AS74" s="6"/>
      <c r="AT74" s="8"/>
      <c r="AU74" s="6"/>
      <c r="AV74" s="8"/>
      <c r="AW74" s="6"/>
      <c r="AX74" s="8"/>
    </row>
    <row r="75" spans="1:50" ht="13" x14ac:dyDescent="0.3">
      <c r="A75" s="116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68"/>
    </row>
    <row r="76" spans="1:50" ht="13" thickBot="1" x14ac:dyDescent="0.3">
      <c r="A76" s="18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8"/>
    </row>
    <row r="83" spans="1:6" ht="13" x14ac:dyDescent="0.3">
      <c r="A83" s="190" t="s">
        <v>221</v>
      </c>
    </row>
    <row r="84" spans="1:6" x14ac:dyDescent="0.25">
      <c r="A84" t="s">
        <v>179</v>
      </c>
      <c r="B84" t="s">
        <v>222</v>
      </c>
    </row>
    <row r="85" spans="1:6" ht="13" x14ac:dyDescent="0.3">
      <c r="A85" s="32"/>
      <c r="B85" s="32"/>
    </row>
    <row r="87" spans="1:6" ht="13" x14ac:dyDescent="0.3">
      <c r="A87" s="32" t="s">
        <v>181</v>
      </c>
      <c r="B87" s="32" t="s">
        <v>182</v>
      </c>
      <c r="C87" s="32" t="s">
        <v>183</v>
      </c>
      <c r="D87" s="32" t="s">
        <v>184</v>
      </c>
      <c r="E87" s="32" t="s">
        <v>185</v>
      </c>
      <c r="F87" s="32" t="s">
        <v>30</v>
      </c>
    </row>
    <row r="88" spans="1:6" ht="13" x14ac:dyDescent="0.3">
      <c r="A88" s="32" t="s">
        <v>186</v>
      </c>
      <c r="B88">
        <v>386</v>
      </c>
      <c r="C88">
        <v>22.2</v>
      </c>
      <c r="D88">
        <v>8569.2000000000007</v>
      </c>
      <c r="E88">
        <v>0</v>
      </c>
      <c r="F88" s="130">
        <v>39.130000000000003</v>
      </c>
    </row>
    <row r="89" spans="1:6" ht="13" x14ac:dyDescent="0.3">
      <c r="A89" s="32" t="s">
        <v>187</v>
      </c>
      <c r="B89">
        <v>329</v>
      </c>
      <c r="C89">
        <v>20.91</v>
      </c>
      <c r="D89">
        <v>6879.39</v>
      </c>
      <c r="E89">
        <v>0</v>
      </c>
      <c r="F89">
        <v>39.130000000000003</v>
      </c>
    </row>
    <row r="90" spans="1:6" ht="13" x14ac:dyDescent="0.3">
      <c r="A90" s="32" t="s">
        <v>188</v>
      </c>
      <c r="B90">
        <v>304</v>
      </c>
      <c r="C90">
        <v>21.1</v>
      </c>
      <c r="D90">
        <v>6414.4</v>
      </c>
      <c r="E90">
        <v>0</v>
      </c>
      <c r="F90">
        <v>39.130000000000003</v>
      </c>
    </row>
    <row r="91" spans="1:6" ht="13" x14ac:dyDescent="0.3">
      <c r="A91" s="32" t="s">
        <v>189</v>
      </c>
      <c r="B91">
        <v>306</v>
      </c>
      <c r="C91">
        <v>20.65</v>
      </c>
      <c r="D91">
        <v>6318.9</v>
      </c>
      <c r="E91">
        <v>0</v>
      </c>
      <c r="F91">
        <v>39.130000000000003</v>
      </c>
    </row>
    <row r="92" spans="1:6" ht="13" x14ac:dyDescent="0.3">
      <c r="A92" s="32" t="s">
        <v>190</v>
      </c>
      <c r="B92">
        <v>367</v>
      </c>
      <c r="C92">
        <v>21.12</v>
      </c>
      <c r="D92">
        <v>7751.04</v>
      </c>
      <c r="E92">
        <v>0</v>
      </c>
      <c r="F92">
        <v>39.130000000000003</v>
      </c>
    </row>
    <row r="93" spans="1:6" ht="13" x14ac:dyDescent="0.3">
      <c r="A93" s="32" t="s">
        <v>191</v>
      </c>
      <c r="B93">
        <v>469</v>
      </c>
      <c r="C93">
        <v>23.2</v>
      </c>
      <c r="D93">
        <v>10880.8</v>
      </c>
      <c r="E93">
        <v>0</v>
      </c>
      <c r="F93">
        <v>39.130000000000003</v>
      </c>
    </row>
    <row r="94" spans="1:6" ht="13" x14ac:dyDescent="0.3">
      <c r="A94" s="32" t="s">
        <v>192</v>
      </c>
      <c r="B94">
        <v>530</v>
      </c>
      <c r="C94">
        <v>24.86</v>
      </c>
      <c r="D94">
        <v>13175.8</v>
      </c>
      <c r="E94">
        <v>0</v>
      </c>
      <c r="F94">
        <v>39.130000000000003</v>
      </c>
    </row>
    <row r="95" spans="1:6" ht="13" x14ac:dyDescent="0.3">
      <c r="A95" s="32" t="s">
        <v>193</v>
      </c>
      <c r="B95">
        <v>585</v>
      </c>
      <c r="C95">
        <v>25.89</v>
      </c>
      <c r="D95">
        <v>15145.65</v>
      </c>
      <c r="E95">
        <v>0</v>
      </c>
      <c r="F95">
        <v>39.130000000000003</v>
      </c>
    </row>
    <row r="96" spans="1:6" ht="13" x14ac:dyDescent="0.3">
      <c r="A96" s="32" t="s">
        <v>194</v>
      </c>
      <c r="B96">
        <v>626</v>
      </c>
      <c r="C96">
        <v>27.51</v>
      </c>
      <c r="D96">
        <v>17221.259999999998</v>
      </c>
      <c r="E96">
        <v>0</v>
      </c>
      <c r="F96">
        <v>39.130000000000003</v>
      </c>
    </row>
    <row r="97" spans="1:6" ht="13" x14ac:dyDescent="0.3">
      <c r="A97" s="32" t="s">
        <v>195</v>
      </c>
      <c r="B97">
        <v>631</v>
      </c>
      <c r="C97">
        <v>30.94</v>
      </c>
      <c r="D97">
        <v>19523.14</v>
      </c>
      <c r="E97">
        <v>0</v>
      </c>
      <c r="F97">
        <v>39.130000000000003</v>
      </c>
    </row>
    <row r="98" spans="1:6" ht="13" x14ac:dyDescent="0.3">
      <c r="A98" s="32" t="s">
        <v>196</v>
      </c>
      <c r="B98">
        <v>452</v>
      </c>
      <c r="C98">
        <v>32.700000000000003</v>
      </c>
      <c r="D98">
        <v>14780.4</v>
      </c>
      <c r="E98">
        <v>0</v>
      </c>
      <c r="F98">
        <v>39.130000000000003</v>
      </c>
    </row>
    <row r="99" spans="1:6" ht="13" x14ac:dyDescent="0.3">
      <c r="A99" s="32" t="s">
        <v>197</v>
      </c>
      <c r="B99">
        <v>290</v>
      </c>
      <c r="C99">
        <v>35.950000000000003</v>
      </c>
      <c r="D99">
        <v>10425.5</v>
      </c>
      <c r="E99">
        <v>0</v>
      </c>
      <c r="F99">
        <v>39.130000000000003</v>
      </c>
    </row>
    <row r="100" spans="1:6" ht="13" x14ac:dyDescent="0.3">
      <c r="A100" s="32" t="s">
        <v>198</v>
      </c>
      <c r="B100">
        <v>213</v>
      </c>
      <c r="C100">
        <v>36.909999999999997</v>
      </c>
      <c r="D100">
        <v>7861.83</v>
      </c>
      <c r="E100">
        <v>0</v>
      </c>
      <c r="F100">
        <v>39.130000000000003</v>
      </c>
    </row>
    <row r="101" spans="1:6" ht="13" x14ac:dyDescent="0.3">
      <c r="A101" s="32" t="s">
        <v>199</v>
      </c>
      <c r="B101">
        <v>58</v>
      </c>
      <c r="C101">
        <v>37.549999999999997</v>
      </c>
      <c r="D101">
        <v>2177.9</v>
      </c>
      <c r="E101">
        <v>0</v>
      </c>
      <c r="F101">
        <v>39.130000000000003</v>
      </c>
    </row>
    <row r="102" spans="1:6" ht="13" x14ac:dyDescent="0.3">
      <c r="A102" s="32" t="s">
        <v>200</v>
      </c>
      <c r="B102">
        <v>87</v>
      </c>
      <c r="C102">
        <v>37.74</v>
      </c>
      <c r="D102">
        <v>3283.38</v>
      </c>
      <c r="E102">
        <v>0</v>
      </c>
      <c r="F102">
        <v>39.130000000000003</v>
      </c>
    </row>
    <row r="103" spans="1:6" ht="13" x14ac:dyDescent="0.3">
      <c r="A103" s="32" t="s">
        <v>201</v>
      </c>
      <c r="B103">
        <v>104</v>
      </c>
      <c r="C103">
        <v>39.159999999999997</v>
      </c>
      <c r="D103">
        <v>4072.64</v>
      </c>
      <c r="E103">
        <v>3.12</v>
      </c>
      <c r="F103">
        <v>39.130000000000003</v>
      </c>
    </row>
    <row r="104" spans="1:6" ht="13" x14ac:dyDescent="0.3">
      <c r="A104" s="32" t="s">
        <v>202</v>
      </c>
      <c r="B104">
        <v>52</v>
      </c>
      <c r="C104">
        <v>41.16</v>
      </c>
      <c r="D104">
        <v>2140.3200000000002</v>
      </c>
      <c r="E104">
        <v>105.56</v>
      </c>
      <c r="F104">
        <v>39.130000000000003</v>
      </c>
    </row>
    <row r="105" spans="1:6" ht="13" x14ac:dyDescent="0.3">
      <c r="A105" s="32" t="s">
        <v>203</v>
      </c>
      <c r="B105">
        <v>14</v>
      </c>
      <c r="C105">
        <v>37.770000000000003</v>
      </c>
      <c r="D105">
        <v>528.78</v>
      </c>
      <c r="E105">
        <v>0</v>
      </c>
      <c r="F105">
        <v>39.130000000000003</v>
      </c>
    </row>
    <row r="106" spans="1:6" ht="13" x14ac:dyDescent="0.3">
      <c r="A106" s="32" t="s">
        <v>204</v>
      </c>
      <c r="B106">
        <v>162</v>
      </c>
      <c r="C106">
        <v>41.62</v>
      </c>
      <c r="D106">
        <v>6742.44</v>
      </c>
      <c r="E106">
        <v>403.38</v>
      </c>
      <c r="F106">
        <v>39.130000000000003</v>
      </c>
    </row>
    <row r="107" spans="1:6" ht="13" x14ac:dyDescent="0.3">
      <c r="A107" s="32" t="s">
        <v>205</v>
      </c>
      <c r="B107">
        <v>241</v>
      </c>
      <c r="C107">
        <v>45.4</v>
      </c>
      <c r="D107">
        <v>10941.4</v>
      </c>
      <c r="E107">
        <v>1511.07</v>
      </c>
      <c r="F107">
        <v>39.130000000000003</v>
      </c>
    </row>
    <row r="108" spans="1:6" ht="13" x14ac:dyDescent="0.3">
      <c r="A108" s="32" t="s">
        <v>206</v>
      </c>
      <c r="B108">
        <v>380</v>
      </c>
      <c r="C108">
        <v>33.25</v>
      </c>
      <c r="D108">
        <v>12635</v>
      </c>
      <c r="E108">
        <v>0</v>
      </c>
      <c r="F108">
        <v>39.130000000000003</v>
      </c>
    </row>
    <row r="109" spans="1:6" ht="13" x14ac:dyDescent="0.3">
      <c r="A109" s="32" t="s">
        <v>207</v>
      </c>
      <c r="B109">
        <v>391</v>
      </c>
      <c r="C109">
        <v>30.68</v>
      </c>
      <c r="D109">
        <v>11995.88</v>
      </c>
      <c r="E109">
        <v>0</v>
      </c>
      <c r="F109">
        <v>39.130000000000003</v>
      </c>
    </row>
    <row r="110" spans="1:6" ht="13" x14ac:dyDescent="0.3">
      <c r="A110" s="32" t="s">
        <v>208</v>
      </c>
      <c r="B110">
        <v>423</v>
      </c>
      <c r="C110">
        <v>26.28</v>
      </c>
      <c r="D110">
        <v>11116.44</v>
      </c>
      <c r="E110">
        <v>0</v>
      </c>
      <c r="F110">
        <v>39.130000000000003</v>
      </c>
    </row>
    <row r="111" spans="1:6" ht="13" x14ac:dyDescent="0.3">
      <c r="A111" s="32" t="s">
        <v>209</v>
      </c>
      <c r="B111">
        <v>340</v>
      </c>
      <c r="C111">
        <v>24.64</v>
      </c>
      <c r="D111">
        <v>8377.6</v>
      </c>
      <c r="E111">
        <v>0</v>
      </c>
      <c r="F111">
        <v>39.130000000000003</v>
      </c>
    </row>
    <row r="112" spans="1:6" x14ac:dyDescent="0.25">
      <c r="A112" t="s">
        <v>210</v>
      </c>
    </row>
  </sheetData>
  <mergeCells count="33">
    <mergeCell ref="AZ15:BC15"/>
    <mergeCell ref="AZ17:BA17"/>
    <mergeCell ref="A22:B22"/>
    <mergeCell ref="AZ50:BC51"/>
    <mergeCell ref="A56:B56"/>
    <mergeCell ref="AW9:AX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Y9:Z9"/>
    <mergeCell ref="C3:Z3"/>
    <mergeCell ref="AA3:AX3"/>
    <mergeCell ref="C4:Z4"/>
    <mergeCell ref="AA4:AX4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</mergeCells>
  <printOptions horizontalCentered="1"/>
  <pageMargins left="0.5" right="0.5" top="0.75" bottom="0.5" header="0.5" footer="0.25"/>
  <pageSetup paperSize="5" scale="47" fitToWidth="2" orientation="landscape" r:id="rId1"/>
  <headerFooter alignWithMargins="0">
    <oddHeader>&amp;R&amp;"Arial,Bold"Exhibit C-2 Detail
Workpaper</oddHeader>
    <oddFooter>&amp;L&amp;D&amp;C&amp;P of &amp;N&amp;R&amp;F - &amp;A</oddFooter>
  </headerFooter>
  <colBreaks count="1" manualBreakCount="1">
    <brk id="26" min="7" max="85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F62C1BAB7D1B4998D0BFFEC59B8AD2" ma:contentTypeVersion="25" ma:contentTypeDescription="Create a new document." ma:contentTypeScope="" ma:versionID="a29347074beb70bca29eaea2ad55900a">
  <xsd:schema xmlns:xsd="http://www.w3.org/2001/XMLSchema" xmlns:xs="http://www.w3.org/2001/XMLSchema" xmlns:p="http://schemas.microsoft.com/office/2006/metadata/properties" xmlns:ns1="http://schemas.microsoft.com/sharepoint/v3" xmlns:ns2="621b3311-adc9-44a7-af0e-36067350c19c" xmlns:ns3="99180bc4-2f7d-45e7-9e22-353907fb92c6" xmlns:ns4="f5536f26-5d7e-4d2b-a510-6667eeb1ad7c" xmlns:ns5="ddb5066c-6899-482b-9ea0-5145f9da9989" targetNamespace="http://schemas.microsoft.com/office/2006/metadata/properties" ma:root="true" ma:fieldsID="dd44e1d3607186ede97e4754c9758a79" ns1:_="" ns2:_="" ns3:_="" ns4:_="" ns5:_="">
    <xsd:import namespace="http://schemas.microsoft.com/sharepoint/v3"/>
    <xsd:import namespace="621b3311-adc9-44a7-af0e-36067350c19c"/>
    <xsd:import namespace="99180bc4-2f7d-45e7-9e22-353907fb92c6"/>
    <xsd:import namespace="f5536f26-5d7e-4d2b-a510-6667eeb1ad7c"/>
    <xsd:import namespace="ddb5066c-6899-482b-9ea0-5145f9da9989"/>
    <xsd:element name="properties">
      <xsd:complexType>
        <xsd:sequence>
          <xsd:element name="documentManagement">
            <xsd:complexType>
              <xsd:all>
                <xsd:element ref="ns2:ObjectId" minOccurs="0"/>
                <xsd:element ref="ns2:ItemId" minOccurs="0"/>
                <xsd:element ref="ns2:ItemNumber" minOccurs="0"/>
                <xsd:element ref="ns2:ItemDate" minOccurs="0"/>
                <xsd:element ref="ns2:Filename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1:_ip_UnifiedCompliancePolicyProperties" minOccurs="0"/>
                <xsd:element ref="ns1:_ip_UnifiedCompliancePolicyUIAction" minOccurs="0"/>
                <xsd:element ref="ns4:MediaServiceGenerationTime" minOccurs="0"/>
                <xsd:element ref="ns4:MediaServiceEventHashCode" minOccurs="0"/>
                <xsd:element ref="ns4:lcf76f155ced4ddcb4097134ff3c332f" minOccurs="0"/>
                <xsd:element ref="ns5:TaxCatchAll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1b3311-adc9-44a7-af0e-36067350c19c" elementFormDefault="qualified">
    <xsd:import namespace="http://schemas.microsoft.com/office/2006/documentManagement/types"/>
    <xsd:import namespace="http://schemas.microsoft.com/office/infopath/2007/PartnerControls"/>
    <xsd:element name="ObjectId" ma:index="2" nillable="true" ma:displayName="ObjectId" ma:internalName="ObjectId">
      <xsd:simpleType>
        <xsd:restriction base="dms:Text">
          <xsd:maxLength value="255"/>
        </xsd:restriction>
      </xsd:simpleType>
    </xsd:element>
    <xsd:element name="ItemId" ma:index="3" nillable="true" ma:displayName="ItemId" ma:indexed="true" ma:internalName="ItemId">
      <xsd:simpleType>
        <xsd:restriction base="dms:Text">
          <xsd:maxLength value="255"/>
        </xsd:restriction>
      </xsd:simpleType>
    </xsd:element>
    <xsd:element name="ItemNumber" ma:index="4" nillable="true" ma:displayName="ItemNumber" ma:indexed="true" ma:internalName="ItemNumber">
      <xsd:simpleType>
        <xsd:restriction base="dms:Text">
          <xsd:maxLength value="255"/>
        </xsd:restriction>
      </xsd:simpleType>
    </xsd:element>
    <xsd:element name="ItemDate" ma:index="5" nillable="true" ma:displayName="ItemDate" ma:format="DateOnly" ma:indexed="true" ma:internalName="ItemDate">
      <xsd:simpleType>
        <xsd:restriction base="dms:DateTime"/>
      </xsd:simpleType>
    </xsd:element>
    <xsd:element name="Filename" ma:index="6" nillable="true" ma:displayName="Filename" ma:internalName="Filenam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80bc4-2f7d-45e7-9e22-353907fb92c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536f26-5d7e-4d2b-a510-6667eeb1ad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0" nillable="true" ma:displayName="MediaServiceAutoTags" ma:internalName="MediaServiceAutoTags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2675d46-00a0-495e-b90c-e7abf5d36b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b5066c-6899-482b-9ea0-5145f9da9989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a6e7e882-9704-4d77-9765-cf8fe4d68a88}" ma:internalName="TaxCatchAll" ma:showField="CatchAllData" ma:web="fe36f78b-f2f5-469e-9861-ee46cd4ffe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db5066c-6899-482b-9ea0-5145f9da9989" xsi:nil="true"/>
    <_ip_UnifiedCompliancePolicyProperties xmlns="http://schemas.microsoft.com/sharepoint/v3" xsi:nil="true"/>
    <lcf76f155ced4ddcb4097134ff3c332f xmlns="f5536f26-5d7e-4d2b-a510-6667eeb1ad7c">
      <Terms xmlns="http://schemas.microsoft.com/office/infopath/2007/PartnerControls"/>
    </lcf76f155ced4ddcb4097134ff3c332f>
    <ItemNumber xmlns="621b3311-adc9-44a7-af0e-36067350c19c" xsi:nil="true"/>
    <ItemId xmlns="621b3311-adc9-44a7-af0e-36067350c19c" xsi:nil="true"/>
    <ItemDate xmlns="621b3311-adc9-44a7-af0e-36067350c19c" xsi:nil="true"/>
    <Filename xmlns="621b3311-adc9-44a7-af0e-36067350c19c" xsi:nil="true"/>
    <ObjectId xmlns="621b3311-adc9-44a7-af0e-36067350c19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0F21B5-E1E9-4287-A2BF-9ACE77945BBD}"/>
</file>

<file path=customXml/itemProps2.xml><?xml version="1.0" encoding="utf-8"?>
<ds:datastoreItem xmlns:ds="http://schemas.openxmlformats.org/officeDocument/2006/customXml" ds:itemID="{40C83A8D-7CF3-4688-9E3F-5CF21DAC896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558938a-8a22-4524-afb0-58b165029303"/>
    <ds:schemaRef ds:uri="ddb5066c-6899-482b-9ea0-5145f9da9989"/>
  </ds:schemaRefs>
</ds:datastoreItem>
</file>

<file path=customXml/itemProps3.xml><?xml version="1.0" encoding="utf-8"?>
<ds:datastoreItem xmlns:ds="http://schemas.openxmlformats.org/officeDocument/2006/customXml" ds:itemID="{5A8673C1-8FA0-4AB1-BD72-6D58A528D41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105</vt:i4>
      </vt:variant>
    </vt:vector>
  </HeadingPairs>
  <TitlesOfParts>
    <vt:vector size="160" baseType="lpstr">
      <vt:lpstr>Sheet1</vt:lpstr>
      <vt:lpstr>Attachment DJ-1</vt:lpstr>
      <vt:lpstr>Attachment DJ-2</vt:lpstr>
      <vt:lpstr>Methodology Calc</vt:lpstr>
      <vt:lpstr>AUG 2</vt:lpstr>
      <vt:lpstr>AUG 3</vt:lpstr>
      <vt:lpstr>AUG 4</vt:lpstr>
      <vt:lpstr>AUG 6</vt:lpstr>
      <vt:lpstr>AUG 7</vt:lpstr>
      <vt:lpstr>AUG 8</vt:lpstr>
      <vt:lpstr>AUG 9</vt:lpstr>
      <vt:lpstr>AUG 10</vt:lpstr>
      <vt:lpstr>AUG 11</vt:lpstr>
      <vt:lpstr>AUG 12</vt:lpstr>
      <vt:lpstr>AUG 13</vt:lpstr>
      <vt:lpstr>AUG 14</vt:lpstr>
      <vt:lpstr>AUG 15</vt:lpstr>
      <vt:lpstr>AUG 16</vt:lpstr>
      <vt:lpstr>AUG 19</vt:lpstr>
      <vt:lpstr>AUG 20</vt:lpstr>
      <vt:lpstr>AUG 21</vt:lpstr>
      <vt:lpstr>AUG 22</vt:lpstr>
      <vt:lpstr>AUG 23</vt:lpstr>
      <vt:lpstr>AUG 24</vt:lpstr>
      <vt:lpstr>AUG 25</vt:lpstr>
      <vt:lpstr>AUG 26</vt:lpstr>
      <vt:lpstr>AUG 27</vt:lpstr>
      <vt:lpstr>AUG 28</vt:lpstr>
      <vt:lpstr>SEP 4</vt:lpstr>
      <vt:lpstr>SEP 5</vt:lpstr>
      <vt:lpstr>SEP 6</vt:lpstr>
      <vt:lpstr>SEP 7</vt:lpstr>
      <vt:lpstr>SEP 10</vt:lpstr>
      <vt:lpstr>SEP 15</vt:lpstr>
      <vt:lpstr>SEP 17</vt:lpstr>
      <vt:lpstr>SEP 18</vt:lpstr>
      <vt:lpstr>SEP 19</vt:lpstr>
      <vt:lpstr>SEP 20</vt:lpstr>
      <vt:lpstr>SEP 21</vt:lpstr>
      <vt:lpstr>SEP 22</vt:lpstr>
      <vt:lpstr>SEP 23</vt:lpstr>
      <vt:lpstr>SEP 24</vt:lpstr>
      <vt:lpstr>SEP 25</vt:lpstr>
      <vt:lpstr>SEP 26</vt:lpstr>
      <vt:lpstr>SEP 27</vt:lpstr>
      <vt:lpstr>SEP 28</vt:lpstr>
      <vt:lpstr>SEP 29</vt:lpstr>
      <vt:lpstr>SEP 30</vt:lpstr>
      <vt:lpstr>OCT 1</vt:lpstr>
      <vt:lpstr>OCT 2</vt:lpstr>
      <vt:lpstr>OCT 3</vt:lpstr>
      <vt:lpstr>OCT 28</vt:lpstr>
      <vt:lpstr>OCT 29</vt:lpstr>
      <vt:lpstr>OCT 31</vt:lpstr>
      <vt:lpstr>Detail Template</vt:lpstr>
      <vt:lpstr>'Attachment DJ-2'!Print_Area</vt:lpstr>
      <vt:lpstr>'AUG 10'!Print_Area</vt:lpstr>
      <vt:lpstr>'AUG 11'!Print_Area</vt:lpstr>
      <vt:lpstr>'AUG 12'!Print_Area</vt:lpstr>
      <vt:lpstr>'AUG 13'!Print_Area</vt:lpstr>
      <vt:lpstr>'AUG 14'!Print_Area</vt:lpstr>
      <vt:lpstr>'AUG 15'!Print_Area</vt:lpstr>
      <vt:lpstr>'AUG 16'!Print_Area</vt:lpstr>
      <vt:lpstr>'AUG 19'!Print_Area</vt:lpstr>
      <vt:lpstr>'AUG 2'!Print_Area</vt:lpstr>
      <vt:lpstr>'AUG 20'!Print_Area</vt:lpstr>
      <vt:lpstr>'AUG 21'!Print_Area</vt:lpstr>
      <vt:lpstr>'AUG 22'!Print_Area</vt:lpstr>
      <vt:lpstr>'AUG 23'!Print_Area</vt:lpstr>
      <vt:lpstr>'AUG 24'!Print_Area</vt:lpstr>
      <vt:lpstr>'AUG 25'!Print_Area</vt:lpstr>
      <vt:lpstr>'AUG 26'!Print_Area</vt:lpstr>
      <vt:lpstr>'AUG 27'!Print_Area</vt:lpstr>
      <vt:lpstr>'AUG 28'!Print_Area</vt:lpstr>
      <vt:lpstr>'AUG 3'!Print_Area</vt:lpstr>
      <vt:lpstr>'AUG 4'!Print_Area</vt:lpstr>
      <vt:lpstr>'AUG 6'!Print_Area</vt:lpstr>
      <vt:lpstr>'AUG 7'!Print_Area</vt:lpstr>
      <vt:lpstr>'AUG 8'!Print_Area</vt:lpstr>
      <vt:lpstr>'AUG 9'!Print_Area</vt:lpstr>
      <vt:lpstr>'Detail Template'!Print_Area</vt:lpstr>
      <vt:lpstr>'Methodology Calc'!Print_Area</vt:lpstr>
      <vt:lpstr>'OCT 1'!Print_Area</vt:lpstr>
      <vt:lpstr>'OCT 2'!Print_Area</vt:lpstr>
      <vt:lpstr>'OCT 28'!Print_Area</vt:lpstr>
      <vt:lpstr>'OCT 29'!Print_Area</vt:lpstr>
      <vt:lpstr>'OCT 3'!Print_Area</vt:lpstr>
      <vt:lpstr>'OCT 31'!Print_Area</vt:lpstr>
      <vt:lpstr>'SEP 10'!Print_Area</vt:lpstr>
      <vt:lpstr>'SEP 15'!Print_Area</vt:lpstr>
      <vt:lpstr>'SEP 17'!Print_Area</vt:lpstr>
      <vt:lpstr>'SEP 18'!Print_Area</vt:lpstr>
      <vt:lpstr>'SEP 19'!Print_Area</vt:lpstr>
      <vt:lpstr>'SEP 20'!Print_Area</vt:lpstr>
      <vt:lpstr>'SEP 21'!Print_Area</vt:lpstr>
      <vt:lpstr>'SEP 22'!Print_Area</vt:lpstr>
      <vt:lpstr>'SEP 23'!Print_Area</vt:lpstr>
      <vt:lpstr>'SEP 24'!Print_Area</vt:lpstr>
      <vt:lpstr>'SEP 25'!Print_Area</vt:lpstr>
      <vt:lpstr>'SEP 26'!Print_Area</vt:lpstr>
      <vt:lpstr>'SEP 27'!Print_Area</vt:lpstr>
      <vt:lpstr>'SEP 28'!Print_Area</vt:lpstr>
      <vt:lpstr>'SEP 29'!Print_Area</vt:lpstr>
      <vt:lpstr>'SEP 30'!Print_Area</vt:lpstr>
      <vt:lpstr>'SEP 4'!Print_Area</vt:lpstr>
      <vt:lpstr>'SEP 5'!Print_Area</vt:lpstr>
      <vt:lpstr>'SEP 6'!Print_Area</vt:lpstr>
      <vt:lpstr>'SEP 7'!Print_Area</vt:lpstr>
      <vt:lpstr>'AUG 10'!Print_Titles</vt:lpstr>
      <vt:lpstr>'AUG 11'!Print_Titles</vt:lpstr>
      <vt:lpstr>'AUG 12'!Print_Titles</vt:lpstr>
      <vt:lpstr>'AUG 13'!Print_Titles</vt:lpstr>
      <vt:lpstr>'AUG 14'!Print_Titles</vt:lpstr>
      <vt:lpstr>'AUG 15'!Print_Titles</vt:lpstr>
      <vt:lpstr>'AUG 16'!Print_Titles</vt:lpstr>
      <vt:lpstr>'AUG 19'!Print_Titles</vt:lpstr>
      <vt:lpstr>'AUG 2'!Print_Titles</vt:lpstr>
      <vt:lpstr>'AUG 20'!Print_Titles</vt:lpstr>
      <vt:lpstr>'AUG 21'!Print_Titles</vt:lpstr>
      <vt:lpstr>'AUG 22'!Print_Titles</vt:lpstr>
      <vt:lpstr>'AUG 23'!Print_Titles</vt:lpstr>
      <vt:lpstr>'AUG 24'!Print_Titles</vt:lpstr>
      <vt:lpstr>'AUG 25'!Print_Titles</vt:lpstr>
      <vt:lpstr>'AUG 26'!Print_Titles</vt:lpstr>
      <vt:lpstr>'AUG 27'!Print_Titles</vt:lpstr>
      <vt:lpstr>'AUG 28'!Print_Titles</vt:lpstr>
      <vt:lpstr>'AUG 3'!Print_Titles</vt:lpstr>
      <vt:lpstr>'AUG 4'!Print_Titles</vt:lpstr>
      <vt:lpstr>'AUG 6'!Print_Titles</vt:lpstr>
      <vt:lpstr>'AUG 7'!Print_Titles</vt:lpstr>
      <vt:lpstr>'AUG 8'!Print_Titles</vt:lpstr>
      <vt:lpstr>'AUG 9'!Print_Titles</vt:lpstr>
      <vt:lpstr>'Detail Template'!Print_Titles</vt:lpstr>
      <vt:lpstr>'Methodology Calc'!Print_Titles</vt:lpstr>
      <vt:lpstr>'OCT 1'!Print_Titles</vt:lpstr>
      <vt:lpstr>'OCT 2'!Print_Titles</vt:lpstr>
      <vt:lpstr>'OCT 28'!Print_Titles</vt:lpstr>
      <vt:lpstr>'OCT 29'!Print_Titles</vt:lpstr>
      <vt:lpstr>'OCT 3'!Print_Titles</vt:lpstr>
      <vt:lpstr>'OCT 31'!Print_Titles</vt:lpstr>
      <vt:lpstr>'SEP 10'!Print_Titles</vt:lpstr>
      <vt:lpstr>'SEP 15'!Print_Titles</vt:lpstr>
      <vt:lpstr>'SEP 17'!Print_Titles</vt:lpstr>
      <vt:lpstr>'SEP 18'!Print_Titles</vt:lpstr>
      <vt:lpstr>'SEP 19'!Print_Titles</vt:lpstr>
      <vt:lpstr>'SEP 20'!Print_Titles</vt:lpstr>
      <vt:lpstr>'SEP 21'!Print_Titles</vt:lpstr>
      <vt:lpstr>'SEP 22'!Print_Titles</vt:lpstr>
      <vt:lpstr>'SEP 23'!Print_Titles</vt:lpstr>
      <vt:lpstr>'SEP 24'!Print_Titles</vt:lpstr>
      <vt:lpstr>'SEP 25'!Print_Titles</vt:lpstr>
      <vt:lpstr>'SEP 26'!Print_Titles</vt:lpstr>
      <vt:lpstr>'SEP 27'!Print_Titles</vt:lpstr>
      <vt:lpstr>'SEP 28'!Print_Titles</vt:lpstr>
      <vt:lpstr>'SEP 29'!Print_Titles</vt:lpstr>
      <vt:lpstr>'SEP 30'!Print_Titles</vt:lpstr>
      <vt:lpstr>'SEP 4'!Print_Titles</vt:lpstr>
      <vt:lpstr>'SEP 5'!Print_Titles</vt:lpstr>
      <vt:lpstr>'SEP 6'!Print_Titles</vt:lpstr>
      <vt:lpstr>'SEP 7'!Print_Titles</vt:lpstr>
    </vt:vector>
  </TitlesOfParts>
  <Manager/>
  <Company>IPL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Bruce, Carla</cp:lastModifiedBy>
  <cp:revision/>
  <dcterms:created xsi:type="dcterms:W3CDTF">2007-06-13T12:09:46Z</dcterms:created>
  <dcterms:modified xsi:type="dcterms:W3CDTF">2023-12-19T20:42:38Z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0x01010017F62C1BAB7D1B4998D0BFFEC59B8AD2</vt:lpwstr>
  </property>
</Properties>
</file>