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thorn_urc_in_gov/Documents/Migrated_Home_Drive/FILINGS/"/>
    </mc:Choice>
  </mc:AlternateContent>
  <xr:revisionPtr revIDLastSave="0" documentId="8_{5C4C440F-3A57-4B17-B163-5E041C5D7FD3}" xr6:coauthVersionLast="45" xr6:coauthVersionMax="45" xr10:uidLastSave="{00000000-0000-0000-0000-000000000000}"/>
  <bookViews>
    <workbookView xWindow="-120" yWindow="-120" windowWidth="19440" windowHeight="15000" tabRatio="811" xr2:uid="{00000000-000D-0000-FFFF-FFFF00000000}"/>
  </bookViews>
  <sheets>
    <sheet name="Title" sheetId="61" r:id="rId1"/>
    <sheet name="Project Tax Summary" sheetId="54" r:id="rId2"/>
    <sheet name="Tax Analysis With Proj" sheetId="42" state="hidden" r:id="rId3"/>
    <sheet name="Tax Analysis No Proj" sheetId="49" state="hidden" r:id="rId4"/>
    <sheet name="Final 2019 Schedule E" sheetId="52" state="hidden" r:id="rId5"/>
    <sheet name="Pay 2019 Tax Rates" sheetId="53" state="hidden" r:id="rId6"/>
    <sheet name="Project Disposals" sheetId="50" state="hidden" r:id="rId7"/>
    <sheet name="Tax Depr - All Categories" sheetId="44" r:id="rId8"/>
    <sheet name="Tax Depr - Transmission" sheetId="59" r:id="rId9"/>
    <sheet name="Tax Depr - Distribution" sheetId="60" r:id="rId10"/>
    <sheet name="Abatement Estimates" sheetId="48" state="hidden" r:id="rId11"/>
    <sheet name="EV CCGT Depreciation" sheetId="51" state="hidden" r:id="rId12"/>
    <sheet name="All Property Depr" sheetId="46" state="hidden" r:id="rId13"/>
    <sheet name="Summary by Project - Transmissi" sheetId="56" r:id="rId14"/>
    <sheet name="Summary by Project - Distributi" sheetId="57" r:id="rId15"/>
    <sheet name="Total by Plan Years" sheetId="55" r:id="rId16"/>
  </sheets>
  <externalReferences>
    <externalReference r:id="rId17"/>
    <externalReference r:id="rId18"/>
    <externalReference r:id="rId19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0.99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TRUE</definedName>
    <definedName name="_AtRisk_SimSetting_ConvergencePerformStdDeviationTest" hidden="1">TRUE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0.01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4" hidden="1">'Final 2019 Schedule E'!$A$23:$N$23</definedName>
    <definedName name="_xlnm._FilterDatabase" localSheetId="5" hidden="1">'Pay 2019 Tax Rates'!$A$1:$J$1</definedName>
    <definedName name="_xlnm._FilterDatabase" localSheetId="6" hidden="1">'Project Disposals'!$A$1:$J$2</definedName>
    <definedName name="_Key1" localSheetId="4" hidden="1">'Final 2019 Schedule E'!#REF!</definedName>
    <definedName name="_Key1" localSheetId="1" hidden="1">#REF!</definedName>
    <definedName name="_Key1" localSheetId="9" hidden="1">#REF!</definedName>
    <definedName name="_Key1" localSheetId="8" hidden="1">#REF!</definedName>
    <definedName name="_Key1" hidden="1">#REF!</definedName>
    <definedName name="_Order1" hidden="1">255</definedName>
    <definedName name="_Sort" localSheetId="4" hidden="1">'Final 2019 Schedule E'!#REF!</definedName>
    <definedName name="_Sort" localSheetId="1" hidden="1">#REF!</definedName>
    <definedName name="_Sort" localSheetId="9" hidden="1">#REF!</definedName>
    <definedName name="_Sort" localSheetId="8" hidden="1">#REF!</definedName>
    <definedName name="_Sort" hidden="1">#REF!</definedName>
    <definedName name="bill_titles">'[1]Proposed Rates'!$B$10:$B$60</definedName>
    <definedName name="Class">[2]DropDown!$C$1:$C$18</definedName>
    <definedName name="Length">[2]DropDown!$B$1:$B$23</definedName>
    <definedName name="ORIF_BORE__OPT_" localSheetId="14">'[3]Meter Capacity'!#REF!</definedName>
    <definedName name="ORIF_BORE__OPT_" localSheetId="13">'[3]Meter Capacity'!#REF!</definedName>
    <definedName name="ORIF_BORE__OPT_" localSheetId="9">'[3]Meter Capacity'!#REF!</definedName>
    <definedName name="ORIF_BORE__OPT_" localSheetId="8">'[3]Meter Capacity'!#REF!</definedName>
    <definedName name="ORIF_BORE__OPT_">'[3]Meter Capacity'!#REF!</definedName>
    <definedName name="Pal_Workbook_GUID" hidden="1">"BHUPPSB5VEQCBUGMFX5GYQFQ"</definedName>
    <definedName name="_xlnm.Print_Area" localSheetId="4">'Final 2019 Schedule E'!$B$24:$H$181</definedName>
    <definedName name="_xlnm.Print_Area" localSheetId="6">'Project Disposals'!$A$3:$R$10</definedName>
    <definedName name="_xlnm.Print_Area" localSheetId="14">'Summary by Project - Distributi'!$A$1:$J$29</definedName>
    <definedName name="_xlnm.Print_Area" localSheetId="13">'Summary by Project - Transmissi'!$A$1:$J$29</definedName>
    <definedName name="Print_Area_MI" localSheetId="4">'Final 2019 Schedule E'!$E$2:$H$204</definedName>
    <definedName name="Print_Area_MI" localSheetId="1">#REF!</definedName>
    <definedName name="Print_Area_MI" localSheetId="9">#REF!</definedName>
    <definedName name="Print_Area_MI" localSheetId="8">#REF!</definedName>
    <definedName name="Print_Area_MI">#REF!</definedName>
    <definedName name="_xlnm.Print_Titles" localSheetId="4">'Final 2019 Schedule E'!$1:$23</definedName>
    <definedName name="_xlnm.Print_Titles" localSheetId="6">'Project Disposals'!$1:$2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1983</definedName>
    <definedName name="RiskHasSettings" hidden="1">6</definedName>
    <definedName name="RiskMinimizeOnStart" hidden="1">FALSE</definedName>
    <definedName name="RiskMonitorConvergence" hidden="1">TRUE</definedName>
    <definedName name="RiskMultipleCPUSupportEnabled" hidden="1">FALSE</definedName>
    <definedName name="RiskNumIterations" hidden="1">1000</definedName>
    <definedName name="RiskNumSimulations" hidden="1">41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pecies">[2]DropDown!$A$1:$A$5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55" l="1"/>
  <c r="I22" i="55"/>
  <c r="H22" i="55"/>
  <c r="G22" i="55"/>
  <c r="F22" i="55"/>
  <c r="E22" i="55"/>
  <c r="D22" i="55"/>
  <c r="J19" i="55"/>
  <c r="I19" i="55"/>
  <c r="I35" i="55" s="1"/>
  <c r="H19" i="55"/>
  <c r="G19" i="55"/>
  <c r="F19" i="55"/>
  <c r="E19" i="55"/>
  <c r="D19" i="55"/>
  <c r="E35" i="55" l="1"/>
  <c r="H35" i="55"/>
  <c r="F35" i="55"/>
  <c r="J35" i="55"/>
  <c r="G35" i="55"/>
  <c r="D35" i="55"/>
  <c r="K22" i="55" l="1"/>
  <c r="A36" i="54" l="1"/>
  <c r="A37" i="54" s="1"/>
  <c r="A38" i="54" s="1"/>
  <c r="A39" i="54" s="1"/>
  <c r="A40" i="54" s="1"/>
  <c r="A41" i="54" s="1"/>
  <c r="A24" i="54"/>
  <c r="A25" i="54" s="1"/>
  <c r="A26" i="54" s="1"/>
  <c r="A27" i="54" s="1"/>
  <c r="A28" i="54" s="1"/>
  <c r="A29" i="54" s="1"/>
  <c r="A15" i="54"/>
  <c r="A16" i="54" s="1"/>
  <c r="A17" i="54" s="1"/>
  <c r="A18" i="54" s="1"/>
  <c r="A19" i="54" s="1"/>
  <c r="A20" i="54" s="1"/>
  <c r="C10" i="60"/>
  <c r="D10" i="60"/>
  <c r="E10" i="60"/>
  <c r="F10" i="60"/>
  <c r="G10" i="60"/>
  <c r="H10" i="60"/>
  <c r="C11" i="60"/>
  <c r="D11" i="60"/>
  <c r="E11" i="60"/>
  <c r="F11" i="60"/>
  <c r="G11" i="60"/>
  <c r="H11" i="60"/>
  <c r="C12" i="60"/>
  <c r="D12" i="60"/>
  <c r="E12" i="60"/>
  <c r="F12" i="60"/>
  <c r="G12" i="60"/>
  <c r="H12" i="60"/>
  <c r="C13" i="60"/>
  <c r="D13" i="60"/>
  <c r="E13" i="60"/>
  <c r="F13" i="60"/>
  <c r="G13" i="60"/>
  <c r="H13" i="60"/>
  <c r="B11" i="60"/>
  <c r="B12" i="60"/>
  <c r="B13" i="60"/>
  <c r="B20" i="60" s="1"/>
  <c r="B10" i="60"/>
  <c r="B17" i="60" s="1"/>
  <c r="C10" i="59"/>
  <c r="D10" i="59"/>
  <c r="E10" i="59"/>
  <c r="F10" i="59"/>
  <c r="G10" i="59"/>
  <c r="H10" i="59"/>
  <c r="C11" i="59"/>
  <c r="D11" i="59"/>
  <c r="E11" i="59"/>
  <c r="F11" i="59"/>
  <c r="G11" i="59"/>
  <c r="H11" i="59"/>
  <c r="C12" i="59"/>
  <c r="D12" i="59"/>
  <c r="E12" i="59"/>
  <c r="F12" i="59"/>
  <c r="G12" i="59"/>
  <c r="H12" i="59"/>
  <c r="C13" i="59"/>
  <c r="D13" i="59"/>
  <c r="E13" i="59"/>
  <c r="F13" i="59"/>
  <c r="G13" i="59"/>
  <c r="H13" i="59"/>
  <c r="B11" i="59"/>
  <c r="B18" i="59" s="1"/>
  <c r="B12" i="59"/>
  <c r="B19" i="59" s="1"/>
  <c r="B13" i="59"/>
  <c r="B20" i="59" s="1"/>
  <c r="B10" i="59"/>
  <c r="J22" i="57"/>
  <c r="I23" i="57"/>
  <c r="H23" i="57"/>
  <c r="G23" i="57"/>
  <c r="F23" i="57"/>
  <c r="E23" i="57"/>
  <c r="D23" i="57"/>
  <c r="J21" i="57"/>
  <c r="J17" i="57"/>
  <c r="J16" i="57"/>
  <c r="J15" i="57"/>
  <c r="J14" i="57"/>
  <c r="J13" i="57"/>
  <c r="J12" i="57"/>
  <c r="J11" i="57"/>
  <c r="J10" i="57"/>
  <c r="J9" i="57"/>
  <c r="J8" i="57"/>
  <c r="I18" i="57"/>
  <c r="H18" i="57"/>
  <c r="G18" i="57"/>
  <c r="F18" i="57"/>
  <c r="E18" i="57"/>
  <c r="D18" i="57"/>
  <c r="J7" i="57"/>
  <c r="I23" i="56"/>
  <c r="H23" i="56"/>
  <c r="G23" i="56"/>
  <c r="F23" i="56"/>
  <c r="E23" i="56"/>
  <c r="D23" i="56"/>
  <c r="C23" i="56"/>
  <c r="J22" i="56"/>
  <c r="J21" i="56"/>
  <c r="I18" i="56"/>
  <c r="H18" i="56"/>
  <c r="G18" i="56"/>
  <c r="F18" i="56"/>
  <c r="E18" i="56"/>
  <c r="D18" i="56"/>
  <c r="C18" i="56"/>
  <c r="J17" i="56"/>
  <c r="J16" i="56"/>
  <c r="J15" i="56"/>
  <c r="J14" i="56"/>
  <c r="J13" i="56"/>
  <c r="J12" i="56"/>
  <c r="J11" i="56"/>
  <c r="J10" i="56"/>
  <c r="J9" i="56"/>
  <c r="J8" i="56"/>
  <c r="J7" i="56"/>
  <c r="I25" i="56" l="1"/>
  <c r="E25" i="57"/>
  <c r="D2" i="60" s="1"/>
  <c r="G25" i="60"/>
  <c r="E28" i="54" s="1"/>
  <c r="I25" i="57"/>
  <c r="H2" i="60" s="1"/>
  <c r="E25" i="56"/>
  <c r="J23" i="56"/>
  <c r="F25" i="56"/>
  <c r="F25" i="57"/>
  <c r="E2" i="60" s="1"/>
  <c r="H2" i="59"/>
  <c r="C20" i="60"/>
  <c r="E19" i="60"/>
  <c r="H20" i="60"/>
  <c r="D25" i="57"/>
  <c r="C2" i="60" s="1"/>
  <c r="H25" i="57"/>
  <c r="G2" i="60" s="1"/>
  <c r="J23" i="57"/>
  <c r="C25" i="60"/>
  <c r="E24" i="54" s="1"/>
  <c r="G20" i="60"/>
  <c r="H25" i="60"/>
  <c r="E29" i="54" s="1"/>
  <c r="B19" i="60"/>
  <c r="C19" i="60"/>
  <c r="G19" i="60"/>
  <c r="F25" i="60"/>
  <c r="E27" i="54" s="1"/>
  <c r="F18" i="60"/>
  <c r="H18" i="60"/>
  <c r="B18" i="60"/>
  <c r="E18" i="60"/>
  <c r="C20" i="59"/>
  <c r="D25" i="59"/>
  <c r="E16" i="54" s="1"/>
  <c r="C25" i="56"/>
  <c r="G25" i="56"/>
  <c r="H25" i="59"/>
  <c r="E20" i="54" s="1"/>
  <c r="J18" i="56"/>
  <c r="J25" i="56" s="1"/>
  <c r="D25" i="56"/>
  <c r="H25" i="56"/>
  <c r="D25" i="60"/>
  <c r="E25" i="54" s="1"/>
  <c r="F19" i="60"/>
  <c r="D20" i="60"/>
  <c r="D18" i="60"/>
  <c r="F20" i="60"/>
  <c r="B25" i="60"/>
  <c r="E23" i="54" s="1"/>
  <c r="E17" i="60"/>
  <c r="F17" i="60"/>
  <c r="C18" i="60"/>
  <c r="H19" i="60"/>
  <c r="E25" i="60"/>
  <c r="E26" i="54" s="1"/>
  <c r="B14" i="60"/>
  <c r="C23" i="54" s="1"/>
  <c r="D23" i="54" s="1"/>
  <c r="F14" i="60"/>
  <c r="C17" i="60"/>
  <c r="G17" i="60"/>
  <c r="E14" i="60"/>
  <c r="D19" i="60"/>
  <c r="C14" i="60"/>
  <c r="G14" i="60"/>
  <c r="D17" i="60"/>
  <c r="H17" i="60"/>
  <c r="G18" i="60"/>
  <c r="E20" i="60"/>
  <c r="D14" i="60"/>
  <c r="H14" i="60"/>
  <c r="E18" i="59"/>
  <c r="F19" i="59"/>
  <c r="G20" i="59"/>
  <c r="E17" i="59"/>
  <c r="F18" i="59"/>
  <c r="C19" i="59"/>
  <c r="G19" i="59"/>
  <c r="D20" i="59"/>
  <c r="H20" i="59"/>
  <c r="B25" i="59"/>
  <c r="E14" i="54" s="1"/>
  <c r="F25" i="59"/>
  <c r="E18" i="54" s="1"/>
  <c r="D18" i="59"/>
  <c r="H18" i="59"/>
  <c r="E19" i="59"/>
  <c r="F20" i="59"/>
  <c r="B17" i="59"/>
  <c r="B21" i="59" s="1"/>
  <c r="F14" i="54" s="1"/>
  <c r="C25" i="59"/>
  <c r="E15" i="54" s="1"/>
  <c r="G25" i="59"/>
  <c r="E19" i="54" s="1"/>
  <c r="C18" i="59"/>
  <c r="D19" i="59"/>
  <c r="E20" i="59"/>
  <c r="F14" i="59"/>
  <c r="G17" i="59"/>
  <c r="C14" i="59"/>
  <c r="G14" i="59"/>
  <c r="D17" i="59"/>
  <c r="H17" i="59"/>
  <c r="E14" i="59"/>
  <c r="F17" i="59"/>
  <c r="G18" i="59"/>
  <c r="H19" i="59"/>
  <c r="E25" i="59"/>
  <c r="E17" i="54" s="1"/>
  <c r="B14" i="59"/>
  <c r="C14" i="54" s="1"/>
  <c r="C17" i="59"/>
  <c r="D14" i="59"/>
  <c r="H14" i="59"/>
  <c r="J18" i="57"/>
  <c r="G25" i="57"/>
  <c r="C18" i="57"/>
  <c r="C23" i="57"/>
  <c r="D2" i="59" l="1"/>
  <c r="E2" i="59"/>
  <c r="E15" i="59" s="1"/>
  <c r="E29" i="56"/>
  <c r="J25" i="57"/>
  <c r="F29" i="57"/>
  <c r="I29" i="56"/>
  <c r="I29" i="57"/>
  <c r="B21" i="60"/>
  <c r="F23" i="54" s="1"/>
  <c r="G23" i="54" s="1"/>
  <c r="G2" i="59"/>
  <c r="G15" i="59" s="1"/>
  <c r="F2" i="59"/>
  <c r="C2" i="59"/>
  <c r="C15" i="59" s="1"/>
  <c r="B2" i="59"/>
  <c r="B15" i="59" s="1"/>
  <c r="H23" i="54"/>
  <c r="E29" i="57"/>
  <c r="F29" i="56"/>
  <c r="C25" i="57"/>
  <c r="F2" i="60"/>
  <c r="F15" i="60" s="1"/>
  <c r="H21" i="60"/>
  <c r="F29" i="54" s="1"/>
  <c r="C27" i="54"/>
  <c r="H27" i="54" s="1"/>
  <c r="D15" i="60"/>
  <c r="C25" i="54"/>
  <c r="H25" i="54" s="1"/>
  <c r="E15" i="60"/>
  <c r="C26" i="54"/>
  <c r="H26" i="54" s="1"/>
  <c r="G15" i="60"/>
  <c r="C28" i="54"/>
  <c r="H28" i="54" s="1"/>
  <c r="G21" i="60"/>
  <c r="F28" i="54" s="1"/>
  <c r="H15" i="60"/>
  <c r="C29" i="54"/>
  <c r="H29" i="54" s="1"/>
  <c r="C15" i="60"/>
  <c r="C24" i="54"/>
  <c r="H24" i="54" s="1"/>
  <c r="F21" i="60"/>
  <c r="F27" i="54" s="1"/>
  <c r="E21" i="60"/>
  <c r="F26" i="54" s="1"/>
  <c r="D14" i="54"/>
  <c r="H15" i="59"/>
  <c r="C20" i="54"/>
  <c r="C17" i="54"/>
  <c r="C15" i="54"/>
  <c r="G14" i="54"/>
  <c r="C19" i="54"/>
  <c r="D15" i="59"/>
  <c r="C16" i="54"/>
  <c r="C18" i="54"/>
  <c r="H14" i="54"/>
  <c r="D21" i="60"/>
  <c r="F25" i="54" s="1"/>
  <c r="C21" i="60"/>
  <c r="F24" i="54" s="1"/>
  <c r="F21" i="59"/>
  <c r="F18" i="54" s="1"/>
  <c r="E21" i="59"/>
  <c r="F17" i="54" s="1"/>
  <c r="G21" i="59"/>
  <c r="F19" i="54" s="1"/>
  <c r="D21" i="59"/>
  <c r="F16" i="54" s="1"/>
  <c r="H21" i="59"/>
  <c r="F20" i="54" s="1"/>
  <c r="C21" i="59"/>
  <c r="F15" i="54" s="1"/>
  <c r="H29" i="57" l="1"/>
  <c r="D29" i="56"/>
  <c r="D29" i="57"/>
  <c r="G24" i="54"/>
  <c r="G25" i="54" s="1"/>
  <c r="G26" i="54" s="1"/>
  <c r="G27" i="54" s="1"/>
  <c r="G28" i="54" s="1"/>
  <c r="G29" i="54" s="1"/>
  <c r="B23" i="59"/>
  <c r="C23" i="59" s="1"/>
  <c r="D23" i="59" s="1"/>
  <c r="E23" i="59" s="1"/>
  <c r="F23" i="59" s="1"/>
  <c r="G23" i="59" s="1"/>
  <c r="H23" i="59" s="1"/>
  <c r="I23" i="54"/>
  <c r="J23" i="54" s="1"/>
  <c r="H29" i="56"/>
  <c r="G29" i="57"/>
  <c r="J27" i="57"/>
  <c r="B2" i="60"/>
  <c r="G29" i="56"/>
  <c r="D24" i="54"/>
  <c r="I24" i="54" s="1"/>
  <c r="J24" i="54" s="1"/>
  <c r="F15" i="59"/>
  <c r="J27" i="56"/>
  <c r="C29" i="57"/>
  <c r="J28" i="56"/>
  <c r="C29" i="56"/>
  <c r="D15" i="54"/>
  <c r="H18" i="54"/>
  <c r="H19" i="54"/>
  <c r="H15" i="54"/>
  <c r="H20" i="54"/>
  <c r="G15" i="54"/>
  <c r="I14" i="54"/>
  <c r="H16" i="54"/>
  <c r="H17" i="54"/>
  <c r="J28" i="57" l="1"/>
  <c r="J29" i="57" s="1"/>
  <c r="J29" i="56"/>
  <c r="D25" i="54"/>
  <c r="D26" i="54" s="1"/>
  <c r="B23" i="60"/>
  <c r="C23" i="60" s="1"/>
  <c r="D23" i="60" s="1"/>
  <c r="E23" i="60" s="1"/>
  <c r="F23" i="60" s="1"/>
  <c r="G23" i="60" s="1"/>
  <c r="H23" i="60" s="1"/>
  <c r="B15" i="60"/>
  <c r="D16" i="54"/>
  <c r="I15" i="54"/>
  <c r="J15" i="54" s="1"/>
  <c r="J14" i="54"/>
  <c r="G16" i="54"/>
  <c r="I25" i="54" l="1"/>
  <c r="J25" i="54" s="1"/>
  <c r="I16" i="54"/>
  <c r="J16" i="54" s="1"/>
  <c r="D17" i="54"/>
  <c r="G17" i="54"/>
  <c r="D27" i="54"/>
  <c r="I26" i="54"/>
  <c r="J26" i="54" s="1"/>
  <c r="I17" i="54" l="1"/>
  <c r="D18" i="54"/>
  <c r="D19" i="54" s="1"/>
  <c r="G18" i="54"/>
  <c r="J17" i="54"/>
  <c r="D28" i="54"/>
  <c r="I27" i="54"/>
  <c r="J27" i="54" s="1"/>
  <c r="C10" i="44"/>
  <c r="D10" i="44"/>
  <c r="E10" i="44"/>
  <c r="F10" i="44"/>
  <c r="G10" i="44"/>
  <c r="H10" i="44"/>
  <c r="C11" i="44"/>
  <c r="D11" i="44"/>
  <c r="E11" i="44"/>
  <c r="F11" i="44"/>
  <c r="G11" i="44"/>
  <c r="H11" i="44"/>
  <c r="C12" i="44"/>
  <c r="D12" i="44"/>
  <c r="E12" i="44"/>
  <c r="F12" i="44"/>
  <c r="G12" i="44"/>
  <c r="H12" i="44"/>
  <c r="C13" i="44"/>
  <c r="D13" i="44"/>
  <c r="E13" i="44"/>
  <c r="F13" i="44"/>
  <c r="G13" i="44"/>
  <c r="H13" i="44"/>
  <c r="B11" i="44"/>
  <c r="B12" i="44"/>
  <c r="B13" i="44"/>
  <c r="B10" i="44"/>
  <c r="G16" i="55"/>
  <c r="K5" i="55"/>
  <c r="K6" i="55"/>
  <c r="K7" i="55"/>
  <c r="K8" i="55"/>
  <c r="K9" i="55"/>
  <c r="K10" i="55"/>
  <c r="E16" i="55"/>
  <c r="I16" i="55"/>
  <c r="K12" i="55"/>
  <c r="K13" i="55"/>
  <c r="K14" i="55"/>
  <c r="K15" i="55"/>
  <c r="D16" i="55"/>
  <c r="F16" i="55"/>
  <c r="H16" i="55"/>
  <c r="J16" i="55"/>
  <c r="K21" i="55"/>
  <c r="K23" i="55"/>
  <c r="K24" i="55"/>
  <c r="K25" i="55"/>
  <c r="K26" i="55"/>
  <c r="K27" i="55"/>
  <c r="K28" i="55"/>
  <c r="K29" i="55"/>
  <c r="K30" i="55"/>
  <c r="K31" i="55"/>
  <c r="K32" i="55"/>
  <c r="K33" i="55"/>
  <c r="K34" i="55"/>
  <c r="H3" i="55" l="1"/>
  <c r="I18" i="54"/>
  <c r="J18" i="54" s="1"/>
  <c r="G19" i="54"/>
  <c r="I19" i="54" s="1"/>
  <c r="D29" i="54"/>
  <c r="I29" i="54" s="1"/>
  <c r="J29" i="54" s="1"/>
  <c r="I28" i="54"/>
  <c r="J28" i="54" s="1"/>
  <c r="D20" i="54"/>
  <c r="F3" i="55"/>
  <c r="D2" i="44" s="1"/>
  <c r="E3" i="55"/>
  <c r="F2" i="44"/>
  <c r="J3" i="55"/>
  <c r="H2" i="44" s="1"/>
  <c r="I3" i="55"/>
  <c r="G3" i="55"/>
  <c r="E2" i="44" s="1"/>
  <c r="K19" i="55"/>
  <c r="K20" i="55"/>
  <c r="K16" i="55"/>
  <c r="K35" i="55"/>
  <c r="K11" i="55"/>
  <c r="D55" i="44"/>
  <c r="E55" i="44"/>
  <c r="F55" i="44"/>
  <c r="G55" i="44"/>
  <c r="H55" i="44"/>
  <c r="C55" i="44"/>
  <c r="B55" i="44"/>
  <c r="H48" i="44"/>
  <c r="G48" i="44"/>
  <c r="F48" i="44"/>
  <c r="E48" i="44"/>
  <c r="D48" i="44"/>
  <c r="C48" i="44"/>
  <c r="B48" i="44"/>
  <c r="D25" i="44"/>
  <c r="E25" i="44"/>
  <c r="F25" i="44"/>
  <c r="G25" i="44"/>
  <c r="H25" i="44"/>
  <c r="C25" i="44"/>
  <c r="B25" i="44"/>
  <c r="E5" i="54" s="1"/>
  <c r="E35" i="54" s="1"/>
  <c r="J19" i="54" l="1"/>
  <c r="G20" i="54"/>
  <c r="G2" i="44"/>
  <c r="C10" i="54" s="1"/>
  <c r="C2" i="44"/>
  <c r="C6" i="54" s="1"/>
  <c r="D3" i="55"/>
  <c r="C11" i="54"/>
  <c r="C9" i="54"/>
  <c r="C39" i="54" s="1"/>
  <c r="C8" i="54"/>
  <c r="C7" i="54"/>
  <c r="A6" i="54"/>
  <c r="A7" i="54" s="1"/>
  <c r="A8" i="54" s="1"/>
  <c r="A9" i="54" s="1"/>
  <c r="A10" i="54" s="1"/>
  <c r="A11" i="54" s="1"/>
  <c r="E11" i="54" s="1"/>
  <c r="E41" i="54" s="1"/>
  <c r="E8" i="54" l="1"/>
  <c r="E38" i="54" s="1"/>
  <c r="E10" i="54"/>
  <c r="E40" i="54" s="1"/>
  <c r="E6" i="54"/>
  <c r="E36" i="54" s="1"/>
  <c r="E9" i="54"/>
  <c r="E39" i="54" s="1"/>
  <c r="E7" i="54"/>
  <c r="E37" i="54" s="1"/>
  <c r="C40" i="54"/>
  <c r="C37" i="54"/>
  <c r="H11" i="54"/>
  <c r="H41" i="54" s="1"/>
  <c r="C41" i="54"/>
  <c r="C38" i="54"/>
  <c r="C36" i="54"/>
  <c r="I20" i="54"/>
  <c r="K3" i="55"/>
  <c r="B2" i="44"/>
  <c r="E81" i="42"/>
  <c r="E74" i="42" s="1"/>
  <c r="E80" i="42"/>
  <c r="F80" i="42" s="1"/>
  <c r="G80" i="42" s="1"/>
  <c r="H80" i="42" s="1"/>
  <c r="I80" i="42" s="1"/>
  <c r="J80" i="42" s="1"/>
  <c r="K80" i="42" s="1"/>
  <c r="L80" i="42" s="1"/>
  <c r="H6" i="54" l="1"/>
  <c r="H36" i="54" s="1"/>
  <c r="H8" i="54"/>
  <c r="H38" i="54" s="1"/>
  <c r="H10" i="54"/>
  <c r="H40" i="54" s="1"/>
  <c r="H9" i="54"/>
  <c r="H39" i="54" s="1"/>
  <c r="H7" i="54"/>
  <c r="H37" i="54" s="1"/>
  <c r="J20" i="54"/>
  <c r="F81" i="42"/>
  <c r="M80" i="42"/>
  <c r="F73" i="42"/>
  <c r="G73" i="42"/>
  <c r="H73" i="42"/>
  <c r="I73" i="42"/>
  <c r="J73" i="42"/>
  <c r="K73" i="42"/>
  <c r="L73" i="42"/>
  <c r="E73" i="42"/>
  <c r="F74" i="42" l="1"/>
  <c r="G81" i="42"/>
  <c r="M83" i="42"/>
  <c r="M73" i="42"/>
  <c r="M88" i="42"/>
  <c r="F76" i="42"/>
  <c r="G76" i="42"/>
  <c r="H76" i="42"/>
  <c r="I76" i="42"/>
  <c r="J76" i="42"/>
  <c r="K76" i="42"/>
  <c r="L76" i="42"/>
  <c r="E76" i="42"/>
  <c r="H81" i="42" l="1"/>
  <c r="G74" i="42"/>
  <c r="M76" i="42"/>
  <c r="I81" i="42" l="1"/>
  <c r="H74" i="42"/>
  <c r="D48" i="49"/>
  <c r="E48" i="49" s="1"/>
  <c r="F48" i="49" s="1"/>
  <c r="G48" i="49" s="1"/>
  <c r="H48" i="49" s="1"/>
  <c r="I48" i="49" s="1"/>
  <c r="J48" i="49" s="1"/>
  <c r="K48" i="49" s="1"/>
  <c r="L48" i="49" s="1"/>
  <c r="H16" i="51"/>
  <c r="H15" i="51"/>
  <c r="L42" i="42" s="1"/>
  <c r="H14" i="51"/>
  <c r="K42" i="42" s="1"/>
  <c r="H13" i="51"/>
  <c r="J42" i="42" s="1"/>
  <c r="H12" i="51"/>
  <c r="I42" i="42" s="1"/>
  <c r="H11" i="51"/>
  <c r="H42" i="42" s="1"/>
  <c r="H10" i="51"/>
  <c r="G42" i="42" s="1"/>
  <c r="H9" i="51"/>
  <c r="F42" i="42" s="1"/>
  <c r="H8" i="51"/>
  <c r="E42" i="42" s="1"/>
  <c r="M184" i="52"/>
  <c r="M138" i="52"/>
  <c r="M122" i="52"/>
  <c r="M121" i="52"/>
  <c r="M119" i="52"/>
  <c r="M116" i="52"/>
  <c r="M80" i="52"/>
  <c r="M76" i="52"/>
  <c r="M49" i="52"/>
  <c r="M47" i="52"/>
  <c r="M45" i="52"/>
  <c r="M102" i="52"/>
  <c r="M112" i="52"/>
  <c r="M89" i="52"/>
  <c r="M70" i="52"/>
  <c r="M128" i="52"/>
  <c r="M103" i="52"/>
  <c r="M100" i="52"/>
  <c r="M57" i="52"/>
  <c r="M91" i="52"/>
  <c r="M132" i="52"/>
  <c r="M130" i="52"/>
  <c r="M131" i="52"/>
  <c r="M79" i="52"/>
  <c r="M134" i="52"/>
  <c r="M133" i="52"/>
  <c r="M129" i="52"/>
  <c r="M127" i="52"/>
  <c r="M126" i="52"/>
  <c r="M125" i="52"/>
  <c r="M123" i="52"/>
  <c r="M78" i="52"/>
  <c r="M115" i="52"/>
  <c r="M62" i="52"/>
  <c r="M54" i="52"/>
  <c r="M166" i="52"/>
  <c r="M75" i="52"/>
  <c r="M167" i="52"/>
  <c r="M71" i="52"/>
  <c r="M73" i="52"/>
  <c r="M56" i="52"/>
  <c r="M163" i="52"/>
  <c r="M83" i="52"/>
  <c r="M69" i="52"/>
  <c r="M50" i="52"/>
  <c r="M60" i="52"/>
  <c r="M179" i="52"/>
  <c r="M178" i="52"/>
  <c r="M38" i="52"/>
  <c r="M48" i="52"/>
  <c r="M51" i="52"/>
  <c r="M168" i="52"/>
  <c r="M67" i="52"/>
  <c r="M177" i="52"/>
  <c r="M164" i="52"/>
  <c r="M53" i="52"/>
  <c r="M33" i="52"/>
  <c r="M27" i="52"/>
  <c r="M41" i="52"/>
  <c r="M150" i="52"/>
  <c r="M42" i="52"/>
  <c r="M29" i="52"/>
  <c r="M46" i="52"/>
  <c r="M58" i="52"/>
  <c r="M161" i="52"/>
  <c r="M165" i="52"/>
  <c r="M160" i="52"/>
  <c r="M162" i="52"/>
  <c r="M35" i="52"/>
  <c r="M176" i="52"/>
  <c r="M34" i="52"/>
  <c r="M159" i="52"/>
  <c r="M81" i="52"/>
  <c r="M146" i="52"/>
  <c r="M147" i="52"/>
  <c r="M82" i="52"/>
  <c r="M39" i="52"/>
  <c r="M143" i="52"/>
  <c r="M37" i="52"/>
  <c r="M149" i="52"/>
  <c r="M36" i="52"/>
  <c r="M40" i="52"/>
  <c r="M55" i="52"/>
  <c r="M44" i="52"/>
  <c r="M142" i="52"/>
  <c r="M64" i="52"/>
  <c r="M157" i="52"/>
  <c r="M171" i="52"/>
  <c r="M72" i="52"/>
  <c r="M31" i="52"/>
  <c r="M153" i="52"/>
  <c r="M169" i="52"/>
  <c r="M170" i="52"/>
  <c r="M145" i="52"/>
  <c r="M174" i="52"/>
  <c r="M59" i="52"/>
  <c r="M26" i="52"/>
  <c r="M173" i="52"/>
  <c r="M84" i="52"/>
  <c r="M175" i="52"/>
  <c r="M144" i="52"/>
  <c r="M66" i="52"/>
  <c r="M43" i="52"/>
  <c r="M61" i="52"/>
  <c r="M86" i="52"/>
  <c r="M32" i="52"/>
  <c r="M85" i="52"/>
  <c r="M65" i="52"/>
  <c r="M87" i="52"/>
  <c r="M28" i="52"/>
  <c r="M52" i="52"/>
  <c r="M74" i="52"/>
  <c r="M25" i="52"/>
  <c r="M172" i="52"/>
  <c r="M88" i="52"/>
  <c r="M156" i="52"/>
  <c r="M154" i="52"/>
  <c r="M152" i="52"/>
  <c r="M30" i="52"/>
  <c r="M155" i="52"/>
  <c r="M158" i="52"/>
  <c r="M151" i="52"/>
  <c r="M148" i="52"/>
  <c r="M24" i="52"/>
  <c r="F2064" i="53"/>
  <c r="F2063" i="53"/>
  <c r="F2062" i="53"/>
  <c r="F2061" i="53"/>
  <c r="F2060" i="53"/>
  <c r="F2059" i="53"/>
  <c r="F2058" i="53"/>
  <c r="F2057" i="53"/>
  <c r="F2056" i="53"/>
  <c r="F2055" i="53"/>
  <c r="F2054" i="53"/>
  <c r="F2053" i="53"/>
  <c r="F2052" i="53"/>
  <c r="F2051" i="53"/>
  <c r="F2050" i="53"/>
  <c r="F2049" i="53"/>
  <c r="F2048" i="53"/>
  <c r="F2047" i="53"/>
  <c r="F2046" i="53"/>
  <c r="F2045" i="53"/>
  <c r="F2044" i="53"/>
  <c r="F2043" i="53"/>
  <c r="F2042" i="53"/>
  <c r="F2041" i="53"/>
  <c r="F2040" i="53"/>
  <c r="F2039" i="53"/>
  <c r="F2038" i="53"/>
  <c r="F2037" i="53"/>
  <c r="F2036" i="53"/>
  <c r="F2035" i="53"/>
  <c r="F2034" i="53"/>
  <c r="F2033" i="53"/>
  <c r="F2032" i="53"/>
  <c r="F2031" i="53"/>
  <c r="F2030" i="53"/>
  <c r="F2029" i="53"/>
  <c r="F2028" i="53"/>
  <c r="F2027" i="53"/>
  <c r="F2026" i="53"/>
  <c r="F2025" i="53"/>
  <c r="F2024" i="53"/>
  <c r="F2023" i="53"/>
  <c r="F2022" i="53"/>
  <c r="F2021" i="53"/>
  <c r="F2020" i="53"/>
  <c r="F2019" i="53"/>
  <c r="F2018" i="53"/>
  <c r="F2017" i="53"/>
  <c r="F2016" i="53"/>
  <c r="F2015" i="53"/>
  <c r="F2014" i="53"/>
  <c r="F2013" i="53"/>
  <c r="F2012" i="53"/>
  <c r="F2011" i="53"/>
  <c r="F2010" i="53"/>
  <c r="F2009" i="53"/>
  <c r="F2008" i="53"/>
  <c r="F2007" i="53"/>
  <c r="F2006" i="53"/>
  <c r="F2005" i="53"/>
  <c r="F2004" i="53"/>
  <c r="F2003" i="53"/>
  <c r="F2002" i="53"/>
  <c r="F2001" i="53"/>
  <c r="F2000" i="53"/>
  <c r="F1999" i="53"/>
  <c r="F1998" i="53"/>
  <c r="F1997" i="53"/>
  <c r="F1996" i="53"/>
  <c r="F1995" i="53"/>
  <c r="F1994" i="53"/>
  <c r="F1993" i="53"/>
  <c r="F1992" i="53"/>
  <c r="F1991" i="53"/>
  <c r="F1990" i="53"/>
  <c r="F1989" i="53"/>
  <c r="F1988" i="53"/>
  <c r="F1987" i="53"/>
  <c r="F1986" i="53"/>
  <c r="F1985" i="53"/>
  <c r="F1984" i="53"/>
  <c r="F1983" i="53"/>
  <c r="F1982" i="53"/>
  <c r="F1981" i="53"/>
  <c r="F1980" i="53"/>
  <c r="F1979" i="53"/>
  <c r="F1978" i="53"/>
  <c r="F1977" i="53"/>
  <c r="F1976" i="53"/>
  <c r="F1975" i="53"/>
  <c r="F1974" i="53"/>
  <c r="F1973" i="53"/>
  <c r="F1972" i="53"/>
  <c r="F1971" i="53"/>
  <c r="F1970" i="53"/>
  <c r="F1969" i="53"/>
  <c r="F1968" i="53"/>
  <c r="F1967" i="53"/>
  <c r="F1966" i="53"/>
  <c r="F1965" i="53"/>
  <c r="F1964" i="53"/>
  <c r="F1963" i="53"/>
  <c r="F1962" i="53"/>
  <c r="F1961" i="53"/>
  <c r="F1960" i="53"/>
  <c r="F1959" i="53"/>
  <c r="F1958" i="53"/>
  <c r="F1957" i="53"/>
  <c r="F1956" i="53"/>
  <c r="F1955" i="53"/>
  <c r="F1954" i="53"/>
  <c r="F1953" i="53"/>
  <c r="F1952" i="53"/>
  <c r="F1951" i="53"/>
  <c r="F1950" i="53"/>
  <c r="F1949" i="53"/>
  <c r="F1948" i="53"/>
  <c r="F1947" i="53"/>
  <c r="F1946" i="53"/>
  <c r="F1945" i="53"/>
  <c r="F1944" i="53"/>
  <c r="F1943" i="53"/>
  <c r="F1942" i="53"/>
  <c r="F1941" i="53"/>
  <c r="F1940" i="53"/>
  <c r="F1939" i="53"/>
  <c r="F1938" i="53"/>
  <c r="F1937" i="53"/>
  <c r="F1936" i="53"/>
  <c r="F1935" i="53"/>
  <c r="F1934" i="53"/>
  <c r="F1933" i="53"/>
  <c r="F1932" i="53"/>
  <c r="F1931" i="53"/>
  <c r="F1930" i="53"/>
  <c r="F1929" i="53"/>
  <c r="F1928" i="53"/>
  <c r="F1927" i="53"/>
  <c r="F1926" i="53"/>
  <c r="F1925" i="53"/>
  <c r="F1924" i="53"/>
  <c r="F1923" i="53"/>
  <c r="F1922" i="53"/>
  <c r="F1921" i="53"/>
  <c r="F1920" i="53"/>
  <c r="F1919" i="53"/>
  <c r="F1918" i="53"/>
  <c r="F1917" i="53"/>
  <c r="F1916" i="53"/>
  <c r="F1915" i="53"/>
  <c r="F1914" i="53"/>
  <c r="F1913" i="53"/>
  <c r="F1912" i="53"/>
  <c r="F1911" i="53"/>
  <c r="F1910" i="53"/>
  <c r="F1909" i="53"/>
  <c r="F1908" i="53"/>
  <c r="F1907" i="53"/>
  <c r="F1906" i="53"/>
  <c r="F1905" i="53"/>
  <c r="F1904" i="53"/>
  <c r="F1903" i="53"/>
  <c r="F1902" i="53"/>
  <c r="F1901" i="53"/>
  <c r="F1900" i="53"/>
  <c r="F1899" i="53"/>
  <c r="F1898" i="53"/>
  <c r="F1897" i="53"/>
  <c r="F1896" i="53"/>
  <c r="F1895" i="53"/>
  <c r="F1894" i="53"/>
  <c r="F1893" i="53"/>
  <c r="F1892" i="53"/>
  <c r="F1891" i="53"/>
  <c r="F1890" i="53"/>
  <c r="F1889" i="53"/>
  <c r="F1888" i="53"/>
  <c r="F1887" i="53"/>
  <c r="F1886" i="53"/>
  <c r="F1885" i="53"/>
  <c r="F1884" i="53"/>
  <c r="F1883" i="53"/>
  <c r="F1882" i="53"/>
  <c r="F1881" i="53"/>
  <c r="F1880" i="53"/>
  <c r="F1879" i="53"/>
  <c r="F1878" i="53"/>
  <c r="F1877" i="53"/>
  <c r="F1876" i="53"/>
  <c r="F1875" i="53"/>
  <c r="F1874" i="53"/>
  <c r="F1873" i="53"/>
  <c r="F1872" i="53"/>
  <c r="F1871" i="53"/>
  <c r="F1870" i="53"/>
  <c r="F1869" i="53"/>
  <c r="F1868" i="53"/>
  <c r="F1867" i="53"/>
  <c r="F1866" i="53"/>
  <c r="F1865" i="53"/>
  <c r="F1864" i="53"/>
  <c r="F1863" i="53"/>
  <c r="F1862" i="53"/>
  <c r="F1861" i="53"/>
  <c r="F1860" i="53"/>
  <c r="F1859" i="53"/>
  <c r="F1858" i="53"/>
  <c r="F1857" i="53"/>
  <c r="F1856" i="53"/>
  <c r="F1855" i="53"/>
  <c r="F1854" i="53"/>
  <c r="F1853" i="53"/>
  <c r="F1852" i="53"/>
  <c r="F1851" i="53"/>
  <c r="F1850" i="53"/>
  <c r="F1849" i="53"/>
  <c r="F1848" i="53"/>
  <c r="F1847" i="53"/>
  <c r="F1846" i="53"/>
  <c r="F1845" i="53"/>
  <c r="F1844" i="53"/>
  <c r="F1843" i="53"/>
  <c r="F1842" i="53"/>
  <c r="F1841" i="53"/>
  <c r="F1840" i="53"/>
  <c r="F1839" i="53"/>
  <c r="F1838" i="53"/>
  <c r="F1837" i="53"/>
  <c r="F1836" i="53"/>
  <c r="F1835" i="53"/>
  <c r="F1834" i="53"/>
  <c r="F1833" i="53"/>
  <c r="F1832" i="53"/>
  <c r="F1831" i="53"/>
  <c r="F1830" i="53"/>
  <c r="F1829" i="53"/>
  <c r="F1828" i="53"/>
  <c r="F1827" i="53"/>
  <c r="F1826" i="53"/>
  <c r="F1825" i="53"/>
  <c r="F1824" i="53"/>
  <c r="F1823" i="53"/>
  <c r="F1822" i="53"/>
  <c r="F1821" i="53"/>
  <c r="F1820" i="53"/>
  <c r="F1819" i="53"/>
  <c r="F1818" i="53"/>
  <c r="F1817" i="53"/>
  <c r="F1816" i="53"/>
  <c r="F1815" i="53"/>
  <c r="F1814" i="53"/>
  <c r="F1813" i="53"/>
  <c r="F1812" i="53"/>
  <c r="F1811" i="53"/>
  <c r="F1810" i="53"/>
  <c r="F1809" i="53"/>
  <c r="F1808" i="53"/>
  <c r="F1807" i="53"/>
  <c r="F1806" i="53"/>
  <c r="F1805" i="53"/>
  <c r="F1804" i="53"/>
  <c r="F1803" i="53"/>
  <c r="F1802" i="53"/>
  <c r="F1801" i="53"/>
  <c r="F1800" i="53"/>
  <c r="F1799" i="53"/>
  <c r="F1798" i="53"/>
  <c r="F1797" i="53"/>
  <c r="F1796" i="53"/>
  <c r="F1795" i="53"/>
  <c r="F1794" i="53"/>
  <c r="F1793" i="53"/>
  <c r="F1792" i="53"/>
  <c r="F1791" i="53"/>
  <c r="F1790" i="53"/>
  <c r="F1789" i="53"/>
  <c r="F1788" i="53"/>
  <c r="F1787" i="53"/>
  <c r="F1786" i="53"/>
  <c r="F1785" i="53"/>
  <c r="F1784" i="53"/>
  <c r="F1783" i="53"/>
  <c r="F1782" i="53"/>
  <c r="F1781" i="53"/>
  <c r="F1780" i="53"/>
  <c r="F1779" i="53"/>
  <c r="F1778" i="53"/>
  <c r="F1777" i="53"/>
  <c r="F1776" i="53"/>
  <c r="F1775" i="53"/>
  <c r="F1774" i="53"/>
  <c r="F1773" i="53"/>
  <c r="F1772" i="53"/>
  <c r="F1771" i="53"/>
  <c r="F1770" i="53"/>
  <c r="F1769" i="53"/>
  <c r="F1768" i="53"/>
  <c r="F1767" i="53"/>
  <c r="F1766" i="53"/>
  <c r="F1765" i="53"/>
  <c r="F1764" i="53"/>
  <c r="F1763" i="53"/>
  <c r="F1762" i="53"/>
  <c r="F1761" i="53"/>
  <c r="F1760" i="53"/>
  <c r="F1759" i="53"/>
  <c r="F1758" i="53"/>
  <c r="F1757" i="53"/>
  <c r="F1756" i="53"/>
  <c r="F1755" i="53"/>
  <c r="F1754" i="53"/>
  <c r="F1753" i="53"/>
  <c r="F1752" i="53"/>
  <c r="F1751" i="53"/>
  <c r="F1750" i="53"/>
  <c r="F1749" i="53"/>
  <c r="F1748" i="53"/>
  <c r="F1747" i="53"/>
  <c r="F1746" i="53"/>
  <c r="F1745" i="53"/>
  <c r="F1744" i="53"/>
  <c r="F1743" i="53"/>
  <c r="F1742" i="53"/>
  <c r="F1741" i="53"/>
  <c r="F1740" i="53"/>
  <c r="F1739" i="53"/>
  <c r="F1738" i="53"/>
  <c r="F1737" i="53"/>
  <c r="F1736" i="53"/>
  <c r="F1735" i="53"/>
  <c r="F1734" i="53"/>
  <c r="F1733" i="53"/>
  <c r="F1732" i="53"/>
  <c r="F1731" i="53"/>
  <c r="F1730" i="53"/>
  <c r="F1729" i="53"/>
  <c r="F1728" i="53"/>
  <c r="F1727" i="53"/>
  <c r="F1726" i="53"/>
  <c r="F1725" i="53"/>
  <c r="F1724" i="53"/>
  <c r="F1723" i="53"/>
  <c r="F1722" i="53"/>
  <c r="F1721" i="53"/>
  <c r="F1720" i="53"/>
  <c r="F1719" i="53"/>
  <c r="F1718" i="53"/>
  <c r="F1717" i="53"/>
  <c r="F1716" i="53"/>
  <c r="F1715" i="53"/>
  <c r="F1714" i="53"/>
  <c r="F1713" i="53"/>
  <c r="F1712" i="53"/>
  <c r="F1711" i="53"/>
  <c r="F1710" i="53"/>
  <c r="F1709" i="53"/>
  <c r="F1708" i="53"/>
  <c r="F1707" i="53"/>
  <c r="F1706" i="53"/>
  <c r="F1705" i="53"/>
  <c r="F1704" i="53"/>
  <c r="F1703" i="53"/>
  <c r="F1702" i="53"/>
  <c r="F1701" i="53"/>
  <c r="F1700" i="53"/>
  <c r="F1699" i="53"/>
  <c r="F1698" i="53"/>
  <c r="F1697" i="53"/>
  <c r="F1696" i="53"/>
  <c r="F1695" i="53"/>
  <c r="F1694" i="53"/>
  <c r="F1693" i="53"/>
  <c r="F1692" i="53"/>
  <c r="F1691" i="53"/>
  <c r="F1690" i="53"/>
  <c r="F1689" i="53"/>
  <c r="F1688" i="53"/>
  <c r="F1687" i="53"/>
  <c r="F1686" i="53"/>
  <c r="F1685" i="53"/>
  <c r="F1684" i="53"/>
  <c r="F1683" i="53"/>
  <c r="F1682" i="53"/>
  <c r="F1681" i="53"/>
  <c r="F1680" i="53"/>
  <c r="F1679" i="53"/>
  <c r="F1678" i="53"/>
  <c r="F1677" i="53"/>
  <c r="F1676" i="53"/>
  <c r="F1675" i="53"/>
  <c r="F1674" i="53"/>
  <c r="F1673" i="53"/>
  <c r="F1672" i="53"/>
  <c r="F1671" i="53"/>
  <c r="F1670" i="53"/>
  <c r="F1669" i="53"/>
  <c r="F1668" i="53"/>
  <c r="F1667" i="53"/>
  <c r="F1666" i="53"/>
  <c r="F1665" i="53"/>
  <c r="F1664" i="53"/>
  <c r="F1663" i="53"/>
  <c r="F1662" i="53"/>
  <c r="F1661" i="53"/>
  <c r="F1660" i="53"/>
  <c r="F1659" i="53"/>
  <c r="F1658" i="53"/>
  <c r="F1657" i="53"/>
  <c r="F1656" i="53"/>
  <c r="F1655" i="53"/>
  <c r="F1654" i="53"/>
  <c r="F1653" i="53"/>
  <c r="F1652" i="53"/>
  <c r="F1651" i="53"/>
  <c r="F1650" i="53"/>
  <c r="F1649" i="53"/>
  <c r="F1648" i="53"/>
  <c r="F1647" i="53"/>
  <c r="F1646" i="53"/>
  <c r="F1645" i="53"/>
  <c r="F1644" i="53"/>
  <c r="F1643" i="53"/>
  <c r="F1642" i="53"/>
  <c r="F1641" i="53"/>
  <c r="F1640" i="53"/>
  <c r="F1639" i="53"/>
  <c r="F1638" i="53"/>
  <c r="F1637" i="53"/>
  <c r="F1636" i="53"/>
  <c r="F1635" i="53"/>
  <c r="F1634" i="53"/>
  <c r="F1633" i="53"/>
  <c r="F1632" i="53"/>
  <c r="F1631" i="53"/>
  <c r="F1630" i="53"/>
  <c r="F1629" i="53"/>
  <c r="F1628" i="53"/>
  <c r="F1627" i="53"/>
  <c r="F1626" i="53"/>
  <c r="F1625" i="53"/>
  <c r="F1624" i="53"/>
  <c r="F1623" i="53"/>
  <c r="F1622" i="53"/>
  <c r="F1621" i="53"/>
  <c r="F1620" i="53"/>
  <c r="F1619" i="53"/>
  <c r="F1618" i="53"/>
  <c r="F1617" i="53"/>
  <c r="F1616" i="53"/>
  <c r="F1615" i="53"/>
  <c r="F1614" i="53"/>
  <c r="F1613" i="53"/>
  <c r="F1612" i="53"/>
  <c r="F1611" i="53"/>
  <c r="F1610" i="53"/>
  <c r="F1609" i="53"/>
  <c r="F1608" i="53"/>
  <c r="F1607" i="53"/>
  <c r="F1606" i="53"/>
  <c r="F1605" i="53"/>
  <c r="F1604" i="53"/>
  <c r="F1603" i="53"/>
  <c r="F1602" i="53"/>
  <c r="F1601" i="53"/>
  <c r="F1600" i="53"/>
  <c r="F1599" i="53"/>
  <c r="F1598" i="53"/>
  <c r="F1597" i="53"/>
  <c r="F1596" i="53"/>
  <c r="F1595" i="53"/>
  <c r="F1594" i="53"/>
  <c r="F1593" i="53"/>
  <c r="F1592" i="53"/>
  <c r="F1591" i="53"/>
  <c r="F1590" i="53"/>
  <c r="F1589" i="53"/>
  <c r="F1588" i="53"/>
  <c r="F1587" i="53"/>
  <c r="F1586" i="53"/>
  <c r="F1585" i="53"/>
  <c r="F1584" i="53"/>
  <c r="F1583" i="53"/>
  <c r="F1582" i="53"/>
  <c r="F1581" i="53"/>
  <c r="F1580" i="53"/>
  <c r="F1579" i="53"/>
  <c r="F1578" i="53"/>
  <c r="F1577" i="53"/>
  <c r="F1576" i="53"/>
  <c r="F1575" i="53"/>
  <c r="F1574" i="53"/>
  <c r="F1573" i="53"/>
  <c r="F1572" i="53"/>
  <c r="F1571" i="53"/>
  <c r="F1570" i="53"/>
  <c r="F1569" i="53"/>
  <c r="F1568" i="53"/>
  <c r="F1567" i="53"/>
  <c r="F1566" i="53"/>
  <c r="F1565" i="53"/>
  <c r="F1564" i="53"/>
  <c r="F1563" i="53"/>
  <c r="F1562" i="53"/>
  <c r="F1561" i="53"/>
  <c r="F1560" i="53"/>
  <c r="F1559" i="53"/>
  <c r="F1558" i="53"/>
  <c r="F1557" i="53"/>
  <c r="F1556" i="53"/>
  <c r="F1555" i="53"/>
  <c r="F1554" i="53"/>
  <c r="F1553" i="53"/>
  <c r="F1552" i="53"/>
  <c r="F1551" i="53"/>
  <c r="F1550" i="53"/>
  <c r="F1549" i="53"/>
  <c r="F1548" i="53"/>
  <c r="F1547" i="53"/>
  <c r="F1546" i="53"/>
  <c r="F1545" i="53"/>
  <c r="F1544" i="53"/>
  <c r="F1543" i="53"/>
  <c r="F1542" i="53"/>
  <c r="F1541" i="53"/>
  <c r="F1540" i="53"/>
  <c r="F1539" i="53"/>
  <c r="F1538" i="53"/>
  <c r="F1537" i="53"/>
  <c r="F1536" i="53"/>
  <c r="F1535" i="53"/>
  <c r="F1534" i="53"/>
  <c r="F1533" i="53"/>
  <c r="F1532" i="53"/>
  <c r="F1531" i="53"/>
  <c r="F1530" i="53"/>
  <c r="F1529" i="53"/>
  <c r="F1528" i="53"/>
  <c r="F1527" i="53"/>
  <c r="F1526" i="53"/>
  <c r="F1525" i="53"/>
  <c r="F1524" i="53"/>
  <c r="F1523" i="53"/>
  <c r="F1522" i="53"/>
  <c r="F1521" i="53"/>
  <c r="F1520" i="53"/>
  <c r="F1519" i="53"/>
  <c r="F1518" i="53"/>
  <c r="F1517" i="53"/>
  <c r="F1516" i="53"/>
  <c r="F1515" i="53"/>
  <c r="F1514" i="53"/>
  <c r="F1513" i="53"/>
  <c r="F1512" i="53"/>
  <c r="F1511" i="53"/>
  <c r="F1510" i="53"/>
  <c r="F1509" i="53"/>
  <c r="F1508" i="53"/>
  <c r="F1507" i="53"/>
  <c r="F1506" i="53"/>
  <c r="F1505" i="53"/>
  <c r="F1504" i="53"/>
  <c r="F1503" i="53"/>
  <c r="F1502" i="53"/>
  <c r="F1501" i="53"/>
  <c r="F1500" i="53"/>
  <c r="F1499" i="53"/>
  <c r="F1498" i="53"/>
  <c r="F1497" i="53"/>
  <c r="F1496" i="53"/>
  <c r="F1495" i="53"/>
  <c r="F1494" i="53"/>
  <c r="F1493" i="53"/>
  <c r="F1492" i="53"/>
  <c r="F1491" i="53"/>
  <c r="F1490" i="53"/>
  <c r="F1489" i="53"/>
  <c r="F1488" i="53"/>
  <c r="F1487" i="53"/>
  <c r="F1486" i="53"/>
  <c r="F1485" i="53"/>
  <c r="F1484" i="53"/>
  <c r="F1483" i="53"/>
  <c r="F1482" i="53"/>
  <c r="F1481" i="53"/>
  <c r="F1480" i="53"/>
  <c r="F1479" i="53"/>
  <c r="F1478" i="53"/>
  <c r="F1477" i="53"/>
  <c r="F1476" i="53"/>
  <c r="F1475" i="53"/>
  <c r="F1474" i="53"/>
  <c r="F1473" i="53"/>
  <c r="F1472" i="53"/>
  <c r="F1471" i="53"/>
  <c r="F1470" i="53"/>
  <c r="F1469" i="53"/>
  <c r="F1468" i="53"/>
  <c r="F1467" i="53"/>
  <c r="F1466" i="53"/>
  <c r="F1465" i="53"/>
  <c r="F1464" i="53"/>
  <c r="F1463" i="53"/>
  <c r="F1462" i="53"/>
  <c r="F1461" i="53"/>
  <c r="F1460" i="53"/>
  <c r="F1459" i="53"/>
  <c r="F1458" i="53"/>
  <c r="F1457" i="53"/>
  <c r="F1456" i="53"/>
  <c r="F1455" i="53"/>
  <c r="F1454" i="53"/>
  <c r="F1453" i="53"/>
  <c r="F1452" i="53"/>
  <c r="F1451" i="53"/>
  <c r="F1450" i="53"/>
  <c r="F1449" i="53"/>
  <c r="F1448" i="53"/>
  <c r="F1447" i="53"/>
  <c r="F1446" i="53"/>
  <c r="F1445" i="53"/>
  <c r="F1444" i="53"/>
  <c r="F1443" i="53"/>
  <c r="F1442" i="53"/>
  <c r="F1441" i="53"/>
  <c r="F1440" i="53"/>
  <c r="F1439" i="53"/>
  <c r="F1438" i="53"/>
  <c r="F1437" i="53"/>
  <c r="F1436" i="53"/>
  <c r="F1435" i="53"/>
  <c r="F1434" i="53"/>
  <c r="F1433" i="53"/>
  <c r="F1432" i="53"/>
  <c r="F1431" i="53"/>
  <c r="F1430" i="53"/>
  <c r="F1429" i="53"/>
  <c r="F1428" i="53"/>
  <c r="F1427" i="53"/>
  <c r="F1426" i="53"/>
  <c r="F1425" i="53"/>
  <c r="F1424" i="53"/>
  <c r="F1423" i="53"/>
  <c r="F1422" i="53"/>
  <c r="F1421" i="53"/>
  <c r="F1420" i="53"/>
  <c r="F1419" i="53"/>
  <c r="F1418" i="53"/>
  <c r="F1417" i="53"/>
  <c r="F1416" i="53"/>
  <c r="F1415" i="53"/>
  <c r="F1414" i="53"/>
  <c r="F1413" i="53"/>
  <c r="F1412" i="53"/>
  <c r="F1411" i="53"/>
  <c r="F1410" i="53"/>
  <c r="F1409" i="53"/>
  <c r="F1408" i="53"/>
  <c r="F1407" i="53"/>
  <c r="F1406" i="53"/>
  <c r="F1405" i="53"/>
  <c r="F1404" i="53"/>
  <c r="F1403" i="53"/>
  <c r="F1402" i="53"/>
  <c r="F1401" i="53"/>
  <c r="F1400" i="53"/>
  <c r="F1399" i="53"/>
  <c r="F1398" i="53"/>
  <c r="F1397" i="53"/>
  <c r="F1396" i="53"/>
  <c r="F1395" i="53"/>
  <c r="F1394" i="53"/>
  <c r="F1393" i="53"/>
  <c r="F1392" i="53"/>
  <c r="F1391" i="53"/>
  <c r="F1390" i="53"/>
  <c r="F1389" i="53"/>
  <c r="F1388" i="53"/>
  <c r="F1387" i="53"/>
  <c r="F1386" i="53"/>
  <c r="F1385" i="53"/>
  <c r="F1384" i="53"/>
  <c r="F1383" i="53"/>
  <c r="F1382" i="53"/>
  <c r="F1381" i="53"/>
  <c r="F1380" i="53"/>
  <c r="F1379" i="53"/>
  <c r="F1378" i="53"/>
  <c r="F1377" i="53"/>
  <c r="F1376" i="53"/>
  <c r="F1375" i="53"/>
  <c r="F1374" i="53"/>
  <c r="F1373" i="53"/>
  <c r="F1372" i="53"/>
  <c r="F1371" i="53"/>
  <c r="F1370" i="53"/>
  <c r="F1369" i="53"/>
  <c r="F1368" i="53"/>
  <c r="F1367" i="53"/>
  <c r="F1366" i="53"/>
  <c r="F1365" i="53"/>
  <c r="F1364" i="53"/>
  <c r="F1363" i="53"/>
  <c r="F1362" i="53"/>
  <c r="F1361" i="53"/>
  <c r="F1360" i="53"/>
  <c r="F1359" i="53"/>
  <c r="F1358" i="53"/>
  <c r="F1357" i="53"/>
  <c r="F1356" i="53"/>
  <c r="F1355" i="53"/>
  <c r="F1354" i="53"/>
  <c r="F1353" i="53"/>
  <c r="F1352" i="53"/>
  <c r="F1351" i="53"/>
  <c r="F1350" i="53"/>
  <c r="F1349" i="53"/>
  <c r="F1348" i="53"/>
  <c r="F1347" i="53"/>
  <c r="F1346" i="53"/>
  <c r="F1345" i="53"/>
  <c r="F1344" i="53"/>
  <c r="F1343" i="53"/>
  <c r="F1342" i="53"/>
  <c r="F1341" i="53"/>
  <c r="F1340" i="53"/>
  <c r="F1339" i="53"/>
  <c r="F1338" i="53"/>
  <c r="F1337" i="53"/>
  <c r="F1336" i="53"/>
  <c r="F1335" i="53"/>
  <c r="F1334" i="53"/>
  <c r="F1333" i="53"/>
  <c r="F1332" i="53"/>
  <c r="F1331" i="53"/>
  <c r="F1330" i="53"/>
  <c r="F1329" i="53"/>
  <c r="F1328" i="53"/>
  <c r="F1327" i="53"/>
  <c r="F1326" i="53"/>
  <c r="F1325" i="53"/>
  <c r="F1324" i="53"/>
  <c r="F1323" i="53"/>
  <c r="F1322" i="53"/>
  <c r="F1321" i="53"/>
  <c r="F1320" i="53"/>
  <c r="F1319" i="53"/>
  <c r="F1318" i="53"/>
  <c r="F1317" i="53"/>
  <c r="F1316" i="53"/>
  <c r="F1315" i="53"/>
  <c r="F1314" i="53"/>
  <c r="F1313" i="53"/>
  <c r="F1312" i="53"/>
  <c r="F1311" i="53"/>
  <c r="F1310" i="53"/>
  <c r="F1309" i="53"/>
  <c r="F1308" i="53"/>
  <c r="F1307" i="53"/>
  <c r="F1306" i="53"/>
  <c r="F1305" i="53"/>
  <c r="F1304" i="53"/>
  <c r="F1303" i="53"/>
  <c r="F1302" i="53"/>
  <c r="F1301" i="53"/>
  <c r="F1300" i="53"/>
  <c r="F1299" i="53"/>
  <c r="F1298" i="53"/>
  <c r="F1297" i="53"/>
  <c r="F1296" i="53"/>
  <c r="F1295" i="53"/>
  <c r="F1294" i="53"/>
  <c r="F1293" i="53"/>
  <c r="F1292" i="53"/>
  <c r="F1291" i="53"/>
  <c r="F1290" i="53"/>
  <c r="F1289" i="53"/>
  <c r="F1288" i="53"/>
  <c r="F1287" i="53"/>
  <c r="F1286" i="53"/>
  <c r="F1285" i="53"/>
  <c r="F1284" i="53"/>
  <c r="F1283" i="53"/>
  <c r="F1282" i="53"/>
  <c r="F1281" i="53"/>
  <c r="F1280" i="53"/>
  <c r="F1279" i="53"/>
  <c r="F1278" i="53"/>
  <c r="F1277" i="53"/>
  <c r="F1276" i="53"/>
  <c r="F1275" i="53"/>
  <c r="F1274" i="53"/>
  <c r="F1273" i="53"/>
  <c r="F1272" i="53"/>
  <c r="F1271" i="53"/>
  <c r="F1270" i="53"/>
  <c r="F1269" i="53"/>
  <c r="F1268" i="53"/>
  <c r="F1267" i="53"/>
  <c r="F1266" i="53"/>
  <c r="F1265" i="53"/>
  <c r="F1264" i="53"/>
  <c r="F1263" i="53"/>
  <c r="F1262" i="53"/>
  <c r="F1261" i="53"/>
  <c r="F1260" i="53"/>
  <c r="F1259" i="53"/>
  <c r="F1258" i="53"/>
  <c r="F1257" i="53"/>
  <c r="F1256" i="53"/>
  <c r="F1255" i="53"/>
  <c r="F1254" i="53"/>
  <c r="F1253" i="53"/>
  <c r="F1252" i="53"/>
  <c r="F1251" i="53"/>
  <c r="F1250" i="53"/>
  <c r="F1249" i="53"/>
  <c r="F1248" i="53"/>
  <c r="F1247" i="53"/>
  <c r="F1246" i="53"/>
  <c r="F1245" i="53"/>
  <c r="F1244" i="53"/>
  <c r="F1243" i="53"/>
  <c r="F1242" i="53"/>
  <c r="F1241" i="53"/>
  <c r="F1240" i="53"/>
  <c r="F1239" i="53"/>
  <c r="F1238" i="53"/>
  <c r="F1237" i="53"/>
  <c r="F1236" i="53"/>
  <c r="F1235" i="53"/>
  <c r="F1234" i="53"/>
  <c r="F1233" i="53"/>
  <c r="F1232" i="53"/>
  <c r="F1231" i="53"/>
  <c r="F1230" i="53"/>
  <c r="F1229" i="53"/>
  <c r="F1228" i="53"/>
  <c r="F1227" i="53"/>
  <c r="F1226" i="53"/>
  <c r="F1225" i="53"/>
  <c r="F1224" i="53"/>
  <c r="F1223" i="53"/>
  <c r="F1222" i="53"/>
  <c r="F1221" i="53"/>
  <c r="F1220" i="53"/>
  <c r="F1219" i="53"/>
  <c r="F1218" i="53"/>
  <c r="F1217" i="53"/>
  <c r="F1216" i="53"/>
  <c r="F1215" i="53"/>
  <c r="F1214" i="53"/>
  <c r="F1213" i="53"/>
  <c r="F1212" i="53"/>
  <c r="F1211" i="53"/>
  <c r="F1210" i="53"/>
  <c r="F1209" i="53"/>
  <c r="F1208" i="53"/>
  <c r="F1207" i="53"/>
  <c r="F1206" i="53"/>
  <c r="F1205" i="53"/>
  <c r="F1204" i="53"/>
  <c r="F1203" i="53"/>
  <c r="F1202" i="53"/>
  <c r="F1201" i="53"/>
  <c r="F1200" i="53"/>
  <c r="F1199" i="53"/>
  <c r="F1198" i="53"/>
  <c r="F1197" i="53"/>
  <c r="F1196" i="53"/>
  <c r="F1195" i="53"/>
  <c r="F1194" i="53"/>
  <c r="F1193" i="53"/>
  <c r="F1192" i="53"/>
  <c r="F1191" i="53"/>
  <c r="F1190" i="53"/>
  <c r="F1189" i="53"/>
  <c r="F1188" i="53"/>
  <c r="F1187" i="53"/>
  <c r="F1186" i="53"/>
  <c r="F1185" i="53"/>
  <c r="F1184" i="53"/>
  <c r="F1183" i="53"/>
  <c r="F1182" i="53"/>
  <c r="F1181" i="53"/>
  <c r="F1180" i="53"/>
  <c r="F1179" i="53"/>
  <c r="F1178" i="53"/>
  <c r="F1177" i="53"/>
  <c r="F1176" i="53"/>
  <c r="F1175" i="53"/>
  <c r="F1174" i="53"/>
  <c r="F1173" i="53"/>
  <c r="F1172" i="53"/>
  <c r="F1171" i="53"/>
  <c r="F1170" i="53"/>
  <c r="F1169" i="53"/>
  <c r="F1168" i="53"/>
  <c r="F1167" i="53"/>
  <c r="F1166" i="53"/>
  <c r="F1165" i="53"/>
  <c r="F1164" i="53"/>
  <c r="F1163" i="53"/>
  <c r="F1162" i="53"/>
  <c r="F1161" i="53"/>
  <c r="F1160" i="53"/>
  <c r="F1159" i="53"/>
  <c r="F1158" i="53"/>
  <c r="F1157" i="53"/>
  <c r="F1156" i="53"/>
  <c r="F1155" i="53"/>
  <c r="F1154" i="53"/>
  <c r="F1153" i="53"/>
  <c r="F1152" i="53"/>
  <c r="F1151" i="53"/>
  <c r="F1150" i="53"/>
  <c r="F1149" i="53"/>
  <c r="F1148" i="53"/>
  <c r="F1147" i="53"/>
  <c r="F1146" i="53"/>
  <c r="F1145" i="53"/>
  <c r="F1144" i="53"/>
  <c r="F1143" i="53"/>
  <c r="F1142" i="53"/>
  <c r="F1141" i="53"/>
  <c r="F1140" i="53"/>
  <c r="F1139" i="53"/>
  <c r="F1138" i="53"/>
  <c r="F1137" i="53"/>
  <c r="F1136" i="53"/>
  <c r="F1135" i="53"/>
  <c r="F1134" i="53"/>
  <c r="F1133" i="53"/>
  <c r="F1132" i="53"/>
  <c r="F1131" i="53"/>
  <c r="F1130" i="53"/>
  <c r="F1129" i="53"/>
  <c r="F1128" i="53"/>
  <c r="F1127" i="53"/>
  <c r="F1126" i="53"/>
  <c r="F1125" i="53"/>
  <c r="F1124" i="53"/>
  <c r="F1123" i="53"/>
  <c r="F1122" i="53"/>
  <c r="F1121" i="53"/>
  <c r="F1120" i="53"/>
  <c r="F1119" i="53"/>
  <c r="F1118" i="53"/>
  <c r="F1117" i="53"/>
  <c r="F1116" i="53"/>
  <c r="F1115" i="53"/>
  <c r="F1114" i="53"/>
  <c r="F1113" i="53"/>
  <c r="F1112" i="53"/>
  <c r="F1111" i="53"/>
  <c r="F1110" i="53"/>
  <c r="F1109" i="53"/>
  <c r="F1108" i="53"/>
  <c r="F1107" i="53"/>
  <c r="F1106" i="53"/>
  <c r="F1105" i="53"/>
  <c r="F1104" i="53"/>
  <c r="F1103" i="53"/>
  <c r="F1102" i="53"/>
  <c r="F1101" i="53"/>
  <c r="F1100" i="53"/>
  <c r="F1099" i="53"/>
  <c r="F1098" i="53"/>
  <c r="F1097" i="53"/>
  <c r="F1096" i="53"/>
  <c r="F1095" i="53"/>
  <c r="F1094" i="53"/>
  <c r="F1093" i="53"/>
  <c r="F1092" i="53"/>
  <c r="F1091" i="53"/>
  <c r="F1090" i="53"/>
  <c r="F1089" i="53"/>
  <c r="F1088" i="53"/>
  <c r="F1087" i="53"/>
  <c r="F1086" i="53"/>
  <c r="F1085" i="53"/>
  <c r="F1084" i="53"/>
  <c r="F1083" i="53"/>
  <c r="F1082" i="53"/>
  <c r="F1081" i="53"/>
  <c r="F1080" i="53"/>
  <c r="F1079" i="53"/>
  <c r="F1078" i="53"/>
  <c r="F1077" i="53"/>
  <c r="F1076" i="53"/>
  <c r="F1075" i="53"/>
  <c r="F1074" i="53"/>
  <c r="F1073" i="53"/>
  <c r="F1072" i="53"/>
  <c r="F1071" i="53"/>
  <c r="F1070" i="53"/>
  <c r="F1069" i="53"/>
  <c r="F1068" i="53"/>
  <c r="F1067" i="53"/>
  <c r="F1066" i="53"/>
  <c r="F1065" i="53"/>
  <c r="F1064" i="53"/>
  <c r="F1063" i="53"/>
  <c r="F1062" i="53"/>
  <c r="F1061" i="53"/>
  <c r="F1060" i="53"/>
  <c r="F1059" i="53"/>
  <c r="F1058" i="53"/>
  <c r="F1057" i="53"/>
  <c r="F1056" i="53"/>
  <c r="F1055" i="53"/>
  <c r="F1054" i="53"/>
  <c r="F1053" i="53"/>
  <c r="F1052" i="53"/>
  <c r="F1051" i="53"/>
  <c r="F1050" i="53"/>
  <c r="F1049" i="53"/>
  <c r="F1048" i="53"/>
  <c r="F1047" i="53"/>
  <c r="F1046" i="53"/>
  <c r="F1045" i="53"/>
  <c r="F1044" i="53"/>
  <c r="F1043" i="53"/>
  <c r="F1042" i="53"/>
  <c r="F1041" i="53"/>
  <c r="F1040" i="53"/>
  <c r="F1039" i="53"/>
  <c r="F1038" i="53"/>
  <c r="F1037" i="53"/>
  <c r="F1036" i="53"/>
  <c r="F1035" i="53"/>
  <c r="F1034" i="53"/>
  <c r="F1033" i="53"/>
  <c r="F1032" i="53"/>
  <c r="F1031" i="53"/>
  <c r="F1030" i="53"/>
  <c r="F1029" i="53"/>
  <c r="F1028" i="53"/>
  <c r="F1027" i="53"/>
  <c r="F1026" i="53"/>
  <c r="F1025" i="53"/>
  <c r="F1024" i="53"/>
  <c r="F1023" i="53"/>
  <c r="F1022" i="53"/>
  <c r="F1021" i="53"/>
  <c r="F1020" i="53"/>
  <c r="F1019" i="53"/>
  <c r="F1018" i="53"/>
  <c r="F1017" i="53"/>
  <c r="F1016" i="53"/>
  <c r="F1015" i="53"/>
  <c r="F1014" i="53"/>
  <c r="F1013" i="53"/>
  <c r="F1012" i="53"/>
  <c r="F1011" i="53"/>
  <c r="F1010" i="53"/>
  <c r="F1009" i="53"/>
  <c r="F1008" i="53"/>
  <c r="F1007" i="53"/>
  <c r="F1006" i="53"/>
  <c r="F1005" i="53"/>
  <c r="F1004" i="53"/>
  <c r="F1003" i="53"/>
  <c r="F1002" i="53"/>
  <c r="F1001" i="53"/>
  <c r="F1000" i="53"/>
  <c r="F999" i="53"/>
  <c r="F998" i="53"/>
  <c r="F997" i="53"/>
  <c r="F996" i="53"/>
  <c r="F995" i="53"/>
  <c r="F994" i="53"/>
  <c r="F993" i="53"/>
  <c r="F992" i="53"/>
  <c r="F991" i="53"/>
  <c r="F990" i="53"/>
  <c r="F989" i="53"/>
  <c r="F988" i="53"/>
  <c r="F987" i="53"/>
  <c r="F986" i="53"/>
  <c r="F985" i="53"/>
  <c r="F984" i="53"/>
  <c r="F983" i="53"/>
  <c r="F982" i="53"/>
  <c r="F981" i="53"/>
  <c r="F980" i="53"/>
  <c r="F979" i="53"/>
  <c r="F978" i="53"/>
  <c r="F977" i="53"/>
  <c r="F976" i="53"/>
  <c r="F975" i="53"/>
  <c r="F974" i="53"/>
  <c r="F973" i="53"/>
  <c r="F972" i="53"/>
  <c r="F971" i="53"/>
  <c r="F970" i="53"/>
  <c r="F969" i="53"/>
  <c r="F968" i="53"/>
  <c r="F967" i="53"/>
  <c r="F966" i="53"/>
  <c r="F965" i="53"/>
  <c r="F964" i="53"/>
  <c r="F963" i="53"/>
  <c r="F962" i="53"/>
  <c r="F961" i="53"/>
  <c r="F960" i="53"/>
  <c r="F959" i="53"/>
  <c r="F958" i="53"/>
  <c r="F957" i="53"/>
  <c r="F956" i="53"/>
  <c r="F955" i="53"/>
  <c r="F954" i="53"/>
  <c r="F953" i="53"/>
  <c r="F952" i="53"/>
  <c r="F951" i="53"/>
  <c r="F950" i="53"/>
  <c r="F949" i="53"/>
  <c r="F948" i="53"/>
  <c r="F947" i="53"/>
  <c r="F946" i="53"/>
  <c r="F945" i="53"/>
  <c r="F944" i="53"/>
  <c r="F943" i="53"/>
  <c r="F942" i="53"/>
  <c r="F941" i="53"/>
  <c r="F940" i="53"/>
  <c r="F939" i="53"/>
  <c r="F938" i="53"/>
  <c r="F937" i="53"/>
  <c r="F936" i="53"/>
  <c r="F935" i="53"/>
  <c r="F934" i="53"/>
  <c r="F933" i="53"/>
  <c r="F932" i="53"/>
  <c r="F931" i="53"/>
  <c r="F930" i="53"/>
  <c r="F929" i="53"/>
  <c r="F928" i="53"/>
  <c r="F927" i="53"/>
  <c r="F926" i="53"/>
  <c r="F925" i="53"/>
  <c r="F924" i="53"/>
  <c r="F923" i="53"/>
  <c r="F922" i="53"/>
  <c r="F921" i="53"/>
  <c r="F920" i="53"/>
  <c r="F919" i="53"/>
  <c r="F918" i="53"/>
  <c r="F917" i="53"/>
  <c r="F916" i="53"/>
  <c r="F915" i="53"/>
  <c r="F914" i="53"/>
  <c r="F913" i="53"/>
  <c r="F912" i="53"/>
  <c r="F911" i="53"/>
  <c r="F910" i="53"/>
  <c r="F909" i="53"/>
  <c r="F908" i="53"/>
  <c r="F907" i="53"/>
  <c r="F906" i="53"/>
  <c r="F905" i="53"/>
  <c r="F904" i="53"/>
  <c r="F903" i="53"/>
  <c r="F902" i="53"/>
  <c r="F901" i="53"/>
  <c r="F900" i="53"/>
  <c r="F899" i="53"/>
  <c r="F898" i="53"/>
  <c r="F897" i="53"/>
  <c r="F896" i="53"/>
  <c r="F895" i="53"/>
  <c r="F894" i="53"/>
  <c r="F893" i="53"/>
  <c r="F892" i="53"/>
  <c r="F891" i="53"/>
  <c r="F890" i="53"/>
  <c r="F889" i="53"/>
  <c r="F888" i="53"/>
  <c r="F887" i="53"/>
  <c r="F886" i="53"/>
  <c r="F885" i="53"/>
  <c r="F884" i="53"/>
  <c r="F883" i="53"/>
  <c r="F882" i="53"/>
  <c r="F881" i="53"/>
  <c r="F880" i="53"/>
  <c r="F879" i="53"/>
  <c r="F878" i="53"/>
  <c r="F877" i="53"/>
  <c r="F876" i="53"/>
  <c r="F875" i="53"/>
  <c r="F874" i="53"/>
  <c r="F873" i="53"/>
  <c r="F872" i="53"/>
  <c r="F871" i="53"/>
  <c r="F870" i="53"/>
  <c r="F869" i="53"/>
  <c r="F868" i="53"/>
  <c r="F867" i="53"/>
  <c r="F866" i="53"/>
  <c r="F865" i="53"/>
  <c r="F864" i="53"/>
  <c r="F863" i="53"/>
  <c r="F862" i="53"/>
  <c r="F861" i="53"/>
  <c r="F860" i="53"/>
  <c r="F859" i="53"/>
  <c r="F858" i="53"/>
  <c r="F857" i="53"/>
  <c r="F856" i="53"/>
  <c r="F855" i="53"/>
  <c r="F854" i="53"/>
  <c r="F853" i="53"/>
  <c r="F852" i="53"/>
  <c r="F851" i="53"/>
  <c r="F850" i="53"/>
  <c r="F849" i="53"/>
  <c r="F848" i="53"/>
  <c r="F847" i="53"/>
  <c r="F846" i="53"/>
  <c r="F845" i="53"/>
  <c r="F844" i="53"/>
  <c r="F843" i="53"/>
  <c r="F842" i="53"/>
  <c r="F841" i="53"/>
  <c r="F840" i="53"/>
  <c r="F839" i="53"/>
  <c r="F838" i="53"/>
  <c r="F837" i="53"/>
  <c r="F836" i="53"/>
  <c r="F835" i="53"/>
  <c r="F834" i="53"/>
  <c r="F833" i="53"/>
  <c r="F832" i="53"/>
  <c r="F831" i="53"/>
  <c r="F830" i="53"/>
  <c r="F829" i="53"/>
  <c r="F828" i="53"/>
  <c r="F827" i="53"/>
  <c r="F826" i="53"/>
  <c r="F825" i="53"/>
  <c r="F824" i="53"/>
  <c r="F823" i="53"/>
  <c r="F822" i="53"/>
  <c r="F821" i="53"/>
  <c r="F820" i="53"/>
  <c r="F819" i="53"/>
  <c r="F818" i="53"/>
  <c r="F817" i="53"/>
  <c r="F816" i="53"/>
  <c r="F815" i="53"/>
  <c r="F814" i="53"/>
  <c r="F813" i="53"/>
  <c r="F812" i="53"/>
  <c r="F811" i="53"/>
  <c r="F810" i="53"/>
  <c r="F809" i="53"/>
  <c r="F808" i="53"/>
  <c r="F807" i="53"/>
  <c r="F806" i="53"/>
  <c r="F805" i="53"/>
  <c r="F804" i="53"/>
  <c r="F803" i="53"/>
  <c r="F802" i="53"/>
  <c r="F801" i="53"/>
  <c r="F800" i="53"/>
  <c r="F799" i="53"/>
  <c r="F798" i="53"/>
  <c r="F797" i="53"/>
  <c r="F796" i="53"/>
  <c r="F795" i="53"/>
  <c r="F794" i="53"/>
  <c r="F793" i="53"/>
  <c r="F792" i="53"/>
  <c r="F791" i="53"/>
  <c r="F790" i="53"/>
  <c r="F789" i="53"/>
  <c r="F788" i="53"/>
  <c r="F787" i="53"/>
  <c r="F786" i="53"/>
  <c r="F785" i="53"/>
  <c r="F784" i="53"/>
  <c r="F783" i="53"/>
  <c r="F782" i="53"/>
  <c r="F781" i="53"/>
  <c r="F780" i="53"/>
  <c r="F779" i="53"/>
  <c r="F778" i="53"/>
  <c r="F777" i="53"/>
  <c r="F776" i="53"/>
  <c r="F775" i="53"/>
  <c r="F774" i="53"/>
  <c r="F773" i="53"/>
  <c r="F772" i="53"/>
  <c r="F771" i="53"/>
  <c r="F770" i="53"/>
  <c r="F769" i="53"/>
  <c r="F768" i="53"/>
  <c r="F767" i="53"/>
  <c r="F766" i="53"/>
  <c r="F765" i="53"/>
  <c r="F764" i="53"/>
  <c r="F763" i="53"/>
  <c r="F762" i="53"/>
  <c r="F761" i="53"/>
  <c r="F760" i="53"/>
  <c r="F759" i="53"/>
  <c r="F758" i="53"/>
  <c r="F757" i="53"/>
  <c r="F756" i="53"/>
  <c r="F755" i="53"/>
  <c r="F754" i="53"/>
  <c r="F753" i="53"/>
  <c r="F752" i="53"/>
  <c r="F751" i="53"/>
  <c r="F750" i="53"/>
  <c r="F749" i="53"/>
  <c r="F748" i="53"/>
  <c r="F747" i="53"/>
  <c r="F746" i="53"/>
  <c r="F745" i="53"/>
  <c r="F744" i="53"/>
  <c r="F743" i="53"/>
  <c r="F742" i="53"/>
  <c r="F741" i="53"/>
  <c r="F740" i="53"/>
  <c r="F739" i="53"/>
  <c r="F738" i="53"/>
  <c r="F737" i="53"/>
  <c r="F736" i="53"/>
  <c r="F735" i="53"/>
  <c r="F734" i="53"/>
  <c r="F733" i="53"/>
  <c r="F732" i="53"/>
  <c r="F731" i="53"/>
  <c r="F730" i="53"/>
  <c r="F729" i="53"/>
  <c r="F728" i="53"/>
  <c r="F727" i="53"/>
  <c r="F726" i="53"/>
  <c r="F725" i="53"/>
  <c r="F724" i="53"/>
  <c r="F723" i="53"/>
  <c r="F722" i="53"/>
  <c r="F721" i="53"/>
  <c r="F720" i="53"/>
  <c r="F719" i="53"/>
  <c r="F718" i="53"/>
  <c r="F717" i="53"/>
  <c r="F716" i="53"/>
  <c r="F715" i="53"/>
  <c r="F714" i="53"/>
  <c r="F713" i="53"/>
  <c r="F712" i="53"/>
  <c r="F711" i="53"/>
  <c r="F710" i="53"/>
  <c r="F709" i="53"/>
  <c r="F708" i="53"/>
  <c r="F707" i="53"/>
  <c r="F706" i="53"/>
  <c r="F705" i="53"/>
  <c r="F704" i="53"/>
  <c r="F703" i="53"/>
  <c r="F702" i="53"/>
  <c r="F701" i="53"/>
  <c r="F700" i="53"/>
  <c r="F699" i="53"/>
  <c r="F698" i="53"/>
  <c r="F697" i="53"/>
  <c r="F696" i="53"/>
  <c r="F695" i="53"/>
  <c r="F694" i="53"/>
  <c r="F693" i="53"/>
  <c r="F692" i="53"/>
  <c r="F691" i="53"/>
  <c r="F690" i="53"/>
  <c r="F689" i="53"/>
  <c r="F688" i="53"/>
  <c r="F687" i="53"/>
  <c r="F686" i="53"/>
  <c r="F685" i="53"/>
  <c r="F684" i="53"/>
  <c r="F683" i="53"/>
  <c r="F682" i="53"/>
  <c r="F681" i="53"/>
  <c r="F680" i="53"/>
  <c r="F679" i="53"/>
  <c r="F678" i="53"/>
  <c r="F677" i="53"/>
  <c r="F676" i="53"/>
  <c r="F675" i="53"/>
  <c r="F674" i="53"/>
  <c r="F673" i="53"/>
  <c r="F672" i="53"/>
  <c r="F671" i="53"/>
  <c r="F670" i="53"/>
  <c r="F669" i="53"/>
  <c r="F668" i="53"/>
  <c r="F667" i="53"/>
  <c r="F666" i="53"/>
  <c r="F665" i="53"/>
  <c r="F664" i="53"/>
  <c r="F663" i="53"/>
  <c r="F662" i="53"/>
  <c r="F661" i="53"/>
  <c r="F660" i="53"/>
  <c r="F659" i="53"/>
  <c r="F658" i="53"/>
  <c r="F657" i="53"/>
  <c r="F656" i="53"/>
  <c r="F655" i="53"/>
  <c r="F654" i="53"/>
  <c r="F653" i="53"/>
  <c r="F652" i="53"/>
  <c r="F651" i="53"/>
  <c r="F650" i="53"/>
  <c r="F649" i="53"/>
  <c r="F648" i="53"/>
  <c r="F647" i="53"/>
  <c r="F646" i="53"/>
  <c r="F645" i="53"/>
  <c r="F644" i="53"/>
  <c r="F643" i="53"/>
  <c r="F642" i="53"/>
  <c r="F641" i="53"/>
  <c r="F640" i="53"/>
  <c r="F639" i="53"/>
  <c r="F638" i="53"/>
  <c r="F637" i="53"/>
  <c r="F636" i="53"/>
  <c r="F635" i="53"/>
  <c r="F634" i="53"/>
  <c r="F633" i="53"/>
  <c r="F632" i="53"/>
  <c r="F631" i="53"/>
  <c r="F630" i="53"/>
  <c r="F629" i="53"/>
  <c r="F628" i="53"/>
  <c r="F627" i="53"/>
  <c r="F626" i="53"/>
  <c r="F625" i="53"/>
  <c r="F624" i="53"/>
  <c r="F623" i="53"/>
  <c r="F622" i="53"/>
  <c r="F621" i="53"/>
  <c r="F620" i="53"/>
  <c r="F619" i="53"/>
  <c r="F618" i="53"/>
  <c r="F617" i="53"/>
  <c r="F616" i="53"/>
  <c r="F615" i="53"/>
  <c r="F614" i="53"/>
  <c r="F613" i="53"/>
  <c r="F612" i="53"/>
  <c r="F611" i="53"/>
  <c r="F610" i="53"/>
  <c r="F609" i="53"/>
  <c r="F608" i="53"/>
  <c r="F607" i="53"/>
  <c r="F606" i="53"/>
  <c r="F605" i="53"/>
  <c r="F604" i="53"/>
  <c r="F603" i="53"/>
  <c r="F602" i="53"/>
  <c r="F601" i="53"/>
  <c r="F600" i="53"/>
  <c r="F599" i="53"/>
  <c r="F598" i="53"/>
  <c r="F597" i="53"/>
  <c r="F596" i="53"/>
  <c r="F595" i="53"/>
  <c r="F594" i="53"/>
  <c r="F593" i="53"/>
  <c r="F592" i="53"/>
  <c r="F591" i="53"/>
  <c r="F590" i="53"/>
  <c r="F589" i="53"/>
  <c r="F588" i="53"/>
  <c r="F587" i="53"/>
  <c r="F586" i="53"/>
  <c r="F585" i="53"/>
  <c r="F584" i="53"/>
  <c r="F583" i="53"/>
  <c r="F582" i="53"/>
  <c r="F581" i="53"/>
  <c r="F580" i="53"/>
  <c r="F579" i="53"/>
  <c r="F578" i="53"/>
  <c r="F577" i="53"/>
  <c r="F576" i="53"/>
  <c r="F575" i="53"/>
  <c r="F574" i="53"/>
  <c r="F573" i="53"/>
  <c r="F572" i="53"/>
  <c r="F571" i="53"/>
  <c r="F570" i="53"/>
  <c r="F569" i="53"/>
  <c r="F568" i="53"/>
  <c r="F567" i="53"/>
  <c r="F566" i="53"/>
  <c r="F565" i="53"/>
  <c r="F564" i="53"/>
  <c r="F563" i="53"/>
  <c r="F562" i="53"/>
  <c r="F561" i="53"/>
  <c r="F560" i="53"/>
  <c r="F559" i="53"/>
  <c r="F558" i="53"/>
  <c r="F557" i="53"/>
  <c r="F556" i="53"/>
  <c r="F555" i="53"/>
  <c r="F554" i="53"/>
  <c r="F553" i="53"/>
  <c r="F552" i="53"/>
  <c r="F551" i="53"/>
  <c r="F550" i="53"/>
  <c r="F549" i="53"/>
  <c r="F548" i="53"/>
  <c r="F547" i="53"/>
  <c r="F546" i="53"/>
  <c r="F545" i="53"/>
  <c r="F544" i="53"/>
  <c r="F543" i="53"/>
  <c r="F542" i="53"/>
  <c r="F541" i="53"/>
  <c r="F540" i="53"/>
  <c r="F539" i="53"/>
  <c r="F538" i="53"/>
  <c r="F537" i="53"/>
  <c r="F536" i="53"/>
  <c r="F535" i="53"/>
  <c r="F534" i="53"/>
  <c r="F533" i="53"/>
  <c r="F532" i="53"/>
  <c r="F531" i="53"/>
  <c r="F530" i="53"/>
  <c r="F529" i="53"/>
  <c r="F528" i="53"/>
  <c r="F527" i="53"/>
  <c r="F526" i="53"/>
  <c r="F525" i="53"/>
  <c r="F524" i="53"/>
  <c r="F523" i="53"/>
  <c r="F522" i="53"/>
  <c r="F521" i="53"/>
  <c r="F520" i="53"/>
  <c r="F519" i="53"/>
  <c r="F518" i="53"/>
  <c r="F517" i="53"/>
  <c r="F516" i="53"/>
  <c r="F515" i="53"/>
  <c r="F514" i="53"/>
  <c r="F513" i="53"/>
  <c r="F512" i="53"/>
  <c r="F511" i="53"/>
  <c r="F510" i="53"/>
  <c r="F509" i="53"/>
  <c r="F508" i="53"/>
  <c r="F507" i="53"/>
  <c r="F506" i="53"/>
  <c r="F505" i="53"/>
  <c r="F504" i="53"/>
  <c r="F503" i="53"/>
  <c r="F502" i="53"/>
  <c r="F501" i="53"/>
  <c r="F500" i="53"/>
  <c r="F499" i="53"/>
  <c r="F498" i="53"/>
  <c r="F497" i="53"/>
  <c r="F496" i="53"/>
  <c r="F495" i="53"/>
  <c r="F494" i="53"/>
  <c r="F493" i="53"/>
  <c r="F492" i="53"/>
  <c r="F491" i="53"/>
  <c r="F490" i="53"/>
  <c r="F489" i="53"/>
  <c r="F488" i="53"/>
  <c r="F487" i="53"/>
  <c r="F486" i="53"/>
  <c r="F485" i="53"/>
  <c r="F484" i="53"/>
  <c r="F483" i="53"/>
  <c r="F482" i="53"/>
  <c r="F481" i="53"/>
  <c r="F480" i="53"/>
  <c r="F479" i="53"/>
  <c r="F478" i="53"/>
  <c r="F477" i="53"/>
  <c r="F476" i="53"/>
  <c r="F475" i="53"/>
  <c r="F474" i="53"/>
  <c r="F473" i="53"/>
  <c r="F472" i="53"/>
  <c r="F471" i="53"/>
  <c r="F470" i="53"/>
  <c r="F469" i="53"/>
  <c r="F468" i="53"/>
  <c r="F467" i="53"/>
  <c r="F466" i="53"/>
  <c r="F465" i="53"/>
  <c r="F464" i="53"/>
  <c r="F463" i="53"/>
  <c r="F462" i="53"/>
  <c r="F461" i="53"/>
  <c r="F460" i="53"/>
  <c r="F459" i="53"/>
  <c r="F458" i="53"/>
  <c r="F457" i="53"/>
  <c r="F456" i="53"/>
  <c r="F455" i="53"/>
  <c r="F454" i="53"/>
  <c r="F453" i="53"/>
  <c r="F452" i="53"/>
  <c r="F451" i="53"/>
  <c r="F450" i="53"/>
  <c r="F449" i="53"/>
  <c r="F448" i="53"/>
  <c r="F447" i="53"/>
  <c r="F446" i="53"/>
  <c r="F445" i="53"/>
  <c r="F444" i="53"/>
  <c r="F443" i="53"/>
  <c r="F442" i="53"/>
  <c r="F441" i="53"/>
  <c r="F440" i="53"/>
  <c r="F439" i="53"/>
  <c r="F438" i="53"/>
  <c r="F437" i="53"/>
  <c r="F436" i="53"/>
  <c r="F435" i="53"/>
  <c r="F434" i="53"/>
  <c r="F433" i="53"/>
  <c r="F432" i="53"/>
  <c r="F431" i="53"/>
  <c r="F430" i="53"/>
  <c r="F429" i="53"/>
  <c r="F428" i="53"/>
  <c r="F427" i="53"/>
  <c r="F426" i="53"/>
  <c r="F425" i="53"/>
  <c r="F424" i="53"/>
  <c r="F423" i="53"/>
  <c r="F422" i="53"/>
  <c r="F421" i="53"/>
  <c r="F420" i="53"/>
  <c r="F419" i="53"/>
  <c r="F418" i="53"/>
  <c r="F417" i="53"/>
  <c r="F416" i="53"/>
  <c r="F415" i="53"/>
  <c r="F414" i="53"/>
  <c r="F413" i="53"/>
  <c r="F412" i="53"/>
  <c r="F411" i="53"/>
  <c r="F410" i="53"/>
  <c r="F409" i="53"/>
  <c r="F408" i="53"/>
  <c r="F407" i="53"/>
  <c r="F406" i="53"/>
  <c r="F405" i="53"/>
  <c r="F404" i="53"/>
  <c r="F403" i="53"/>
  <c r="F402" i="53"/>
  <c r="F401" i="53"/>
  <c r="F400" i="53"/>
  <c r="F399" i="53"/>
  <c r="F398" i="53"/>
  <c r="F397" i="53"/>
  <c r="F396" i="53"/>
  <c r="F395" i="53"/>
  <c r="F394" i="53"/>
  <c r="F393" i="53"/>
  <c r="F392" i="53"/>
  <c r="F391" i="53"/>
  <c r="F390" i="53"/>
  <c r="F389" i="53"/>
  <c r="F388" i="53"/>
  <c r="F387" i="53"/>
  <c r="F386" i="53"/>
  <c r="F385" i="53"/>
  <c r="F384" i="53"/>
  <c r="F383" i="53"/>
  <c r="F382" i="53"/>
  <c r="F381" i="53"/>
  <c r="F380" i="53"/>
  <c r="F379" i="53"/>
  <c r="F378" i="53"/>
  <c r="F377" i="53"/>
  <c r="F376" i="53"/>
  <c r="F375" i="53"/>
  <c r="F374" i="53"/>
  <c r="F373" i="53"/>
  <c r="F372" i="53"/>
  <c r="F371" i="53"/>
  <c r="F370" i="53"/>
  <c r="F369" i="53"/>
  <c r="F368" i="53"/>
  <c r="F367" i="53"/>
  <c r="F366" i="53"/>
  <c r="F365" i="53"/>
  <c r="F364" i="53"/>
  <c r="F363" i="53"/>
  <c r="F362" i="53"/>
  <c r="F361" i="53"/>
  <c r="F360" i="53"/>
  <c r="F359" i="53"/>
  <c r="F358" i="53"/>
  <c r="F357" i="53"/>
  <c r="F356" i="53"/>
  <c r="F355" i="53"/>
  <c r="F354" i="53"/>
  <c r="F353" i="53"/>
  <c r="F352" i="53"/>
  <c r="F351" i="53"/>
  <c r="F350" i="53"/>
  <c r="F349" i="53"/>
  <c r="F348" i="53"/>
  <c r="F347" i="53"/>
  <c r="F346" i="53"/>
  <c r="F345" i="53"/>
  <c r="F344" i="53"/>
  <c r="F343" i="53"/>
  <c r="F342" i="53"/>
  <c r="F341" i="53"/>
  <c r="F340" i="53"/>
  <c r="F339" i="53"/>
  <c r="F338" i="53"/>
  <c r="F337" i="53"/>
  <c r="F336" i="53"/>
  <c r="F335" i="53"/>
  <c r="F334" i="53"/>
  <c r="F333" i="53"/>
  <c r="F332" i="53"/>
  <c r="F331" i="53"/>
  <c r="F330" i="53"/>
  <c r="F329" i="53"/>
  <c r="F328" i="53"/>
  <c r="F327" i="53"/>
  <c r="F326" i="53"/>
  <c r="F325" i="53"/>
  <c r="F324" i="53"/>
  <c r="F323" i="53"/>
  <c r="F322" i="53"/>
  <c r="F321" i="53"/>
  <c r="F320" i="53"/>
  <c r="F319" i="53"/>
  <c r="F318" i="53"/>
  <c r="F317" i="53"/>
  <c r="F316" i="53"/>
  <c r="F315" i="53"/>
  <c r="F314" i="53"/>
  <c r="F313" i="53"/>
  <c r="F312" i="53"/>
  <c r="F311" i="53"/>
  <c r="F310" i="53"/>
  <c r="F309" i="53"/>
  <c r="F308" i="53"/>
  <c r="F307" i="53"/>
  <c r="F306" i="53"/>
  <c r="F305" i="53"/>
  <c r="F304" i="53"/>
  <c r="F303" i="53"/>
  <c r="F302" i="53"/>
  <c r="F301" i="53"/>
  <c r="F300" i="53"/>
  <c r="F299" i="53"/>
  <c r="F298" i="53"/>
  <c r="F297" i="53"/>
  <c r="F296" i="53"/>
  <c r="F295" i="53"/>
  <c r="F294" i="53"/>
  <c r="F293" i="53"/>
  <c r="F292" i="53"/>
  <c r="F291" i="53"/>
  <c r="F290" i="53"/>
  <c r="F289" i="53"/>
  <c r="F288" i="53"/>
  <c r="F287" i="53"/>
  <c r="F286" i="53"/>
  <c r="F285" i="53"/>
  <c r="F284" i="53"/>
  <c r="F283" i="53"/>
  <c r="F282" i="53"/>
  <c r="F281" i="53"/>
  <c r="F280" i="53"/>
  <c r="F279" i="53"/>
  <c r="F278" i="53"/>
  <c r="F277" i="53"/>
  <c r="F276" i="53"/>
  <c r="F275" i="53"/>
  <c r="F274" i="53"/>
  <c r="F273" i="53"/>
  <c r="F272" i="53"/>
  <c r="F271" i="53"/>
  <c r="F270" i="53"/>
  <c r="F269" i="53"/>
  <c r="F268" i="53"/>
  <c r="F267" i="53"/>
  <c r="F266" i="53"/>
  <c r="F265" i="53"/>
  <c r="F264" i="53"/>
  <c r="F263" i="53"/>
  <c r="F262" i="53"/>
  <c r="F261" i="53"/>
  <c r="F260" i="53"/>
  <c r="F259" i="53"/>
  <c r="F258" i="53"/>
  <c r="F257" i="53"/>
  <c r="F256" i="53"/>
  <c r="F255" i="53"/>
  <c r="F254" i="53"/>
  <c r="F253" i="53"/>
  <c r="F252" i="53"/>
  <c r="F251" i="53"/>
  <c r="F250" i="53"/>
  <c r="F249" i="53"/>
  <c r="F248" i="53"/>
  <c r="F247" i="53"/>
  <c r="F246" i="53"/>
  <c r="F245" i="53"/>
  <c r="F244" i="53"/>
  <c r="F243" i="53"/>
  <c r="F242" i="53"/>
  <c r="F241" i="53"/>
  <c r="F240" i="53"/>
  <c r="F239" i="53"/>
  <c r="F238" i="53"/>
  <c r="F237" i="53"/>
  <c r="F236" i="53"/>
  <c r="F235" i="53"/>
  <c r="F234" i="53"/>
  <c r="F233" i="53"/>
  <c r="F232" i="53"/>
  <c r="F231" i="53"/>
  <c r="F230" i="53"/>
  <c r="F229" i="53"/>
  <c r="F228" i="53"/>
  <c r="F227" i="53"/>
  <c r="F226" i="53"/>
  <c r="F225" i="53"/>
  <c r="F224" i="53"/>
  <c r="F223" i="53"/>
  <c r="F222" i="53"/>
  <c r="F221" i="53"/>
  <c r="F220" i="53"/>
  <c r="F219" i="53"/>
  <c r="F218" i="53"/>
  <c r="F217" i="53"/>
  <c r="F216" i="53"/>
  <c r="F215" i="53"/>
  <c r="F214" i="53"/>
  <c r="F213" i="53"/>
  <c r="F212" i="53"/>
  <c r="F211" i="53"/>
  <c r="F210" i="53"/>
  <c r="F209" i="53"/>
  <c r="F208" i="53"/>
  <c r="F207" i="53"/>
  <c r="F206" i="53"/>
  <c r="F205" i="53"/>
  <c r="F204" i="53"/>
  <c r="F203" i="53"/>
  <c r="F202" i="53"/>
  <c r="F201" i="53"/>
  <c r="F200" i="53"/>
  <c r="F199" i="53"/>
  <c r="F198" i="53"/>
  <c r="F197" i="53"/>
  <c r="F196" i="53"/>
  <c r="F195" i="53"/>
  <c r="F194" i="53"/>
  <c r="F193" i="53"/>
  <c r="F192" i="53"/>
  <c r="F191" i="53"/>
  <c r="F190" i="53"/>
  <c r="F189" i="53"/>
  <c r="F188" i="53"/>
  <c r="F187" i="53"/>
  <c r="F186" i="53"/>
  <c r="F185" i="53"/>
  <c r="F184" i="53"/>
  <c r="F183" i="53"/>
  <c r="F182" i="53"/>
  <c r="F181" i="53"/>
  <c r="F180" i="53"/>
  <c r="F179" i="53"/>
  <c r="F178" i="53"/>
  <c r="F177" i="53"/>
  <c r="F176" i="53"/>
  <c r="F175" i="53"/>
  <c r="F174" i="53"/>
  <c r="F173" i="53"/>
  <c r="F172" i="53"/>
  <c r="F171" i="53"/>
  <c r="F170" i="53"/>
  <c r="F169" i="53"/>
  <c r="F168" i="53"/>
  <c r="F167" i="53"/>
  <c r="F166" i="53"/>
  <c r="F165" i="53"/>
  <c r="F164" i="53"/>
  <c r="F163" i="53"/>
  <c r="F162" i="53"/>
  <c r="F161" i="53"/>
  <c r="F160" i="53"/>
  <c r="F159" i="53"/>
  <c r="F158" i="53"/>
  <c r="F157" i="53"/>
  <c r="F156" i="53"/>
  <c r="F155" i="53"/>
  <c r="F154" i="53"/>
  <c r="F153" i="53"/>
  <c r="F152" i="53"/>
  <c r="F151" i="53"/>
  <c r="F150" i="53"/>
  <c r="F149" i="53"/>
  <c r="F148" i="53"/>
  <c r="F147" i="53"/>
  <c r="F146" i="53"/>
  <c r="F145" i="53"/>
  <c r="F144" i="53"/>
  <c r="F143" i="53"/>
  <c r="F142" i="53"/>
  <c r="F141" i="53"/>
  <c r="F140" i="53"/>
  <c r="F139" i="53"/>
  <c r="F138" i="53"/>
  <c r="F137" i="53"/>
  <c r="F136" i="53"/>
  <c r="F135" i="53"/>
  <c r="F134" i="53"/>
  <c r="F133" i="53"/>
  <c r="F132" i="53"/>
  <c r="F131" i="53"/>
  <c r="F130" i="53"/>
  <c r="F129" i="53"/>
  <c r="F128" i="53"/>
  <c r="F127" i="53"/>
  <c r="F126" i="53"/>
  <c r="F125" i="53"/>
  <c r="F124" i="53"/>
  <c r="F123" i="53"/>
  <c r="F122" i="53"/>
  <c r="F121" i="53"/>
  <c r="F120" i="53"/>
  <c r="F119" i="53"/>
  <c r="F118" i="53"/>
  <c r="F117" i="53"/>
  <c r="F116" i="53"/>
  <c r="F115" i="53"/>
  <c r="F114" i="53"/>
  <c r="F113" i="53"/>
  <c r="F112" i="53"/>
  <c r="F111" i="53"/>
  <c r="F110" i="53"/>
  <c r="F109" i="53"/>
  <c r="F108" i="53"/>
  <c r="F107" i="53"/>
  <c r="F106" i="53"/>
  <c r="F105" i="53"/>
  <c r="F104" i="53"/>
  <c r="F103" i="53"/>
  <c r="F102" i="53"/>
  <c r="F101" i="53"/>
  <c r="F100" i="53"/>
  <c r="F99" i="53"/>
  <c r="F98" i="53"/>
  <c r="F97" i="53"/>
  <c r="F96" i="53"/>
  <c r="F95" i="53"/>
  <c r="F94" i="53"/>
  <c r="F93" i="53"/>
  <c r="F92" i="53"/>
  <c r="F91" i="53"/>
  <c r="F90" i="53"/>
  <c r="F89" i="53"/>
  <c r="F88" i="53"/>
  <c r="F87" i="53"/>
  <c r="F86" i="53"/>
  <c r="F85" i="53"/>
  <c r="F84" i="53"/>
  <c r="F83" i="53"/>
  <c r="F82" i="53"/>
  <c r="F81" i="53"/>
  <c r="F80" i="53"/>
  <c r="F79" i="53"/>
  <c r="F78" i="53"/>
  <c r="F77" i="53"/>
  <c r="F76" i="53"/>
  <c r="F75" i="53"/>
  <c r="F74" i="53"/>
  <c r="F73" i="53"/>
  <c r="F72" i="53"/>
  <c r="F71" i="53"/>
  <c r="F70" i="53"/>
  <c r="F69" i="53"/>
  <c r="F68" i="53"/>
  <c r="F67" i="53"/>
  <c r="F66" i="53"/>
  <c r="F65" i="53"/>
  <c r="F64" i="53"/>
  <c r="F63" i="53"/>
  <c r="F62" i="53"/>
  <c r="F61" i="53"/>
  <c r="F60" i="53"/>
  <c r="F59" i="53"/>
  <c r="F58" i="53"/>
  <c r="F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F31" i="53"/>
  <c r="F30" i="53"/>
  <c r="F29" i="53"/>
  <c r="F28" i="53"/>
  <c r="F27" i="53"/>
  <c r="F26" i="53"/>
  <c r="F25" i="53"/>
  <c r="F24" i="53"/>
  <c r="F23" i="53"/>
  <c r="F22" i="53"/>
  <c r="F21" i="53"/>
  <c r="F20" i="53"/>
  <c r="F19" i="53"/>
  <c r="F18" i="53"/>
  <c r="F17" i="53"/>
  <c r="F16" i="53"/>
  <c r="F15" i="53"/>
  <c r="F14" i="53"/>
  <c r="F13" i="53"/>
  <c r="F12" i="53"/>
  <c r="F11" i="53"/>
  <c r="F10" i="53"/>
  <c r="F9" i="53"/>
  <c r="F8" i="53"/>
  <c r="F7" i="53"/>
  <c r="F6" i="53"/>
  <c r="F5" i="53"/>
  <c r="F4" i="53"/>
  <c r="F3" i="53"/>
  <c r="F2" i="53"/>
  <c r="L42" i="49" l="1"/>
  <c r="F42" i="49"/>
  <c r="J42" i="49"/>
  <c r="I74" i="42"/>
  <c r="J81" i="42"/>
  <c r="G42" i="49"/>
  <c r="K42" i="49"/>
  <c r="H42" i="49"/>
  <c r="E42" i="49"/>
  <c r="I42" i="49"/>
  <c r="I12" i="48"/>
  <c r="I11" i="48"/>
  <c r="I10" i="48"/>
  <c r="I9" i="48"/>
  <c r="I8" i="48"/>
  <c r="I7" i="48"/>
  <c r="I6" i="48"/>
  <c r="I5" i="48"/>
  <c r="H5" i="48"/>
  <c r="L12" i="42"/>
  <c r="L20" i="42" s="1"/>
  <c r="K12" i="42"/>
  <c r="K20" i="42" s="1"/>
  <c r="J12" i="42"/>
  <c r="J20" i="42" s="1"/>
  <c r="I12" i="42"/>
  <c r="I20" i="42" s="1"/>
  <c r="H12" i="42"/>
  <c r="H20" i="42" s="1"/>
  <c r="G12" i="42"/>
  <c r="G20" i="42" s="1"/>
  <c r="F12" i="42"/>
  <c r="F20" i="42" s="1"/>
  <c r="R10" i="50"/>
  <c r="Q10" i="50"/>
  <c r="O10" i="50"/>
  <c r="N10" i="50"/>
  <c r="M10" i="50"/>
  <c r="R9" i="50"/>
  <c r="R8" i="50"/>
  <c r="R7" i="50"/>
  <c r="R6" i="50"/>
  <c r="R5" i="50"/>
  <c r="R4" i="50"/>
  <c r="R3" i="50"/>
  <c r="K81" i="42" l="1"/>
  <c r="J74" i="42"/>
  <c r="M12" i="42"/>
  <c r="D34" i="49"/>
  <c r="C34" i="49"/>
  <c r="D30" i="49"/>
  <c r="D32" i="49" s="1"/>
  <c r="E186" i="52" s="1"/>
  <c r="E188" i="52" s="1"/>
  <c r="C30" i="49"/>
  <c r="C32" i="49" s="1"/>
  <c r="M16" i="49"/>
  <c r="M8" i="49"/>
  <c r="C4" i="49"/>
  <c r="L81" i="42" l="1"/>
  <c r="K74" i="42"/>
  <c r="I29" i="52"/>
  <c r="K29" i="52" s="1"/>
  <c r="N29" i="52" s="1"/>
  <c r="I176" i="52"/>
  <c r="K176" i="52" s="1"/>
  <c r="N176" i="52" s="1"/>
  <c r="I160" i="52"/>
  <c r="K160" i="52" s="1"/>
  <c r="N160" i="52" s="1"/>
  <c r="I145" i="52"/>
  <c r="K145" i="52" s="1"/>
  <c r="N145" i="52" s="1"/>
  <c r="I129" i="52"/>
  <c r="K129" i="52" s="1"/>
  <c r="N129" i="52" s="1"/>
  <c r="I113" i="52"/>
  <c r="K113" i="52" s="1"/>
  <c r="N113" i="52" s="1"/>
  <c r="I97" i="52"/>
  <c r="K97" i="52" s="1"/>
  <c r="N97" i="52" s="1"/>
  <c r="I81" i="52"/>
  <c r="K81" i="52" s="1"/>
  <c r="N81" i="52" s="1"/>
  <c r="I65" i="52"/>
  <c r="K65" i="52" s="1"/>
  <c r="N65" i="52" s="1"/>
  <c r="I49" i="52"/>
  <c r="K49" i="52" s="1"/>
  <c r="N49" i="52" s="1"/>
  <c r="I179" i="52"/>
  <c r="K179" i="52" s="1"/>
  <c r="N179" i="52" s="1"/>
  <c r="I163" i="52"/>
  <c r="K163" i="52" s="1"/>
  <c r="N163" i="52" s="1"/>
  <c r="I148" i="52"/>
  <c r="K148" i="52" s="1"/>
  <c r="N148" i="52" s="1"/>
  <c r="I132" i="52"/>
  <c r="K132" i="52" s="1"/>
  <c r="N132" i="52" s="1"/>
  <c r="I116" i="52"/>
  <c r="K116" i="52" s="1"/>
  <c r="N116" i="52" s="1"/>
  <c r="I100" i="52"/>
  <c r="K100" i="52" s="1"/>
  <c r="N100" i="52" s="1"/>
  <c r="I84" i="52"/>
  <c r="K84" i="52" s="1"/>
  <c r="N84" i="52" s="1"/>
  <c r="I68" i="52"/>
  <c r="K68" i="52" s="1"/>
  <c r="N68" i="52" s="1"/>
  <c r="I52" i="52"/>
  <c r="K52" i="52" s="1"/>
  <c r="N52" i="52" s="1"/>
  <c r="I36" i="52"/>
  <c r="K36" i="52" s="1"/>
  <c r="N36" i="52" s="1"/>
  <c r="I170" i="52"/>
  <c r="K170" i="52" s="1"/>
  <c r="N170" i="52" s="1"/>
  <c r="I155" i="52"/>
  <c r="K155" i="52" s="1"/>
  <c r="N155" i="52" s="1"/>
  <c r="I139" i="52"/>
  <c r="K139" i="52" s="1"/>
  <c r="N139" i="52" s="1"/>
  <c r="I123" i="52"/>
  <c r="K123" i="52" s="1"/>
  <c r="N123" i="52" s="1"/>
  <c r="I107" i="52"/>
  <c r="K107" i="52" s="1"/>
  <c r="N107" i="52" s="1"/>
  <c r="I91" i="52"/>
  <c r="K91" i="52" s="1"/>
  <c r="N91" i="52" s="1"/>
  <c r="I75" i="52"/>
  <c r="K75" i="52" s="1"/>
  <c r="N75" i="52" s="1"/>
  <c r="I59" i="52"/>
  <c r="K59" i="52" s="1"/>
  <c r="N59" i="52" s="1"/>
  <c r="I43" i="52"/>
  <c r="K43" i="52" s="1"/>
  <c r="N43" i="52" s="1"/>
  <c r="I27" i="52"/>
  <c r="K27" i="52" s="1"/>
  <c r="N27" i="52" s="1"/>
  <c r="I165" i="52"/>
  <c r="K165" i="52" s="1"/>
  <c r="N165" i="52" s="1"/>
  <c r="I150" i="52"/>
  <c r="K150" i="52" s="1"/>
  <c r="N150" i="52" s="1"/>
  <c r="I134" i="52"/>
  <c r="K134" i="52" s="1"/>
  <c r="N134" i="52" s="1"/>
  <c r="I118" i="52"/>
  <c r="K118" i="52" s="1"/>
  <c r="N118" i="52" s="1"/>
  <c r="I102" i="52"/>
  <c r="K102" i="52" s="1"/>
  <c r="N102" i="52" s="1"/>
  <c r="I86" i="52"/>
  <c r="K86" i="52" s="1"/>
  <c r="N86" i="52" s="1"/>
  <c r="I70" i="52"/>
  <c r="K70" i="52" s="1"/>
  <c r="N70" i="52" s="1"/>
  <c r="I54" i="52"/>
  <c r="K54" i="52" s="1"/>
  <c r="N54" i="52" s="1"/>
  <c r="I38" i="52"/>
  <c r="K38" i="52" s="1"/>
  <c r="N38" i="52" s="1"/>
  <c r="I26" i="52"/>
  <c r="K26" i="52" s="1"/>
  <c r="N26" i="52" s="1"/>
  <c r="E192" i="52"/>
  <c r="I172" i="52"/>
  <c r="K172" i="52" s="1"/>
  <c r="N172" i="52" s="1"/>
  <c r="I157" i="52"/>
  <c r="K157" i="52" s="1"/>
  <c r="N157" i="52" s="1"/>
  <c r="I141" i="52"/>
  <c r="K141" i="52" s="1"/>
  <c r="N141" i="52" s="1"/>
  <c r="I125" i="52"/>
  <c r="K125" i="52" s="1"/>
  <c r="N125" i="52" s="1"/>
  <c r="I109" i="52"/>
  <c r="K109" i="52" s="1"/>
  <c r="N109" i="52" s="1"/>
  <c r="I93" i="52"/>
  <c r="K93" i="52" s="1"/>
  <c r="N93" i="52" s="1"/>
  <c r="I77" i="52"/>
  <c r="K77" i="52" s="1"/>
  <c r="N77" i="52" s="1"/>
  <c r="I61" i="52"/>
  <c r="K61" i="52" s="1"/>
  <c r="N61" i="52" s="1"/>
  <c r="I45" i="52"/>
  <c r="K45" i="52" s="1"/>
  <c r="N45" i="52" s="1"/>
  <c r="I175" i="52"/>
  <c r="K175" i="52" s="1"/>
  <c r="N175" i="52" s="1"/>
  <c r="I159" i="52"/>
  <c r="K159" i="52" s="1"/>
  <c r="N159" i="52" s="1"/>
  <c r="I144" i="52"/>
  <c r="K144" i="52" s="1"/>
  <c r="N144" i="52" s="1"/>
  <c r="I128" i="52"/>
  <c r="K128" i="52" s="1"/>
  <c r="N128" i="52" s="1"/>
  <c r="I112" i="52"/>
  <c r="K112" i="52" s="1"/>
  <c r="N112" i="52" s="1"/>
  <c r="I96" i="52"/>
  <c r="K96" i="52" s="1"/>
  <c r="N96" i="52" s="1"/>
  <c r="I80" i="52"/>
  <c r="K80" i="52" s="1"/>
  <c r="N80" i="52" s="1"/>
  <c r="I64" i="52"/>
  <c r="K64" i="52" s="1"/>
  <c r="N64" i="52" s="1"/>
  <c r="I48" i="52"/>
  <c r="K48" i="52" s="1"/>
  <c r="N48" i="52" s="1"/>
  <c r="I32" i="52"/>
  <c r="K32" i="52" s="1"/>
  <c r="N32" i="52" s="1"/>
  <c r="I166" i="52"/>
  <c r="K166" i="52" s="1"/>
  <c r="N166" i="52" s="1"/>
  <c r="I151" i="52"/>
  <c r="K151" i="52" s="1"/>
  <c r="N151" i="52" s="1"/>
  <c r="I135" i="52"/>
  <c r="K135" i="52" s="1"/>
  <c r="N135" i="52" s="1"/>
  <c r="I119" i="52"/>
  <c r="K119" i="52" s="1"/>
  <c r="N119" i="52" s="1"/>
  <c r="I103" i="52"/>
  <c r="K103" i="52" s="1"/>
  <c r="N103" i="52" s="1"/>
  <c r="I87" i="52"/>
  <c r="K87" i="52" s="1"/>
  <c r="N87" i="52" s="1"/>
  <c r="I71" i="52"/>
  <c r="K71" i="52" s="1"/>
  <c r="N71" i="52" s="1"/>
  <c r="I55" i="52"/>
  <c r="K55" i="52" s="1"/>
  <c r="N55" i="52" s="1"/>
  <c r="I39" i="52"/>
  <c r="K39" i="52" s="1"/>
  <c r="N39" i="52" s="1"/>
  <c r="I177" i="52"/>
  <c r="K177" i="52" s="1"/>
  <c r="N177" i="52" s="1"/>
  <c r="I161" i="52"/>
  <c r="K161" i="52" s="1"/>
  <c r="N161" i="52" s="1"/>
  <c r="I146" i="52"/>
  <c r="K146" i="52" s="1"/>
  <c r="N146" i="52" s="1"/>
  <c r="I130" i="52"/>
  <c r="K130" i="52" s="1"/>
  <c r="N130" i="52" s="1"/>
  <c r="I114" i="52"/>
  <c r="K114" i="52" s="1"/>
  <c r="N114" i="52" s="1"/>
  <c r="I98" i="52"/>
  <c r="K98" i="52" s="1"/>
  <c r="N98" i="52" s="1"/>
  <c r="I82" i="52"/>
  <c r="K82" i="52" s="1"/>
  <c r="N82" i="52" s="1"/>
  <c r="I66" i="52"/>
  <c r="K66" i="52" s="1"/>
  <c r="N66" i="52" s="1"/>
  <c r="I50" i="52"/>
  <c r="K50" i="52" s="1"/>
  <c r="N50" i="52" s="1"/>
  <c r="I34" i="52"/>
  <c r="K34" i="52" s="1"/>
  <c r="N34" i="52" s="1"/>
  <c r="I33" i="52"/>
  <c r="K33" i="52" s="1"/>
  <c r="N33" i="52" s="1"/>
  <c r="I28" i="52"/>
  <c r="K28" i="52" s="1"/>
  <c r="N28" i="52" s="1"/>
  <c r="I168" i="52"/>
  <c r="K168" i="52" s="1"/>
  <c r="N168" i="52" s="1"/>
  <c r="I153" i="52"/>
  <c r="K153" i="52" s="1"/>
  <c r="N153" i="52" s="1"/>
  <c r="I137" i="52"/>
  <c r="K137" i="52" s="1"/>
  <c r="N137" i="52" s="1"/>
  <c r="I121" i="52"/>
  <c r="K121" i="52" s="1"/>
  <c r="N121" i="52" s="1"/>
  <c r="I105" i="52"/>
  <c r="K105" i="52" s="1"/>
  <c r="N105" i="52" s="1"/>
  <c r="I89" i="52"/>
  <c r="K89" i="52" s="1"/>
  <c r="N89" i="52" s="1"/>
  <c r="I73" i="52"/>
  <c r="K73" i="52" s="1"/>
  <c r="N73" i="52" s="1"/>
  <c r="I57" i="52"/>
  <c r="K57" i="52" s="1"/>
  <c r="N57" i="52" s="1"/>
  <c r="I41" i="52"/>
  <c r="K41" i="52" s="1"/>
  <c r="N41" i="52" s="1"/>
  <c r="I171" i="52"/>
  <c r="K171" i="52" s="1"/>
  <c r="N171" i="52" s="1"/>
  <c r="I156" i="52"/>
  <c r="K156" i="52" s="1"/>
  <c r="N156" i="52" s="1"/>
  <c r="I140" i="52"/>
  <c r="K140" i="52" s="1"/>
  <c r="N140" i="52" s="1"/>
  <c r="I124" i="52"/>
  <c r="K124" i="52" s="1"/>
  <c r="N124" i="52" s="1"/>
  <c r="I108" i="52"/>
  <c r="K108" i="52" s="1"/>
  <c r="N108" i="52" s="1"/>
  <c r="I92" i="52"/>
  <c r="K92" i="52" s="1"/>
  <c r="N92" i="52" s="1"/>
  <c r="I76" i="52"/>
  <c r="K76" i="52" s="1"/>
  <c r="N76" i="52" s="1"/>
  <c r="I60" i="52"/>
  <c r="K60" i="52" s="1"/>
  <c r="N60" i="52" s="1"/>
  <c r="I44" i="52"/>
  <c r="K44" i="52" s="1"/>
  <c r="N44" i="52" s="1"/>
  <c r="I178" i="52"/>
  <c r="K178" i="52" s="1"/>
  <c r="N178" i="52" s="1"/>
  <c r="I162" i="52"/>
  <c r="K162" i="52" s="1"/>
  <c r="N162" i="52" s="1"/>
  <c r="I147" i="52"/>
  <c r="K147" i="52" s="1"/>
  <c r="N147" i="52" s="1"/>
  <c r="I131" i="52"/>
  <c r="K131" i="52" s="1"/>
  <c r="N131" i="52" s="1"/>
  <c r="I115" i="52"/>
  <c r="K115" i="52" s="1"/>
  <c r="N115" i="52" s="1"/>
  <c r="I99" i="52"/>
  <c r="K99" i="52" s="1"/>
  <c r="N99" i="52" s="1"/>
  <c r="I83" i="52"/>
  <c r="K83" i="52" s="1"/>
  <c r="N83" i="52" s="1"/>
  <c r="I67" i="52"/>
  <c r="K67" i="52" s="1"/>
  <c r="N67" i="52" s="1"/>
  <c r="I51" i="52"/>
  <c r="K51" i="52" s="1"/>
  <c r="N51" i="52" s="1"/>
  <c r="I35" i="52"/>
  <c r="K35" i="52" s="1"/>
  <c r="N35" i="52" s="1"/>
  <c r="I173" i="52"/>
  <c r="K173" i="52" s="1"/>
  <c r="N173" i="52" s="1"/>
  <c r="I158" i="52"/>
  <c r="K158" i="52" s="1"/>
  <c r="N158" i="52" s="1"/>
  <c r="I142" i="52"/>
  <c r="K142" i="52" s="1"/>
  <c r="N142" i="52" s="1"/>
  <c r="I126" i="52"/>
  <c r="K126" i="52" s="1"/>
  <c r="N126" i="52" s="1"/>
  <c r="I110" i="52"/>
  <c r="K110" i="52" s="1"/>
  <c r="N110" i="52" s="1"/>
  <c r="I94" i="52"/>
  <c r="K94" i="52" s="1"/>
  <c r="N94" i="52" s="1"/>
  <c r="I78" i="52"/>
  <c r="K78" i="52" s="1"/>
  <c r="N78" i="52" s="1"/>
  <c r="I62" i="52"/>
  <c r="K62" i="52" s="1"/>
  <c r="N62" i="52" s="1"/>
  <c r="I46" i="52"/>
  <c r="K46" i="52" s="1"/>
  <c r="N46" i="52" s="1"/>
  <c r="I25" i="52"/>
  <c r="K25" i="52" s="1"/>
  <c r="N25" i="52" s="1"/>
  <c r="I24" i="52"/>
  <c r="I164" i="52"/>
  <c r="K164" i="52" s="1"/>
  <c r="N164" i="52" s="1"/>
  <c r="I149" i="52"/>
  <c r="K149" i="52" s="1"/>
  <c r="N149" i="52" s="1"/>
  <c r="I133" i="52"/>
  <c r="K133" i="52" s="1"/>
  <c r="N133" i="52" s="1"/>
  <c r="I117" i="52"/>
  <c r="K117" i="52" s="1"/>
  <c r="N117" i="52" s="1"/>
  <c r="I101" i="52"/>
  <c r="K101" i="52" s="1"/>
  <c r="N101" i="52" s="1"/>
  <c r="I85" i="52"/>
  <c r="K85" i="52" s="1"/>
  <c r="N85" i="52" s="1"/>
  <c r="I69" i="52"/>
  <c r="K69" i="52" s="1"/>
  <c r="N69" i="52" s="1"/>
  <c r="I53" i="52"/>
  <c r="K53" i="52" s="1"/>
  <c r="N53" i="52" s="1"/>
  <c r="I37" i="52"/>
  <c r="K37" i="52" s="1"/>
  <c r="N37" i="52" s="1"/>
  <c r="I167" i="52"/>
  <c r="K167" i="52" s="1"/>
  <c r="N167" i="52" s="1"/>
  <c r="I152" i="52"/>
  <c r="K152" i="52" s="1"/>
  <c r="N152" i="52" s="1"/>
  <c r="I136" i="52"/>
  <c r="K136" i="52" s="1"/>
  <c r="N136" i="52" s="1"/>
  <c r="I120" i="52"/>
  <c r="K120" i="52" s="1"/>
  <c r="N120" i="52" s="1"/>
  <c r="I104" i="52"/>
  <c r="K104" i="52" s="1"/>
  <c r="N104" i="52" s="1"/>
  <c r="I88" i="52"/>
  <c r="K88" i="52" s="1"/>
  <c r="N88" i="52" s="1"/>
  <c r="I72" i="52"/>
  <c r="K72" i="52" s="1"/>
  <c r="N72" i="52" s="1"/>
  <c r="I56" i="52"/>
  <c r="K56" i="52" s="1"/>
  <c r="N56" i="52" s="1"/>
  <c r="I40" i="52"/>
  <c r="K40" i="52" s="1"/>
  <c r="N40" i="52" s="1"/>
  <c r="I174" i="52"/>
  <c r="K174" i="52" s="1"/>
  <c r="N174" i="52" s="1"/>
  <c r="I184" i="52"/>
  <c r="K184" i="52" s="1"/>
  <c r="N184" i="52" s="1"/>
  <c r="O184" i="52" s="1"/>
  <c r="D48" i="42" s="1"/>
  <c r="E48" i="42" s="1"/>
  <c r="F48" i="42" s="1"/>
  <c r="G48" i="42" s="1"/>
  <c r="H48" i="42" s="1"/>
  <c r="I48" i="42" s="1"/>
  <c r="J48" i="42" s="1"/>
  <c r="K48" i="42" s="1"/>
  <c r="L48" i="42" s="1"/>
  <c r="I143" i="52"/>
  <c r="K143" i="52" s="1"/>
  <c r="N143" i="52" s="1"/>
  <c r="I127" i="52"/>
  <c r="K127" i="52" s="1"/>
  <c r="N127" i="52" s="1"/>
  <c r="I111" i="52"/>
  <c r="K111" i="52" s="1"/>
  <c r="N111" i="52" s="1"/>
  <c r="I95" i="52"/>
  <c r="K95" i="52" s="1"/>
  <c r="N95" i="52" s="1"/>
  <c r="I79" i="52"/>
  <c r="K79" i="52" s="1"/>
  <c r="N79" i="52" s="1"/>
  <c r="I63" i="52"/>
  <c r="K63" i="52" s="1"/>
  <c r="N63" i="52" s="1"/>
  <c r="I47" i="52"/>
  <c r="K47" i="52" s="1"/>
  <c r="N47" i="52" s="1"/>
  <c r="I31" i="52"/>
  <c r="K31" i="52" s="1"/>
  <c r="N31" i="52" s="1"/>
  <c r="I169" i="52"/>
  <c r="K169" i="52" s="1"/>
  <c r="N169" i="52" s="1"/>
  <c r="I154" i="52"/>
  <c r="K154" i="52" s="1"/>
  <c r="N154" i="52" s="1"/>
  <c r="I138" i="52"/>
  <c r="K138" i="52" s="1"/>
  <c r="N138" i="52" s="1"/>
  <c r="I122" i="52"/>
  <c r="K122" i="52" s="1"/>
  <c r="N122" i="52" s="1"/>
  <c r="I106" i="52"/>
  <c r="K106" i="52" s="1"/>
  <c r="N106" i="52" s="1"/>
  <c r="I90" i="52"/>
  <c r="K90" i="52" s="1"/>
  <c r="N90" i="52" s="1"/>
  <c r="I74" i="52"/>
  <c r="K74" i="52" s="1"/>
  <c r="N74" i="52" s="1"/>
  <c r="I58" i="52"/>
  <c r="K58" i="52" s="1"/>
  <c r="N58" i="52" s="1"/>
  <c r="I42" i="52"/>
  <c r="K42" i="52" s="1"/>
  <c r="N42" i="52" s="1"/>
  <c r="I30" i="52"/>
  <c r="K30" i="52" s="1"/>
  <c r="N30" i="52" s="1"/>
  <c r="I14" i="48"/>
  <c r="J5" i="48"/>
  <c r="K5" i="48" s="1"/>
  <c r="M5" i="48" s="1"/>
  <c r="C36" i="49"/>
  <c r="D36" i="49"/>
  <c r="H6" i="48" l="1"/>
  <c r="L74" i="42"/>
  <c r="M81" i="42"/>
  <c r="K24" i="52"/>
  <c r="I180" i="52"/>
  <c r="I186" i="52" s="1"/>
  <c r="J6" i="48"/>
  <c r="K6" i="48" s="1"/>
  <c r="M6" i="48" s="1"/>
  <c r="E44" i="49"/>
  <c r="E46" i="49" s="1"/>
  <c r="E50" i="49" s="1"/>
  <c r="E44" i="42"/>
  <c r="E46" i="42" s="1"/>
  <c r="E50" i="42" s="1"/>
  <c r="M74" i="42" l="1"/>
  <c r="N24" i="52"/>
  <c r="N180" i="52" s="1"/>
  <c r="K180" i="52"/>
  <c r="K186" i="52" s="1"/>
  <c r="H7" i="48"/>
  <c r="J7" i="48" s="1"/>
  <c r="H8" i="48" s="1"/>
  <c r="J8" i="48" s="1"/>
  <c r="F44" i="42"/>
  <c r="F46" i="42" s="1"/>
  <c r="F50" i="42" s="1"/>
  <c r="F44" i="49"/>
  <c r="F46" i="49" s="1"/>
  <c r="F50" i="49" s="1"/>
  <c r="K7" i="48" l="1"/>
  <c r="M7" i="48" s="1"/>
  <c r="O180" i="52"/>
  <c r="D60" i="42" s="1"/>
  <c r="E60" i="42" s="1"/>
  <c r="F60" i="42" s="1"/>
  <c r="G60" i="42" s="1"/>
  <c r="H60" i="42" s="1"/>
  <c r="I60" i="42" s="1"/>
  <c r="J60" i="42" s="1"/>
  <c r="K60" i="42" s="1"/>
  <c r="L60" i="42" s="1"/>
  <c r="N186" i="52"/>
  <c r="G44" i="49"/>
  <c r="G46" i="49" s="1"/>
  <c r="G50" i="49" s="1"/>
  <c r="G44" i="42"/>
  <c r="G46" i="42" s="1"/>
  <c r="G50" i="42" s="1"/>
  <c r="H9" i="48"/>
  <c r="J9" i="48" s="1"/>
  <c r="K8" i="48"/>
  <c r="M8" i="48" s="1"/>
  <c r="D58" i="49" l="1"/>
  <c r="E58" i="49" s="1"/>
  <c r="F58" i="49" s="1"/>
  <c r="G58" i="49" s="1"/>
  <c r="H58" i="49" s="1"/>
  <c r="I58" i="49" s="1"/>
  <c r="J58" i="49" s="1"/>
  <c r="K58" i="49" s="1"/>
  <c r="L58" i="49" s="1"/>
  <c r="H10" i="48"/>
  <c r="J10" i="48" s="1"/>
  <c r="K10" i="48" s="1"/>
  <c r="M10" i="48" s="1"/>
  <c r="K9" i="48"/>
  <c r="M9" i="48" s="1"/>
  <c r="H44" i="42"/>
  <c r="H46" i="42" s="1"/>
  <c r="H50" i="42" s="1"/>
  <c r="H44" i="49"/>
  <c r="H46" i="49" s="1"/>
  <c r="H50" i="49" s="1"/>
  <c r="I44" i="42" l="1"/>
  <c r="I46" i="42" s="1"/>
  <c r="I50" i="42" s="1"/>
  <c r="I44" i="49"/>
  <c r="I46" i="49" s="1"/>
  <c r="I50" i="49" s="1"/>
  <c r="J44" i="42"/>
  <c r="J46" i="42" s="1"/>
  <c r="J50" i="42" s="1"/>
  <c r="J44" i="49"/>
  <c r="J46" i="49" s="1"/>
  <c r="J50" i="49" s="1"/>
  <c r="H11" i="48"/>
  <c r="J11" i="48" s="1"/>
  <c r="K11" i="48" s="1"/>
  <c r="M11" i="48" s="1"/>
  <c r="K44" i="49" l="1"/>
  <c r="K46" i="49" s="1"/>
  <c r="K50" i="49" s="1"/>
  <c r="K44" i="42"/>
  <c r="K46" i="42" s="1"/>
  <c r="K50" i="42" s="1"/>
  <c r="H12" i="48"/>
  <c r="J12" i="48" s="1"/>
  <c r="K12" i="48" s="1"/>
  <c r="M12" i="48" s="1"/>
  <c r="M14" i="48" s="1"/>
  <c r="L44" i="42" l="1"/>
  <c r="L44" i="49"/>
  <c r="L46" i="42" l="1"/>
  <c r="L50" i="42" s="1"/>
  <c r="M50" i="42" s="1"/>
  <c r="M44" i="49"/>
  <c r="L46" i="49"/>
  <c r="L50" i="49" s="1"/>
  <c r="D11" i="48" l="1"/>
  <c r="D10" i="48"/>
  <c r="K54" i="42" s="1"/>
  <c r="D9" i="48"/>
  <c r="J54" i="42" s="1"/>
  <c r="D8" i="48"/>
  <c r="I54" i="42" s="1"/>
  <c r="D7" i="48"/>
  <c r="H54" i="42" s="1"/>
  <c r="D6" i="48"/>
  <c r="G54" i="42" s="1"/>
  <c r="D5" i="48"/>
  <c r="F54" i="42" s="1"/>
  <c r="D4" i="48"/>
  <c r="E54" i="42" s="1"/>
  <c r="H17" i="46"/>
  <c r="H16" i="46"/>
  <c r="L22" i="49" s="1"/>
  <c r="H15" i="46"/>
  <c r="K22" i="49" s="1"/>
  <c r="H14" i="46"/>
  <c r="J22" i="49" s="1"/>
  <c r="H13" i="46"/>
  <c r="I22" i="49" s="1"/>
  <c r="H12" i="46"/>
  <c r="H22" i="49" s="1"/>
  <c r="H11" i="46"/>
  <c r="G22" i="49" s="1"/>
  <c r="H10" i="46"/>
  <c r="F22" i="49" s="1"/>
  <c r="H9" i="46"/>
  <c r="E22" i="49" s="1"/>
  <c r="E24" i="49" s="1"/>
  <c r="F22" i="42" l="1"/>
  <c r="J22" i="42"/>
  <c r="G22" i="42"/>
  <c r="F24" i="49"/>
  <c r="G24" i="49" s="1"/>
  <c r="H24" i="49" s="1"/>
  <c r="I24" i="49" s="1"/>
  <c r="J24" i="49" s="1"/>
  <c r="K24" i="49" s="1"/>
  <c r="L24" i="49" s="1"/>
  <c r="H22" i="42"/>
  <c r="L22" i="42"/>
  <c r="K22" i="42"/>
  <c r="E22" i="42"/>
  <c r="I22" i="42"/>
  <c r="E54" i="49"/>
  <c r="I54" i="49"/>
  <c r="F54" i="49"/>
  <c r="J54" i="49"/>
  <c r="H54" i="49"/>
  <c r="G54" i="49"/>
  <c r="K54" i="49"/>
  <c r="M24" i="49" l="1"/>
  <c r="M54" i="49"/>
  <c r="H43" i="44"/>
  <c r="G43" i="44"/>
  <c r="F43" i="44"/>
  <c r="E43" i="44"/>
  <c r="D43" i="44"/>
  <c r="C43" i="44"/>
  <c r="B43" i="44"/>
  <c r="H42" i="44"/>
  <c r="G42" i="44"/>
  <c r="F42" i="44"/>
  <c r="E42" i="44"/>
  <c r="D42" i="44"/>
  <c r="C42" i="44"/>
  <c r="B42" i="44"/>
  <c r="H41" i="44"/>
  <c r="G41" i="44"/>
  <c r="F41" i="44"/>
  <c r="E41" i="44"/>
  <c r="D41" i="44"/>
  <c r="C41" i="44"/>
  <c r="B41" i="44"/>
  <c r="H37" i="44"/>
  <c r="H38" i="44" s="1"/>
  <c r="G40" i="44"/>
  <c r="F40" i="44"/>
  <c r="E40" i="44"/>
  <c r="D37" i="44"/>
  <c r="D38" i="44" s="1"/>
  <c r="C40" i="44"/>
  <c r="B40" i="44"/>
  <c r="L10" i="49"/>
  <c r="L28" i="49" s="1"/>
  <c r="H58" i="44"/>
  <c r="K10" i="49" s="1"/>
  <c r="K28" i="49" s="1"/>
  <c r="G58" i="44"/>
  <c r="J10" i="49" s="1"/>
  <c r="J28" i="49" s="1"/>
  <c r="F58" i="44"/>
  <c r="I10" i="49" s="1"/>
  <c r="I28" i="49" s="1"/>
  <c r="E58" i="44"/>
  <c r="H10" i="49" s="1"/>
  <c r="H28" i="49" s="1"/>
  <c r="D58" i="44"/>
  <c r="G10" i="49" s="1"/>
  <c r="G28" i="49" s="1"/>
  <c r="C58" i="44"/>
  <c r="F10" i="49" s="1"/>
  <c r="F28" i="49" s="1"/>
  <c r="B58" i="44"/>
  <c r="E10" i="49" s="1"/>
  <c r="E28" i="49" s="1"/>
  <c r="B20" i="44"/>
  <c r="H20" i="44"/>
  <c r="G20" i="44"/>
  <c r="E20" i="44"/>
  <c r="D20" i="44"/>
  <c r="C20" i="44"/>
  <c r="H19" i="44"/>
  <c r="G19" i="44"/>
  <c r="F19" i="44"/>
  <c r="D19" i="44"/>
  <c r="C19" i="44"/>
  <c r="B19" i="44"/>
  <c r="G18" i="44"/>
  <c r="F18" i="44"/>
  <c r="E18" i="44"/>
  <c r="C18" i="44"/>
  <c r="B18" i="44"/>
  <c r="H17" i="44"/>
  <c r="G14" i="44"/>
  <c r="G15" i="44" s="1"/>
  <c r="F14" i="44"/>
  <c r="F15" i="44" s="1"/>
  <c r="E14" i="44"/>
  <c r="E15" i="44" s="1"/>
  <c r="D17" i="44"/>
  <c r="C14" i="44"/>
  <c r="C15" i="44" s="1"/>
  <c r="B17" i="44"/>
  <c r="F44" i="44" l="1"/>
  <c r="F60" i="44" s="1"/>
  <c r="I18" i="49" s="1"/>
  <c r="B44" i="44"/>
  <c r="B46" i="44" s="1"/>
  <c r="F10" i="42"/>
  <c r="J10" i="42"/>
  <c r="G10" i="42"/>
  <c r="K10" i="42"/>
  <c r="C44" i="44"/>
  <c r="C60" i="44" s="1"/>
  <c r="G44" i="44"/>
  <c r="G60" i="44" s="1"/>
  <c r="H10" i="42"/>
  <c r="L10" i="42"/>
  <c r="E14" i="49"/>
  <c r="M10" i="49"/>
  <c r="E10" i="42"/>
  <c r="I10" i="42"/>
  <c r="B21" i="44"/>
  <c r="F5" i="54" s="1"/>
  <c r="F35" i="54" s="1"/>
  <c r="E44" i="44"/>
  <c r="E60" i="44" s="1"/>
  <c r="C17" i="44"/>
  <c r="C21" i="44" s="1"/>
  <c r="F6" i="54" s="1"/>
  <c r="F36" i="54" s="1"/>
  <c r="D18" i="44"/>
  <c r="D21" i="44" s="1"/>
  <c r="F7" i="54" s="1"/>
  <c r="F37" i="54" s="1"/>
  <c r="E19" i="44"/>
  <c r="F20" i="44"/>
  <c r="D14" i="44"/>
  <c r="D15" i="44" s="1"/>
  <c r="H14" i="44"/>
  <c r="H15" i="44" s="1"/>
  <c r="E17" i="44"/>
  <c r="E37" i="44"/>
  <c r="E38" i="44" s="1"/>
  <c r="D40" i="44"/>
  <c r="D44" i="44" s="1"/>
  <c r="D60" i="44" s="1"/>
  <c r="H40" i="44"/>
  <c r="H44" i="44" s="1"/>
  <c r="H60" i="44" s="1"/>
  <c r="B14" i="44"/>
  <c r="C5" i="54" s="1"/>
  <c r="G17" i="44"/>
  <c r="G21" i="44" s="1"/>
  <c r="F10" i="54" s="1"/>
  <c r="F40" i="54" s="1"/>
  <c r="H18" i="44"/>
  <c r="H21" i="44" s="1"/>
  <c r="F11" i="54" s="1"/>
  <c r="F41" i="54" s="1"/>
  <c r="F17" i="44"/>
  <c r="B37" i="44"/>
  <c r="F37" i="44"/>
  <c r="F38" i="44" s="1"/>
  <c r="C37" i="44"/>
  <c r="C38" i="44" s="1"/>
  <c r="G37" i="44"/>
  <c r="G38" i="44" s="1"/>
  <c r="B60" i="44" l="1"/>
  <c r="I18" i="42"/>
  <c r="C46" i="44"/>
  <c r="E21" i="44"/>
  <c r="F8" i="54" s="1"/>
  <c r="F38" i="54" s="1"/>
  <c r="C35" i="54"/>
  <c r="D5" i="54"/>
  <c r="H5" i="54"/>
  <c r="H35" i="54" s="1"/>
  <c r="B23" i="44"/>
  <c r="C23" i="44" s="1"/>
  <c r="D23" i="44" s="1"/>
  <c r="G5" i="54"/>
  <c r="G35" i="54" s="1"/>
  <c r="D46" i="44"/>
  <c r="E46" i="44" s="1"/>
  <c r="F46" i="44" s="1"/>
  <c r="G46" i="44" s="1"/>
  <c r="H46" i="44" s="1"/>
  <c r="F21" i="44"/>
  <c r="F9" i="54" s="1"/>
  <c r="F39" i="54" s="1"/>
  <c r="G18" i="49"/>
  <c r="G18" i="42"/>
  <c r="L18" i="49"/>
  <c r="L18" i="42"/>
  <c r="H18" i="49"/>
  <c r="H18" i="42"/>
  <c r="F14" i="49"/>
  <c r="E34" i="49"/>
  <c r="J18" i="49"/>
  <c r="J18" i="42"/>
  <c r="K18" i="49"/>
  <c r="K18" i="42"/>
  <c r="B62" i="44"/>
  <c r="C62" i="44" s="1"/>
  <c r="D62" i="44" s="1"/>
  <c r="E62" i="44" s="1"/>
  <c r="F62" i="44" s="1"/>
  <c r="G62" i="44" s="1"/>
  <c r="H62" i="44" s="1"/>
  <c r="E18" i="49"/>
  <c r="E26" i="49" s="1"/>
  <c r="E18" i="42"/>
  <c r="F18" i="49"/>
  <c r="F18" i="42"/>
  <c r="B38" i="44"/>
  <c r="B15" i="44"/>
  <c r="E23" i="44" l="1"/>
  <c r="D6" i="54"/>
  <c r="D35" i="54"/>
  <c r="F23" i="44"/>
  <c r="G23" i="44" s="1"/>
  <c r="H23" i="44" s="1"/>
  <c r="F26" i="49"/>
  <c r="G26" i="49" s="1"/>
  <c r="H26" i="49" s="1"/>
  <c r="I26" i="49" s="1"/>
  <c r="J26" i="49" s="1"/>
  <c r="K26" i="49" s="1"/>
  <c r="L26" i="49" s="1"/>
  <c r="G6" i="54"/>
  <c r="G36" i="54" s="1"/>
  <c r="I5" i="54"/>
  <c r="G14" i="49"/>
  <c r="F34" i="49"/>
  <c r="M18" i="49"/>
  <c r="I46" i="44"/>
  <c r="J5" i="54" l="1"/>
  <c r="J35" i="54" s="1"/>
  <c r="I35" i="54"/>
  <c r="D36" i="54"/>
  <c r="D7" i="54"/>
  <c r="G7" i="54"/>
  <c r="G37" i="54" s="1"/>
  <c r="I6" i="54"/>
  <c r="E30" i="49"/>
  <c r="E32" i="49" s="1"/>
  <c r="E4" i="49"/>
  <c r="H14" i="49"/>
  <c r="G34" i="49"/>
  <c r="M10" i="42"/>
  <c r="D37" i="54" l="1"/>
  <c r="D8" i="54"/>
  <c r="J6" i="54"/>
  <c r="J36" i="54" s="1"/>
  <c r="I36" i="54"/>
  <c r="G8" i="54"/>
  <c r="G38" i="54" s="1"/>
  <c r="I7" i="54"/>
  <c r="E36" i="49"/>
  <c r="E40" i="49"/>
  <c r="E52" i="49" s="1"/>
  <c r="E56" i="49" s="1"/>
  <c r="F30" i="49"/>
  <c r="F32" i="49" s="1"/>
  <c r="I14" i="49"/>
  <c r="H34" i="49"/>
  <c r="J7" i="54" l="1"/>
  <c r="J37" i="54" s="1"/>
  <c r="I37" i="54"/>
  <c r="D38" i="54"/>
  <c r="D9" i="54"/>
  <c r="G9" i="54"/>
  <c r="G39" i="54" s="1"/>
  <c r="I8" i="54"/>
  <c r="K8" i="42"/>
  <c r="K28" i="42" s="1"/>
  <c r="F36" i="49"/>
  <c r="F40" i="49"/>
  <c r="F52" i="49" s="1"/>
  <c r="F56" i="49" s="1"/>
  <c r="E58" i="42"/>
  <c r="E62" i="42" s="1"/>
  <c r="E60" i="49"/>
  <c r="J14" i="49"/>
  <c r="I34" i="49"/>
  <c r="G8" i="42"/>
  <c r="G28" i="42" s="1"/>
  <c r="G30" i="49"/>
  <c r="G32" i="49" s="1"/>
  <c r="F16" i="42"/>
  <c r="D39" i="54" l="1"/>
  <c r="D10" i="54"/>
  <c r="J8" i="54"/>
  <c r="J38" i="54" s="1"/>
  <c r="I38" i="54"/>
  <c r="I16" i="42"/>
  <c r="G10" i="54"/>
  <c r="G40" i="54" s="1"/>
  <c r="I9" i="54"/>
  <c r="L16" i="42"/>
  <c r="J16" i="42"/>
  <c r="G36" i="49"/>
  <c r="G40" i="49"/>
  <c r="G52" i="49" s="1"/>
  <c r="G56" i="49" s="1"/>
  <c r="K14" i="49"/>
  <c r="J34" i="49"/>
  <c r="F58" i="42"/>
  <c r="F62" i="42" s="1"/>
  <c r="F60" i="49"/>
  <c r="F62" i="49" s="1"/>
  <c r="F82" i="42" s="1"/>
  <c r="F84" i="42" s="1"/>
  <c r="L8" i="42"/>
  <c r="L28" i="42" s="1"/>
  <c r="E62" i="49"/>
  <c r="J8" i="42"/>
  <c r="J28" i="42" s="1"/>
  <c r="H8" i="42"/>
  <c r="H28" i="42" s="1"/>
  <c r="I8" i="42"/>
  <c r="I28" i="42" s="1"/>
  <c r="F8" i="42"/>
  <c r="F28" i="42" s="1"/>
  <c r="H30" i="49"/>
  <c r="H32" i="49" s="1"/>
  <c r="K16" i="42"/>
  <c r="H16" i="42"/>
  <c r="J9" i="54" l="1"/>
  <c r="J39" i="54" s="1"/>
  <c r="I39" i="54"/>
  <c r="D40" i="54"/>
  <c r="D11" i="54"/>
  <c r="D41" i="54" s="1"/>
  <c r="G11" i="54"/>
  <c r="I10" i="54"/>
  <c r="M8" i="42"/>
  <c r="I30" i="49"/>
  <c r="I32" i="49" s="1"/>
  <c r="G16" i="42"/>
  <c r="H36" i="49"/>
  <c r="H40" i="49"/>
  <c r="H52" i="49" s="1"/>
  <c r="H56" i="49" s="1"/>
  <c r="L14" i="49"/>
  <c r="L34" i="49" s="1"/>
  <c r="K34" i="49"/>
  <c r="G60" i="49"/>
  <c r="G58" i="42"/>
  <c r="G62" i="42" s="1"/>
  <c r="E82" i="42"/>
  <c r="J10" i="54" l="1"/>
  <c r="J40" i="54" s="1"/>
  <c r="I40" i="54"/>
  <c r="I11" i="54"/>
  <c r="G41" i="54"/>
  <c r="M16" i="42"/>
  <c r="G62" i="49"/>
  <c r="I36" i="49"/>
  <c r="I40" i="49"/>
  <c r="I52" i="49" s="1"/>
  <c r="I56" i="49" s="1"/>
  <c r="J30" i="49"/>
  <c r="J32" i="49" s="1"/>
  <c r="E84" i="42"/>
  <c r="H58" i="42"/>
  <c r="H62" i="42" s="1"/>
  <c r="H60" i="49"/>
  <c r="H62" i="49" s="1"/>
  <c r="H82" i="42" s="1"/>
  <c r="H84" i="42" s="1"/>
  <c r="J11" i="54" l="1"/>
  <c r="J41" i="54" s="1"/>
  <c r="I41" i="54"/>
  <c r="I60" i="49"/>
  <c r="I62" i="49" s="1"/>
  <c r="I82" i="42" s="1"/>
  <c r="I84" i="42" s="1"/>
  <c r="I58" i="42"/>
  <c r="I62" i="42" s="1"/>
  <c r="L30" i="49"/>
  <c r="L32" i="49" s="1"/>
  <c r="K30" i="49"/>
  <c r="K32" i="49" s="1"/>
  <c r="J36" i="49"/>
  <c r="J40" i="49"/>
  <c r="J52" i="49" s="1"/>
  <c r="J56" i="49" s="1"/>
  <c r="G82" i="42"/>
  <c r="M18" i="42"/>
  <c r="E14" i="42"/>
  <c r="D34" i="42"/>
  <c r="C34" i="42"/>
  <c r="D30" i="42"/>
  <c r="D32" i="42" s="1"/>
  <c r="C30" i="42"/>
  <c r="C32" i="42" s="1"/>
  <c r="C4" i="42"/>
  <c r="E24" i="42" s="1"/>
  <c r="F14" i="42" l="1"/>
  <c r="G14" i="42" s="1"/>
  <c r="H14" i="42" s="1"/>
  <c r="I14" i="42" s="1"/>
  <c r="J14" i="42" s="1"/>
  <c r="K14" i="42" s="1"/>
  <c r="L14" i="42" s="1"/>
  <c r="L34" i="42" s="1"/>
  <c r="E28" i="42"/>
  <c r="F24" i="42"/>
  <c r="G24" i="42" s="1"/>
  <c r="H24" i="42" s="1"/>
  <c r="I24" i="42" s="1"/>
  <c r="J24" i="42" s="1"/>
  <c r="K24" i="42" s="1"/>
  <c r="L24" i="42" s="1"/>
  <c r="E26" i="42"/>
  <c r="F26" i="42" s="1"/>
  <c r="G26" i="42" s="1"/>
  <c r="H26" i="42" s="1"/>
  <c r="I26" i="42" s="1"/>
  <c r="J26" i="42" s="1"/>
  <c r="K26" i="42" s="1"/>
  <c r="L26" i="42" s="1"/>
  <c r="L36" i="49"/>
  <c r="L40" i="49"/>
  <c r="L52" i="49" s="1"/>
  <c r="L56" i="49" s="1"/>
  <c r="J58" i="42"/>
  <c r="J62" i="42" s="1"/>
  <c r="J60" i="49"/>
  <c r="G84" i="42"/>
  <c r="K36" i="49"/>
  <c r="K40" i="49"/>
  <c r="K52" i="49" s="1"/>
  <c r="K56" i="49" s="1"/>
  <c r="C36" i="42"/>
  <c r="D36" i="42"/>
  <c r="E34" i="42"/>
  <c r="K60" i="49" l="1"/>
  <c r="K62" i="49" s="1"/>
  <c r="K82" i="42" s="1"/>
  <c r="K84" i="42" s="1"/>
  <c r="K58" i="42"/>
  <c r="K62" i="42" s="1"/>
  <c r="J62" i="49"/>
  <c r="L60" i="49"/>
  <c r="L62" i="49" s="1"/>
  <c r="L82" i="42" s="1"/>
  <c r="L84" i="42" s="1"/>
  <c r="L58" i="42"/>
  <c r="L62" i="42" s="1"/>
  <c r="M24" i="42"/>
  <c r="F34" i="42"/>
  <c r="H34" i="42"/>
  <c r="G34" i="42"/>
  <c r="M62" i="42" l="1"/>
  <c r="M60" i="49"/>
  <c r="J82" i="42"/>
  <c r="M62" i="49"/>
  <c r="I34" i="42"/>
  <c r="J84" i="42" l="1"/>
  <c r="M82" i="42"/>
  <c r="M84" i="42" s="1"/>
  <c r="J34" i="42"/>
  <c r="K34" i="42" l="1"/>
  <c r="E30" i="42" l="1"/>
  <c r="E32" i="42" s="1"/>
  <c r="E36" i="42" l="1"/>
  <c r="E40" i="42"/>
  <c r="F30" i="42"/>
  <c r="F32" i="42" s="1"/>
  <c r="E52" i="42" l="1"/>
  <c r="E56" i="42" s="1"/>
  <c r="F36" i="42"/>
  <c r="F40" i="42"/>
  <c r="G30" i="42"/>
  <c r="G32" i="42" s="1"/>
  <c r="E64" i="42" l="1"/>
  <c r="E68" i="42" s="1"/>
  <c r="E75" i="42" s="1"/>
  <c r="E77" i="42" s="1"/>
  <c r="F52" i="42"/>
  <c r="F56" i="42" s="1"/>
  <c r="G36" i="42"/>
  <c r="G40" i="42"/>
  <c r="H30" i="42"/>
  <c r="H32" i="42" s="1"/>
  <c r="F64" i="42" l="1"/>
  <c r="F68" i="42" s="1"/>
  <c r="G52" i="42"/>
  <c r="G56" i="42" s="1"/>
  <c r="H36" i="42"/>
  <c r="H40" i="42"/>
  <c r="I30" i="42"/>
  <c r="I32" i="42" s="1"/>
  <c r="F75" i="42" l="1"/>
  <c r="F77" i="42" s="1"/>
  <c r="G64" i="42"/>
  <c r="G68" i="42" s="1"/>
  <c r="H52" i="42"/>
  <c r="H56" i="42" s="1"/>
  <c r="I36" i="42"/>
  <c r="I40" i="42"/>
  <c r="J30" i="42"/>
  <c r="J32" i="42" s="1"/>
  <c r="F87" i="42" l="1"/>
  <c r="F89" i="42" s="1"/>
  <c r="G75" i="42"/>
  <c r="G77" i="42" s="1"/>
  <c r="H64" i="42"/>
  <c r="H68" i="42" s="1"/>
  <c r="I52" i="42"/>
  <c r="I56" i="42" s="1"/>
  <c r="J36" i="42"/>
  <c r="J40" i="42"/>
  <c r="K30" i="42"/>
  <c r="K32" i="42" s="1"/>
  <c r="L30" i="42"/>
  <c r="L32" i="42" s="1"/>
  <c r="H75" i="42" l="1"/>
  <c r="H77" i="42" s="1"/>
  <c r="G87" i="42"/>
  <c r="G89" i="42" s="1"/>
  <c r="I64" i="42"/>
  <c r="I68" i="42" s="1"/>
  <c r="J52" i="42"/>
  <c r="J56" i="42" s="1"/>
  <c r="L36" i="42"/>
  <c r="L40" i="42"/>
  <c r="K36" i="42"/>
  <c r="K40" i="42"/>
  <c r="H87" i="42" l="1"/>
  <c r="H89" i="42" s="1"/>
  <c r="I75" i="42"/>
  <c r="I77" i="42" s="1"/>
  <c r="J64" i="42"/>
  <c r="J68" i="42" s="1"/>
  <c r="L52" i="42"/>
  <c r="L56" i="42" s="1"/>
  <c r="K52" i="42"/>
  <c r="K56" i="42" s="1"/>
  <c r="I87" i="42" l="1"/>
  <c r="I89" i="42" s="1"/>
  <c r="J75" i="42"/>
  <c r="J77" i="42" s="1"/>
  <c r="K64" i="42"/>
  <c r="K68" i="42" s="1"/>
  <c r="L64" i="42"/>
  <c r="L68" i="42" s="1"/>
  <c r="J87" i="42" l="1"/>
  <c r="J89" i="42" s="1"/>
  <c r="K75" i="42"/>
  <c r="K77" i="42" s="1"/>
  <c r="L75" i="42"/>
  <c r="L77" i="42" s="1"/>
  <c r="M68" i="42"/>
  <c r="K87" i="42" l="1"/>
  <c r="K89" i="42" s="1"/>
  <c r="L87" i="42"/>
  <c r="L89" i="42" l="1"/>
  <c r="E87" i="42" l="1"/>
  <c r="M87" i="42" s="1"/>
  <c r="M89" i="42" s="1"/>
  <c r="M75" i="42"/>
  <c r="M77" i="42" s="1"/>
  <c r="E89" i="42" l="1"/>
</calcChain>
</file>

<file path=xl/sharedStrings.xml><?xml version="1.0" encoding="utf-8"?>
<sst xmlns="http://schemas.openxmlformats.org/spreadsheetml/2006/main" count="15410" uniqueCount="8502">
  <si>
    <t>Annual Spend</t>
  </si>
  <si>
    <t>Plan Year</t>
  </si>
  <si>
    <t>Age &amp; Condition</t>
  </si>
  <si>
    <t>Circuit Rebuilds</t>
  </si>
  <si>
    <t>XLPE Cable Replacement</t>
  </si>
  <si>
    <t>Remote End - Breaker Relay/Upgrades</t>
  </si>
  <si>
    <t>Static Wire Performance Improvement</t>
  </si>
  <si>
    <t>Pole Replacements</t>
  </si>
  <si>
    <t>Total Annual Age &amp; Condition</t>
  </si>
  <si>
    <t>Deliverability</t>
  </si>
  <si>
    <t>Distribution Automation</t>
  </si>
  <si>
    <t>Reclosers</t>
  </si>
  <si>
    <t>Center Sub - Rebuild and Reconfigure</t>
  </si>
  <si>
    <t>Guion - 345/138kv Auto Xfmr Ring Bus</t>
  </si>
  <si>
    <t>New 13.2kv Sub for 4kv Conversion</t>
  </si>
  <si>
    <t>New Retail Substation</t>
  </si>
  <si>
    <t>New Riverside Sub</t>
  </si>
  <si>
    <t>Mooresville - Sub Reconfigure</t>
  </si>
  <si>
    <t>Stout Sub - Add Breaker &amp; Create Ring Bus</t>
  </si>
  <si>
    <t>Rockville Sub - Add Breaker &amp; Create Ring Bus</t>
  </si>
  <si>
    <t>Prospect - Add 138kv Breaker</t>
  </si>
  <si>
    <t>Southwest Control House</t>
  </si>
  <si>
    <t>Northwest Control House</t>
  </si>
  <si>
    <t>Northeast Control House</t>
  </si>
  <si>
    <t>Total Annual Deliverability</t>
  </si>
  <si>
    <t>4 kV Conversion</t>
  </si>
  <si>
    <t>Total</t>
  </si>
  <si>
    <t>Year</t>
  </si>
  <si>
    <t>TDSIC Project Name</t>
  </si>
  <si>
    <t>Asset</t>
  </si>
  <si>
    <t>FERC Acct</t>
  </si>
  <si>
    <t>TDSIC Category</t>
  </si>
  <si>
    <t>Class 2 Estimate</t>
  </si>
  <si>
    <t>Class 4 Estimate</t>
  </si>
  <si>
    <t>Cost</t>
  </si>
  <si>
    <t>Grand Total</t>
  </si>
  <si>
    <t>Est. Tax</t>
  </si>
  <si>
    <t>Line 28</t>
  </si>
  <si>
    <t>Net Depreciation &amp; Amortization</t>
  </si>
  <si>
    <t>Line 20</t>
  </si>
  <si>
    <t>Total Adjusted Cost of Property In Service</t>
  </si>
  <si>
    <t>30% of Line 20</t>
  </si>
  <si>
    <t>Difference</t>
  </si>
  <si>
    <t>Total Depreciation &amp; Amortization</t>
  </si>
  <si>
    <t>60% Credit for Gross Additions</t>
  </si>
  <si>
    <t>Net Taxable Value</t>
  </si>
  <si>
    <t>Determination</t>
  </si>
  <si>
    <t>At Floor</t>
  </si>
  <si>
    <t>Not at Floor</t>
  </si>
  <si>
    <t>MACRS Depr Rates*</t>
  </si>
  <si>
    <t>Placed in Service</t>
  </si>
  <si>
    <t>Total Cost PIS</t>
  </si>
  <si>
    <t>check</t>
  </si>
  <si>
    <t>Tax Depr</t>
  </si>
  <si>
    <t>Total Tax Depr</t>
  </si>
  <si>
    <t>Net Tax Value of Adds</t>
  </si>
  <si>
    <t>* Assumes Half-year convention</t>
  </si>
  <si>
    <t>New Spend - Project</t>
  </si>
  <si>
    <t>New Spend - Other</t>
  </si>
  <si>
    <t>Fed Depr - Project</t>
  </si>
  <si>
    <t>Fed Depr - Other</t>
  </si>
  <si>
    <t>TDSIC</t>
  </si>
  <si>
    <t>2020 Pay 2021</t>
  </si>
  <si>
    <t>2021 Pay 2022</t>
  </si>
  <si>
    <t>2022 Pay 2023</t>
  </si>
  <si>
    <t>2023 Pay 2024</t>
  </si>
  <si>
    <t>2024 Pay 2025</t>
  </si>
  <si>
    <t>2025 Pay 2026</t>
  </si>
  <si>
    <t>2026 Pay 2027</t>
  </si>
  <si>
    <t>Totals</t>
  </si>
  <si>
    <t>1/1/2018 Depreciation</t>
  </si>
  <si>
    <t>1/1/2019 Depreciation</t>
  </si>
  <si>
    <t xml:space="preserve">Est. Fed Depr for Existing Assets (1/1/2019 Depr -1/1/ 2018 Depr) </t>
  </si>
  <si>
    <t>1/1/2019 pay 2020</t>
  </si>
  <si>
    <t>1/1/2020 pay 2021</t>
  </si>
  <si>
    <t>1/1/2021 pay 2022</t>
  </si>
  <si>
    <t>1/1/2022 pay 2023</t>
  </si>
  <si>
    <t>1/1/2023 pay 2024</t>
  </si>
  <si>
    <t>1/1/2024 pay 2025</t>
  </si>
  <si>
    <t>1/1/2025 pay 2026</t>
  </si>
  <si>
    <t>1/1/2026 pay 2027</t>
  </si>
  <si>
    <t>1/1/2027 pay 2028</t>
  </si>
  <si>
    <t>Period</t>
  </si>
  <si>
    <t>1/1/2018 pay 2019</t>
  </si>
  <si>
    <t>"Normal" T&amp;D CAPEX</t>
  </si>
  <si>
    <t>"Normal" Generation CAPEX</t>
  </si>
  <si>
    <t>Annual Spend (net of $53M repairs annually)</t>
  </si>
  <si>
    <t>Total T&amp;D &amp; Generation "Normal" CAPEX</t>
  </si>
  <si>
    <t>Net Tax Value of Adds on "Normal" CAPEX</t>
  </si>
  <si>
    <t>PowerTax Depreciation Group Forecast Report</t>
  </si>
  <si>
    <t xml:space="preserve"> </t>
  </si>
  <si>
    <t>Grouped by: Total Tax Classes</t>
  </si>
  <si>
    <t>Indianapolis Power &amp; Light Co.</t>
  </si>
  <si>
    <t>Federal</t>
  </si>
  <si>
    <t>Tax Year</t>
  </si>
  <si>
    <t>Ending Tax_x000D_ Balance</t>
  </si>
  <si>
    <t>Accumulated_x000D_ Reserve</t>
  </si>
  <si>
    <t>Depreciation</t>
  </si>
  <si>
    <t>Gain/Loss</t>
  </si>
  <si>
    <t>Additions</t>
  </si>
  <si>
    <t>Retirements</t>
  </si>
  <si>
    <t>Total for: Total Tax Classes</t>
  </si>
  <si>
    <t>Total for: Federal</t>
  </si>
  <si>
    <t>Total for: Indianapolis Power &amp; Light Co.</t>
  </si>
  <si>
    <t>05/20/2019 at 2:30 pm</t>
  </si>
  <si>
    <t>PwrTax - 620</t>
  </si>
  <si>
    <t xml:space="preserve">Grand Total: </t>
  </si>
  <si>
    <t>% YOY Change</t>
  </si>
  <si>
    <t>YOY Increase - Starting Base for Existing Assets 1/1/2020 Depreciation</t>
  </si>
  <si>
    <t>YOY Depreciation % Change for Existing Assets</t>
  </si>
  <si>
    <t>Estimated Annual Tax Rate Increase</t>
  </si>
  <si>
    <t>1/1/2020 Pay 2021</t>
  </si>
  <si>
    <t>BESS Reduction</t>
  </si>
  <si>
    <t>1/1/2021 Pay 2022</t>
  </si>
  <si>
    <t>1/1/2022 Pay 2023</t>
  </si>
  <si>
    <t>1/1/2023 Pay 2024</t>
  </si>
  <si>
    <t>1/1/2024 Pay 2025</t>
  </si>
  <si>
    <t>1/1/2025 Pay 2026</t>
  </si>
  <si>
    <t>1/1/2026 Pay 2027</t>
  </si>
  <si>
    <t>1/1/2027 Pay 2028</t>
  </si>
  <si>
    <t>EV CCGT Reduction</t>
  </si>
  <si>
    <t>% Abated</t>
  </si>
  <si>
    <t>1/1/2019 Pay 2021</t>
  </si>
  <si>
    <t>PY Depreciation</t>
  </si>
  <si>
    <t>Net Federal Value</t>
  </si>
  <si>
    <t>Abatement %</t>
  </si>
  <si>
    <t>Abatement Value</t>
  </si>
  <si>
    <t>Additional</t>
  </si>
  <si>
    <t>BESS Abatement</t>
  </si>
  <si>
    <t>EV CCGT Abatement</t>
  </si>
  <si>
    <t>Gross Assessed Value</t>
  </si>
  <si>
    <t>Estimated Tax Rate</t>
  </si>
  <si>
    <t>Annual Tax Rate Increase</t>
  </si>
  <si>
    <t>Disposals</t>
  </si>
  <si>
    <t>Total Class Est</t>
  </si>
  <si>
    <t>% Allocation by YR-FERC</t>
  </si>
  <si>
    <t>Cost Retired</t>
  </si>
  <si>
    <t>Cost Install</t>
  </si>
  <si>
    <t>Cost Retire/Install - NET</t>
  </si>
  <si>
    <t>Depreciation Rate</t>
  </si>
  <si>
    <t>Depreciation Net Change</t>
  </si>
  <si>
    <t>Depreciation by Year</t>
  </si>
  <si>
    <t>Per TDSIC</t>
  </si>
  <si>
    <t>Per FA</t>
  </si>
  <si>
    <t>2020 Total Total</t>
  </si>
  <si>
    <t>2021 Total Total</t>
  </si>
  <si>
    <t>2022 Total Total</t>
  </si>
  <si>
    <t>2023 Total Total</t>
  </si>
  <si>
    <t>2024 Total Total</t>
  </si>
  <si>
    <t>2025 Total Total</t>
  </si>
  <si>
    <t>2026 Total Total</t>
  </si>
  <si>
    <t>Disposals - Project</t>
  </si>
  <si>
    <t>05/22/2019 at 8:54 am</t>
  </si>
  <si>
    <t>Filters:</t>
  </si>
  <si>
    <t>Tax Book</t>
  </si>
  <si>
    <t>Tax Class</t>
  </si>
  <si>
    <t>Comb Turbine Eagle Valley, Elec Prod Eagle Valley</t>
  </si>
  <si>
    <t>Vintage</t>
  </si>
  <si>
    <t>V2018</t>
  </si>
  <si>
    <t>SCHEDULE E -- ASSESSMENT DISTRIBUTION</t>
  </si>
  <si>
    <t>INSTRUCTIONS:</t>
  </si>
  <si>
    <t>1. Report Distributable Property as a percent of investment or as a mileage figure.</t>
  </si>
  <si>
    <t>2. See Instructional letter for Annual Report UD-45 for further instruction.</t>
  </si>
  <si>
    <t>3. Attach additional sheets as necessary, only totaling at the end of all lines.  DO NOT SUBTOTAL BY COUNTY.</t>
  </si>
  <si>
    <t>4. If you are unsure of the DLGF number (taxing district number), please contact the Township Assesor in which the property is located.  If you do not know the township, please contact</t>
  </si>
  <si>
    <t xml:space="preserve">   the county assessor for assistance.  DO NOT LEAVE DLGF NUMBER BLANK.</t>
  </si>
  <si>
    <t>5. If you have over 20 different taxing districts, it would be helpful if the Schedule G was reported electronically.  You may report it on disk or via e-mail to kheffington@dlgf.in.gov or</t>
  </si>
  <si>
    <t xml:space="preserve">  jwaddell@dlgf.in.gov.  Please contact us for the proper electronic format.</t>
  </si>
  <si>
    <t>6. If you use a percentage, please be sure your total is equal to 100 percent.  Rounding errors may cause variances</t>
  </si>
  <si>
    <t xml:space="preserve"> Please check the box, if your distribution allocation has not changed from prior year.  You do not need to fill out the section below.</t>
  </si>
  <si>
    <t/>
  </si>
  <si>
    <t>COUNTY</t>
  </si>
  <si>
    <t xml:space="preserve">      TAXING DISTRICT</t>
  </si>
  <si>
    <t>DLGF No.</t>
  </si>
  <si>
    <t>DISTRIBUTABLE</t>
  </si>
  <si>
    <t>PROPERTY</t>
  </si>
  <si>
    <t>Name</t>
  </si>
  <si>
    <t>Percent or Mileage in</t>
  </si>
  <si>
    <t>(Alphabetical order)</t>
  </si>
  <si>
    <t>(Numerical order)</t>
  </si>
  <si>
    <t>Each Taxing District</t>
  </si>
  <si>
    <t>BARTHOLOMEW</t>
  </si>
  <si>
    <t>Clay Twp.</t>
  </si>
  <si>
    <t>03001</t>
  </si>
  <si>
    <t>Clifty Twp.</t>
  </si>
  <si>
    <t>03003</t>
  </si>
  <si>
    <t>Columbus Twp.</t>
  </si>
  <si>
    <t>03004</t>
  </si>
  <si>
    <t>Hawcreek Twp.</t>
  </si>
  <si>
    <t>03012</t>
  </si>
  <si>
    <t>Rockcreek Twp.</t>
  </si>
  <si>
    <t>03017</t>
  </si>
  <si>
    <t>BOONE</t>
  </si>
  <si>
    <t>Eagle Twp.</t>
  </si>
  <si>
    <t>06005</t>
  </si>
  <si>
    <t>Harrison Twp.</t>
  </si>
  <si>
    <t>06007</t>
  </si>
  <si>
    <t>Marion Twp.</t>
  </si>
  <si>
    <t>06012</t>
  </si>
  <si>
    <t>Perry Twp.</t>
  </si>
  <si>
    <t>06013</t>
  </si>
  <si>
    <t>Union Twp.</t>
  </si>
  <si>
    <t>06016</t>
  </si>
  <si>
    <t>Worth Twp.</t>
  </si>
  <si>
    <t>06018</t>
  </si>
  <si>
    <t>DAVIESS</t>
  </si>
  <si>
    <t>Barr Twp.</t>
  </si>
  <si>
    <t>14001</t>
  </si>
  <si>
    <t>Bogard Twp.</t>
  </si>
  <si>
    <t>14004</t>
  </si>
  <si>
    <t>Elmore Twp.</t>
  </si>
  <si>
    <t>14005</t>
  </si>
  <si>
    <t>14007</t>
  </si>
  <si>
    <t>Madison Twp.</t>
  </si>
  <si>
    <t>14008</t>
  </si>
  <si>
    <t>Van Buren Twp.</t>
  </si>
  <si>
    <t>14014</t>
  </si>
  <si>
    <t>Veale Twp.</t>
  </si>
  <si>
    <t>14015</t>
  </si>
  <si>
    <t>Washington Twp.</t>
  </si>
  <si>
    <t>14016</t>
  </si>
  <si>
    <t>DEARBORN</t>
  </si>
  <si>
    <t>Lawrenceburg Twp.</t>
  </si>
  <si>
    <t>15012</t>
  </si>
  <si>
    <t>GIBSON</t>
  </si>
  <si>
    <t>Montgomery Twp.</t>
  </si>
  <si>
    <t>26021</t>
  </si>
  <si>
    <t>GREENE</t>
  </si>
  <si>
    <t>Beech Creek Twp.</t>
  </si>
  <si>
    <t>28001</t>
  </si>
  <si>
    <t>Cass Twp.</t>
  </si>
  <si>
    <t>28002</t>
  </si>
  <si>
    <t>Center Twp.</t>
  </si>
  <si>
    <t>28004</t>
  </si>
  <si>
    <t>Highland Twp.</t>
  </si>
  <si>
    <t>28009</t>
  </si>
  <si>
    <t>Jackson Twp.</t>
  </si>
  <si>
    <t>28010</t>
  </si>
  <si>
    <t>Taylor Twp.</t>
  </si>
  <si>
    <t>28019</t>
  </si>
  <si>
    <t>Richland Twp.</t>
  </si>
  <si>
    <t>28024</t>
  </si>
  <si>
    <t>HAMILTON</t>
  </si>
  <si>
    <t>29003</t>
  </si>
  <si>
    <t>Delaware Twp.</t>
  </si>
  <si>
    <t>29005</t>
  </si>
  <si>
    <t>Fishers Town - Delaware Twp.</t>
  </si>
  <si>
    <t>29006</t>
  </si>
  <si>
    <t>29008</t>
  </si>
  <si>
    <t>Noblesville Twp.</t>
  </si>
  <si>
    <t>29012</t>
  </si>
  <si>
    <t>29014</t>
  </si>
  <si>
    <t>Wayne Twp.</t>
  </si>
  <si>
    <t>29016</t>
  </si>
  <si>
    <t>White River Twp.</t>
  </si>
  <si>
    <t>29017</t>
  </si>
  <si>
    <t>Carmel City</t>
  </si>
  <si>
    <t>29018</t>
  </si>
  <si>
    <t>HANCOCK</t>
  </si>
  <si>
    <t>Blue River Twp.</t>
  </si>
  <si>
    <t>30001</t>
  </si>
  <si>
    <t>Buck Creek Twp.</t>
  </si>
  <si>
    <t>30006</t>
  </si>
  <si>
    <t>Cumberland - Buck Creek Twp.</t>
  </si>
  <si>
    <t>30007</t>
  </si>
  <si>
    <t>30008</t>
  </si>
  <si>
    <t>Green Twp.</t>
  </si>
  <si>
    <t>30010</t>
  </si>
  <si>
    <t>30011</t>
  </si>
  <si>
    <t>Sugar Creek Twp.</t>
  </si>
  <si>
    <t>30012</t>
  </si>
  <si>
    <t>Cumberland - Sugar Creek Twp.</t>
  </si>
  <si>
    <t>30015</t>
  </si>
  <si>
    <t>Vernon Twp.</t>
  </si>
  <si>
    <t>30016</t>
  </si>
  <si>
    <t>McCordsville / Hancock</t>
  </si>
  <si>
    <t>HENDRICKS</t>
  </si>
  <si>
    <t>Brown Twp.</t>
  </si>
  <si>
    <t>32001</t>
  </si>
  <si>
    <t>Guilford Twp.</t>
  </si>
  <si>
    <t>32011</t>
  </si>
  <si>
    <t>Plainfield Town</t>
  </si>
  <si>
    <t>32013</t>
  </si>
  <si>
    <t>Lincoln Twp.</t>
  </si>
  <si>
    <t>32015</t>
  </si>
  <si>
    <t>32022</t>
  </si>
  <si>
    <t>Avon</t>
  </si>
  <si>
    <t>JOHNSON</t>
  </si>
  <si>
    <t>Clark Twp.</t>
  </si>
  <si>
    <t>Pleasant Twp.-Clark-Pleas. School</t>
  </si>
  <si>
    <t>41023</t>
  </si>
  <si>
    <t>Greenwood - Pleasant Twp. School</t>
  </si>
  <si>
    <t>41025</t>
  </si>
  <si>
    <t>41037</t>
  </si>
  <si>
    <t>White River Twp. - Fire</t>
  </si>
  <si>
    <t>41038</t>
  </si>
  <si>
    <t>Greenwood - White River Twp.</t>
  </si>
  <si>
    <t>41040</t>
  </si>
  <si>
    <t>KNOX</t>
  </si>
  <si>
    <t>42004</t>
  </si>
  <si>
    <t>Steen Twp.</t>
  </si>
  <si>
    <t>42009</t>
  </si>
  <si>
    <t>42018</t>
  </si>
  <si>
    <t>Widner Twp.</t>
  </si>
  <si>
    <t>42021</t>
  </si>
  <si>
    <t>Vigo - Central Twp.</t>
  </si>
  <si>
    <t>42026</t>
  </si>
  <si>
    <t>MADISON</t>
  </si>
  <si>
    <t>Adams Twp.</t>
  </si>
  <si>
    <t>48001</t>
  </si>
  <si>
    <t>Anderson City - Anderson Twp.</t>
  </si>
  <si>
    <t>48003</t>
  </si>
  <si>
    <t>Fall Creek Twp.</t>
  </si>
  <si>
    <t>48012</t>
  </si>
  <si>
    <t>Stony Creek Twp.</t>
  </si>
  <si>
    <t>48031</t>
  </si>
  <si>
    <t>MARION</t>
  </si>
  <si>
    <t>Indianapolis - Center Twp.</t>
  </si>
  <si>
    <t>49101</t>
  </si>
  <si>
    <t>Beech Grove - Center Twp.</t>
  </si>
  <si>
    <t>49102</t>
  </si>
  <si>
    <t>Decatur Twp. - Out San.</t>
  </si>
  <si>
    <t>49200</t>
  </si>
  <si>
    <t>Indpls City - Decatur Twp.</t>
  </si>
  <si>
    <t>49201</t>
  </si>
  <si>
    <t>Indpls-Decatur Twp.-Pol.-San.</t>
  </si>
  <si>
    <t>49270</t>
  </si>
  <si>
    <t>Franklin Twp. - Out San.</t>
  </si>
  <si>
    <t>49300</t>
  </si>
  <si>
    <t>Beech Grove - Franklin Twp.</t>
  </si>
  <si>
    <t>49302</t>
  </si>
  <si>
    <t>Lawrence Twp. - Out San.</t>
  </si>
  <si>
    <t>49400</t>
  </si>
  <si>
    <t>Indpls City - Lawrence Twp.</t>
  </si>
  <si>
    <t>49401</t>
  </si>
  <si>
    <t>Lawrence City</t>
  </si>
  <si>
    <t>49407</t>
  </si>
  <si>
    <t>Indpls-Lawrence Twp.- Pol-Fire-San.</t>
  </si>
  <si>
    <t>49474</t>
  </si>
  <si>
    <t>Perry Twp. - Out Sanitation</t>
  </si>
  <si>
    <t>49500</t>
  </si>
  <si>
    <t>Indpls City - Perry Twp.</t>
  </si>
  <si>
    <t>49501</t>
  </si>
  <si>
    <t>Beech Grove - Perry Twp.</t>
  </si>
  <si>
    <t>49502</t>
  </si>
  <si>
    <t>Southport - Perry Twp.</t>
  </si>
  <si>
    <t>49513</t>
  </si>
  <si>
    <t>Homecroft - Perry Twp.</t>
  </si>
  <si>
    <t>49523</t>
  </si>
  <si>
    <t>Indpls-Perry Twp.-Pol-San.</t>
  </si>
  <si>
    <t>49570</t>
  </si>
  <si>
    <t>Indpls-Perry Twp.-Pol-Fire-San.</t>
  </si>
  <si>
    <t>49574</t>
  </si>
  <si>
    <t>Indpls-Perry Twp.-Fire-San.</t>
  </si>
  <si>
    <t>49576</t>
  </si>
  <si>
    <t>Pike Twp. - Out Sanitation</t>
  </si>
  <si>
    <t>49600</t>
  </si>
  <si>
    <t>Indpls City - Pike Twp.</t>
  </si>
  <si>
    <t>49601</t>
  </si>
  <si>
    <t>Clermont - Pike Twp.</t>
  </si>
  <si>
    <t>49604</t>
  </si>
  <si>
    <t>Indpls-Pike Twp.-Pol-Fire-San.</t>
  </si>
  <si>
    <t>49674</t>
  </si>
  <si>
    <t>Warren Twp. - Out Sanitation</t>
  </si>
  <si>
    <t>49700</t>
  </si>
  <si>
    <t>Indpls City - Warren Twp.</t>
  </si>
  <si>
    <t>49701</t>
  </si>
  <si>
    <t>Beech Grove - Warren Twp.</t>
  </si>
  <si>
    <t>49702</t>
  </si>
  <si>
    <t>Warren Park - Warren Twp.</t>
  </si>
  <si>
    <t>49716</t>
  </si>
  <si>
    <t>Cumberland - Warren Twp.</t>
  </si>
  <si>
    <t>49724</t>
  </si>
  <si>
    <t>Indpls - Warren Twp. - Police</t>
  </si>
  <si>
    <t>49770</t>
  </si>
  <si>
    <t>Indpls-Warren Twp.-Pol-Fire-San.</t>
  </si>
  <si>
    <t>49774</t>
  </si>
  <si>
    <t>Washington Twp. - Out San.</t>
  </si>
  <si>
    <t>49800</t>
  </si>
  <si>
    <t>Indpls City - Washington Twp.</t>
  </si>
  <si>
    <t>49801</t>
  </si>
  <si>
    <t>Crows Nest - Washington Twp.</t>
  </si>
  <si>
    <t>49805</t>
  </si>
  <si>
    <t>Highwoods - Washington Twp.</t>
  </si>
  <si>
    <t>49806</t>
  </si>
  <si>
    <t>North Crows Nest-Washington Twp.</t>
  </si>
  <si>
    <t>49809</t>
  </si>
  <si>
    <t>Rock Ripple - Washington Twp.</t>
  </si>
  <si>
    <t>49811</t>
  </si>
  <si>
    <t>Spring Hill - Washington Twp.</t>
  </si>
  <si>
    <t>49815</t>
  </si>
  <si>
    <t>Williams Creek - Washington Twp.</t>
  </si>
  <si>
    <t>49817</t>
  </si>
  <si>
    <t>Meridian Hills - Washington Twp.</t>
  </si>
  <si>
    <t>49820</t>
  </si>
  <si>
    <t>Wynndale - Washington Twp.</t>
  </si>
  <si>
    <t>49822</t>
  </si>
  <si>
    <t>Indpls-Washington Twp.-Pol-Fire-San.</t>
  </si>
  <si>
    <t>49874</t>
  </si>
  <si>
    <t>Indpls-Washington Twp.-Fire</t>
  </si>
  <si>
    <t>49876</t>
  </si>
  <si>
    <t>Wayne Twp. - Out San.</t>
  </si>
  <si>
    <t>49900</t>
  </si>
  <si>
    <t>Indpls City - Wayne Twp.</t>
  </si>
  <si>
    <t>49901</t>
  </si>
  <si>
    <t>Clermont - Wayne Twp.</t>
  </si>
  <si>
    <t>49904</t>
  </si>
  <si>
    <t>Speedway - Wayne Twp.</t>
  </si>
  <si>
    <t>49914</t>
  </si>
  <si>
    <t>Wayne Twp. - B. D. Conservancy</t>
  </si>
  <si>
    <t>49930</t>
  </si>
  <si>
    <t>Indpls - Wayne Twp. - Police</t>
  </si>
  <si>
    <t>49970</t>
  </si>
  <si>
    <t>Indpls-Wayne Twp.-Pol-Fire-San</t>
  </si>
  <si>
    <t>49974</t>
  </si>
  <si>
    <t>MONROE</t>
  </si>
  <si>
    <t>Beanblossom Twp.</t>
  </si>
  <si>
    <t>53001</t>
  </si>
  <si>
    <t>53011</t>
  </si>
  <si>
    <t>53015</t>
  </si>
  <si>
    <t>53017</t>
  </si>
  <si>
    <t>MORGAN</t>
  </si>
  <si>
    <t>55001</t>
  </si>
  <si>
    <t>Ashland Twp.</t>
  </si>
  <si>
    <t>55002</t>
  </si>
  <si>
    <t>Baker Twp.</t>
  </si>
  <si>
    <t>55003</t>
  </si>
  <si>
    <t>55004</t>
  </si>
  <si>
    <t>Mooresville Town</t>
  </si>
  <si>
    <t>55005</t>
  </si>
  <si>
    <t>55006</t>
  </si>
  <si>
    <t>55009</t>
  </si>
  <si>
    <t>Gregg Twp.</t>
  </si>
  <si>
    <t>55010</t>
  </si>
  <si>
    <t>55011</t>
  </si>
  <si>
    <t>Jefferson Twp.</t>
  </si>
  <si>
    <t>55014</t>
  </si>
  <si>
    <t>55015</t>
  </si>
  <si>
    <t>Monroe Twp.</t>
  </si>
  <si>
    <t>55016</t>
  </si>
  <si>
    <t>Ray Twp.</t>
  </si>
  <si>
    <t>55018</t>
  </si>
  <si>
    <t>55020</t>
  </si>
  <si>
    <t>Monrovia Town</t>
  </si>
  <si>
    <t>55022</t>
  </si>
  <si>
    <t>OWEN</t>
  </si>
  <si>
    <t>60016</t>
  </si>
  <si>
    <t>Franklin Twp.</t>
  </si>
  <si>
    <t>60017</t>
  </si>
  <si>
    <t>60018</t>
  </si>
  <si>
    <t>60026</t>
  </si>
  <si>
    <t>60027</t>
  </si>
  <si>
    <t>60029</t>
  </si>
  <si>
    <t>PIKE</t>
  </si>
  <si>
    <t>63002</t>
  </si>
  <si>
    <t>63011</t>
  </si>
  <si>
    <t>PUTNAM</t>
  </si>
  <si>
    <t>Cloverdale Twp.</t>
  </si>
  <si>
    <t>67002</t>
  </si>
  <si>
    <t>SHELBY</t>
  </si>
  <si>
    <t>Addison Twp.</t>
  </si>
  <si>
    <t>73001</t>
  </si>
  <si>
    <t>Hanover Twp.</t>
  </si>
  <si>
    <t>73007</t>
  </si>
  <si>
    <t>73012</t>
  </si>
  <si>
    <t>Moral Twp.</t>
  </si>
  <si>
    <t>73013</t>
  </si>
  <si>
    <t>Noble Twp.</t>
  </si>
  <si>
    <t>73014</t>
  </si>
  <si>
    <t>Shelby Twp. (East)</t>
  </si>
  <si>
    <t>73016</t>
  </si>
  <si>
    <t>73019</t>
  </si>
  <si>
    <t>SULLIVAN</t>
  </si>
  <si>
    <t>Fairbanks Twp.</t>
  </si>
  <si>
    <t>77006</t>
  </si>
  <si>
    <t>Gill Twp.</t>
  </si>
  <si>
    <t>77007</t>
  </si>
  <si>
    <t>Haddon Twp.</t>
  </si>
  <si>
    <t>77009</t>
  </si>
  <si>
    <t>Turman Twp.</t>
  </si>
  <si>
    <t>77016</t>
  </si>
  <si>
    <t>GRAND TOTAL</t>
  </si>
  <si>
    <t>County Code</t>
  </si>
  <si>
    <t>County Name</t>
  </si>
  <si>
    <t>Tax District Code</t>
  </si>
  <si>
    <t>Tax District Name</t>
  </si>
  <si>
    <t>County Name-Tax District Name</t>
  </si>
  <si>
    <t>2019 Certified Gross Tax Rate</t>
  </si>
  <si>
    <t>01</t>
  </si>
  <si>
    <t>Adams</t>
  </si>
  <si>
    <t>001</t>
  </si>
  <si>
    <t>North Blue Creek Township</t>
  </si>
  <si>
    <t>Adams-North Blue Creek Township</t>
  </si>
  <si>
    <t>1.65800</t>
  </si>
  <si>
    <t>002</t>
  </si>
  <si>
    <t>South Blue Creek Township</t>
  </si>
  <si>
    <t>Adams-South Blue Creek Township</t>
  </si>
  <si>
    <t>1.76810</t>
  </si>
  <si>
    <t>003</t>
  </si>
  <si>
    <t>North French Township</t>
  </si>
  <si>
    <t>Adams-North French Township</t>
  </si>
  <si>
    <t>1.66000</t>
  </si>
  <si>
    <t>004</t>
  </si>
  <si>
    <t>South French Township</t>
  </si>
  <si>
    <t>Adams-South French Township</t>
  </si>
  <si>
    <t>1.77010</t>
  </si>
  <si>
    <t>005</t>
  </si>
  <si>
    <t>Hartford Township</t>
  </si>
  <si>
    <t>Adams-Hartford Township</t>
  </si>
  <si>
    <t>1.79730</t>
  </si>
  <si>
    <t>006</t>
  </si>
  <si>
    <t>Jefferson Township</t>
  </si>
  <si>
    <t>Adams-Jefferson Township</t>
  </si>
  <si>
    <t>1.77380</t>
  </si>
  <si>
    <t>007</t>
  </si>
  <si>
    <t>Kirkland Township</t>
  </si>
  <si>
    <t>Adams-Kirkland Township</t>
  </si>
  <si>
    <t>1.70110</t>
  </si>
  <si>
    <t>008</t>
  </si>
  <si>
    <t>North Monroe Township</t>
  </si>
  <si>
    <t>Adams-North Monroe Township</t>
  </si>
  <si>
    <t>1.71830</t>
  </si>
  <si>
    <t>009</t>
  </si>
  <si>
    <t>South Monroe Township</t>
  </si>
  <si>
    <t>Adams-South Monroe Township</t>
  </si>
  <si>
    <t>1.82840</t>
  </si>
  <si>
    <t>010</t>
  </si>
  <si>
    <t>Berne City-Monroe Township</t>
  </si>
  <si>
    <t>Adams-Berne City-Monroe Township</t>
  </si>
  <si>
    <t>3.20940</t>
  </si>
  <si>
    <t>011</t>
  </si>
  <si>
    <t>Monroe Town-Monroe Township</t>
  </si>
  <si>
    <t>Adams-Monroe Town-Monroe Township</t>
  </si>
  <si>
    <t>2.35330</t>
  </si>
  <si>
    <t>012</t>
  </si>
  <si>
    <t>Preble Township</t>
  </si>
  <si>
    <t>Adams-Preble Township</t>
  </si>
  <si>
    <t>1.85420</t>
  </si>
  <si>
    <t>013</t>
  </si>
  <si>
    <t>Root Township</t>
  </si>
  <si>
    <t>Adams-Root Township</t>
  </si>
  <si>
    <t>1.82750</t>
  </si>
  <si>
    <t>014</t>
  </si>
  <si>
    <t>Decatur City-Root Township</t>
  </si>
  <si>
    <t>Adams-Decatur City-Root Township</t>
  </si>
  <si>
    <t>3.10520</t>
  </si>
  <si>
    <t>015</t>
  </si>
  <si>
    <t>St. Marys Township</t>
  </si>
  <si>
    <t>Adams-St. Marys Township</t>
  </si>
  <si>
    <t>1.68490</t>
  </si>
  <si>
    <t>016</t>
  </si>
  <si>
    <t>Union Township</t>
  </si>
  <si>
    <t>Adams-Union Township</t>
  </si>
  <si>
    <t>1.88240</t>
  </si>
  <si>
    <t>017</t>
  </si>
  <si>
    <t>Wabash Township</t>
  </si>
  <si>
    <t>Adams-Wabash Township</t>
  </si>
  <si>
    <t>1.77320</t>
  </si>
  <si>
    <t>018</t>
  </si>
  <si>
    <t>Berne City-Wabash Township</t>
  </si>
  <si>
    <t>Adams-Berne City-Wabash Township</t>
  </si>
  <si>
    <t>3.22620</t>
  </si>
  <si>
    <t>019</t>
  </si>
  <si>
    <t>Geneva Town</t>
  </si>
  <si>
    <t>Adams-Geneva Town</t>
  </si>
  <si>
    <t>3.23400</t>
  </si>
  <si>
    <t>020</t>
  </si>
  <si>
    <t>South Washington Township</t>
  </si>
  <si>
    <t>Adams-South Washington Township</t>
  </si>
  <si>
    <t>1.66860</t>
  </si>
  <si>
    <t>021</t>
  </si>
  <si>
    <t>North Washington Township</t>
  </si>
  <si>
    <t>Adams-North Washington Township</t>
  </si>
  <si>
    <t>1.84270</t>
  </si>
  <si>
    <t>022</t>
  </si>
  <si>
    <t>Decatur City-Washington Townsh</t>
  </si>
  <si>
    <t>Adams-Decatur City-Washington Townsh</t>
  </si>
  <si>
    <t>3.11630</t>
  </si>
  <si>
    <t>023</t>
  </si>
  <si>
    <t>Monroe Town-Washington Townshi</t>
  </si>
  <si>
    <t>Adams-Monroe Town-Washington Townshi</t>
  </si>
  <si>
    <t>2.37650</t>
  </si>
  <si>
    <t>02</t>
  </si>
  <si>
    <t>Allen</t>
  </si>
  <si>
    <t>038</t>
  </si>
  <si>
    <t>Aboite</t>
  </si>
  <si>
    <t>Allen-Aboite</t>
  </si>
  <si>
    <t>1.62060</t>
  </si>
  <si>
    <t>039</t>
  </si>
  <si>
    <t>Allen-Adams</t>
  </si>
  <si>
    <t>2.18140</t>
  </si>
  <si>
    <t>040</t>
  </si>
  <si>
    <t>Adams Ptc</t>
  </si>
  <si>
    <t>Allen-Adams Ptc</t>
  </si>
  <si>
    <t>2.24430</t>
  </si>
  <si>
    <t>041</t>
  </si>
  <si>
    <t>New Haven Adams Ptc</t>
  </si>
  <si>
    <t>Allen-New Haven Adams Ptc</t>
  </si>
  <si>
    <t>3.10050</t>
  </si>
  <si>
    <t>042</t>
  </si>
  <si>
    <t>Cedar Creek</t>
  </si>
  <si>
    <t>Allen-Cedar Creek</t>
  </si>
  <si>
    <t>1.68020</t>
  </si>
  <si>
    <t>043</t>
  </si>
  <si>
    <t>Grabill Cedar Creek</t>
  </si>
  <si>
    <t>Allen-Grabill Cedar Creek</t>
  </si>
  <si>
    <t>2.56230</t>
  </si>
  <si>
    <t>044</t>
  </si>
  <si>
    <t>Eel River</t>
  </si>
  <si>
    <t>Allen-Eel River</t>
  </si>
  <si>
    <t>1.85230</t>
  </si>
  <si>
    <t>045</t>
  </si>
  <si>
    <t>Jackson</t>
  </si>
  <si>
    <t>Allen-Jackson</t>
  </si>
  <si>
    <t>1.67610</t>
  </si>
  <si>
    <t>046</t>
  </si>
  <si>
    <t>Jefferson</t>
  </si>
  <si>
    <t>Allen-Jefferson</t>
  </si>
  <si>
    <t>1.74280</t>
  </si>
  <si>
    <t>047</t>
  </si>
  <si>
    <t>New Haven Jefferson</t>
  </si>
  <si>
    <t>Allen-New Haven Jefferson</t>
  </si>
  <si>
    <t>3.06630</t>
  </si>
  <si>
    <t>048</t>
  </si>
  <si>
    <t>Lafayette</t>
  </si>
  <si>
    <t>Allen-Lafayette</t>
  </si>
  <si>
    <t>1.73480</t>
  </si>
  <si>
    <t>049</t>
  </si>
  <si>
    <t>Lake</t>
  </si>
  <si>
    <t>Allen-Lake</t>
  </si>
  <si>
    <t>1.86020</t>
  </si>
  <si>
    <t>050</t>
  </si>
  <si>
    <t>Madison</t>
  </si>
  <si>
    <t>Allen-Madison</t>
  </si>
  <si>
    <t>1.75430</t>
  </si>
  <si>
    <t>051</t>
  </si>
  <si>
    <t>Marion</t>
  </si>
  <si>
    <t>Allen-Marion</t>
  </si>
  <si>
    <t>1.70230</t>
  </si>
  <si>
    <t>052</t>
  </si>
  <si>
    <t>Maumee</t>
  </si>
  <si>
    <t>Allen-Maumee</t>
  </si>
  <si>
    <t>1.75410</t>
  </si>
  <si>
    <t>053</t>
  </si>
  <si>
    <t>Woodburn</t>
  </si>
  <si>
    <t>Allen-Woodburn</t>
  </si>
  <si>
    <t>2.41580</t>
  </si>
  <si>
    <t>054</t>
  </si>
  <si>
    <t>Milan</t>
  </si>
  <si>
    <t>Allen-Milan</t>
  </si>
  <si>
    <t>1.73120</t>
  </si>
  <si>
    <t>055</t>
  </si>
  <si>
    <t>Monroe</t>
  </si>
  <si>
    <t>Allen-Monroe</t>
  </si>
  <si>
    <t>1.74080</t>
  </si>
  <si>
    <t>056</t>
  </si>
  <si>
    <t>Monroeville</t>
  </si>
  <si>
    <t>Allen-Monroeville</t>
  </si>
  <si>
    <t>3.10320</t>
  </si>
  <si>
    <t>057</t>
  </si>
  <si>
    <t>Perry</t>
  </si>
  <si>
    <t>Allen-Perry</t>
  </si>
  <si>
    <t>1.85690</t>
  </si>
  <si>
    <t>058</t>
  </si>
  <si>
    <t>Huntertown</t>
  </si>
  <si>
    <t>Allen-Huntertown</t>
  </si>
  <si>
    <t>1.93760</t>
  </si>
  <si>
    <t>059</t>
  </si>
  <si>
    <t>Pleasant</t>
  </si>
  <si>
    <t>Allen-Pleasant</t>
  </si>
  <si>
    <t>1.87180</t>
  </si>
  <si>
    <t>060</t>
  </si>
  <si>
    <t>Pleasant Ptc</t>
  </si>
  <si>
    <t>Allen-Pleasant Ptc</t>
  </si>
  <si>
    <t>1.93470</t>
  </si>
  <si>
    <t>061</t>
  </si>
  <si>
    <t>Scipio</t>
  </si>
  <si>
    <t>Allen-Scipio</t>
  </si>
  <si>
    <t>1.68960</t>
  </si>
  <si>
    <t>062</t>
  </si>
  <si>
    <t>Springfield</t>
  </si>
  <si>
    <t>Allen-Springfield</t>
  </si>
  <si>
    <t>1.70450</t>
  </si>
  <si>
    <t>063</t>
  </si>
  <si>
    <t>St. Joseph</t>
  </si>
  <si>
    <t>Allen-St. Joseph</t>
  </si>
  <si>
    <t>1.81420</t>
  </si>
  <si>
    <t>064</t>
  </si>
  <si>
    <t>St. Joseph Ptc</t>
  </si>
  <si>
    <t>Allen-St. Joseph Ptc</t>
  </si>
  <si>
    <t>1.87710</t>
  </si>
  <si>
    <t>065</t>
  </si>
  <si>
    <t>Washington</t>
  </si>
  <si>
    <t>Allen-Washington</t>
  </si>
  <si>
    <t>1.83200</t>
  </si>
  <si>
    <t>066</t>
  </si>
  <si>
    <t>Washington Ptc</t>
  </si>
  <si>
    <t>Allen-Washington Ptc</t>
  </si>
  <si>
    <t>1.89490</t>
  </si>
  <si>
    <t>067</t>
  </si>
  <si>
    <t>Wayne</t>
  </si>
  <si>
    <t>Allen-Wayne</t>
  </si>
  <si>
    <t>2.00380</t>
  </si>
  <si>
    <t>068</t>
  </si>
  <si>
    <t>Wayne Ptc</t>
  </si>
  <si>
    <t>Allen-Wayne Ptc</t>
  </si>
  <si>
    <t>2.06670</t>
  </si>
  <si>
    <t>069</t>
  </si>
  <si>
    <t>FW Adams FWCS</t>
  </si>
  <si>
    <t>Allen-FW Adams FWCS</t>
  </si>
  <si>
    <t>3.33650</t>
  </si>
  <si>
    <t>070</t>
  </si>
  <si>
    <t>FW Adams EACS</t>
  </si>
  <si>
    <t>Allen-FW Adams EACS</t>
  </si>
  <si>
    <t>3.27810</t>
  </si>
  <si>
    <t>071</t>
  </si>
  <si>
    <t>FW Pleasant</t>
  </si>
  <si>
    <t>Allen-FW Pleasant</t>
  </si>
  <si>
    <t>3.29630</t>
  </si>
  <si>
    <t>072</t>
  </si>
  <si>
    <t>FW St. Joseph</t>
  </si>
  <si>
    <t>Allen-FW St. Joseph</t>
  </si>
  <si>
    <t>3.30950</t>
  </si>
  <si>
    <t>073</t>
  </si>
  <si>
    <t>FW  Washington</t>
  </si>
  <si>
    <t>Allen-FW  Washington</t>
  </si>
  <si>
    <t>3.29340</t>
  </si>
  <si>
    <t>074</t>
  </si>
  <si>
    <t>FW  Wayne</t>
  </si>
  <si>
    <t>Allen-FW  Wayne</t>
  </si>
  <si>
    <t>3.42830</t>
  </si>
  <si>
    <t>075</t>
  </si>
  <si>
    <t>FW Aboite</t>
  </si>
  <si>
    <t>Allen-FW Aboite</t>
  </si>
  <si>
    <t>3.16980</t>
  </si>
  <si>
    <t>076</t>
  </si>
  <si>
    <t>FW Wayne SW Fire Dist</t>
  </si>
  <si>
    <t>Allen-FW Wayne SW Fire Dist</t>
  </si>
  <si>
    <t>3.04920</t>
  </si>
  <si>
    <t>077</t>
  </si>
  <si>
    <t>FW Adams NH Park EACS</t>
  </si>
  <si>
    <t>Allen-FW Adams NH Park EACS</t>
  </si>
  <si>
    <t>3.26220</t>
  </si>
  <si>
    <t>079</t>
  </si>
  <si>
    <t>Zanesville</t>
  </si>
  <si>
    <t>Allen-Zanesville</t>
  </si>
  <si>
    <t>1.88290</t>
  </si>
  <si>
    <t>080</t>
  </si>
  <si>
    <t>FW Pleasant SW Fire Dist</t>
  </si>
  <si>
    <t>Allen-FW Pleasant SW Fire Dist</t>
  </si>
  <si>
    <t>2.91720</t>
  </si>
  <si>
    <t>082</t>
  </si>
  <si>
    <t>Leo-Cedarville</t>
  </si>
  <si>
    <t>Allen-Leo-Cedarville</t>
  </si>
  <si>
    <t>2.02840</t>
  </si>
  <si>
    <t>085</t>
  </si>
  <si>
    <t>NH St. Joseph</t>
  </si>
  <si>
    <t>Allen-NH St. Joseph</t>
  </si>
  <si>
    <t>3.13190</t>
  </si>
  <si>
    <t>087</t>
  </si>
  <si>
    <t>Huntertown Eel River</t>
  </si>
  <si>
    <t>Allen-Huntertown Eel River</t>
  </si>
  <si>
    <t>1.93300</t>
  </si>
  <si>
    <t>091</t>
  </si>
  <si>
    <t>FW Perry</t>
  </si>
  <si>
    <t>Allen-FW Perry</t>
  </si>
  <si>
    <t>3.38340</t>
  </si>
  <si>
    <t>097</t>
  </si>
  <si>
    <t>FW Milan</t>
  </si>
  <si>
    <t>Allen-FW Milan</t>
  </si>
  <si>
    <t>3.23870</t>
  </si>
  <si>
    <t>102</t>
  </si>
  <si>
    <t>NH-Adams Greenwood Lakes</t>
  </si>
  <si>
    <t>Allen-NH-Adams Greenwood Lakes</t>
  </si>
  <si>
    <t>03</t>
  </si>
  <si>
    <t>Bartholomew</t>
  </si>
  <si>
    <t>Clay Twp</t>
  </si>
  <si>
    <t>Bartholomew-Clay Twp</t>
  </si>
  <si>
    <t>1.45560</t>
  </si>
  <si>
    <t>C-Clay Annex</t>
  </si>
  <si>
    <t>Bartholomew-C-Clay Annex</t>
  </si>
  <si>
    <t>2.52340</t>
  </si>
  <si>
    <t>Clifty Twp</t>
  </si>
  <si>
    <t>Bartholomew-Clifty Twp</t>
  </si>
  <si>
    <t>1.38700</t>
  </si>
  <si>
    <t>Columbus Twp</t>
  </si>
  <si>
    <t>Bartholomew-Columbus Twp</t>
  </si>
  <si>
    <t>1.52580</t>
  </si>
  <si>
    <t>City of Columbus</t>
  </si>
  <si>
    <t>Bartholomew-City of Columbus</t>
  </si>
  <si>
    <t>2.53610</t>
  </si>
  <si>
    <t>Flatrock Twp</t>
  </si>
  <si>
    <t>Bartholomew-Flatrock Twp</t>
  </si>
  <si>
    <t>1.85960</t>
  </si>
  <si>
    <t>C-Flatrock Annex</t>
  </si>
  <si>
    <t>Bartholomew-C-Flatrock Annex</t>
  </si>
  <si>
    <t>2.92820</t>
  </si>
  <si>
    <t>Clifford</t>
  </si>
  <si>
    <t>Bartholomew-Clifford</t>
  </si>
  <si>
    <t>2.07310</t>
  </si>
  <si>
    <t>German Twp</t>
  </si>
  <si>
    <t>Bartholomew-German Twp</t>
  </si>
  <si>
    <t>1.42930</t>
  </si>
  <si>
    <t>Edinburgh</t>
  </si>
  <si>
    <t>Bartholomew-Edinburgh</t>
  </si>
  <si>
    <t>4.04780</t>
  </si>
  <si>
    <t>Harrison Twp</t>
  </si>
  <si>
    <t>Bartholomew-Harrison Twp</t>
  </si>
  <si>
    <t>1.51030</t>
  </si>
  <si>
    <t>Hawcreek Twp</t>
  </si>
  <si>
    <t>Bartholomew-Hawcreek Twp</t>
  </si>
  <si>
    <t>1.90990</t>
  </si>
  <si>
    <t>Hartsville</t>
  </si>
  <si>
    <t>Bartholomew-Hartsville</t>
  </si>
  <si>
    <t>2.22150</t>
  </si>
  <si>
    <t>Hope</t>
  </si>
  <si>
    <t>Bartholomew-Hope</t>
  </si>
  <si>
    <t>2.63790</t>
  </si>
  <si>
    <t>Jackson Twp</t>
  </si>
  <si>
    <t>Bartholomew-Jackson Twp</t>
  </si>
  <si>
    <t>1.41190</t>
  </si>
  <si>
    <t>Ohio Twp</t>
  </si>
  <si>
    <t>Bartholomew-Ohio Twp</t>
  </si>
  <si>
    <t>1.41790</t>
  </si>
  <si>
    <t>Rockcreek Twp</t>
  </si>
  <si>
    <t>Bartholomew-Rockcreek Twp</t>
  </si>
  <si>
    <t>1.43080</t>
  </si>
  <si>
    <t>Sandcreek Twp</t>
  </si>
  <si>
    <t>Bartholomew-Sandcreek Twp</t>
  </si>
  <si>
    <t>1.40740</t>
  </si>
  <si>
    <t>Elizabethtown</t>
  </si>
  <si>
    <t>Bartholomew-Elizabethtown</t>
  </si>
  <si>
    <t>1.53810</t>
  </si>
  <si>
    <t>Wayne Twp</t>
  </si>
  <si>
    <t>Bartholomew-Wayne Twp</t>
  </si>
  <si>
    <t>1.48130</t>
  </si>
  <si>
    <t>C-Wayne Annex</t>
  </si>
  <si>
    <t>Bartholomew-C-Wayne Annex</t>
  </si>
  <si>
    <t>2.52030</t>
  </si>
  <si>
    <t>Jonesville</t>
  </si>
  <si>
    <t>Bartholomew-Jonesville</t>
  </si>
  <si>
    <t>1.59950</t>
  </si>
  <si>
    <t>Edinburgh Annex</t>
  </si>
  <si>
    <t>Bartholomew-Edinburgh Annex</t>
  </si>
  <si>
    <t>3.82510</t>
  </si>
  <si>
    <t>024</t>
  </si>
  <si>
    <t>C-Harrison Annex</t>
  </si>
  <si>
    <t>Bartholomew-C-Harrison Annex</t>
  </si>
  <si>
    <t>2.52090</t>
  </si>
  <si>
    <t>025</t>
  </si>
  <si>
    <t>C-German Annex</t>
  </si>
  <si>
    <t>Bartholomew-C-German Annex</t>
  </si>
  <si>
    <t>2.52530</t>
  </si>
  <si>
    <t>04</t>
  </si>
  <si>
    <t>Benton</t>
  </si>
  <si>
    <t>BOLIVAR</t>
  </si>
  <si>
    <t>Benton-BOLIVAR</t>
  </si>
  <si>
    <t>1.14180</t>
  </si>
  <si>
    <t>OTTERBEIN</t>
  </si>
  <si>
    <t>Benton-OTTERBEIN</t>
  </si>
  <si>
    <t>2.29290</t>
  </si>
  <si>
    <t>CENTER</t>
  </si>
  <si>
    <t>Benton-CENTER</t>
  </si>
  <si>
    <t>0.99450</t>
  </si>
  <si>
    <t>FOWLER</t>
  </si>
  <si>
    <t>Benton-FOWLER</t>
  </si>
  <si>
    <t>3.37970</t>
  </si>
  <si>
    <t>GILBOA</t>
  </si>
  <si>
    <t>Benton-GILBOA</t>
  </si>
  <si>
    <t>1.10980</t>
  </si>
  <si>
    <t>GRANT</t>
  </si>
  <si>
    <t>Benton-GRANT</t>
  </si>
  <si>
    <t>1.09630</t>
  </si>
  <si>
    <t>BOSWELL</t>
  </si>
  <si>
    <t>Benton-BOSWELL</t>
  </si>
  <si>
    <t>3.40550</t>
  </si>
  <si>
    <t>HICKORY GROVE</t>
  </si>
  <si>
    <t>Benton-HICKORY GROVE</t>
  </si>
  <si>
    <t>1.03520</t>
  </si>
  <si>
    <t>AMBIA</t>
  </si>
  <si>
    <t>Benton-AMBIA</t>
  </si>
  <si>
    <t>2.60760</t>
  </si>
  <si>
    <t>OAK GROVE</t>
  </si>
  <si>
    <t>Benton-OAK GROVE</t>
  </si>
  <si>
    <t>1.12700</t>
  </si>
  <si>
    <t>OXFORD</t>
  </si>
  <si>
    <t>Benton-OXFORD</t>
  </si>
  <si>
    <t>2.72180</t>
  </si>
  <si>
    <t>PARISH GROVE</t>
  </si>
  <si>
    <t>Benton-PARISH GROVE</t>
  </si>
  <si>
    <t>0.97910</t>
  </si>
  <si>
    <t>PINE</t>
  </si>
  <si>
    <t>Benton-PINE</t>
  </si>
  <si>
    <t>0.99880</t>
  </si>
  <si>
    <t>RICHLAND</t>
  </si>
  <si>
    <t>Benton-RICHLAND</t>
  </si>
  <si>
    <t>1.04410</t>
  </si>
  <si>
    <t>EARL PARK</t>
  </si>
  <si>
    <t>Benton-EARL PARK</t>
  </si>
  <si>
    <t>2.20730</t>
  </si>
  <si>
    <t>UNION</t>
  </si>
  <si>
    <t>Benton-UNION</t>
  </si>
  <si>
    <t>0.97590</t>
  </si>
  <si>
    <t>YORK</t>
  </si>
  <si>
    <t>Benton-YORK</t>
  </si>
  <si>
    <t>1.08940</t>
  </si>
  <si>
    <t>05</t>
  </si>
  <si>
    <t>Blackford</t>
  </si>
  <si>
    <t>HARRISON</t>
  </si>
  <si>
    <t>Blackford-HARRISON</t>
  </si>
  <si>
    <t>2.19380</t>
  </si>
  <si>
    <t>MONTPELIER</t>
  </si>
  <si>
    <t>Blackford-MONTPELIER</t>
  </si>
  <si>
    <t>3.58420</t>
  </si>
  <si>
    <t>JACKSON</t>
  </si>
  <si>
    <t>Blackford-JACKSON</t>
  </si>
  <si>
    <t>2.16030</t>
  </si>
  <si>
    <t>SHADYSIDE</t>
  </si>
  <si>
    <t>Blackford-SHADYSIDE</t>
  </si>
  <si>
    <t>3.80360</t>
  </si>
  <si>
    <t>LICKING</t>
  </si>
  <si>
    <t>Blackford-LICKING</t>
  </si>
  <si>
    <t>2.08790</t>
  </si>
  <si>
    <t>HARTFORD CITY</t>
  </si>
  <si>
    <t>Blackford-HARTFORD CITY</t>
  </si>
  <si>
    <t>4.08440</t>
  </si>
  <si>
    <t>SHAMROCK LAKES</t>
  </si>
  <si>
    <t>Blackford-SHAMROCK LAKES</t>
  </si>
  <si>
    <t>2.80940</t>
  </si>
  <si>
    <t>WASHINGTON</t>
  </si>
  <si>
    <t>Blackford-WASHINGTON</t>
  </si>
  <si>
    <t>2.01830</t>
  </si>
  <si>
    <t>06</t>
  </si>
  <si>
    <t>Boone</t>
  </si>
  <si>
    <t>Center Township</t>
  </si>
  <si>
    <t>Boone-Center Township</t>
  </si>
  <si>
    <t>1.51870</t>
  </si>
  <si>
    <t>Lebanon Corporation</t>
  </si>
  <si>
    <t>Boone-Lebanon Corporation</t>
  </si>
  <si>
    <t>2.16200</t>
  </si>
  <si>
    <t>Ulen Corporation</t>
  </si>
  <si>
    <t>Boone-Ulen Corporation</t>
  </si>
  <si>
    <t>1.82830</t>
  </si>
  <si>
    <t>Clinton Township</t>
  </si>
  <si>
    <t>Boone-Clinton Township</t>
  </si>
  <si>
    <t>1.19660</t>
  </si>
  <si>
    <t>Eagle/Zionsville Rural District</t>
  </si>
  <si>
    <t>Boone-Eagle/Zionsville Rural District</t>
  </si>
  <si>
    <t>1.86630</t>
  </si>
  <si>
    <t>Zionsville Corporation</t>
  </si>
  <si>
    <t>Boone-Zionsville Corporation</t>
  </si>
  <si>
    <t>2.11080</t>
  </si>
  <si>
    <t>Harrison Township</t>
  </si>
  <si>
    <t>Boone-Harrison Township</t>
  </si>
  <si>
    <t>1.20160</t>
  </si>
  <si>
    <t>Jackson Township</t>
  </si>
  <si>
    <t>Boone-Jackson Township</t>
  </si>
  <si>
    <t>1.21970</t>
  </si>
  <si>
    <t>Advance Corporation</t>
  </si>
  <si>
    <t>Boone-Advance Corporation</t>
  </si>
  <si>
    <t>2.42450</t>
  </si>
  <si>
    <t>Jamestown Corporation</t>
  </si>
  <si>
    <t>Boone-Jamestown Corporation</t>
  </si>
  <si>
    <t>1.69940</t>
  </si>
  <si>
    <t>Boone-Jefferson Township</t>
  </si>
  <si>
    <t>1.29490</t>
  </si>
  <si>
    <t>Marion Township</t>
  </si>
  <si>
    <t>Boone-Marion Township</t>
  </si>
  <si>
    <t>1.58720</t>
  </si>
  <si>
    <t>Perry Perry/Zionsville Rural District</t>
  </si>
  <si>
    <t>Boone-Perry Perry/Zionsville Rural District</t>
  </si>
  <si>
    <t>1.46740</t>
  </si>
  <si>
    <t>Sugar Creek Township</t>
  </si>
  <si>
    <t>Boone-Sugar Creek Township</t>
  </si>
  <si>
    <t>1.36120</t>
  </si>
  <si>
    <t>Thorntown Corporation</t>
  </si>
  <si>
    <t>Boone-Thorntown Corporation</t>
  </si>
  <si>
    <t>1.88160</t>
  </si>
  <si>
    <t>Union/Zionsville Rural District</t>
  </si>
  <si>
    <t>Boone-Union/Zionsville Rural District</t>
  </si>
  <si>
    <t>1.91380</t>
  </si>
  <si>
    <t>Washington Township</t>
  </si>
  <si>
    <t>Boone-Washington Township</t>
  </si>
  <si>
    <t>1.29100</t>
  </si>
  <si>
    <t>Worth Township</t>
  </si>
  <si>
    <t>Boone-Worth Township</t>
  </si>
  <si>
    <t>1.77240</t>
  </si>
  <si>
    <t>Whitestown Corporation</t>
  </si>
  <si>
    <t>Boone-Whitestown Corporation</t>
  </si>
  <si>
    <t>2.49420</t>
  </si>
  <si>
    <t>Perry/Whitestown Corporation</t>
  </si>
  <si>
    <t>Boone-Perry/Whitestown Corporation</t>
  </si>
  <si>
    <t>2.48680</t>
  </si>
  <si>
    <t>Eagle/Whitestown Corporation</t>
  </si>
  <si>
    <t>Boone-Eagle/Whitestown Corporation</t>
  </si>
  <si>
    <t>2.85240</t>
  </si>
  <si>
    <t>Whitestown (TIF Memo)</t>
  </si>
  <si>
    <t>Boone-Whitestown (TIF Memo)</t>
  </si>
  <si>
    <t>1.28330</t>
  </si>
  <si>
    <t>Whitestown-Eagle (TIF Memo)</t>
  </si>
  <si>
    <t>Boone-Whitestown-Eagle (TIF Memo)</t>
  </si>
  <si>
    <t>026</t>
  </si>
  <si>
    <t>Whitestown-Perry (TIF Memo)</t>
  </si>
  <si>
    <t>Boone-Whitestown-Perry (TIF Memo)</t>
  </si>
  <si>
    <t>027</t>
  </si>
  <si>
    <t>Perry/Lebanon Corporation</t>
  </si>
  <si>
    <t>Boone-Perry/Lebanon Corporation</t>
  </si>
  <si>
    <t>2.02590</t>
  </si>
  <si>
    <t>029</t>
  </si>
  <si>
    <t>Eagle/Zionsville Urban Service</t>
  </si>
  <si>
    <t>Boone-Eagle/Zionsville Urban Service</t>
  </si>
  <si>
    <t>2.05600</t>
  </si>
  <si>
    <t>031</t>
  </si>
  <si>
    <t>Worth/Zionsville Rural District</t>
  </si>
  <si>
    <t>Boone-Worth/Zionsville Rural District</t>
  </si>
  <si>
    <t>1.50810</t>
  </si>
  <si>
    <t>032</t>
  </si>
  <si>
    <t>Perry/Whitestown Ag Exempt</t>
  </si>
  <si>
    <t>Boone-Perry/Whitestown Ag Exempt</t>
  </si>
  <si>
    <t>1.20350</t>
  </si>
  <si>
    <t>033</t>
  </si>
  <si>
    <t>Worth/Whitestown E Phase In</t>
  </si>
  <si>
    <t>Boone-Worth/Whitestown E Phase In</t>
  </si>
  <si>
    <t>07</t>
  </si>
  <si>
    <t>Brown</t>
  </si>
  <si>
    <t>HAMBLEN/CONSERV</t>
  </si>
  <si>
    <t>Brown-HAMBLEN/CONSERV</t>
  </si>
  <si>
    <t>1.22380</t>
  </si>
  <si>
    <t>Brown-JACKSON</t>
  </si>
  <si>
    <t>1.23250</t>
  </si>
  <si>
    <t>VAN BUREN</t>
  </si>
  <si>
    <t>Brown-VAN BUREN</t>
  </si>
  <si>
    <t>1.23340</t>
  </si>
  <si>
    <t>Brown-WASHINGTON</t>
  </si>
  <si>
    <t>1.22750</t>
  </si>
  <si>
    <t>NASHVILLE</t>
  </si>
  <si>
    <t>Brown-NASHVILLE</t>
  </si>
  <si>
    <t>1.53620</t>
  </si>
  <si>
    <t>HAMBLEN</t>
  </si>
  <si>
    <t>Brown-HAMBLEN</t>
  </si>
  <si>
    <t>1.26990</t>
  </si>
  <si>
    <t>08</t>
  </si>
  <si>
    <t>Carroll</t>
  </si>
  <si>
    <t>ADAMS TWP.</t>
  </si>
  <si>
    <t>Carroll-ADAMS TWP.</t>
  </si>
  <si>
    <t>0.96870</t>
  </si>
  <si>
    <t>BURLINGTON</t>
  </si>
  <si>
    <t>Carroll-BURLINGTON</t>
  </si>
  <si>
    <t>1.17780</t>
  </si>
  <si>
    <t>BURLINGTON CORP</t>
  </si>
  <si>
    <t>Carroll-BURLINGTON CORP</t>
  </si>
  <si>
    <t>1.83840</t>
  </si>
  <si>
    <t>CARROLLTON TWP</t>
  </si>
  <si>
    <t>Carroll-CARROLLTON TWP</t>
  </si>
  <si>
    <t>1.07380</t>
  </si>
  <si>
    <t>CLAY TOWNSHIP</t>
  </si>
  <si>
    <t>Carroll-CLAY TOWNSHIP</t>
  </si>
  <si>
    <t>1.27880</t>
  </si>
  <si>
    <t>DEER CREEK TWP</t>
  </si>
  <si>
    <t>Carroll-DEER CREEK TWP</t>
  </si>
  <si>
    <t>1.46390</t>
  </si>
  <si>
    <t>DELPHI CORP</t>
  </si>
  <si>
    <t>Carroll-DELPHI CORP</t>
  </si>
  <si>
    <t>3.26880</t>
  </si>
  <si>
    <t>DEMOCRAT TWP</t>
  </si>
  <si>
    <t>Carroll-DEMOCRAT TWP</t>
  </si>
  <si>
    <t>1.14050</t>
  </si>
  <si>
    <t>JACKSON TWP</t>
  </si>
  <si>
    <t>Carroll-JACKSON TWP</t>
  </si>
  <si>
    <t>1.43350</t>
  </si>
  <si>
    <t>CAMDEN CORP</t>
  </si>
  <si>
    <t>Carroll-CAMDEN CORP</t>
  </si>
  <si>
    <t>2.83350</t>
  </si>
  <si>
    <t>JEFFERSON TWP</t>
  </si>
  <si>
    <t>Carroll-JEFFERSON TWP</t>
  </si>
  <si>
    <t>1.09320</t>
  </si>
  <si>
    <t>YEOMAN CORP</t>
  </si>
  <si>
    <t>Carroll-YEOMAN CORP</t>
  </si>
  <si>
    <t>1.34370</t>
  </si>
  <si>
    <t>LIBERTY TWP</t>
  </si>
  <si>
    <t>Carroll-LIBERTY TWP</t>
  </si>
  <si>
    <t>1.36520</t>
  </si>
  <si>
    <t>MADISON TWP</t>
  </si>
  <si>
    <t>Carroll-MADISON TWP</t>
  </si>
  <si>
    <t>1.33640</t>
  </si>
  <si>
    <t>MONROE TOWNSHIP</t>
  </si>
  <si>
    <t>Carroll-MONROE TOWNSHIP</t>
  </si>
  <si>
    <t>1.26370</t>
  </si>
  <si>
    <t>FLORA CORP</t>
  </si>
  <si>
    <t>Carroll-FLORA CORP</t>
  </si>
  <si>
    <t>2.80570</t>
  </si>
  <si>
    <t>ROCK CREEK TWP</t>
  </si>
  <si>
    <t>Carroll-ROCK CREEK TWP</t>
  </si>
  <si>
    <t>1.53180</t>
  </si>
  <si>
    <t>TIPPECANOE TWP</t>
  </si>
  <si>
    <t>Carroll-TIPPECANOE TWP</t>
  </si>
  <si>
    <t>1.34760</t>
  </si>
  <si>
    <t>WASHINGTON TWP</t>
  </si>
  <si>
    <t>Carroll-WASHINGTON TWP</t>
  </si>
  <si>
    <t>1.08770</t>
  </si>
  <si>
    <t>09</t>
  </si>
  <si>
    <t>Cass</t>
  </si>
  <si>
    <t>Cass-Adams</t>
  </si>
  <si>
    <t>1.84500</t>
  </si>
  <si>
    <t>Bethlehem</t>
  </si>
  <si>
    <t>Cass-Bethlehem</t>
  </si>
  <si>
    <t>1.84260</t>
  </si>
  <si>
    <t>Cass-Boone</t>
  </si>
  <si>
    <t>2.08870</t>
  </si>
  <si>
    <t>Royal Center</t>
  </si>
  <si>
    <t>Cass-Royal Center</t>
  </si>
  <si>
    <t>3.86410</t>
  </si>
  <si>
    <t>Clay</t>
  </si>
  <si>
    <t>Cass-Clay</t>
  </si>
  <si>
    <t>2.92530</t>
  </si>
  <si>
    <t>Clay Logan</t>
  </si>
  <si>
    <t>Cass-Clay Logan</t>
  </si>
  <si>
    <t>5.18100</t>
  </si>
  <si>
    <t>Clinton</t>
  </si>
  <si>
    <t>Cass-Clinton</t>
  </si>
  <si>
    <t>2.54520</t>
  </si>
  <si>
    <t>Deer Creek</t>
  </si>
  <si>
    <t>Cass-Deer Creek</t>
  </si>
  <si>
    <t>1.86560</t>
  </si>
  <si>
    <t>Eel</t>
  </si>
  <si>
    <t>Cass-Eel</t>
  </si>
  <si>
    <t>2.98390</t>
  </si>
  <si>
    <t>Logansport</t>
  </si>
  <si>
    <t>Cass-Logansport</t>
  </si>
  <si>
    <t>5.23960</t>
  </si>
  <si>
    <t>Harrison</t>
  </si>
  <si>
    <t>Cass-Harrison</t>
  </si>
  <si>
    <t>2.06940</t>
  </si>
  <si>
    <t>Cass-Jackson</t>
  </si>
  <si>
    <t>1.83130</t>
  </si>
  <si>
    <t>Galveston</t>
  </si>
  <si>
    <t>Cass-Galveston</t>
  </si>
  <si>
    <t>3.14180</t>
  </si>
  <si>
    <t>Cass-Jefferson</t>
  </si>
  <si>
    <t>2.04780</t>
  </si>
  <si>
    <t>Miami Southeast</t>
  </si>
  <si>
    <t>Cass-Miami Southeast</t>
  </si>
  <si>
    <t>2.21100</t>
  </si>
  <si>
    <t>Miami Logan Sch</t>
  </si>
  <si>
    <t>Cass-Miami Logan Sch</t>
  </si>
  <si>
    <t>2.88670</t>
  </si>
  <si>
    <t>Noble Pioneer</t>
  </si>
  <si>
    <t>Cass-Noble Pioneer</t>
  </si>
  <si>
    <t>2.46050</t>
  </si>
  <si>
    <t>Noble Logan Sch</t>
  </si>
  <si>
    <t>Cass-Noble Logan Sch</t>
  </si>
  <si>
    <t>2.93350</t>
  </si>
  <si>
    <t>Noble Logan</t>
  </si>
  <si>
    <t>Cass-Noble Logan</t>
  </si>
  <si>
    <t>5.18920</t>
  </si>
  <si>
    <t>Tipton</t>
  </si>
  <si>
    <t>Cass-Tipton</t>
  </si>
  <si>
    <t>1.92140</t>
  </si>
  <si>
    <t>Onward</t>
  </si>
  <si>
    <t>Cass-Onward</t>
  </si>
  <si>
    <t>3.09350</t>
  </si>
  <si>
    <t>Walton</t>
  </si>
  <si>
    <t>Cass-Walton</t>
  </si>
  <si>
    <t>3.06480</t>
  </si>
  <si>
    <t>Washington Se</t>
  </si>
  <si>
    <t>Cass-Washington Se</t>
  </si>
  <si>
    <t>1.92300</t>
  </si>
  <si>
    <t>Wash Logan Sch</t>
  </si>
  <si>
    <t>Cass-Wash Logan Sch</t>
  </si>
  <si>
    <t>2.59870</t>
  </si>
  <si>
    <t>Wash Logansport</t>
  </si>
  <si>
    <t>Cass-Wash Logansport</t>
  </si>
  <si>
    <t>5.19560</t>
  </si>
  <si>
    <t>Clinton Logan</t>
  </si>
  <si>
    <t>Cass-Clinton Logan</t>
  </si>
  <si>
    <t>5.18900</t>
  </si>
  <si>
    <t>Wash Se City</t>
  </si>
  <si>
    <t>Cass-Wash Se City</t>
  </si>
  <si>
    <t>4.51990</t>
  </si>
  <si>
    <t>10</t>
  </si>
  <si>
    <t>Clark</t>
  </si>
  <si>
    <t>Charlestown Township</t>
  </si>
  <si>
    <t>Clark-Charlestown Township</t>
  </si>
  <si>
    <t>1.87380</t>
  </si>
  <si>
    <t>City Of Charlestown</t>
  </si>
  <si>
    <t>Clark-City Of Charlestown</t>
  </si>
  <si>
    <t>2.98540</t>
  </si>
  <si>
    <t>Jeffersonville Twp OFW</t>
  </si>
  <si>
    <t>Clark-Jeffersonville Twp OFW</t>
  </si>
  <si>
    <t>1.82770</t>
  </si>
  <si>
    <t>Jeff Twp-Clarksville Parks OFW</t>
  </si>
  <si>
    <t>Clark-Jeff Twp-Clarksville Parks OFW</t>
  </si>
  <si>
    <t>2.01450</t>
  </si>
  <si>
    <t>Jeff Twp-Clarksville Parks IFW</t>
  </si>
  <si>
    <t>Clark-Jeff Twp-Clarksville Parks IFW</t>
  </si>
  <si>
    <t>2.13120</t>
  </si>
  <si>
    <t>City of Jeffersonville OFW</t>
  </si>
  <si>
    <t>Clark-City of Jeffersonville OFW</t>
  </si>
  <si>
    <t>3.46600</t>
  </si>
  <si>
    <t>City of Jeffersonville IFW</t>
  </si>
  <si>
    <t>Clark-City of Jeffersonville IFW</t>
  </si>
  <si>
    <t>3.58270</t>
  </si>
  <si>
    <t>Clarksville Town OFW</t>
  </si>
  <si>
    <t>Clark-Clarksville Town OFW</t>
  </si>
  <si>
    <t>3.76670</t>
  </si>
  <si>
    <t>Clarksville Town IFW</t>
  </si>
  <si>
    <t>Clark-Clarksville Town IFW</t>
  </si>
  <si>
    <t>3.88340</t>
  </si>
  <si>
    <t>Clarksville - Greater Clark OFW</t>
  </si>
  <si>
    <t>Clark-Clarksville - Greater Clark OFW</t>
  </si>
  <si>
    <t>3.51110</t>
  </si>
  <si>
    <t>Clarksville - Greater Clark IFW</t>
  </si>
  <si>
    <t>Clark-Clarksville - Greater Clark IFW</t>
  </si>
  <si>
    <t>3.62780</t>
  </si>
  <si>
    <t>Bethlehem Township</t>
  </si>
  <si>
    <t>Clark-Bethlehem Township</t>
  </si>
  <si>
    <t>1.82860</t>
  </si>
  <si>
    <t>Carr Township</t>
  </si>
  <si>
    <t>Clark-Carr Township</t>
  </si>
  <si>
    <t>1.57420</t>
  </si>
  <si>
    <t>Monroe Township</t>
  </si>
  <si>
    <t>Clark-Monroe Township</t>
  </si>
  <si>
    <t>1.62470</t>
  </si>
  <si>
    <t>028</t>
  </si>
  <si>
    <t>Oregon Township</t>
  </si>
  <si>
    <t>Clark-Oregon Township</t>
  </si>
  <si>
    <t>1.83140</t>
  </si>
  <si>
    <t>Owen Township</t>
  </si>
  <si>
    <t>Clark-Owen Township</t>
  </si>
  <si>
    <t>1.85660</t>
  </si>
  <si>
    <t>030</t>
  </si>
  <si>
    <t>Silver Creek Township</t>
  </si>
  <si>
    <t>Clark-Silver Creek Township</t>
  </si>
  <si>
    <t>1.58350</t>
  </si>
  <si>
    <t>Sellersburg Town</t>
  </si>
  <si>
    <t>Clark-Sellersburg Town</t>
  </si>
  <si>
    <t>2.18480</t>
  </si>
  <si>
    <t>Clark-Union Township</t>
  </si>
  <si>
    <t>1.56810</t>
  </si>
  <si>
    <t>Utica Township</t>
  </si>
  <si>
    <t>Clark-Utica Township</t>
  </si>
  <si>
    <t>1.93700</t>
  </si>
  <si>
    <t>034</t>
  </si>
  <si>
    <t>Clark-Washington Township</t>
  </si>
  <si>
    <t>1.83400</t>
  </si>
  <si>
    <t>035</t>
  </si>
  <si>
    <t>Wood Township</t>
  </si>
  <si>
    <t>Clark-Wood Township</t>
  </si>
  <si>
    <t>1.53740</t>
  </si>
  <si>
    <t>036</t>
  </si>
  <si>
    <t>Borden Town</t>
  </si>
  <si>
    <t>Clark-Borden Town</t>
  </si>
  <si>
    <t>2.35370</t>
  </si>
  <si>
    <t>037</t>
  </si>
  <si>
    <t>Utica Town</t>
  </si>
  <si>
    <t>Clark-Utica Town</t>
  </si>
  <si>
    <t>2.15530</t>
  </si>
  <si>
    <t>Oregon Township Cfpd</t>
  </si>
  <si>
    <t>Clark-Oregon Township Cfpd</t>
  </si>
  <si>
    <t>1.86680</t>
  </si>
  <si>
    <t>Utica Twp - Jeff City</t>
  </si>
  <si>
    <t>Clark-Utica Twp - Jeff City</t>
  </si>
  <si>
    <t>3.39040</t>
  </si>
  <si>
    <t>Sc Twp-Clarksville Town</t>
  </si>
  <si>
    <t>Clark-Sc Twp-Clarksville Town</t>
  </si>
  <si>
    <t>2.74330</t>
  </si>
  <si>
    <t>Charlestown Township-Jeff City</t>
  </si>
  <si>
    <t>Clark-Charlestown Township-Jeff City</t>
  </si>
  <si>
    <t>3.41590</t>
  </si>
  <si>
    <t>Carr Twp - Sellersburg Town</t>
  </si>
  <si>
    <t>Clark-Carr Twp - Sellersburg Town</t>
  </si>
  <si>
    <t>2.18780</t>
  </si>
  <si>
    <t>11</t>
  </si>
  <si>
    <t>Brazil Township</t>
  </si>
  <si>
    <t>Clay-Brazil Township</t>
  </si>
  <si>
    <t>1.79370</t>
  </si>
  <si>
    <t>Brazil City</t>
  </si>
  <si>
    <t>Clay-Brazil City</t>
  </si>
  <si>
    <t>3.31670</t>
  </si>
  <si>
    <t>Cass Township</t>
  </si>
  <si>
    <t>Clay-Cass Township</t>
  </si>
  <si>
    <t>1.59640</t>
  </si>
  <si>
    <t>Dick Johnson Twp</t>
  </si>
  <si>
    <t>Clay-Dick Johnson Twp</t>
  </si>
  <si>
    <t>1.52090</t>
  </si>
  <si>
    <t>Clay-Harrison Twp</t>
  </si>
  <si>
    <t>1.48100</t>
  </si>
  <si>
    <t>Clay City</t>
  </si>
  <si>
    <t>Clay-Clay City</t>
  </si>
  <si>
    <t>2.77070</t>
  </si>
  <si>
    <t>JACKSON TOWNSHIP</t>
  </si>
  <si>
    <t>Clay-JACKSON TOWNSHIP</t>
  </si>
  <si>
    <t>1.46140</t>
  </si>
  <si>
    <t>Brazil-Jackson</t>
  </si>
  <si>
    <t>Clay-Brazil-Jackson</t>
  </si>
  <si>
    <t>3.25240</t>
  </si>
  <si>
    <t>Lewis</t>
  </si>
  <si>
    <t>Clay-Lewis</t>
  </si>
  <si>
    <t>1.68880</t>
  </si>
  <si>
    <t>Clay-Perry</t>
  </si>
  <si>
    <t>1.46650</t>
  </si>
  <si>
    <t>Posey</t>
  </si>
  <si>
    <t>Clay-Posey</t>
  </si>
  <si>
    <t>1.58910</t>
  </si>
  <si>
    <t>Brazil-Posey</t>
  </si>
  <si>
    <t>Clay-Brazil-Posey</t>
  </si>
  <si>
    <t>3.27900</t>
  </si>
  <si>
    <t>Staunton</t>
  </si>
  <si>
    <t>Clay-Staunton</t>
  </si>
  <si>
    <t>2.08040</t>
  </si>
  <si>
    <t>Sugar Ridge</t>
  </si>
  <si>
    <t>Clay-Sugar Ridge</t>
  </si>
  <si>
    <t>1.47740</t>
  </si>
  <si>
    <t>Centerpoint</t>
  </si>
  <si>
    <t>Clay-Centerpoint</t>
  </si>
  <si>
    <t>1.77290</t>
  </si>
  <si>
    <t>Van Buren Twp</t>
  </si>
  <si>
    <t>Clay-Van Buren Twp</t>
  </si>
  <si>
    <t>1.68200</t>
  </si>
  <si>
    <t>Carbon Corp.</t>
  </si>
  <si>
    <t>Clay-Carbon Corp.</t>
  </si>
  <si>
    <t>2.07400</t>
  </si>
  <si>
    <t>Knightsville</t>
  </si>
  <si>
    <t>Clay-Knightsville</t>
  </si>
  <si>
    <t>2.08750</t>
  </si>
  <si>
    <t>Harmony</t>
  </si>
  <si>
    <t>Clay-Harmony</t>
  </si>
  <si>
    <t>2.17920</t>
  </si>
  <si>
    <t>Clay-Washington</t>
  </si>
  <si>
    <t>1.45440</t>
  </si>
  <si>
    <t>12</t>
  </si>
  <si>
    <t>CENTER TWP</t>
  </si>
  <si>
    <t>Clinton-CENTER TWP</t>
  </si>
  <si>
    <t>2.35750</t>
  </si>
  <si>
    <t>FOREST TWP</t>
  </si>
  <si>
    <t>Clinton-FOREST TWP</t>
  </si>
  <si>
    <t>1.84710</t>
  </si>
  <si>
    <t>Clinton-JACKSON TWP</t>
  </si>
  <si>
    <t>1.59010</t>
  </si>
  <si>
    <t>JOHNSON TWP</t>
  </si>
  <si>
    <t>Clinton-JOHNSON TWP</t>
  </si>
  <si>
    <t>1.82090</t>
  </si>
  <si>
    <t>KIRKLIN TWP</t>
  </si>
  <si>
    <t>Clinton-KIRKLIN TWP</t>
  </si>
  <si>
    <t>1.93480</t>
  </si>
  <si>
    <t>KIRKLIN CORP</t>
  </si>
  <si>
    <t>Clinton-KIRKLIN CORP</t>
  </si>
  <si>
    <t>3.14980</t>
  </si>
  <si>
    <t>Clinton-MADISON TWP</t>
  </si>
  <si>
    <t>1.63240</t>
  </si>
  <si>
    <t>MULBERRY CORP.</t>
  </si>
  <si>
    <t>Clinton-MULBERRY CORP.</t>
  </si>
  <si>
    <t>2.46950</t>
  </si>
  <si>
    <t>MICHIGAN TWP</t>
  </si>
  <si>
    <t>Clinton-MICHIGAN TWP</t>
  </si>
  <si>
    <t>MICHIGANTOWN COR</t>
  </si>
  <si>
    <t>Clinton-MICHIGANTOWN COR</t>
  </si>
  <si>
    <t>2.50500</t>
  </si>
  <si>
    <t>OWEN TWP</t>
  </si>
  <si>
    <t>Clinton-OWEN TWP</t>
  </si>
  <si>
    <t>1.69900</t>
  </si>
  <si>
    <t>PERRY TWP</t>
  </si>
  <si>
    <t>Clinton-PERRY TWP</t>
  </si>
  <si>
    <t>1.74750</t>
  </si>
  <si>
    <t>COLFAX CORP</t>
  </si>
  <si>
    <t>Clinton-COLFAX CORP</t>
  </si>
  <si>
    <t>4.34500</t>
  </si>
  <si>
    <t>ROSS TWP</t>
  </si>
  <si>
    <t>Clinton-ROSS TWP</t>
  </si>
  <si>
    <t>1.65610</t>
  </si>
  <si>
    <t>ROSSVILLE CORP</t>
  </si>
  <si>
    <t>Clinton-ROSSVILLE CORP</t>
  </si>
  <si>
    <t>2.31830</t>
  </si>
  <si>
    <t>SUGAR CREEK TWP</t>
  </si>
  <si>
    <t>Clinton-SUGAR CREEK TWP</t>
  </si>
  <si>
    <t>1.79540</t>
  </si>
  <si>
    <t>UNION TWP</t>
  </si>
  <si>
    <t>Clinton-UNION TWP</t>
  </si>
  <si>
    <t>2.25950</t>
  </si>
  <si>
    <t>WARREN TWP</t>
  </si>
  <si>
    <t>Clinton-WARREN TWP</t>
  </si>
  <si>
    <t>1.82110</t>
  </si>
  <si>
    <t>Clinton-WASHINGTON TWP</t>
  </si>
  <si>
    <t>1.58370</t>
  </si>
  <si>
    <t>FRANKFORT CORP</t>
  </si>
  <si>
    <t>Clinton-FRANKFORT CORP</t>
  </si>
  <si>
    <t>4.35020</t>
  </si>
  <si>
    <t>FF CITY/WASHINGTON TWP</t>
  </si>
  <si>
    <t>Clinton-FF CITY/WASHINGTON TWP</t>
  </si>
  <si>
    <t>3.67250</t>
  </si>
  <si>
    <t>13</t>
  </si>
  <si>
    <t>Crawford</t>
  </si>
  <si>
    <t>Crawford-Boone</t>
  </si>
  <si>
    <t>3.15120</t>
  </si>
  <si>
    <t>Alton</t>
  </si>
  <si>
    <t>Crawford-Alton</t>
  </si>
  <si>
    <t>Jennings</t>
  </si>
  <si>
    <t>Crawford-Jennings</t>
  </si>
  <si>
    <t>3.03110</t>
  </si>
  <si>
    <t>Leavenworth</t>
  </si>
  <si>
    <t>Crawford-Leavenworth</t>
  </si>
  <si>
    <t>3.30650</t>
  </si>
  <si>
    <t>Johnson A</t>
  </si>
  <si>
    <t>Crawford-Johnson A</t>
  </si>
  <si>
    <t>2.82040</t>
  </si>
  <si>
    <t>Liberty</t>
  </si>
  <si>
    <t>Crawford-Liberty</t>
  </si>
  <si>
    <t>3.08800</t>
  </si>
  <si>
    <t>Marengo</t>
  </si>
  <si>
    <t>Crawford-Marengo</t>
  </si>
  <si>
    <t>3.71820</t>
  </si>
  <si>
    <t>Ohio</t>
  </si>
  <si>
    <t>Crawford-Ohio</t>
  </si>
  <si>
    <t>3.01240</t>
  </si>
  <si>
    <t>Patoka</t>
  </si>
  <si>
    <t>Crawford-Patoka</t>
  </si>
  <si>
    <t>3.02170</t>
  </si>
  <si>
    <t>Sterling</t>
  </si>
  <si>
    <t>Crawford-Sterling</t>
  </si>
  <si>
    <t>3.04360</t>
  </si>
  <si>
    <t>English</t>
  </si>
  <si>
    <t>Crawford-English</t>
  </si>
  <si>
    <t>3.98380</t>
  </si>
  <si>
    <t>Union</t>
  </si>
  <si>
    <t>Crawford-Union</t>
  </si>
  <si>
    <t>3.04640</t>
  </si>
  <si>
    <t>Whiskey Run</t>
  </si>
  <si>
    <t>Crawford-Whiskey Run</t>
  </si>
  <si>
    <t>2.99280</t>
  </si>
  <si>
    <t>Milltown</t>
  </si>
  <si>
    <t>Crawford-Milltown</t>
  </si>
  <si>
    <t>4.25490</t>
  </si>
  <si>
    <t>Johnson B</t>
  </si>
  <si>
    <t>Crawford-Johnson B</t>
  </si>
  <si>
    <t>3.02210</t>
  </si>
  <si>
    <t>14</t>
  </si>
  <si>
    <t>Daviess</t>
  </si>
  <si>
    <t>BARR TOWNSHIP</t>
  </si>
  <si>
    <t>Daviess-BARR TOWNSHIP</t>
  </si>
  <si>
    <t>1.81310</t>
  </si>
  <si>
    <t>CANNELBURG</t>
  </si>
  <si>
    <t>Daviess-CANNELBURG</t>
  </si>
  <si>
    <t>2.09720</t>
  </si>
  <si>
    <t>MONTGOMERY</t>
  </si>
  <si>
    <t>Daviess-MONTGOMERY</t>
  </si>
  <si>
    <t>2.14720</t>
  </si>
  <si>
    <t>BOGARD TWP.</t>
  </si>
  <si>
    <t>Daviess-BOGARD TWP.</t>
  </si>
  <si>
    <t>1.65850</t>
  </si>
  <si>
    <t>ELMORE TWP</t>
  </si>
  <si>
    <t>Daviess-ELMORE TWP</t>
  </si>
  <si>
    <t>1.68980</t>
  </si>
  <si>
    <t>ELNORA</t>
  </si>
  <si>
    <t>Daviess-ELNORA</t>
  </si>
  <si>
    <t>2.87430</t>
  </si>
  <si>
    <t>HARRISON TWP</t>
  </si>
  <si>
    <t>Daviess-HARRISON TWP</t>
  </si>
  <si>
    <t>1.95190</t>
  </si>
  <si>
    <t>Daviess-MADISON TWP</t>
  </si>
  <si>
    <t>1.72800</t>
  </si>
  <si>
    <t>ODON</t>
  </si>
  <si>
    <t>Daviess-ODON</t>
  </si>
  <si>
    <t>2.42390</t>
  </si>
  <si>
    <t>REEVE TOWNSHIP</t>
  </si>
  <si>
    <t>Daviess-REEVE TOWNSHIP</t>
  </si>
  <si>
    <t>1.96160</t>
  </si>
  <si>
    <t>ALFORDSVILLE</t>
  </si>
  <si>
    <t>Daviess-ALFORDSVILLE</t>
  </si>
  <si>
    <t>2.51970</t>
  </si>
  <si>
    <t>STEELE TWP</t>
  </si>
  <si>
    <t>Daviess-STEELE TWP</t>
  </si>
  <si>
    <t>1.70540</t>
  </si>
  <si>
    <t>PLAINVILLE</t>
  </si>
  <si>
    <t>Daviess-PLAINVILLE</t>
  </si>
  <si>
    <t>VAN BUREN TWP</t>
  </si>
  <si>
    <t>Daviess-VAN BUREN TWP</t>
  </si>
  <si>
    <t>1.65180</t>
  </si>
  <si>
    <t>VEALE TWP</t>
  </si>
  <si>
    <t>Daviess-VEALE TWP</t>
  </si>
  <si>
    <t>1.90820</t>
  </si>
  <si>
    <t>Daviess-WASHINGTON TWP</t>
  </si>
  <si>
    <t>1.89120</t>
  </si>
  <si>
    <t>WASHINGTON CITY</t>
  </si>
  <si>
    <t>Daviess-WASHINGTON CITY</t>
  </si>
  <si>
    <t>3.88480</t>
  </si>
  <si>
    <t>15</t>
  </si>
  <si>
    <t>Dearborn</t>
  </si>
  <si>
    <t>Caesar Creek</t>
  </si>
  <si>
    <t>Dearborn-Caesar Creek</t>
  </si>
  <si>
    <t>2.07420</t>
  </si>
  <si>
    <t>Center</t>
  </si>
  <si>
    <t>Dearborn-Center</t>
  </si>
  <si>
    <t>2.03050</t>
  </si>
  <si>
    <t>Aurora City</t>
  </si>
  <si>
    <t>Dearborn-Aurora City</t>
  </si>
  <si>
    <t>3.18160</t>
  </si>
  <si>
    <t>Dearborn-Clay</t>
  </si>
  <si>
    <t>2.09500</t>
  </si>
  <si>
    <t>Dillsboro</t>
  </si>
  <si>
    <t>Dearborn-Dillsboro</t>
  </si>
  <si>
    <t>2.74860</t>
  </si>
  <si>
    <t>Dearborn-Harrison</t>
  </si>
  <si>
    <t>1.83230</t>
  </si>
  <si>
    <t>West Harrison</t>
  </si>
  <si>
    <t>Dearborn-West Harrison</t>
  </si>
  <si>
    <t>2.92810</t>
  </si>
  <si>
    <t>Hogan</t>
  </si>
  <si>
    <t>Dearborn-Hogan</t>
  </si>
  <si>
    <t>2.03080</t>
  </si>
  <si>
    <t>Dearborn-Jackson</t>
  </si>
  <si>
    <t>1.80520</t>
  </si>
  <si>
    <t>Kelso</t>
  </si>
  <si>
    <t>Dearborn-Kelso</t>
  </si>
  <si>
    <t>1.79680</t>
  </si>
  <si>
    <t>St Leon</t>
  </si>
  <si>
    <t>Dearborn-St Leon</t>
  </si>
  <si>
    <t>1.78640</t>
  </si>
  <si>
    <t>Lawrenceburg</t>
  </si>
  <si>
    <t>Dearborn-Lawrenceburg</t>
  </si>
  <si>
    <t>1.47340</t>
  </si>
  <si>
    <t>Lawrenceburg A</t>
  </si>
  <si>
    <t>Dearborn-Lawrenceburg A</t>
  </si>
  <si>
    <t>2.49590</t>
  </si>
  <si>
    <t>Aurora City A</t>
  </si>
  <si>
    <t>Dearborn-Aurora City A</t>
  </si>
  <si>
    <t>2.61450</t>
  </si>
  <si>
    <t>Greendale A</t>
  </si>
  <si>
    <t>Dearborn-Greendale A</t>
  </si>
  <si>
    <t>2.91980</t>
  </si>
  <si>
    <t>Logan</t>
  </si>
  <si>
    <t>Dearborn-Logan</t>
  </si>
  <si>
    <t>1.82900</t>
  </si>
  <si>
    <t>Manchester</t>
  </si>
  <si>
    <t>Dearborn-Manchester</t>
  </si>
  <si>
    <t>2.10290</t>
  </si>
  <si>
    <t>Miller</t>
  </si>
  <si>
    <t>Dearborn-Miller</t>
  </si>
  <si>
    <t>1.81590</t>
  </si>
  <si>
    <t>Sparta</t>
  </si>
  <si>
    <t>Dearborn-Sparta</t>
  </si>
  <si>
    <t>2.05100</t>
  </si>
  <si>
    <t>Moores Hill</t>
  </si>
  <si>
    <t>Dearborn-Moores Hill</t>
  </si>
  <si>
    <t>2.47600</t>
  </si>
  <si>
    <t>Dearborn-Washington</t>
  </si>
  <si>
    <t>2.05400</t>
  </si>
  <si>
    <t>York</t>
  </si>
  <si>
    <t>Dearborn-York</t>
  </si>
  <si>
    <t>1.77210</t>
  </si>
  <si>
    <t>Greendale B</t>
  </si>
  <si>
    <t>Dearborn-Greendale B</t>
  </si>
  <si>
    <t>Lawrenceburg B</t>
  </si>
  <si>
    <t>Dearborn-Lawrenceburg B</t>
  </si>
  <si>
    <t>16</t>
  </si>
  <si>
    <t>Decatur</t>
  </si>
  <si>
    <t>Decatur-Adams</t>
  </si>
  <si>
    <t>1.19120</t>
  </si>
  <si>
    <t>St. Paul</t>
  </si>
  <si>
    <t>Decatur-St. Paul</t>
  </si>
  <si>
    <t>1.68040</t>
  </si>
  <si>
    <t>Decatur-Clay</t>
  </si>
  <si>
    <t>1.17410</t>
  </si>
  <si>
    <t>Decatur-Clinton</t>
  </si>
  <si>
    <t>1.15690</t>
  </si>
  <si>
    <t>Fugit</t>
  </si>
  <si>
    <t>Decatur-Fugit</t>
  </si>
  <si>
    <t>1.14780</t>
  </si>
  <si>
    <t>Decatur-Jackson</t>
  </si>
  <si>
    <t>1.17450</t>
  </si>
  <si>
    <t>Marion South</t>
  </si>
  <si>
    <t>Decatur-Marion South</t>
  </si>
  <si>
    <t>1.14060</t>
  </si>
  <si>
    <t>Marion North Twp</t>
  </si>
  <si>
    <t>Decatur-Marion North Twp</t>
  </si>
  <si>
    <t>1.42290</t>
  </si>
  <si>
    <t>Millhousen</t>
  </si>
  <si>
    <t>Decatur-Millhousen</t>
  </si>
  <si>
    <t>1.30230</t>
  </si>
  <si>
    <t>Saltcreek Twp.</t>
  </si>
  <si>
    <t>Decatur-Saltcreek Twp.</t>
  </si>
  <si>
    <t>1.15940</t>
  </si>
  <si>
    <t>New Point</t>
  </si>
  <si>
    <t>Decatur-New Point</t>
  </si>
  <si>
    <t>1.46550</t>
  </si>
  <si>
    <t>Sandcreek Twp.</t>
  </si>
  <si>
    <t>Decatur-Sandcreek Twp.</t>
  </si>
  <si>
    <t>1.30180</t>
  </si>
  <si>
    <t>Westport</t>
  </si>
  <si>
    <t>Decatur-Westport</t>
  </si>
  <si>
    <t>2.00490</t>
  </si>
  <si>
    <t>Decatur-Washington</t>
  </si>
  <si>
    <t>1.51560</t>
  </si>
  <si>
    <t>Greensburg</t>
  </si>
  <si>
    <t>Decatur-Greensburg</t>
  </si>
  <si>
    <t>2.55870</t>
  </si>
  <si>
    <t>Adams/Greensburg</t>
  </si>
  <si>
    <t>Decatur-Adams/Greensburg</t>
  </si>
  <si>
    <t>2.22810</t>
  </si>
  <si>
    <t>Clay/Greensburg</t>
  </si>
  <si>
    <t>Decatur-Clay/Greensburg</t>
  </si>
  <si>
    <t>2.23640</t>
  </si>
  <si>
    <t>17</t>
  </si>
  <si>
    <t>DeKalb</t>
  </si>
  <si>
    <t>Butler 001</t>
  </si>
  <si>
    <t>DeKalb-Butler 001</t>
  </si>
  <si>
    <t>1.88190</t>
  </si>
  <si>
    <t>Concord 002</t>
  </si>
  <si>
    <t>DeKalb-Concord 002</t>
  </si>
  <si>
    <t>1.36600</t>
  </si>
  <si>
    <t>St Joe 003</t>
  </si>
  <si>
    <t>DeKalb-St Joe 003</t>
  </si>
  <si>
    <t>2.82010</t>
  </si>
  <si>
    <t>Fairfield 004</t>
  </si>
  <si>
    <t>DeKalb-Fairfield 004</t>
  </si>
  <si>
    <t>1.55950</t>
  </si>
  <si>
    <t>Franklin 005</t>
  </si>
  <si>
    <t>DeKalb-Franklin 005</t>
  </si>
  <si>
    <t>1.44910</t>
  </si>
  <si>
    <t>Hamilton 006</t>
  </si>
  <si>
    <t>DeKalb-Hamilton 006</t>
  </si>
  <si>
    <t>1.83620</t>
  </si>
  <si>
    <t>Grant 007</t>
  </si>
  <si>
    <t>DeKalb-Grant 007</t>
  </si>
  <si>
    <t>1.80300</t>
  </si>
  <si>
    <t>Waterloo 008</t>
  </si>
  <si>
    <t>DeKalb-Waterloo 008</t>
  </si>
  <si>
    <t>3.58090</t>
  </si>
  <si>
    <t>Jackson 009</t>
  </si>
  <si>
    <t>DeKalb-Jackson 009</t>
  </si>
  <si>
    <t>1.50340</t>
  </si>
  <si>
    <t>Auburn Jackson 010</t>
  </si>
  <si>
    <t>DeKalb-Auburn Jackson 010</t>
  </si>
  <si>
    <t>2.67570</t>
  </si>
  <si>
    <t>Keyser 011</t>
  </si>
  <si>
    <t>DeKalb-Keyser 011</t>
  </si>
  <si>
    <t>2.03440</t>
  </si>
  <si>
    <t>Auburn Keyser 012</t>
  </si>
  <si>
    <t>DeKalb-Auburn Keyser 012</t>
  </si>
  <si>
    <t>2.84250</t>
  </si>
  <si>
    <t>Garrett 013</t>
  </si>
  <si>
    <t>DeKalb-Garrett 013</t>
  </si>
  <si>
    <t>3.09810</t>
  </si>
  <si>
    <t>Altona 014</t>
  </si>
  <si>
    <t>DeKalb-Altona 014</t>
  </si>
  <si>
    <t>2.55750</t>
  </si>
  <si>
    <t>Newville 015</t>
  </si>
  <si>
    <t>DeKalb-Newville 015</t>
  </si>
  <si>
    <t>1.28190</t>
  </si>
  <si>
    <t>Richland 016</t>
  </si>
  <si>
    <t>DeKalb-Richland 016</t>
  </si>
  <si>
    <t>1.53060</t>
  </si>
  <si>
    <t>Corunna 017</t>
  </si>
  <si>
    <t>DeKalb-Corunna 017</t>
  </si>
  <si>
    <t>3.26900</t>
  </si>
  <si>
    <t>Smithfield 018</t>
  </si>
  <si>
    <t>DeKalb-Smithfield 018</t>
  </si>
  <si>
    <t>1.52500</t>
  </si>
  <si>
    <t>Ashley 019</t>
  </si>
  <si>
    <t>DeKalb-Ashley 019</t>
  </si>
  <si>
    <t>2.62240</t>
  </si>
  <si>
    <t>Waterloo-Smithfield 020</t>
  </si>
  <si>
    <t>DeKalb-Waterloo-Smithfield 020</t>
  </si>
  <si>
    <t>3.57440</t>
  </si>
  <si>
    <t>Spencer 021</t>
  </si>
  <si>
    <t>DeKalb-Spencer 021</t>
  </si>
  <si>
    <t>1.33140</t>
  </si>
  <si>
    <t>Stafford 022</t>
  </si>
  <si>
    <t>DeKalb-Stafford 022</t>
  </si>
  <si>
    <t>1.28720</t>
  </si>
  <si>
    <t>Troy 023</t>
  </si>
  <si>
    <t>DeKalb-Troy 023</t>
  </si>
  <si>
    <t>1.28990</t>
  </si>
  <si>
    <t>Union 024</t>
  </si>
  <si>
    <t>DeKalb-Union 024</t>
  </si>
  <si>
    <t>2.02480</t>
  </si>
  <si>
    <t>Auburn 025</t>
  </si>
  <si>
    <t>DeKalb-Auburn 025</t>
  </si>
  <si>
    <t>2.67400</t>
  </si>
  <si>
    <t>Wilmington 026</t>
  </si>
  <si>
    <t>DeKalb-Wilmington 026</t>
  </si>
  <si>
    <t>1.29530</t>
  </si>
  <si>
    <t>Butler City 027</t>
  </si>
  <si>
    <t>DeKalb-Butler City 027</t>
  </si>
  <si>
    <t>2.70830</t>
  </si>
  <si>
    <t>Auburn Grant 028</t>
  </si>
  <si>
    <t>DeKalb-Auburn Grant 028</t>
  </si>
  <si>
    <t>2.69970</t>
  </si>
  <si>
    <t>Auburn Keyser - Garrett Library 029</t>
  </si>
  <si>
    <t>DeKalb-Auburn Keyser - Garrett Library 029</t>
  </si>
  <si>
    <t>2.89860</t>
  </si>
  <si>
    <t>18</t>
  </si>
  <si>
    <t>Delaware</t>
  </si>
  <si>
    <t>Delaware-CENTER</t>
  </si>
  <si>
    <t>2.78030</t>
  </si>
  <si>
    <t>CENTER SAN</t>
  </si>
  <si>
    <t>Delaware-CENTER SAN</t>
  </si>
  <si>
    <t>3.32690</t>
  </si>
  <si>
    <t>MUNCIE</t>
  </si>
  <si>
    <t>Delaware-MUNCIE</t>
  </si>
  <si>
    <t>5.34460</t>
  </si>
  <si>
    <t>DELAWARE</t>
  </si>
  <si>
    <t>Delaware-DELAWARE</t>
  </si>
  <si>
    <t>1.81920</t>
  </si>
  <si>
    <t>ALBANY</t>
  </si>
  <si>
    <t>Delaware-ALBANY</t>
  </si>
  <si>
    <t>2.68080</t>
  </si>
  <si>
    <t>Delaware-HAMILTON</t>
  </si>
  <si>
    <t>1.83190</t>
  </si>
  <si>
    <t>HAMILTON SANITARY</t>
  </si>
  <si>
    <t>Delaware-HAMILTON SANITARY</t>
  </si>
  <si>
    <t>2.37850</t>
  </si>
  <si>
    <t>Delaware-HARRISON</t>
  </si>
  <si>
    <t>1.62830</t>
  </si>
  <si>
    <t>HARRISON SANITARY</t>
  </si>
  <si>
    <t>Delaware-HARRISON SANITARY</t>
  </si>
  <si>
    <t>2.17490</t>
  </si>
  <si>
    <t>LIBERTY</t>
  </si>
  <si>
    <t>Delaware-LIBERTY</t>
  </si>
  <si>
    <t>1.80920</t>
  </si>
  <si>
    <t>SELMA</t>
  </si>
  <si>
    <t>Delaware-SELMA</t>
  </si>
  <si>
    <t>2.60390</t>
  </si>
  <si>
    <t>Delaware-MONROE</t>
  </si>
  <si>
    <t>1.96670</t>
  </si>
  <si>
    <t>MONROE SANITARY</t>
  </si>
  <si>
    <t>Delaware-MONROE SANITARY</t>
  </si>
  <si>
    <t>2.51330</t>
  </si>
  <si>
    <t>MT PLEASANT</t>
  </si>
  <si>
    <t>Delaware-MT PLEASANT</t>
  </si>
  <si>
    <t>2.20940</t>
  </si>
  <si>
    <t>MT PLEASANT SANITARY</t>
  </si>
  <si>
    <t>Delaware-MT PLEASANT SANITARY</t>
  </si>
  <si>
    <t>2.75600</t>
  </si>
  <si>
    <t>MT PLEASANT MUNCIE</t>
  </si>
  <si>
    <t>Delaware-MT PLEASANT MUNCIE</t>
  </si>
  <si>
    <t>5.08900</t>
  </si>
  <si>
    <t>YORKTOWN</t>
  </si>
  <si>
    <t>Delaware-YORKTOWN</t>
  </si>
  <si>
    <t>2.72580</t>
  </si>
  <si>
    <t>NILES</t>
  </si>
  <si>
    <t>Delaware-NILES</t>
  </si>
  <si>
    <t>NILES/ALBANY</t>
  </si>
  <si>
    <t>Delaware-NILES/ALBANY</t>
  </si>
  <si>
    <t>2.71740</t>
  </si>
  <si>
    <t>PERRY</t>
  </si>
  <si>
    <t>Delaware-PERRY</t>
  </si>
  <si>
    <t>1.74410</t>
  </si>
  <si>
    <t>SALEM</t>
  </si>
  <si>
    <t>Delaware-SALEM</t>
  </si>
  <si>
    <t>2.32290</t>
  </si>
  <si>
    <t>Delaware-UNION</t>
  </si>
  <si>
    <t>1.83900</t>
  </si>
  <si>
    <t>EATON</t>
  </si>
  <si>
    <t>Delaware-EATON</t>
  </si>
  <si>
    <t>3.40560</t>
  </si>
  <si>
    <t>Delaware-WASHINGTON</t>
  </si>
  <si>
    <t>1.66200</t>
  </si>
  <si>
    <t>GASTON</t>
  </si>
  <si>
    <t>Delaware-GASTON</t>
  </si>
  <si>
    <t>3.77400</t>
  </si>
  <si>
    <t>DALEVILLE</t>
  </si>
  <si>
    <t>Delaware-DALEVILLE</t>
  </si>
  <si>
    <t>3.16560</t>
  </si>
  <si>
    <t>CHESTERFIELD</t>
  </si>
  <si>
    <t>Delaware-CHESTERFIELD</t>
  </si>
  <si>
    <t>3.66170</t>
  </si>
  <si>
    <t>HAMILTON SANITARY MUNCIE</t>
  </si>
  <si>
    <t>Delaware-HAMILTON SANITARY MUNCIE</t>
  </si>
  <si>
    <t>5.06090</t>
  </si>
  <si>
    <t>LIBERTY MUNCIE</t>
  </si>
  <si>
    <t>Delaware-LIBERTY MUNCIE</t>
  </si>
  <si>
    <t>5.02100</t>
  </si>
  <si>
    <t>MUNCIE ANNEX TIF</t>
  </si>
  <si>
    <t>Delaware-MUNCIE ANNEX TIF</t>
  </si>
  <si>
    <t>MT PLEASANT MUNCIE TIF</t>
  </si>
  <si>
    <t>Delaware-MT PLEASANT MUNCIE TIF</t>
  </si>
  <si>
    <t>YORKTOWN ANNEX</t>
  </si>
  <si>
    <t>Delaware-YORKTOWN ANNEX</t>
  </si>
  <si>
    <t>MUNCIE PHASE IN 1</t>
  </si>
  <si>
    <t>Delaware-MUNCIE PHASE IN 1</t>
  </si>
  <si>
    <t>MUNCIE PHASE IN 2</t>
  </si>
  <si>
    <t>Delaware-MUNCIE PHASE IN 2</t>
  </si>
  <si>
    <t>YORKTOWN SANITARY</t>
  </si>
  <si>
    <t>Delaware-YORKTOWN SANITARY</t>
  </si>
  <si>
    <t>3.27240</t>
  </si>
  <si>
    <t>MUNCIE PHASE IN 3</t>
  </si>
  <si>
    <t>Delaware-MUNCIE PHASE IN 3</t>
  </si>
  <si>
    <t>4.89430</t>
  </si>
  <si>
    <t>MUNCIE PHASE IN 4</t>
  </si>
  <si>
    <t>Delaware-MUNCIE PHASE IN 4</t>
  </si>
  <si>
    <t>MUNCIE PHASE IN 5</t>
  </si>
  <si>
    <t>Delaware-MUNCIE PHASE IN 5</t>
  </si>
  <si>
    <t>MUNCIE PHASE IN 6</t>
  </si>
  <si>
    <t>Delaware-MUNCIE PHASE IN 6</t>
  </si>
  <si>
    <t>MUNCIE PHASE IN 7</t>
  </si>
  <si>
    <t>Delaware-MUNCIE PHASE IN 7</t>
  </si>
  <si>
    <t>4.90760</t>
  </si>
  <si>
    <t>HARRISON SANITARY MUNCIE</t>
  </si>
  <si>
    <t>Delaware-HARRISON SANITARY MUNCIE</t>
  </si>
  <si>
    <t>HAMILTON/EATON</t>
  </si>
  <si>
    <t>Delaware-HAMILTON/EATON</t>
  </si>
  <si>
    <t>3.38160</t>
  </si>
  <si>
    <t>MUNCIE PHASE IN 8</t>
  </si>
  <si>
    <t>Delaware-MUNCIE PHASE IN 8</t>
  </si>
  <si>
    <t>MUNCIE PHASE IN 9</t>
  </si>
  <si>
    <t>Delaware-MUNCIE PHASE IN 9</t>
  </si>
  <si>
    <t>MUNCIE PHASE IN 10</t>
  </si>
  <si>
    <t>Delaware-MUNCIE PHASE IN 10</t>
  </si>
  <si>
    <t>MUNCIE ANNEX TIF (CORP MEMO)</t>
  </si>
  <si>
    <t>Delaware-MUNCIE ANNEX TIF (CORP MEMO)</t>
  </si>
  <si>
    <t>2.13050</t>
  </si>
  <si>
    <t>MT. PLEASANT MUNCIE TIF (CORP MEMO)</t>
  </si>
  <si>
    <t>Delaware-MT. PLEASANT MUNCIE TIF (CORP MEMO)</t>
  </si>
  <si>
    <t>MUNCIE PHASE IN 7 (CORP MEMO)</t>
  </si>
  <si>
    <t>Delaware-MUNCIE PHASE IN 7 (CORP MEMO)</t>
  </si>
  <si>
    <t>HARRISON SANITARY MUNCIE (CORP MEMO)</t>
  </si>
  <si>
    <t>Delaware-HARRISON SANITARY MUNCIE (CORP MEMO)</t>
  </si>
  <si>
    <t>0.00000</t>
  </si>
  <si>
    <t>MUNCIE PHASE IN 8 (CORP MEMO)</t>
  </si>
  <si>
    <t>Delaware-MUNCIE PHASE IN 8 (CORP MEMO)</t>
  </si>
  <si>
    <t>MUNCIE PHASE IN 9 (CORP MEMO)</t>
  </si>
  <si>
    <t>Delaware-MUNCIE PHASE IN 9 (CORP MEMO)</t>
  </si>
  <si>
    <t>MUNCIE PHASE IN 10 (CORP MEMO)</t>
  </si>
  <si>
    <t>Delaware-MUNCIE PHASE IN 10 (CORP MEMO)</t>
  </si>
  <si>
    <t>19</t>
  </si>
  <si>
    <t>Dubois</t>
  </si>
  <si>
    <t>BAINBRIDGE</t>
  </si>
  <si>
    <t>Dubois-BAINBRIDGE</t>
  </si>
  <si>
    <t>1.61550</t>
  </si>
  <si>
    <t>JASPER</t>
  </si>
  <si>
    <t>Dubois-JASPER</t>
  </si>
  <si>
    <t>2.45090</t>
  </si>
  <si>
    <t>Dubois-BOONE</t>
  </si>
  <si>
    <t>1.59110</t>
  </si>
  <si>
    <t>CASS</t>
  </si>
  <si>
    <t>Dubois-CASS</t>
  </si>
  <si>
    <t>1.65780</t>
  </si>
  <si>
    <t>HOLLAND</t>
  </si>
  <si>
    <t>Dubois-HOLLAND</t>
  </si>
  <si>
    <t>2.70090</t>
  </si>
  <si>
    <t>COLUMBIA</t>
  </si>
  <si>
    <t>Dubois-COLUMBIA</t>
  </si>
  <si>
    <t>1.48790</t>
  </si>
  <si>
    <t>FERDINAND TWP</t>
  </si>
  <si>
    <t>Dubois-FERDINAND TWP</t>
  </si>
  <si>
    <t>1.49500</t>
  </si>
  <si>
    <t>FERDINAND TOWN</t>
  </si>
  <si>
    <t>Dubois-FERDINAND TOWN</t>
  </si>
  <si>
    <t>2.11480</t>
  </si>
  <si>
    <t>HALL</t>
  </si>
  <si>
    <t>Dubois-HALL</t>
  </si>
  <si>
    <t>1.44800</t>
  </si>
  <si>
    <t>HALL 2</t>
  </si>
  <si>
    <t>Dubois-HALL 2</t>
  </si>
  <si>
    <t>1.45400</t>
  </si>
  <si>
    <t>HARBISON</t>
  </si>
  <si>
    <t>Dubois-HARBISON</t>
  </si>
  <si>
    <t>1.44080</t>
  </si>
  <si>
    <t>HARBISON 2</t>
  </si>
  <si>
    <t>Dubois-HARBISON 2</t>
  </si>
  <si>
    <t>1.46230</t>
  </si>
  <si>
    <t>Dubois-JACKSON</t>
  </si>
  <si>
    <t>1.48970</t>
  </si>
  <si>
    <t>JEFFERSON</t>
  </si>
  <si>
    <t>Dubois-JEFFERSON</t>
  </si>
  <si>
    <t>1.47350</t>
  </si>
  <si>
    <t>BIRDSEYE</t>
  </si>
  <si>
    <t>Dubois-BIRDSEYE</t>
  </si>
  <si>
    <t>1.97560</t>
  </si>
  <si>
    <t>Dubois-MADISON</t>
  </si>
  <si>
    <t>1.60230</t>
  </si>
  <si>
    <t>Dubois-MARION</t>
  </si>
  <si>
    <t>1.46840</t>
  </si>
  <si>
    <t>MARION 2</t>
  </si>
  <si>
    <t>Dubois-MARION 2</t>
  </si>
  <si>
    <t>1.46890</t>
  </si>
  <si>
    <t>PATOKA</t>
  </si>
  <si>
    <t>Dubois-PATOKA</t>
  </si>
  <si>
    <t>1.65510</t>
  </si>
  <si>
    <t>HUNTINGBURG</t>
  </si>
  <si>
    <t>Dubois-HUNTINGBURG</t>
  </si>
  <si>
    <t>2.79480</t>
  </si>
  <si>
    <t>JASPER MADISON</t>
  </si>
  <si>
    <t>Dubois-JASPER MADISON</t>
  </si>
  <si>
    <t>2.45000</t>
  </si>
  <si>
    <t>JASPER BOONE</t>
  </si>
  <si>
    <t>Dubois-JASPER BOONE</t>
  </si>
  <si>
    <t>2.45200</t>
  </si>
  <si>
    <t>FERDINAND TOWN MTE</t>
  </si>
  <si>
    <t>Dubois-FERDINAND TOWN MTE</t>
  </si>
  <si>
    <t>1.44890</t>
  </si>
  <si>
    <t>20</t>
  </si>
  <si>
    <t>Elkhart</t>
  </si>
  <si>
    <t>BAUGO</t>
  </si>
  <si>
    <t>Elkhart-BAUGO</t>
  </si>
  <si>
    <t>1.90790</t>
  </si>
  <si>
    <t>E.C.BAUGO</t>
  </si>
  <si>
    <t>Elkhart-E.C.BAUGO</t>
  </si>
  <si>
    <t>3.84160</t>
  </si>
  <si>
    <t>BENTON</t>
  </si>
  <si>
    <t>Elkhart-BENTON</t>
  </si>
  <si>
    <t>1.46750</t>
  </si>
  <si>
    <t>M-BENTON</t>
  </si>
  <si>
    <t>Elkhart-M-BENTON</t>
  </si>
  <si>
    <t>2.64380</t>
  </si>
  <si>
    <t>CLEVELAND</t>
  </si>
  <si>
    <t>Elkhart-CLEVELAND</t>
  </si>
  <si>
    <t>2.22240</t>
  </si>
  <si>
    <t>E.C.CLEVELAND</t>
  </si>
  <si>
    <t>Elkhart-E.C.CLEVELAND</t>
  </si>
  <si>
    <t>3.77210</t>
  </si>
  <si>
    <t>CLINTON</t>
  </si>
  <si>
    <t>Elkhart-CLINTON</t>
  </si>
  <si>
    <t>1.50510</t>
  </si>
  <si>
    <t>M-CLINTON</t>
  </si>
  <si>
    <t>Elkhart-M-CLINTON</t>
  </si>
  <si>
    <t>2.63350</t>
  </si>
  <si>
    <t>CONCORD</t>
  </si>
  <si>
    <t>Elkhart-CONCORD</t>
  </si>
  <si>
    <t>2.64930</t>
  </si>
  <si>
    <t>ELK.CIVIL CON.SCHOOL</t>
  </si>
  <si>
    <t>Elkhart-ELK.CIVIL CON.SCHOOL</t>
  </si>
  <si>
    <t>4.37440</t>
  </si>
  <si>
    <t>E.C.CONCORD</t>
  </si>
  <si>
    <t>Elkhart-E.C.CONCORD</t>
  </si>
  <si>
    <t>3.75220</t>
  </si>
  <si>
    <t>GOS.CIVIL CON.SCHOOL</t>
  </si>
  <si>
    <t>Elkhart-GOS.CIVIL CON.SCHOOL</t>
  </si>
  <si>
    <t>3.96000</t>
  </si>
  <si>
    <t>ELKHART</t>
  </si>
  <si>
    <t>Elkhart-ELKHART</t>
  </si>
  <si>
    <t>2.18230</t>
  </si>
  <si>
    <t>GOSHEN</t>
  </si>
  <si>
    <t>Elkhart-GOSHEN</t>
  </si>
  <si>
    <t>3.59460</t>
  </si>
  <si>
    <t>Elkhart-HARRISON</t>
  </si>
  <si>
    <t>1.71980</t>
  </si>
  <si>
    <t>WAKA-HARRISON</t>
  </si>
  <si>
    <t>Elkhart-WAKA-HARRISON</t>
  </si>
  <si>
    <t>2.76940</t>
  </si>
  <si>
    <t>Elkhart-JACKSON</t>
  </si>
  <si>
    <t>1.47640</t>
  </si>
  <si>
    <t>Elkhart-JEFFERSON</t>
  </si>
  <si>
    <t>1.87130</t>
  </si>
  <si>
    <t>LOCKE</t>
  </si>
  <si>
    <t>Elkhart-LOCKE</t>
  </si>
  <si>
    <t>1.58140</t>
  </si>
  <si>
    <t>NAPP-LOCKE</t>
  </si>
  <si>
    <t>Elkhart-NAPP-LOCKE</t>
  </si>
  <si>
    <t>3.33180</t>
  </si>
  <si>
    <t>OLIVE</t>
  </si>
  <si>
    <t>Elkhart-OLIVE</t>
  </si>
  <si>
    <t>1.73300</t>
  </si>
  <si>
    <t>WAKA-OLIVE</t>
  </si>
  <si>
    <t>Elkhart-WAKA-OLIVE</t>
  </si>
  <si>
    <t>2.76780</t>
  </si>
  <si>
    <t>OSOLO</t>
  </si>
  <si>
    <t>Elkhart-OSOLO</t>
  </si>
  <si>
    <t>2.07450</t>
  </si>
  <si>
    <t>E.C.OSOLO</t>
  </si>
  <si>
    <t>Elkhart-E.C.OSOLO</t>
  </si>
  <si>
    <t>3.75170</t>
  </si>
  <si>
    <t>Elkhart-UNION</t>
  </si>
  <si>
    <t>1.82320</t>
  </si>
  <si>
    <t>NAPP-UNION</t>
  </si>
  <si>
    <t>Elkhart-NAPP-UNION</t>
  </si>
  <si>
    <t>3.30080</t>
  </si>
  <si>
    <t>Elkhart-WASHINGTON</t>
  </si>
  <si>
    <t>1.83430</t>
  </si>
  <si>
    <t>BRISTOL</t>
  </si>
  <si>
    <t>Elkhart-BRISTOL</t>
  </si>
  <si>
    <t>2.63720</t>
  </si>
  <si>
    <t>Elkhart-YORK</t>
  </si>
  <si>
    <t>1.85920</t>
  </si>
  <si>
    <t>MIDDLEBURY</t>
  </si>
  <si>
    <t>Elkhart-MIDDLEBURY</t>
  </si>
  <si>
    <t>2.05610</t>
  </si>
  <si>
    <t>MIDDLEBURY CORP</t>
  </si>
  <si>
    <t>Elkhart-MIDDLEBURY CORP</t>
  </si>
  <si>
    <t>2.73110</t>
  </si>
  <si>
    <t>GOS.CIVIL HARRISON TWP</t>
  </si>
  <si>
    <t>Elkhart-GOS.CIVIL HARRISON TWP</t>
  </si>
  <si>
    <t>3.17060</t>
  </si>
  <si>
    <t>GOS.CIVIL JEFFERSON TWP</t>
  </si>
  <si>
    <t>Elkhart-GOS.CIVIL JEFFERSON TWP</t>
  </si>
  <si>
    <t>3.32640</t>
  </si>
  <si>
    <t>MIDDL.CORP YORK TWP</t>
  </si>
  <si>
    <t>Elkhart-MIDDL.CORP YORK TWP</t>
  </si>
  <si>
    <t>2.44920</t>
  </si>
  <si>
    <t>ELKHART.CITY JEFFERSON TWP</t>
  </si>
  <si>
    <t>Elkhart-ELKHART.CITY JEFFERSON TWP</t>
  </si>
  <si>
    <t>3.74080</t>
  </si>
  <si>
    <t>ELKHART CORP WASHINGTON TWP</t>
  </si>
  <si>
    <t>Elkhart-ELKHART CORP WASHINGTON TWP</t>
  </si>
  <si>
    <t>3.73720</t>
  </si>
  <si>
    <t>SYRACUSE BENTON TWP</t>
  </si>
  <si>
    <t>Elkhart-SYRACUSE BENTON TWP</t>
  </si>
  <si>
    <t>1.33040</t>
  </si>
  <si>
    <t>21</t>
  </si>
  <si>
    <t>Fayette</t>
  </si>
  <si>
    <t>Columbia Twp.</t>
  </si>
  <si>
    <t>Fayette-Columbia Twp.</t>
  </si>
  <si>
    <t>2.36360</t>
  </si>
  <si>
    <t>Connersville Twp</t>
  </si>
  <si>
    <t>Fayette-Connersville Twp</t>
  </si>
  <si>
    <t>2.38370</t>
  </si>
  <si>
    <t>Connersville Cty</t>
  </si>
  <si>
    <t>Fayette-Connersville Cty</t>
  </si>
  <si>
    <t>5.78580</t>
  </si>
  <si>
    <t>Fairview Twp.</t>
  </si>
  <si>
    <t>Fayette-Fairview Twp.</t>
  </si>
  <si>
    <t>2.36850</t>
  </si>
  <si>
    <t>Glen In Fairview</t>
  </si>
  <si>
    <t>Fayette-Glen In Fairview</t>
  </si>
  <si>
    <t>3.85830</t>
  </si>
  <si>
    <t>Fayette-Harrison Twp.</t>
  </si>
  <si>
    <t>2.39710</t>
  </si>
  <si>
    <t>Harrison City</t>
  </si>
  <si>
    <t>Fayette-Harrison City</t>
  </si>
  <si>
    <t>5.79240</t>
  </si>
  <si>
    <t>Fayette-Jackson Twp.</t>
  </si>
  <si>
    <t>2.36060</t>
  </si>
  <si>
    <t>Jennings Twp.</t>
  </si>
  <si>
    <t>Fayette-Jennings Twp.</t>
  </si>
  <si>
    <t>2.36450</t>
  </si>
  <si>
    <t>Orange Twp.</t>
  </si>
  <si>
    <t>Fayette-Orange Twp.</t>
  </si>
  <si>
    <t>2.38210</t>
  </si>
  <si>
    <t>Glen In Orange</t>
  </si>
  <si>
    <t>Fayette-Glen In Orange</t>
  </si>
  <si>
    <t>3.87740</t>
  </si>
  <si>
    <t>Posey Twp.</t>
  </si>
  <si>
    <t>Fayette-Posey Twp.</t>
  </si>
  <si>
    <t>2.37630</t>
  </si>
  <si>
    <t>Waterloo Twp.</t>
  </si>
  <si>
    <t>Fayette-Waterloo Twp.</t>
  </si>
  <si>
    <t>2.35930</t>
  </si>
  <si>
    <t>22</t>
  </si>
  <si>
    <t>Floyd</t>
  </si>
  <si>
    <t>FRANKLIN TWP.</t>
  </si>
  <si>
    <t>Floyd-FRANKLIN TWP.</t>
  </si>
  <si>
    <t>1.38780</t>
  </si>
  <si>
    <t>GEORGETOWN TWP</t>
  </si>
  <si>
    <t>Floyd-GEORGETOWN TWP</t>
  </si>
  <si>
    <t>1.60280</t>
  </si>
  <si>
    <t>GEORGETOWN TOWN</t>
  </si>
  <si>
    <t>Floyd-GEORGETOWN TOWN</t>
  </si>
  <si>
    <t>1.87910</t>
  </si>
  <si>
    <t>GREENVILLE TWP.</t>
  </si>
  <si>
    <t>Floyd-GREENVILLE TWP.</t>
  </si>
  <si>
    <t>1.39250</t>
  </si>
  <si>
    <t>GREENVILLE TOWN</t>
  </si>
  <si>
    <t>Floyd-GREENVILLE TOWN</t>
  </si>
  <si>
    <t>1.40750</t>
  </si>
  <si>
    <t>LAFAYETTE TWP.</t>
  </si>
  <si>
    <t>Floyd-LAFAYETTE TWP.</t>
  </si>
  <si>
    <t>1.55110</t>
  </si>
  <si>
    <t>NEW ALBANY TWP.</t>
  </si>
  <si>
    <t>Floyd-NEW ALBANY TWP.</t>
  </si>
  <si>
    <t>1.53700</t>
  </si>
  <si>
    <t>NEW ALBANY CITY</t>
  </si>
  <si>
    <t>Floyd-NEW ALBANY CITY</t>
  </si>
  <si>
    <t>2.74630</t>
  </si>
  <si>
    <t>23</t>
  </si>
  <si>
    <t>Fountain</t>
  </si>
  <si>
    <t>CAIN</t>
  </si>
  <si>
    <t>Fountain-CAIN</t>
  </si>
  <si>
    <t>1.37650</t>
  </si>
  <si>
    <t>HILLSBORO</t>
  </si>
  <si>
    <t>Fountain-HILLSBORO</t>
  </si>
  <si>
    <t>2.16990</t>
  </si>
  <si>
    <t>DAVIS</t>
  </si>
  <si>
    <t>Fountain-DAVIS</t>
  </si>
  <si>
    <t>1.80560</t>
  </si>
  <si>
    <t>FULTON</t>
  </si>
  <si>
    <t>Fountain-FULTON</t>
  </si>
  <si>
    <t>1.51470</t>
  </si>
  <si>
    <t>Fountain-JACKSON</t>
  </si>
  <si>
    <t>1.37440</t>
  </si>
  <si>
    <t>WALLACE</t>
  </si>
  <si>
    <t>Fountain-WALLACE</t>
  </si>
  <si>
    <t>1.40640</t>
  </si>
  <si>
    <t>LOGAN</t>
  </si>
  <si>
    <t>Fountain-LOGAN</t>
  </si>
  <si>
    <t>ATTICA</t>
  </si>
  <si>
    <t>Fountain-ATTICA</t>
  </si>
  <si>
    <t>2.82690</t>
  </si>
  <si>
    <t>Fountain-RICHLAND</t>
  </si>
  <si>
    <t>1.37120</t>
  </si>
  <si>
    <t>MELLOTT</t>
  </si>
  <si>
    <t>Fountain-MELLOTT</t>
  </si>
  <si>
    <t>1.81650</t>
  </si>
  <si>
    <t>NEWTOWN</t>
  </si>
  <si>
    <t>Fountain-NEWTOWN</t>
  </si>
  <si>
    <t>1.74290</t>
  </si>
  <si>
    <t>SHAWNEE</t>
  </si>
  <si>
    <t>Fountain-SHAWNEE</t>
  </si>
  <si>
    <t>1.67380</t>
  </si>
  <si>
    <t>TROY</t>
  </si>
  <si>
    <t>Fountain-TROY</t>
  </si>
  <si>
    <t>1.67470</t>
  </si>
  <si>
    <t>COVINGTON</t>
  </si>
  <si>
    <t>Fountain-COVINGTON</t>
  </si>
  <si>
    <t>2.94950</t>
  </si>
  <si>
    <t>VANBUREN</t>
  </si>
  <si>
    <t>Fountain-VANBUREN</t>
  </si>
  <si>
    <t>1.55120</t>
  </si>
  <si>
    <t>VEEDERSBURG</t>
  </si>
  <si>
    <t>Fountain-VEEDERSBURG</t>
  </si>
  <si>
    <t>2.29660</t>
  </si>
  <si>
    <t>WABASH</t>
  </si>
  <si>
    <t>Fountain-WABASH</t>
  </si>
  <si>
    <t>1.53210</t>
  </si>
  <si>
    <t>MILLCREEK</t>
  </si>
  <si>
    <t>Fountain-MILLCREEK</t>
  </si>
  <si>
    <t>1.46120</t>
  </si>
  <si>
    <t>KINGMAN</t>
  </si>
  <si>
    <t>Fountain-KINGMAN</t>
  </si>
  <si>
    <t>2.16340</t>
  </si>
  <si>
    <t>24</t>
  </si>
  <si>
    <t>Franklin</t>
  </si>
  <si>
    <t>Bath Township</t>
  </si>
  <si>
    <t>Franklin-Bath Township</t>
  </si>
  <si>
    <t>1.57200</t>
  </si>
  <si>
    <t>Blooming Grove Township</t>
  </si>
  <si>
    <t>Franklin-Blooming Grove Township</t>
  </si>
  <si>
    <t>1.44440</t>
  </si>
  <si>
    <t>Brookville Township</t>
  </si>
  <si>
    <t>Franklin-Brookville Township</t>
  </si>
  <si>
    <t>1.42600</t>
  </si>
  <si>
    <t>Brookville Town</t>
  </si>
  <si>
    <t>Franklin-Brookville Town</t>
  </si>
  <si>
    <t>2.44110</t>
  </si>
  <si>
    <t>Butler Township East</t>
  </si>
  <si>
    <t>Franklin-Butler Township East</t>
  </si>
  <si>
    <t>1.25210</t>
  </si>
  <si>
    <t>Butler Township West</t>
  </si>
  <si>
    <t>Franklin-Butler Township West</t>
  </si>
  <si>
    <t>1.30450</t>
  </si>
  <si>
    <t>Fairfield Township</t>
  </si>
  <si>
    <t>Franklin-Fairfield Township</t>
  </si>
  <si>
    <t>1.43970</t>
  </si>
  <si>
    <t>Highland Township</t>
  </si>
  <si>
    <t>Franklin-Highland Township</t>
  </si>
  <si>
    <t>1.26740</t>
  </si>
  <si>
    <t>Cedar Grove Town</t>
  </si>
  <si>
    <t>Franklin-Cedar Grove Town</t>
  </si>
  <si>
    <t>1.35040</t>
  </si>
  <si>
    <t>Laurel Township</t>
  </si>
  <si>
    <t>Franklin-Laurel Township</t>
  </si>
  <si>
    <t>1.45740</t>
  </si>
  <si>
    <t>Laurel Town</t>
  </si>
  <si>
    <t>Franklin-Laurel Town</t>
  </si>
  <si>
    <t>2.01620</t>
  </si>
  <si>
    <t>Metamora Township</t>
  </si>
  <si>
    <t>Franklin-Metamora Township</t>
  </si>
  <si>
    <t>Posey Township</t>
  </si>
  <si>
    <t>Franklin-Posey Township</t>
  </si>
  <si>
    <t>1.43130</t>
  </si>
  <si>
    <t>Ray Township</t>
  </si>
  <si>
    <t>Franklin-Ray Township</t>
  </si>
  <si>
    <t>1.39610</t>
  </si>
  <si>
    <t>Batesville City</t>
  </si>
  <si>
    <t>Franklin-Batesville City</t>
  </si>
  <si>
    <t>2.05020</t>
  </si>
  <si>
    <t>Oldenburg Town</t>
  </si>
  <si>
    <t>Franklin-Oldenburg Town</t>
  </si>
  <si>
    <t>Salt Creek Township North</t>
  </si>
  <si>
    <t>Franklin-Salt Creek Township North</t>
  </si>
  <si>
    <t>1.26580</t>
  </si>
  <si>
    <t>Salt Creek Township South</t>
  </si>
  <si>
    <t>Franklin-Salt Creek Township South</t>
  </si>
  <si>
    <t>1.31820</t>
  </si>
  <si>
    <t>Springfield Township</t>
  </si>
  <si>
    <t>Franklin-Springfield Township</t>
  </si>
  <si>
    <t>1.26460</t>
  </si>
  <si>
    <t>Mt. Carmel Town</t>
  </si>
  <si>
    <t>Franklin-Mt. Carmel Town</t>
  </si>
  <si>
    <t>1.83330</t>
  </si>
  <si>
    <t>Whitewater Township</t>
  </si>
  <si>
    <t>Franklin-Whitewater Township</t>
  </si>
  <si>
    <t>1.26760</t>
  </si>
  <si>
    <t>Ray Township Fire Terr.</t>
  </si>
  <si>
    <t>Franklin-Ray Township Fire Terr.</t>
  </si>
  <si>
    <t>1.45900</t>
  </si>
  <si>
    <t>Salt Creek South Fire Terr.</t>
  </si>
  <si>
    <t>Franklin-Salt Creek South Fire Terr.</t>
  </si>
  <si>
    <t>1.38770</t>
  </si>
  <si>
    <t>Butler West Fire Terr</t>
  </si>
  <si>
    <t>Franklin-Butler West Fire Terr</t>
  </si>
  <si>
    <t>1.37660</t>
  </si>
  <si>
    <t>Butler East Fire Terr</t>
  </si>
  <si>
    <t>Franklin-Butler East Fire Terr</t>
  </si>
  <si>
    <t>1.32420</t>
  </si>
  <si>
    <t>Salt Creek North Fire Terr</t>
  </si>
  <si>
    <t>Franklin-Salt Creek North Fire Terr</t>
  </si>
  <si>
    <t>1.33530</t>
  </si>
  <si>
    <t>25</t>
  </si>
  <si>
    <t>Fulton</t>
  </si>
  <si>
    <t>Aubbee Twp</t>
  </si>
  <si>
    <t>Fulton-Aubbee Twp</t>
  </si>
  <si>
    <t>1.47080</t>
  </si>
  <si>
    <t>Henry</t>
  </si>
  <si>
    <t>Fulton-Henry</t>
  </si>
  <si>
    <t>1.93920</t>
  </si>
  <si>
    <t>Akron Town</t>
  </si>
  <si>
    <t>Fulton-Akron Town</t>
  </si>
  <si>
    <t>3.26840</t>
  </si>
  <si>
    <t>Liberty Township</t>
  </si>
  <si>
    <t>Fulton-Liberty Township</t>
  </si>
  <si>
    <t>1.56330</t>
  </si>
  <si>
    <t>Fulton Town</t>
  </si>
  <si>
    <t>Fulton-Fulton Town</t>
  </si>
  <si>
    <t>3.20840</t>
  </si>
  <si>
    <t>Newcastle</t>
  </si>
  <si>
    <t>Fulton-Newcastle</t>
  </si>
  <si>
    <t>1.85220</t>
  </si>
  <si>
    <t>Richland Twp</t>
  </si>
  <si>
    <t>Fulton-Richland Twp</t>
  </si>
  <si>
    <t>1.64100</t>
  </si>
  <si>
    <t>Rochester Twp</t>
  </si>
  <si>
    <t>Fulton-Rochester Twp</t>
  </si>
  <si>
    <t>1.69270</t>
  </si>
  <si>
    <t>Rochester City</t>
  </si>
  <si>
    <t>Fulton-Rochester City</t>
  </si>
  <si>
    <t>2.58520</t>
  </si>
  <si>
    <t>Kewanna Town</t>
  </si>
  <si>
    <t>Fulton-Kewanna Town</t>
  </si>
  <si>
    <t>3.62370</t>
  </si>
  <si>
    <t>Fulton-Wayne Twp</t>
  </si>
  <si>
    <t>1.55980</t>
  </si>
  <si>
    <t>Union-Rochester</t>
  </si>
  <si>
    <t>Fulton-Union-Rochester</t>
  </si>
  <si>
    <t>1.77760</t>
  </si>
  <si>
    <t>Union-Pulaski</t>
  </si>
  <si>
    <t>Fulton-Union-Pulaski</t>
  </si>
  <si>
    <t>1.62740</t>
  </si>
  <si>
    <t>Union-Caston</t>
  </si>
  <si>
    <t>Fulton-Union-Caston</t>
  </si>
  <si>
    <t>1.69490</t>
  </si>
  <si>
    <t>26</t>
  </si>
  <si>
    <t>Gibson</t>
  </si>
  <si>
    <t>BARTON</t>
  </si>
  <si>
    <t>Gibson-BARTON</t>
  </si>
  <si>
    <t>MACKEY</t>
  </si>
  <si>
    <t>Gibson-MACKEY</t>
  </si>
  <si>
    <t>2.42860</t>
  </si>
  <si>
    <t>SOMERVILLE</t>
  </si>
  <si>
    <t>Gibson-SOMERVILLE</t>
  </si>
  <si>
    <t>1.64110</t>
  </si>
  <si>
    <t>Gibson-CENTER TWP</t>
  </si>
  <si>
    <t>1.53550</t>
  </si>
  <si>
    <t>FRANCISCO</t>
  </si>
  <si>
    <t>Gibson-FRANCISCO</t>
  </si>
  <si>
    <t>2.34790</t>
  </si>
  <si>
    <t>Gibson-COLUMBIA</t>
  </si>
  <si>
    <t>1.80500</t>
  </si>
  <si>
    <t>OAKLAND CITY</t>
  </si>
  <si>
    <t>Gibson-OAKLAND CITY</t>
  </si>
  <si>
    <t>3.37000</t>
  </si>
  <si>
    <t>HAUBSTADT</t>
  </si>
  <si>
    <t>Gibson-HAUBSTADT</t>
  </si>
  <si>
    <t>2.37640</t>
  </si>
  <si>
    <t>Gibson-WASHINGTON</t>
  </si>
  <si>
    <t>2.01700</t>
  </si>
  <si>
    <t>WHITE RIVER</t>
  </si>
  <si>
    <t>Gibson-WHITE RIVER</t>
  </si>
  <si>
    <t>2.21660</t>
  </si>
  <si>
    <t>HAZLETON</t>
  </si>
  <si>
    <t>Gibson-HAZLETON</t>
  </si>
  <si>
    <t>2.92110</t>
  </si>
  <si>
    <t>PATOKA TOWN</t>
  </si>
  <si>
    <t>Gibson-PATOKA TOWN</t>
  </si>
  <si>
    <t>2.50670</t>
  </si>
  <si>
    <t>Gibson-MONTGOMERY</t>
  </si>
  <si>
    <t>1.64150</t>
  </si>
  <si>
    <t>OWENSVILLE</t>
  </si>
  <si>
    <t>Gibson-OWENSVILLE</t>
  </si>
  <si>
    <t>3.56600</t>
  </si>
  <si>
    <t>Gibson-WABASH</t>
  </si>
  <si>
    <t>1.60750</t>
  </si>
  <si>
    <t>Gibson-JOHNSON</t>
  </si>
  <si>
    <t>1.77400</t>
  </si>
  <si>
    <t>Gibson-UNION</t>
  </si>
  <si>
    <t>1.71160</t>
  </si>
  <si>
    <t>FT BRANCH</t>
  </si>
  <si>
    <t>Gibson-FT BRANCH</t>
  </si>
  <si>
    <t>2.23350</t>
  </si>
  <si>
    <t>Gibson-PATOKA</t>
  </si>
  <si>
    <t>2.40040</t>
  </si>
  <si>
    <t>PRINCETON</t>
  </si>
  <si>
    <t>Gibson-PRINCETON</t>
  </si>
  <si>
    <t>3.73380</t>
  </si>
  <si>
    <t>27</t>
  </si>
  <si>
    <t>Grant</t>
  </si>
  <si>
    <t>Grant-Center Township</t>
  </si>
  <si>
    <t>1.90870</t>
  </si>
  <si>
    <t>Marion - Center</t>
  </si>
  <si>
    <t>Grant-Marion - Center</t>
  </si>
  <si>
    <t>4.39000</t>
  </si>
  <si>
    <t>Fairmount Town</t>
  </si>
  <si>
    <t>Grant-Fairmount Town</t>
  </si>
  <si>
    <t>3.55140</t>
  </si>
  <si>
    <t>Franklin Township - Marion</t>
  </si>
  <si>
    <t>Grant-Franklin Township - Marion</t>
  </si>
  <si>
    <t>1.74460</t>
  </si>
  <si>
    <t>Franklin Township - Oak Hill</t>
  </si>
  <si>
    <t>Grant-Franklin Township - Oak Hill</t>
  </si>
  <si>
    <t>2.36280</t>
  </si>
  <si>
    <t>Marion - Franklin</t>
  </si>
  <si>
    <t>Grant-Marion - Franklin</t>
  </si>
  <si>
    <t>4.37070</t>
  </si>
  <si>
    <t>Sweetser - Franklin</t>
  </si>
  <si>
    <t>Grant-Sweetser - Franklin</t>
  </si>
  <si>
    <t>2.80040</t>
  </si>
  <si>
    <t>Green Township</t>
  </si>
  <si>
    <t>Grant-Green Township</t>
  </si>
  <si>
    <t>1.78200</t>
  </si>
  <si>
    <t>Grant-Jefferson Township</t>
  </si>
  <si>
    <t>1.68600</t>
  </si>
  <si>
    <t>Matthews Town</t>
  </si>
  <si>
    <t>Grant-Matthews Town</t>
  </si>
  <si>
    <t>2.88220</t>
  </si>
  <si>
    <t>Upland Town</t>
  </si>
  <si>
    <t>Grant-Upland Town</t>
  </si>
  <si>
    <t>2.42760</t>
  </si>
  <si>
    <t>Grant-Liberty Township</t>
  </si>
  <si>
    <t>1.72720</t>
  </si>
  <si>
    <t>Mill Township</t>
  </si>
  <si>
    <t>Grant-Mill Township</t>
  </si>
  <si>
    <t>2.89430</t>
  </si>
  <si>
    <t>Marion - Mill</t>
  </si>
  <si>
    <t>Grant-Marion - Mill</t>
  </si>
  <si>
    <t>5.10010</t>
  </si>
  <si>
    <t>Gas City - Mill</t>
  </si>
  <si>
    <t>Grant-Gas City - Mill</t>
  </si>
  <si>
    <t>3.68030</t>
  </si>
  <si>
    <t>Jonesboro Town</t>
  </si>
  <si>
    <t>Grant-Jonesboro Town</t>
  </si>
  <si>
    <t>4.40630</t>
  </si>
  <si>
    <t>Grant-Monroe Township</t>
  </si>
  <si>
    <t>1.61580</t>
  </si>
  <si>
    <t>Pleasant - Marion</t>
  </si>
  <si>
    <t>Grant-Pleasant - Marion</t>
  </si>
  <si>
    <t>1.71810</t>
  </si>
  <si>
    <t>Pleasant - Oak Hill</t>
  </si>
  <si>
    <t>Grant-Pleasant - Oak Hill</t>
  </si>
  <si>
    <t>2.33630</t>
  </si>
  <si>
    <t>Marion - Pleasant</t>
  </si>
  <si>
    <t>Grant-Marion - Pleasant</t>
  </si>
  <si>
    <t>4.35040</t>
  </si>
  <si>
    <t>Sweetser - Pleasant</t>
  </si>
  <si>
    <t>Grant-Sweetser - Pleasant</t>
  </si>
  <si>
    <t>2.78010</t>
  </si>
  <si>
    <t>Richland Township</t>
  </si>
  <si>
    <t>Grant-Richland Township</t>
  </si>
  <si>
    <t>2.29740</t>
  </si>
  <si>
    <t>Converse Town</t>
  </si>
  <si>
    <t>Grant-Converse Town</t>
  </si>
  <si>
    <t>4.60400</t>
  </si>
  <si>
    <t>Sims Township</t>
  </si>
  <si>
    <t>Grant-Sims Township</t>
  </si>
  <si>
    <t>2.47780</t>
  </si>
  <si>
    <t>Swayzee Town</t>
  </si>
  <si>
    <t>Grant-Swayzee Town</t>
  </si>
  <si>
    <t>3.27230</t>
  </si>
  <si>
    <t>Van Buren Township</t>
  </si>
  <si>
    <t>Grant-Van Buren Township</t>
  </si>
  <si>
    <t>1.78500</t>
  </si>
  <si>
    <t>Van Buren Town</t>
  </si>
  <si>
    <t>Grant-Van Buren Town</t>
  </si>
  <si>
    <t>2.96800</t>
  </si>
  <si>
    <t>Washington - Eastbrook</t>
  </si>
  <si>
    <t>Grant-Washington - Eastbrook</t>
  </si>
  <si>
    <t>1.68420</t>
  </si>
  <si>
    <t>Washington - Marion</t>
  </si>
  <si>
    <t>Grant-Washington - Marion</t>
  </si>
  <si>
    <t>1.78230</t>
  </si>
  <si>
    <t>Marion - Washington</t>
  </si>
  <si>
    <t>Grant-Marion - Washington</t>
  </si>
  <si>
    <t>4.36710</t>
  </si>
  <si>
    <t>Fairmount Township</t>
  </si>
  <si>
    <t>Grant-Fairmount Township</t>
  </si>
  <si>
    <t>1.83450</t>
  </si>
  <si>
    <t>Fowlerton Town</t>
  </si>
  <si>
    <t>Grant-Fowlerton Town</t>
  </si>
  <si>
    <t>3.00710</t>
  </si>
  <si>
    <t>Gas City - Jefferson</t>
  </si>
  <si>
    <t>Grant-Gas City - Jefferson</t>
  </si>
  <si>
    <t>2.86160</t>
  </si>
  <si>
    <t>Gas City - Monroe</t>
  </si>
  <si>
    <t>Grant-Gas City - Monroe</t>
  </si>
  <si>
    <t>2.85410</t>
  </si>
  <si>
    <t>Gas City - Center</t>
  </si>
  <si>
    <t>Grant-Gas City - Center</t>
  </si>
  <si>
    <t>2.99160</t>
  </si>
  <si>
    <t>Marion - Monroe</t>
  </si>
  <si>
    <t>Grant-Marion - Monroe</t>
  </si>
  <si>
    <t>4.25250</t>
  </si>
  <si>
    <t>Marion Franklin Oak Hill</t>
  </si>
  <si>
    <t>Grant-Marion Franklin Oak Hill</t>
  </si>
  <si>
    <t>5.01740</t>
  </si>
  <si>
    <t>28</t>
  </si>
  <si>
    <t>Greene</t>
  </si>
  <si>
    <t>BEECH CREEK TOWNSHIP</t>
  </si>
  <si>
    <t>Greene-BEECH CREEK TOWNSHIP</t>
  </si>
  <si>
    <t>2.65210</t>
  </si>
  <si>
    <t>CASS TOWNSHIP</t>
  </si>
  <si>
    <t>Greene-CASS TOWNSHIP</t>
  </si>
  <si>
    <t>1.86130</t>
  </si>
  <si>
    <t>NEWBERRY TOWN</t>
  </si>
  <si>
    <t>Greene-NEWBERRY TOWN</t>
  </si>
  <si>
    <t>2.96150</t>
  </si>
  <si>
    <t>CENTER TOWNSHIP</t>
  </si>
  <si>
    <t>Greene-CENTER TOWNSHIP</t>
  </si>
  <si>
    <t>2.69320</t>
  </si>
  <si>
    <t>FAIRPLAY TOWNSHIP</t>
  </si>
  <si>
    <t>Greene-FAIRPLAY TOWNSHIP</t>
  </si>
  <si>
    <t>1.86200</t>
  </si>
  <si>
    <t>SWITZ CITY-FAIRPLAY TOWNSHIP</t>
  </si>
  <si>
    <t>Greene-SWITZ CITY-FAIRPLAY TOWNSHIP</t>
  </si>
  <si>
    <t>2.41500</t>
  </si>
  <si>
    <t>GRANT TOWNSHIP</t>
  </si>
  <si>
    <t>Greene-GRANT TOWNSHIP</t>
  </si>
  <si>
    <t>1.86360</t>
  </si>
  <si>
    <t>SWITZ CITY-GRANT TOWNSHIP</t>
  </si>
  <si>
    <t>Greene-SWITZ CITY-GRANT TOWNSHIP</t>
  </si>
  <si>
    <t>2.41660</t>
  </si>
  <si>
    <t>HIGHLAND TOWNSHIP</t>
  </si>
  <si>
    <t>Greene-HIGHLAND TOWNSHIP</t>
  </si>
  <si>
    <t>1.93650</t>
  </si>
  <si>
    <t>Greene-JACKSON TOWNSHIP</t>
  </si>
  <si>
    <t>2.70000</t>
  </si>
  <si>
    <t>JEFFERSON TOWNSHIP</t>
  </si>
  <si>
    <t>Greene-JEFFERSON TOWNSHIP</t>
  </si>
  <si>
    <t>2.05370</t>
  </si>
  <si>
    <t>WORTHINGTON TOWN</t>
  </si>
  <si>
    <t>Greene-WORTHINGTON TOWN</t>
  </si>
  <si>
    <t>2.98640</t>
  </si>
  <si>
    <t>SMITH TOWNSHIP</t>
  </si>
  <si>
    <t>Greene-SMITH TOWNSHIP</t>
  </si>
  <si>
    <t>1.86350</t>
  </si>
  <si>
    <t>STAFFORD TOWNSHIP</t>
  </si>
  <si>
    <t>Greene-STAFFORD TOWNSHIP</t>
  </si>
  <si>
    <t>1.82680</t>
  </si>
  <si>
    <t>STOCKTON TOWNSHIP</t>
  </si>
  <si>
    <t>Greene-STOCKTON TOWNSHIP</t>
  </si>
  <si>
    <t>2.70970</t>
  </si>
  <si>
    <t>LINTON CITY</t>
  </si>
  <si>
    <t>Greene-LINTON CITY</t>
  </si>
  <si>
    <t>3.91260</t>
  </si>
  <si>
    <t>TAYLOR TOWNSHIP</t>
  </si>
  <si>
    <t>Greene-TAYLOR TOWNSHIP</t>
  </si>
  <si>
    <t>2.04220</t>
  </si>
  <si>
    <t>WASHINGTON TOWNSHIP</t>
  </si>
  <si>
    <t>Greene-WASHINGTON TOWNSHIP</t>
  </si>
  <si>
    <t>1.83630</t>
  </si>
  <si>
    <t>LYONS TOWN</t>
  </si>
  <si>
    <t>Greene-LYONS TOWN</t>
  </si>
  <si>
    <t>3.22030</t>
  </si>
  <si>
    <t>WRIGHT TOWNSHIP</t>
  </si>
  <si>
    <t>Greene-WRIGHT TOWNSHIP</t>
  </si>
  <si>
    <t>1.95700</t>
  </si>
  <si>
    <t>JASONVILLE CITY</t>
  </si>
  <si>
    <t>Greene-JASONVILLE CITY</t>
  </si>
  <si>
    <t>3.95460</t>
  </si>
  <si>
    <t>RICHLAND TOWNSHIP</t>
  </si>
  <si>
    <t>Greene-RICHLAND TOWNSHIP</t>
  </si>
  <si>
    <t>1.93550</t>
  </si>
  <si>
    <t>BLOOMFIELD TOWN</t>
  </si>
  <si>
    <t>Greene-BLOOMFIELD TOWN</t>
  </si>
  <si>
    <t>2.53690</t>
  </si>
  <si>
    <t>29</t>
  </si>
  <si>
    <t>Hamilton</t>
  </si>
  <si>
    <t>Adams Twp</t>
  </si>
  <si>
    <t>Hamilton-Adams Twp</t>
  </si>
  <si>
    <t>1.92700</t>
  </si>
  <si>
    <t>Sheridan</t>
  </si>
  <si>
    <t>Hamilton-Sheridan</t>
  </si>
  <si>
    <t>3.23620</t>
  </si>
  <si>
    <t>Hamilton-Clay Twp</t>
  </si>
  <si>
    <t>1.42460</t>
  </si>
  <si>
    <t>Delaware Twp</t>
  </si>
  <si>
    <t>Hamilton-Delaware Twp</t>
  </si>
  <si>
    <t>1.91460</t>
  </si>
  <si>
    <t>Fishers</t>
  </si>
  <si>
    <t>Hamilton-Fishers</t>
  </si>
  <si>
    <t>2.32110</t>
  </si>
  <si>
    <t>Fall Creek Twp</t>
  </si>
  <si>
    <t>Hamilton-Fall Creek Twp</t>
  </si>
  <si>
    <t>1.92730</t>
  </si>
  <si>
    <t>Hamilton-Jackson Twp</t>
  </si>
  <si>
    <t>1.65010</t>
  </si>
  <si>
    <t>Arcadia</t>
  </si>
  <si>
    <t>Hamilton-Arcadia</t>
  </si>
  <si>
    <t>2.54530</t>
  </si>
  <si>
    <t>Atlanta</t>
  </si>
  <si>
    <t>Hamilton-Atlanta</t>
  </si>
  <si>
    <t>2.37570</t>
  </si>
  <si>
    <t>Cicero</t>
  </si>
  <si>
    <t>Hamilton-Cicero</t>
  </si>
  <si>
    <t>2.06810</t>
  </si>
  <si>
    <t>Noblesville Twp</t>
  </si>
  <si>
    <t>Hamilton-Noblesville Twp</t>
  </si>
  <si>
    <t>2.10470</t>
  </si>
  <si>
    <t>Noblesville  City</t>
  </si>
  <si>
    <t>Hamilton-Noblesville  City</t>
  </si>
  <si>
    <t>2.88230</t>
  </si>
  <si>
    <t>Washington Twp</t>
  </si>
  <si>
    <t>Hamilton-Washington Twp</t>
  </si>
  <si>
    <t>2.51350</t>
  </si>
  <si>
    <t>Westfield</t>
  </si>
  <si>
    <t>Hamilton-Westfield</t>
  </si>
  <si>
    <t>2.92460</t>
  </si>
  <si>
    <t>Hamilton-Wayne Twp</t>
  </si>
  <si>
    <t>1.83150</t>
  </si>
  <si>
    <t>White River Twp</t>
  </si>
  <si>
    <t>Hamilton-White River Twp</t>
  </si>
  <si>
    <t>1.52980</t>
  </si>
  <si>
    <t>Carmel</t>
  </si>
  <si>
    <t>Hamilton-Carmel</t>
  </si>
  <si>
    <t>2.03540</t>
  </si>
  <si>
    <t>Noblesville SE</t>
  </si>
  <si>
    <t>Hamilton-Noblesville SE</t>
  </si>
  <si>
    <t>2.68250</t>
  </si>
  <si>
    <t>Fishers FC</t>
  </si>
  <si>
    <t>Hamilton-Fishers FC</t>
  </si>
  <si>
    <t>2.30440</t>
  </si>
  <si>
    <t>Noblesville FC</t>
  </si>
  <si>
    <t>Hamilton-Noblesville FC</t>
  </si>
  <si>
    <t>2.66580</t>
  </si>
  <si>
    <t>Noblesville Wayne</t>
  </si>
  <si>
    <t>Hamilton-Noblesville Wayne</t>
  </si>
  <si>
    <t>2.71170</t>
  </si>
  <si>
    <t>Carmel Co TIF</t>
  </si>
  <si>
    <t>Hamilton-Carmel Co TIF</t>
  </si>
  <si>
    <t>Westfield Ag Abated</t>
  </si>
  <si>
    <t>Hamilton-Westfield Ag Abated</t>
  </si>
  <si>
    <t>2.13660</t>
  </si>
  <si>
    <t>Carmel Washington</t>
  </si>
  <si>
    <t>Hamilton-Carmel Washington</t>
  </si>
  <si>
    <t>2.92520</t>
  </si>
  <si>
    <t>30</t>
  </si>
  <si>
    <t>Hancock</t>
  </si>
  <si>
    <t>Blue River Township</t>
  </si>
  <si>
    <t>Hancock-Blue River Township</t>
  </si>
  <si>
    <t>1.47230</t>
  </si>
  <si>
    <t>Brandywine Township</t>
  </si>
  <si>
    <t>Hancock-Brandywine Township</t>
  </si>
  <si>
    <t>1.44310</t>
  </si>
  <si>
    <t>Brown Township</t>
  </si>
  <si>
    <t>Hancock-Brown Township</t>
  </si>
  <si>
    <t>1.45360</t>
  </si>
  <si>
    <t>Shirley Town</t>
  </si>
  <si>
    <t>Hancock-Shirley Town</t>
  </si>
  <si>
    <t>3.54870</t>
  </si>
  <si>
    <t>Wilkinson Town</t>
  </si>
  <si>
    <t>Hancock-Wilkinson Town</t>
  </si>
  <si>
    <t>2.36740</t>
  </si>
  <si>
    <t>Buck Creek Township</t>
  </si>
  <si>
    <t>Hancock-Buck Creek Township</t>
  </si>
  <si>
    <t>2.36100</t>
  </si>
  <si>
    <t>Cumberland Town Buck Creek Twp</t>
  </si>
  <si>
    <t>Hancock-Cumberland Town Buck Creek Twp</t>
  </si>
  <si>
    <t>3.71740</t>
  </si>
  <si>
    <t>Hancock-Center Township</t>
  </si>
  <si>
    <t>1.63930</t>
  </si>
  <si>
    <t>Greenfield City</t>
  </si>
  <si>
    <t>Hancock-Greenfield City</t>
  </si>
  <si>
    <t>2.27010</t>
  </si>
  <si>
    <t>Hancock-Green Township</t>
  </si>
  <si>
    <t>1.43770</t>
  </si>
  <si>
    <t>Hancock-Jackson Township</t>
  </si>
  <si>
    <t>1.47380</t>
  </si>
  <si>
    <t>Hancock-Sugar Creek Township</t>
  </si>
  <si>
    <t>1.92690</t>
  </si>
  <si>
    <t>New Palestine Town</t>
  </si>
  <si>
    <t>Hancock-New Palestine Town</t>
  </si>
  <si>
    <t>2.45230</t>
  </si>
  <si>
    <t>Spring Lake Town</t>
  </si>
  <si>
    <t>Hancock-Spring Lake Town</t>
  </si>
  <si>
    <t>2.05240</t>
  </si>
  <si>
    <t>Cumberland Town Sugar Creek Tw</t>
  </si>
  <si>
    <t>Hancock-Cumberland Town Sugar Creek Tw</t>
  </si>
  <si>
    <t>3.28330</t>
  </si>
  <si>
    <t>Vernon Township</t>
  </si>
  <si>
    <t>Hancock-Vernon Township</t>
  </si>
  <si>
    <t>2.04250</t>
  </si>
  <si>
    <t>Fortville Town</t>
  </si>
  <si>
    <t>Hancock-Fortville Town</t>
  </si>
  <si>
    <t>3.05800</t>
  </si>
  <si>
    <t>Town Of Mc Cordsville</t>
  </si>
  <si>
    <t>Hancock-Town Of Mc Cordsville</t>
  </si>
  <si>
    <t>2.53320</t>
  </si>
  <si>
    <t>Greenfield - Brandywine Township</t>
  </si>
  <si>
    <t>Hancock-Greenfield - Brandywine Township</t>
  </si>
  <si>
    <t>2.31100</t>
  </si>
  <si>
    <t>Greenfield - Center - Phase In</t>
  </si>
  <si>
    <t>Hancock-Greenfield - Center - Phase In</t>
  </si>
  <si>
    <t>Mc Cordsville - Buck Creek</t>
  </si>
  <si>
    <t>Hancock-Mc Cordsville - Buck Creek</t>
  </si>
  <si>
    <t>2.85170</t>
  </si>
  <si>
    <t>New Palestine Sugar Creek MTE</t>
  </si>
  <si>
    <t>Hancock-New Palestine Sugar Creek MTE</t>
  </si>
  <si>
    <t>Gfld Center 1</t>
  </si>
  <si>
    <t>Hancock-Gfld Center 1</t>
  </si>
  <si>
    <t>1.37140</t>
  </si>
  <si>
    <t>Cumberland Sugar Creek 1 MTE</t>
  </si>
  <si>
    <t>Hancock-Cumberland Sugar Creek 1 MTE</t>
  </si>
  <si>
    <t>McCordsville Vernon 1 MTE</t>
  </si>
  <si>
    <t>Hancock-McCordsville Vernon 1 MTE</t>
  </si>
  <si>
    <t>31</t>
  </si>
  <si>
    <t>Harrison-Blue River Township</t>
  </si>
  <si>
    <t>1.41420</t>
  </si>
  <si>
    <t>Milltown-Blue River CCS</t>
  </si>
  <si>
    <t>Harrison-Milltown-Blue River CCS</t>
  </si>
  <si>
    <t>3.38530</t>
  </si>
  <si>
    <t>Boone Township</t>
  </si>
  <si>
    <t>Harrison-Boone Township</t>
  </si>
  <si>
    <t>1.31860</t>
  </si>
  <si>
    <t>Laconia Town</t>
  </si>
  <si>
    <t>Harrison-Laconia Town</t>
  </si>
  <si>
    <t>1.45340</t>
  </si>
  <si>
    <t>Franklin Township</t>
  </si>
  <si>
    <t>Harrison-Franklin Township</t>
  </si>
  <si>
    <t>1.24740</t>
  </si>
  <si>
    <t>Lanesville Town</t>
  </si>
  <si>
    <t>Harrison-Lanesville Town</t>
  </si>
  <si>
    <t>1.40990</t>
  </si>
  <si>
    <t>Harrison-Harrison Township</t>
  </si>
  <si>
    <t>1.30130</t>
  </si>
  <si>
    <t>Corydon Town</t>
  </si>
  <si>
    <t>Harrison-Corydon Town</t>
  </si>
  <si>
    <t>1.99880</t>
  </si>
  <si>
    <t>Heth Township</t>
  </si>
  <si>
    <t>Harrison-Heth Township</t>
  </si>
  <si>
    <t>1.26610</t>
  </si>
  <si>
    <t>Mauckport Town</t>
  </si>
  <si>
    <t>Harrison-Mauckport Town</t>
  </si>
  <si>
    <t>1.56530</t>
  </si>
  <si>
    <t>Harrison-Jackson Township</t>
  </si>
  <si>
    <t>1.40050</t>
  </si>
  <si>
    <t>Crandall Town</t>
  </si>
  <si>
    <t>Harrison-Crandall Town</t>
  </si>
  <si>
    <t>1.44070</t>
  </si>
  <si>
    <t>Morgan Township</t>
  </si>
  <si>
    <t>Harrison-Morgan Township</t>
  </si>
  <si>
    <t>1.38010</t>
  </si>
  <si>
    <t>Palmyra Town</t>
  </si>
  <si>
    <t>Harrison-Palmyra Town</t>
  </si>
  <si>
    <t>1.54060</t>
  </si>
  <si>
    <t>Harrison-Posey Township</t>
  </si>
  <si>
    <t>1.30710</t>
  </si>
  <si>
    <t>Elizabeth Town</t>
  </si>
  <si>
    <t>Harrison-Elizabeth Town</t>
  </si>
  <si>
    <t>1.45470</t>
  </si>
  <si>
    <t>Spencer Township</t>
  </si>
  <si>
    <t>Harrison-Spencer Township</t>
  </si>
  <si>
    <t>1.41000</t>
  </si>
  <si>
    <t>Milltown-Spencer Twp CCS</t>
  </si>
  <si>
    <t>Harrison-Milltown-Spencer Twp CCS</t>
  </si>
  <si>
    <t>3.38110</t>
  </si>
  <si>
    <t>Taylor Township</t>
  </si>
  <si>
    <t>Harrison-Taylor Township</t>
  </si>
  <si>
    <t>1.35730</t>
  </si>
  <si>
    <t>Harrison-Washington Township</t>
  </si>
  <si>
    <t>1.27750</t>
  </si>
  <si>
    <t>New Amsterdam Town</t>
  </si>
  <si>
    <t>Harrison-New Amsterdam Town</t>
  </si>
  <si>
    <t>Webster Township</t>
  </si>
  <si>
    <t>Harrison-Webster Township</t>
  </si>
  <si>
    <t>1.24110</t>
  </si>
  <si>
    <t>New Middletown Town</t>
  </si>
  <si>
    <t>Harrison-New Middletown Town</t>
  </si>
  <si>
    <t>Milltown-Spencer Twp NHS</t>
  </si>
  <si>
    <t>Harrison-Milltown-Spencer Twp NHS</t>
  </si>
  <si>
    <t>2.73500</t>
  </si>
  <si>
    <t>Elizabeth-Posey Ag MTE</t>
  </si>
  <si>
    <t>Harrison-Elizabeth-Posey Ag MTE</t>
  </si>
  <si>
    <t>Elizabeth-Posey 15-16 Phase In</t>
  </si>
  <si>
    <t>Harrison-Elizabeth-Posey 15-16 Phase In</t>
  </si>
  <si>
    <t>Elizabeth-Posey 16-17 Phase In</t>
  </si>
  <si>
    <t>Harrison-Elizabeth-Posey 16-17 Phase In</t>
  </si>
  <si>
    <t>32</t>
  </si>
  <si>
    <t>Hendricks</t>
  </si>
  <si>
    <t>Hendricks-Brown Township</t>
  </si>
  <si>
    <t>2.15010</t>
  </si>
  <si>
    <t>Hendricks-Center Township</t>
  </si>
  <si>
    <t>2.35910</t>
  </si>
  <si>
    <t>Town Of Danville</t>
  </si>
  <si>
    <t>Hendricks-Town Of Danville</t>
  </si>
  <si>
    <t>2.44780</t>
  </si>
  <si>
    <t>Eel River Township</t>
  </si>
  <si>
    <t>Hendricks-Eel River Township</t>
  </si>
  <si>
    <t>2.05380</t>
  </si>
  <si>
    <t>Town Of North Salem</t>
  </si>
  <si>
    <t>Hendricks-Town Of North Salem</t>
  </si>
  <si>
    <t>3.09230</t>
  </si>
  <si>
    <t>Hendricks-Franklin Township</t>
  </si>
  <si>
    <t>1.35790</t>
  </si>
  <si>
    <t>Town Of Stilesville</t>
  </si>
  <si>
    <t>Hendricks-Town Of Stilesville</t>
  </si>
  <si>
    <t>1.77260</t>
  </si>
  <si>
    <t>Guilford Township</t>
  </si>
  <si>
    <t>Hendricks-Guilford Township</t>
  </si>
  <si>
    <t>1.58790</t>
  </si>
  <si>
    <t>Town Of Plainfield</t>
  </si>
  <si>
    <t>Hendricks-Town Of Plainfield</t>
  </si>
  <si>
    <t>2.12020</t>
  </si>
  <si>
    <t>Hendricks-Liberty Township</t>
  </si>
  <si>
    <t>1.41120</t>
  </si>
  <si>
    <t>Town Of Clayton</t>
  </si>
  <si>
    <t>Hendricks-Town Of Clayton</t>
  </si>
  <si>
    <t>1.89060</t>
  </si>
  <si>
    <t>Lincoln Township</t>
  </si>
  <si>
    <t>Hendricks-Lincoln Township</t>
  </si>
  <si>
    <t>2.15710</t>
  </si>
  <si>
    <t>Town Of Brownsburg</t>
  </si>
  <si>
    <t>Hendricks-Town Of Brownsburg</t>
  </si>
  <si>
    <t>2.78470</t>
  </si>
  <si>
    <t>Hendricks-Marion Township</t>
  </si>
  <si>
    <t>1.71340</t>
  </si>
  <si>
    <t>Middle Township</t>
  </si>
  <si>
    <t>Hendricks-Middle Township</t>
  </si>
  <si>
    <t>2.38440</t>
  </si>
  <si>
    <t>Town Of Pittsboro</t>
  </si>
  <si>
    <t>Hendricks-Town Of Pittsboro</t>
  </si>
  <si>
    <t>2.76520</t>
  </si>
  <si>
    <t>Hendricks-Union Township</t>
  </si>
  <si>
    <t>2.01640</t>
  </si>
  <si>
    <t>Town Of Lizton</t>
  </si>
  <si>
    <t>Hendricks-Town Of Lizton</t>
  </si>
  <si>
    <t>2.73230</t>
  </si>
  <si>
    <t>Hendricks-Washington Township</t>
  </si>
  <si>
    <t>2.81110</t>
  </si>
  <si>
    <t>Clay Township</t>
  </si>
  <si>
    <t>Hendricks-Clay Township</t>
  </si>
  <si>
    <t>1.59980</t>
  </si>
  <si>
    <t>Town Of Amo</t>
  </si>
  <si>
    <t>Hendricks-Town Of Amo</t>
  </si>
  <si>
    <t>2.26000</t>
  </si>
  <si>
    <t>Town Of Coatesville</t>
  </si>
  <si>
    <t>Hendricks-Town Of Coatesville</t>
  </si>
  <si>
    <t>2.21800</t>
  </si>
  <si>
    <t>Bburg-Brown Taxing District</t>
  </si>
  <si>
    <t>Hendricks-Bburg-Brown Taxing District</t>
  </si>
  <si>
    <t>2.77770</t>
  </si>
  <si>
    <t>Pfield-Washington Taxing District</t>
  </si>
  <si>
    <t>Hendricks-Pfield-Washington Taxing District</t>
  </si>
  <si>
    <t>3.24840</t>
  </si>
  <si>
    <t>Bburg-Middle Taxing District</t>
  </si>
  <si>
    <t>Hendricks-Bburg-Middle Taxing District</t>
  </si>
  <si>
    <t>2.88970</t>
  </si>
  <si>
    <t>Plainfield-Liberty Taxing District</t>
  </si>
  <si>
    <t>Hendricks-Plainfield-Liberty Taxing District</t>
  </si>
  <si>
    <t>2.15940</t>
  </si>
  <si>
    <t>Eel River-Jamestown Taxing District</t>
  </si>
  <si>
    <t>Hendricks-Eel River-Jamestown Taxing District</t>
  </si>
  <si>
    <t>2.48080</t>
  </si>
  <si>
    <t>Town Of Avon</t>
  </si>
  <si>
    <t>Hendricks-Town Of Avon</t>
  </si>
  <si>
    <t>3.19850</t>
  </si>
  <si>
    <t>Pittsboro-Brown Taxing District</t>
  </si>
  <si>
    <t>Hendricks-Pittsboro-Brown Taxing District</t>
  </si>
  <si>
    <t>2.65320</t>
  </si>
  <si>
    <t>Danville-Washington Taxing District</t>
  </si>
  <si>
    <t>Hendricks-Danville-Washington Taxing District</t>
  </si>
  <si>
    <t>3.11560</t>
  </si>
  <si>
    <t>Bburg-Washington Taxing District</t>
  </si>
  <si>
    <t>Hendricks-Bburg-Washington Taxing District</t>
  </si>
  <si>
    <t>3.38710</t>
  </si>
  <si>
    <t>33</t>
  </si>
  <si>
    <t>BLUE RIVER</t>
  </si>
  <si>
    <t>Henry-BLUE RIVER</t>
  </si>
  <si>
    <t>2.47290</t>
  </si>
  <si>
    <t>MOORELAND</t>
  </si>
  <si>
    <t>Henry-MOORELAND</t>
  </si>
  <si>
    <t>3.25340</t>
  </si>
  <si>
    <t>DUDLEY</t>
  </si>
  <si>
    <t>Henry-DUDLEY</t>
  </si>
  <si>
    <t>1.99530</t>
  </si>
  <si>
    <t>STRAUGHN</t>
  </si>
  <si>
    <t>Henry-STRAUGHN</t>
  </si>
  <si>
    <t>2.68030</t>
  </si>
  <si>
    <t>FALL CREEK</t>
  </si>
  <si>
    <t>Henry-FALL CREEK</t>
  </si>
  <si>
    <t>2.04050</t>
  </si>
  <si>
    <t>MIDDLETOWN</t>
  </si>
  <si>
    <t>Henry-MIDDLETOWN</t>
  </si>
  <si>
    <t>2.88200</t>
  </si>
  <si>
    <t>FRANKLIN</t>
  </si>
  <si>
    <t>Henry-FRANKLIN</t>
  </si>
  <si>
    <t>2.01770</t>
  </si>
  <si>
    <t>LEWISVILLE</t>
  </si>
  <si>
    <t>Henry-LEWISVILLE</t>
  </si>
  <si>
    <t>2.61590</t>
  </si>
  <si>
    <t>GREENSBORO TWP</t>
  </si>
  <si>
    <t>Henry-GREENSBORO TWP</t>
  </si>
  <si>
    <t>2.34580</t>
  </si>
  <si>
    <t>SHIRLEY</t>
  </si>
  <si>
    <t>Henry-SHIRLEY</t>
  </si>
  <si>
    <t>4.44930</t>
  </si>
  <si>
    <t>GREENSBORO CORP</t>
  </si>
  <si>
    <t>Henry-GREENSBORO CORP</t>
  </si>
  <si>
    <t>2.94750</t>
  </si>
  <si>
    <t>KENNARD</t>
  </si>
  <si>
    <t>Henry-KENNARD</t>
  </si>
  <si>
    <t>3.09240</t>
  </si>
  <si>
    <t>Henry-HARRISON</t>
  </si>
  <si>
    <t>1.96470</t>
  </si>
  <si>
    <t>CADIZ</t>
  </si>
  <si>
    <t>Henry-CADIZ</t>
  </si>
  <si>
    <t>2.17170</t>
  </si>
  <si>
    <t>HENRY</t>
  </si>
  <si>
    <t>Henry-HENRY</t>
  </si>
  <si>
    <t>2.27720</t>
  </si>
  <si>
    <t>NEW CASTLE</t>
  </si>
  <si>
    <t>Henry-NEW CASTLE</t>
  </si>
  <si>
    <t>4.61950</t>
  </si>
  <si>
    <t>Henry-JEFFERSON</t>
  </si>
  <si>
    <t>2.01260</t>
  </si>
  <si>
    <t>SULPHUR SPRINGS</t>
  </si>
  <si>
    <t>Henry-SULPHUR SPRINGS</t>
  </si>
  <si>
    <t>2.38060</t>
  </si>
  <si>
    <t>WEST LIBERTY</t>
  </si>
  <si>
    <t>Henry-WEST LIBERTY</t>
  </si>
  <si>
    <t>2.31710</t>
  </si>
  <si>
    <t>EAST LIBERTY</t>
  </si>
  <si>
    <t>Henry-EAST LIBERTY</t>
  </si>
  <si>
    <t>2.07720</t>
  </si>
  <si>
    <t>PRAIRIE</t>
  </si>
  <si>
    <t>Henry-PRAIRIE</t>
  </si>
  <si>
    <t>2.42080</t>
  </si>
  <si>
    <t>MT SUMMIT</t>
  </si>
  <si>
    <t>Henry-MT SUMMIT</t>
  </si>
  <si>
    <t>2.48370</t>
  </si>
  <si>
    <t>SPRINGPORT</t>
  </si>
  <si>
    <t>Henry-SPRINGPORT</t>
  </si>
  <si>
    <t>3.20910</t>
  </si>
  <si>
    <t>SPICELAND TWP</t>
  </si>
  <si>
    <t>Henry-SPICELAND TWP</t>
  </si>
  <si>
    <t>1.87170</t>
  </si>
  <si>
    <t>DUNREITH</t>
  </si>
  <si>
    <t>Henry-DUNREITH</t>
  </si>
  <si>
    <t>3.49330</t>
  </si>
  <si>
    <t>SPICELAND CORP</t>
  </si>
  <si>
    <t>Henry-SPICELAND CORP</t>
  </si>
  <si>
    <t>2.32770</t>
  </si>
  <si>
    <t>STONEY CREEK</t>
  </si>
  <si>
    <t>Henry-STONEY CREEK</t>
  </si>
  <si>
    <t>1.81910</t>
  </si>
  <si>
    <t>BLOUNTSVILLE</t>
  </si>
  <si>
    <t>Henry-BLOUNTSVILLE</t>
  </si>
  <si>
    <t>2.47480</t>
  </si>
  <si>
    <t>WAYNE</t>
  </si>
  <si>
    <t>Henry-WAYNE</t>
  </si>
  <si>
    <t>2.44250</t>
  </si>
  <si>
    <t>KNIGHTSTOWN</t>
  </si>
  <si>
    <t>Henry-KNIGHTSTOWN</t>
  </si>
  <si>
    <t>3.45300</t>
  </si>
  <si>
    <t>SPICELAND CORP/FRANKLIN TWP</t>
  </si>
  <si>
    <t>Henry-SPICELAND CORP/FRANKLIN TWP</t>
  </si>
  <si>
    <t>2.46500</t>
  </si>
  <si>
    <t>34</t>
  </si>
  <si>
    <t>Howard</t>
  </si>
  <si>
    <t>Howard-CENTER TOWNSHIP</t>
  </si>
  <si>
    <t>1.93940</t>
  </si>
  <si>
    <t>CITY OF KOKOMO</t>
  </si>
  <si>
    <t>Howard-CITY OF KOKOMO</t>
  </si>
  <si>
    <t>3.83570</t>
  </si>
  <si>
    <t>CLAY-KOKOMO</t>
  </si>
  <si>
    <t>Howard-CLAY-KOKOMO</t>
  </si>
  <si>
    <t>3.63370</t>
  </si>
  <si>
    <t>HARRISON-KOKOMO</t>
  </si>
  <si>
    <t>Howard-HARRISON-KOKOMO</t>
  </si>
  <si>
    <t>3.84340</t>
  </si>
  <si>
    <t>HOWARD-KOKOMO</t>
  </si>
  <si>
    <t>Howard-HOWARD-KOKOMO</t>
  </si>
  <si>
    <t>3.63790</t>
  </si>
  <si>
    <t>Howard-JACKSON TOWNSHIP</t>
  </si>
  <si>
    <t>2.35950</t>
  </si>
  <si>
    <t>LIBERTY TOWNSHIP</t>
  </si>
  <si>
    <t>Howard-LIBERTY TOWNSHIP</t>
  </si>
  <si>
    <t>2.37470</t>
  </si>
  <si>
    <t>GREENTOWN CORP</t>
  </si>
  <si>
    <t>Howard-GREENTOWN CORP</t>
  </si>
  <si>
    <t>3.34010</t>
  </si>
  <si>
    <t>TAYLOR-KOKOMO</t>
  </si>
  <si>
    <t>Howard-TAYLOR-KOKOMO</t>
  </si>
  <si>
    <t>4.10500</t>
  </si>
  <si>
    <t>UNION TOWNSHIP</t>
  </si>
  <si>
    <t>Howard-UNION TOWNSHIP</t>
  </si>
  <si>
    <t>2.37760</t>
  </si>
  <si>
    <t>Howard-CLAY TOWNSHIP</t>
  </si>
  <si>
    <t>ERVIN TOWNSHIP</t>
  </si>
  <si>
    <t>Howard-ERVIN TOWNSHIP</t>
  </si>
  <si>
    <t>1.70340</t>
  </si>
  <si>
    <t>HARRISON TOWNSHIP</t>
  </si>
  <si>
    <t>Howard-HARRISON TOWNSHIP</t>
  </si>
  <si>
    <t>1.94580</t>
  </si>
  <si>
    <t>HONEY CREEK</t>
  </si>
  <si>
    <t>Howard-HONEY CREEK</t>
  </si>
  <si>
    <t>1.94470</t>
  </si>
  <si>
    <t>RUSSIAVILLE CORP</t>
  </si>
  <si>
    <t>Howard-RUSSIAVILLE CORP</t>
  </si>
  <si>
    <t>3.00430</t>
  </si>
  <si>
    <t>HOWARD TOWNSHIP</t>
  </si>
  <si>
    <t>Howard-HOWARD TOWNSHIP</t>
  </si>
  <si>
    <t>1.68950</t>
  </si>
  <si>
    <t>Howard-MONROE TOWNSHIP</t>
  </si>
  <si>
    <t>1.89810</t>
  </si>
  <si>
    <t>Howard-TAYLOR TOWNSHIP</t>
  </si>
  <si>
    <t>2.27950</t>
  </si>
  <si>
    <t>MTE CENTER-KOKOMO</t>
  </si>
  <si>
    <t>Howard-MTE CENTER-KOKOMO</t>
  </si>
  <si>
    <t>MTE CLAY-KOKOMO</t>
  </si>
  <si>
    <t>Howard-MTE CLAY-KOKOMO</t>
  </si>
  <si>
    <t>1.65760</t>
  </si>
  <si>
    <t>MTE HARRISON-KOKOMO</t>
  </si>
  <si>
    <t>Howard-MTE HARRISON-KOKOMO</t>
  </si>
  <si>
    <t>1.86730</t>
  </si>
  <si>
    <t>MTE HOWARD-KOKOMO</t>
  </si>
  <si>
    <t>Howard-MTE HOWARD-KOKOMO</t>
  </si>
  <si>
    <t>1.66180</t>
  </si>
  <si>
    <t>MTE TAYLOR-KOKOMO</t>
  </si>
  <si>
    <t>Howard-MTE TAYLOR-KOKOMO</t>
  </si>
  <si>
    <t>2.12890</t>
  </si>
  <si>
    <t>35</t>
  </si>
  <si>
    <t>Huntington</t>
  </si>
  <si>
    <t>CLEAR CREEK TWP.</t>
  </si>
  <si>
    <t>Huntington-CLEAR CREEK TWP.</t>
  </si>
  <si>
    <t>1.66710</t>
  </si>
  <si>
    <t>DALLAS TWP</t>
  </si>
  <si>
    <t>Huntington-DALLAS TWP</t>
  </si>
  <si>
    <t>ANDREWS CORP R E</t>
  </si>
  <si>
    <t>Huntington-ANDREWS CORP R E</t>
  </si>
  <si>
    <t>5.24300</t>
  </si>
  <si>
    <t>HUNT TWP R E</t>
  </si>
  <si>
    <t>Huntington-HUNT TWP R E</t>
  </si>
  <si>
    <t>1.98870</t>
  </si>
  <si>
    <t>HTGN. CORP. R E</t>
  </si>
  <si>
    <t>Huntington-HTGN. CORP. R E</t>
  </si>
  <si>
    <t>4.23580</t>
  </si>
  <si>
    <t>JACKSON TWP R E</t>
  </si>
  <si>
    <t>Huntington-JACKSON TWP R E</t>
  </si>
  <si>
    <t>1.59870</t>
  </si>
  <si>
    <t>ROANOKE CORP R E</t>
  </si>
  <si>
    <t>Huntington-ROANOKE CORP R E</t>
  </si>
  <si>
    <t>2.83910</t>
  </si>
  <si>
    <t>JEFF TWP R E</t>
  </si>
  <si>
    <t>Huntington-JEFF TWP R E</t>
  </si>
  <si>
    <t>1.58980</t>
  </si>
  <si>
    <t>MT ETNA JEFF R E</t>
  </si>
  <si>
    <t>Huntington-MT ETNA JEFF R E</t>
  </si>
  <si>
    <t>1.92510</t>
  </si>
  <si>
    <t>LANC TWP R E</t>
  </si>
  <si>
    <t>Huntington-LANC TWP R E</t>
  </si>
  <si>
    <t>1.59850</t>
  </si>
  <si>
    <t>MT ETNA LANC R E</t>
  </si>
  <si>
    <t>Huntington-MT ETNA LANC R E</t>
  </si>
  <si>
    <t>1.91820</t>
  </si>
  <si>
    <t>POLK TWP R E</t>
  </si>
  <si>
    <t>Huntington-POLK TWP R E</t>
  </si>
  <si>
    <t>1.63720</t>
  </si>
  <si>
    <t>MT ETNA POLK R E</t>
  </si>
  <si>
    <t>Huntington-MT ETNA POLK R E</t>
  </si>
  <si>
    <t>1.95340</t>
  </si>
  <si>
    <t>ROCK CREEK R E</t>
  </si>
  <si>
    <t>Huntington-ROCK CREEK R E</t>
  </si>
  <si>
    <t>1.61890</t>
  </si>
  <si>
    <t>MARKLE CORP R E</t>
  </si>
  <si>
    <t>Huntington-MARKLE CORP R E</t>
  </si>
  <si>
    <t>3.07390</t>
  </si>
  <si>
    <t>SALA TWP R E</t>
  </si>
  <si>
    <t>Huntington-SALA TWP R E</t>
  </si>
  <si>
    <t>1.72000</t>
  </si>
  <si>
    <t>WARREN CORP R E</t>
  </si>
  <si>
    <t>Huntington-WARREN CORP R E</t>
  </si>
  <si>
    <t>2.81390</t>
  </si>
  <si>
    <t>UNION TWP R E</t>
  </si>
  <si>
    <t>Huntington-UNION TWP R E</t>
  </si>
  <si>
    <t>1.57990</t>
  </si>
  <si>
    <t>WARREN TWP R E</t>
  </si>
  <si>
    <t>Huntington-WARREN TWP R E</t>
  </si>
  <si>
    <t>WAYNE TWP R E</t>
  </si>
  <si>
    <t>Huntington-WAYNE TWP R E</t>
  </si>
  <si>
    <t>1.61850</t>
  </si>
  <si>
    <t>MT ETNA WAYNE RE</t>
  </si>
  <si>
    <t>Huntington-MT ETNA WAYNE RE</t>
  </si>
  <si>
    <t>1.94100</t>
  </si>
  <si>
    <t>MARKLE UNION  R E</t>
  </si>
  <si>
    <t>Huntington-MARKLE UNION  R E</t>
  </si>
  <si>
    <t>3.05260</t>
  </si>
  <si>
    <t>HUNTINGTON CORP UNION TWP</t>
  </si>
  <si>
    <t>Huntington-HUNTINGTON CORP UNION TWP</t>
  </si>
  <si>
    <t>4.19400</t>
  </si>
  <si>
    <t>36</t>
  </si>
  <si>
    <t>Brownstown Township</t>
  </si>
  <si>
    <t>Jackson-Brownstown Township</t>
  </si>
  <si>
    <t>1.58420</t>
  </si>
  <si>
    <t>Brownstown Town</t>
  </si>
  <si>
    <t>Jackson-Brownstown Town</t>
  </si>
  <si>
    <t>2.60680</t>
  </si>
  <si>
    <t>Jackson-Carr Township</t>
  </si>
  <si>
    <t>2.66840</t>
  </si>
  <si>
    <t>Medora Town</t>
  </si>
  <si>
    <t>Jackson-Medora Town</t>
  </si>
  <si>
    <t>3.63530</t>
  </si>
  <si>
    <t>Driftwood Township</t>
  </si>
  <si>
    <t>Jackson-Driftwood Township</t>
  </si>
  <si>
    <t>1.69870</t>
  </si>
  <si>
    <t>Grassy Fork Township</t>
  </si>
  <si>
    <t>Jackson-Grassy Fork Township</t>
  </si>
  <si>
    <t>1.58780</t>
  </si>
  <si>
    <t>Hamilton Township</t>
  </si>
  <si>
    <t>Jackson-Hamilton Township</t>
  </si>
  <si>
    <t>1.36550</t>
  </si>
  <si>
    <t>Jackson-Jackson Township</t>
  </si>
  <si>
    <t>1.36660</t>
  </si>
  <si>
    <t>Seymour City Jackson Township</t>
  </si>
  <si>
    <t>Jackson-Seymour City Jackson Township</t>
  </si>
  <si>
    <t>2.61780</t>
  </si>
  <si>
    <t>Jackson-Owen Township</t>
  </si>
  <si>
    <t>1.68270</t>
  </si>
  <si>
    <t>Pershing Township</t>
  </si>
  <si>
    <t>Jackson-Pershing Township</t>
  </si>
  <si>
    <t>1.72080</t>
  </si>
  <si>
    <t>Redding Township</t>
  </si>
  <si>
    <t>Jackson-Redding Township</t>
  </si>
  <si>
    <t>1.34830</t>
  </si>
  <si>
    <t>Seymour City Redding Township</t>
  </si>
  <si>
    <t>Jackson-Seymour City Redding Township</t>
  </si>
  <si>
    <t>2.61320</t>
  </si>
  <si>
    <t>Salt Creek Township</t>
  </si>
  <si>
    <t>Jackson-Salt Creek Township</t>
  </si>
  <si>
    <t>1.70000</t>
  </si>
  <si>
    <t>Jackson-Vernon Township</t>
  </si>
  <si>
    <t>1.83610</t>
  </si>
  <si>
    <t>Crothersville Town</t>
  </si>
  <si>
    <t>Jackson-Crothersville Town</t>
  </si>
  <si>
    <t>2.29830</t>
  </si>
  <si>
    <t>Jackson-Washington Township</t>
  </si>
  <si>
    <t>1.36910</t>
  </si>
  <si>
    <t>Seymour Jackson Mte</t>
  </si>
  <si>
    <t>Jackson-Seymour Jackson Mte</t>
  </si>
  <si>
    <t>1.29260</t>
  </si>
  <si>
    <t>Seymour Redding Mte</t>
  </si>
  <si>
    <t>Jackson-Seymour Redding Mte</t>
  </si>
  <si>
    <t>1.28800</t>
  </si>
  <si>
    <t>37</t>
  </si>
  <si>
    <t>Jasper</t>
  </si>
  <si>
    <t>CARPENTER</t>
  </si>
  <si>
    <t>Jasper-CARPENTER</t>
  </si>
  <si>
    <t>1.13830</t>
  </si>
  <si>
    <t>REMINGTON</t>
  </si>
  <si>
    <t>Jasper-REMINGTON</t>
  </si>
  <si>
    <t>BARKLEY</t>
  </si>
  <si>
    <t>Jasper-BARKLEY</t>
  </si>
  <si>
    <t>1.04870</t>
  </si>
  <si>
    <t>GILLAM TOWNSHIP</t>
  </si>
  <si>
    <t>Jasper-GILLAM TOWNSHIP</t>
  </si>
  <si>
    <t>1.03610</t>
  </si>
  <si>
    <t>HANGING GROVE</t>
  </si>
  <si>
    <t>Jasper-HANGING GROVE</t>
  </si>
  <si>
    <t>1.07630</t>
  </si>
  <si>
    <t>JORDAN</t>
  </si>
  <si>
    <t>Jasper-JORDAN</t>
  </si>
  <si>
    <t>1.07320</t>
  </si>
  <si>
    <t>KANKAKEE</t>
  </si>
  <si>
    <t>Jasper-KANKAKEE</t>
  </si>
  <si>
    <t>1.28970</t>
  </si>
  <si>
    <t>KEENER</t>
  </si>
  <si>
    <t>Jasper-KEENER</t>
  </si>
  <si>
    <t>1.31240</t>
  </si>
  <si>
    <t>DEMOTTE CORPORAT</t>
  </si>
  <si>
    <t>Jasper-DEMOTTE CORPORAT</t>
  </si>
  <si>
    <t>1.87720</t>
  </si>
  <si>
    <t>Jasper-MARION</t>
  </si>
  <si>
    <t>1.08790</t>
  </si>
  <si>
    <t>RENSSELAER CORP.</t>
  </si>
  <si>
    <t>Jasper-RENSSELAER CORP.</t>
  </si>
  <si>
    <t>1.67760</t>
  </si>
  <si>
    <t>MILROY</t>
  </si>
  <si>
    <t>Jasper-MILROY</t>
  </si>
  <si>
    <t>1.06360</t>
  </si>
  <si>
    <t>NEWTON</t>
  </si>
  <si>
    <t>Jasper-NEWTON</t>
  </si>
  <si>
    <t>1.03170</t>
  </si>
  <si>
    <t>NORTH UNION</t>
  </si>
  <si>
    <t>Jasper-NORTH UNION</t>
  </si>
  <si>
    <t>1.28860</t>
  </si>
  <si>
    <t>SOUTH UNION</t>
  </si>
  <si>
    <t>Jasper-SOUTH UNION</t>
  </si>
  <si>
    <t>WALKER</t>
  </si>
  <si>
    <t>Jasper-WALKER</t>
  </si>
  <si>
    <t>1.30070</t>
  </si>
  <si>
    <t>WHEATFIELD TWP.</t>
  </si>
  <si>
    <t>Jasper-WHEATFIELD TWP.</t>
  </si>
  <si>
    <t>1.30150</t>
  </si>
  <si>
    <t>WHEATFIELD CORP</t>
  </si>
  <si>
    <t>Jasper-WHEATFIELD CORP</t>
  </si>
  <si>
    <t>1.76980</t>
  </si>
  <si>
    <t>RENSSELAER CORP. (NEWTON)</t>
  </si>
  <si>
    <t>Jasper-RENSSELAER CORP. (NEWTON)</t>
  </si>
  <si>
    <t>1.66790</t>
  </si>
  <si>
    <t>REMINGTON (CARPENTER)</t>
  </si>
  <si>
    <t>Jasper-REMINGTON (CARPENTER)</t>
  </si>
  <si>
    <t>38</t>
  </si>
  <si>
    <t>Jay</t>
  </si>
  <si>
    <t>PENN</t>
  </si>
  <si>
    <t>Jay-PENN</t>
  </si>
  <si>
    <t>1.85980</t>
  </si>
  <si>
    <t>PENNVILLE TOWN</t>
  </si>
  <si>
    <t>Jay-PENNVILLE TOWN</t>
  </si>
  <si>
    <t>2.84470</t>
  </si>
  <si>
    <t>DUNKIRK CITY</t>
  </si>
  <si>
    <t>Jay-DUNKIRK CITY</t>
  </si>
  <si>
    <t>3.56550</t>
  </si>
  <si>
    <t>BEARCREEK TOWNSH</t>
  </si>
  <si>
    <t>Jay-BEARCREEK TOWNSH</t>
  </si>
  <si>
    <t>1.83670</t>
  </si>
  <si>
    <t>BRYANT TOWN</t>
  </si>
  <si>
    <t>Jay-BRYANT TOWN</t>
  </si>
  <si>
    <t>2.47250</t>
  </si>
  <si>
    <t>Jay-GREENE</t>
  </si>
  <si>
    <t>1.81460</t>
  </si>
  <si>
    <t>Jay-JACKSON</t>
  </si>
  <si>
    <t>1.83270</t>
  </si>
  <si>
    <t>Jay-JEFFERSON</t>
  </si>
  <si>
    <t>1.81880</t>
  </si>
  <si>
    <t>KNOX TWP</t>
  </si>
  <si>
    <t>Jay-KNOX TWP</t>
  </si>
  <si>
    <t>1.81340</t>
  </si>
  <si>
    <t>MADISON TOWNSHIP</t>
  </si>
  <si>
    <t>Jay-MADISON TOWNSHIP</t>
  </si>
  <si>
    <t>1.83120</t>
  </si>
  <si>
    <t>SALAMONIA TOWN</t>
  </si>
  <si>
    <t>Jay-SALAMONIA TOWN</t>
  </si>
  <si>
    <t>1.99920</t>
  </si>
  <si>
    <t>NOBLE TWP</t>
  </si>
  <si>
    <t>Jay-NOBLE TWP</t>
  </si>
  <si>
    <t>1.81360</t>
  </si>
  <si>
    <t>PIKE TWP</t>
  </si>
  <si>
    <t>Jay-PIKE TWP</t>
  </si>
  <si>
    <t>1.84240</t>
  </si>
  <si>
    <t>Jay-RICHLAND</t>
  </si>
  <si>
    <t>1.83830</t>
  </si>
  <si>
    <t>REDKEY</t>
  </si>
  <si>
    <t>Jay-REDKEY</t>
  </si>
  <si>
    <t>3.42910</t>
  </si>
  <si>
    <t>Jay-WABASH</t>
  </si>
  <si>
    <t>Jay-WAYNE</t>
  </si>
  <si>
    <t>1.86770</t>
  </si>
  <si>
    <t>PORTLAND CITY</t>
  </si>
  <si>
    <t>Jay-PORTLAND CITY</t>
  </si>
  <si>
    <t>3.40670</t>
  </si>
  <si>
    <t>39</t>
  </si>
  <si>
    <t>GRAHAM TWP</t>
  </si>
  <si>
    <t>Jefferson-GRAHAM TWP</t>
  </si>
  <si>
    <t>1.70360</t>
  </si>
  <si>
    <t>HANOVER TOWNSHIP</t>
  </si>
  <si>
    <t>Jefferson-HANOVER TOWNSHIP</t>
  </si>
  <si>
    <t>2.04950</t>
  </si>
  <si>
    <t>HANOVER TOWN</t>
  </si>
  <si>
    <t>Jefferson-HANOVER TOWN</t>
  </si>
  <si>
    <t>2.43820</t>
  </si>
  <si>
    <t>LANCASTER TWP</t>
  </si>
  <si>
    <t>Jefferson-LANCASTER TWP</t>
  </si>
  <si>
    <t>1.71730</t>
  </si>
  <si>
    <t>DUPONT TOWN</t>
  </si>
  <si>
    <t>Jefferson-DUPONT TOWN</t>
  </si>
  <si>
    <t>1.87870</t>
  </si>
  <si>
    <t>Jefferson-MADISON TOWNSHIP</t>
  </si>
  <si>
    <t>1.71390</t>
  </si>
  <si>
    <t>MADISON CITY</t>
  </si>
  <si>
    <t>Jefferson-MADISON CITY</t>
  </si>
  <si>
    <t>2.81350</t>
  </si>
  <si>
    <t>MILTON TWP</t>
  </si>
  <si>
    <t>Jefferson-MILTON TWP</t>
  </si>
  <si>
    <t>1.71230</t>
  </si>
  <si>
    <t>BROOKSBURG</t>
  </si>
  <si>
    <t>Jefferson-BROOKSBURG</t>
  </si>
  <si>
    <t>2.05620</t>
  </si>
  <si>
    <t>MONROE TWP</t>
  </si>
  <si>
    <t>Jefferson-MONROE TWP</t>
  </si>
  <si>
    <t>1.75140</t>
  </si>
  <si>
    <t>REPUBLICAN TWP</t>
  </si>
  <si>
    <t>Jefferson-REPUBLICAN TWP</t>
  </si>
  <si>
    <t>2.07570</t>
  </si>
  <si>
    <t>SALUDA TWP</t>
  </si>
  <si>
    <t>Jefferson-SALUDA TWP</t>
  </si>
  <si>
    <t>2.04630</t>
  </si>
  <si>
    <t>SHELBY TOWNSHIP</t>
  </si>
  <si>
    <t>Jefferson-SHELBY TOWNSHIP</t>
  </si>
  <si>
    <t>1.72370</t>
  </si>
  <si>
    <t>SMYRNA TWP</t>
  </si>
  <si>
    <t>Jefferson-SMYRNA TWP</t>
  </si>
  <si>
    <t>2.06040</t>
  </si>
  <si>
    <t>40</t>
  </si>
  <si>
    <t>BIGGER TWP</t>
  </si>
  <si>
    <t>Jennings-BIGGER TWP</t>
  </si>
  <si>
    <t>1.96880</t>
  </si>
  <si>
    <t>CAMPBELL TWP</t>
  </si>
  <si>
    <t>Jennings-CAMPBELL TWP</t>
  </si>
  <si>
    <t>1.92320</t>
  </si>
  <si>
    <t>Jennings-CENTER TWP</t>
  </si>
  <si>
    <t>1.94110</t>
  </si>
  <si>
    <t>NORTH VERNON</t>
  </si>
  <si>
    <t>Jennings-NORTH VERNON</t>
  </si>
  <si>
    <t>COLUMBIA TWP</t>
  </si>
  <si>
    <t>Jennings-COLUMBIA TWP</t>
  </si>
  <si>
    <t>1.92810</t>
  </si>
  <si>
    <t>GENEVA TWP</t>
  </si>
  <si>
    <t>Jennings-GENEVA TWP</t>
  </si>
  <si>
    <t>1.94790</t>
  </si>
  <si>
    <t>LOVETT TWP</t>
  </si>
  <si>
    <t>Jennings-LOVETT TWP</t>
  </si>
  <si>
    <t>1.93170</t>
  </si>
  <si>
    <t>MARION TWP</t>
  </si>
  <si>
    <t>Jennings-MARION TWP</t>
  </si>
  <si>
    <t>1.94150</t>
  </si>
  <si>
    <t>Jennings-MONTGOMERY</t>
  </si>
  <si>
    <t>1.95970</t>
  </si>
  <si>
    <t>SANDCREEK TWP</t>
  </si>
  <si>
    <t>Jennings-SANDCREEK TWP</t>
  </si>
  <si>
    <t>1.97310</t>
  </si>
  <si>
    <t>SPENCER TWP</t>
  </si>
  <si>
    <t>Jennings-SPENCER TWP</t>
  </si>
  <si>
    <t>VERNON TWP</t>
  </si>
  <si>
    <t>Jennings-VERNON TWP</t>
  </si>
  <si>
    <t>1.97760</t>
  </si>
  <si>
    <t>TOWN OF VERNON</t>
  </si>
  <si>
    <t>Jennings-TOWN OF VERNON</t>
  </si>
  <si>
    <t>HIDDEN VALLEY</t>
  </si>
  <si>
    <t>Jennings-HIDDEN VALLEY</t>
  </si>
  <si>
    <t>North Vernon Area 1</t>
  </si>
  <si>
    <t>Jennings-North Vernon Area 1</t>
  </si>
  <si>
    <t>41</t>
  </si>
  <si>
    <t>Johnson</t>
  </si>
  <si>
    <t>BLUE RIVER TWP</t>
  </si>
  <si>
    <t>Johnson-BLUE RIVER TWP</t>
  </si>
  <si>
    <t>1.52720</t>
  </si>
  <si>
    <t>EDINBURGH TOWN - EDINBURGH LIB</t>
  </si>
  <si>
    <t>Johnson-EDINBURGH TOWN - EDINBURGH LIB</t>
  </si>
  <si>
    <t>3.94120</t>
  </si>
  <si>
    <t>AMITY FPD - BLUE RIVER TWP</t>
  </si>
  <si>
    <t>Johnson-AMITY FPD - BLUE RIVER TWP</t>
  </si>
  <si>
    <t>1.66640</t>
  </si>
  <si>
    <t>NEEDHAM FPD - CLARK TWP</t>
  </si>
  <si>
    <t>Johnson-NEEDHAM FPD - CLARK TWP</t>
  </si>
  <si>
    <t>2.36780</t>
  </si>
  <si>
    <t>WHITELAND FPD - CLARK TWP</t>
  </si>
  <si>
    <t>Johnson-WHITELAND FPD - CLARK TWP</t>
  </si>
  <si>
    <t>2.30050</t>
  </si>
  <si>
    <t>FRANKLIN TWP</t>
  </si>
  <si>
    <t>Johnson-FRANKLIN TWP</t>
  </si>
  <si>
    <t>1.95330</t>
  </si>
  <si>
    <t>FRANKLIN CITY - FRANKLIN TWP</t>
  </si>
  <si>
    <t>Johnson-FRANKLIN CITY - FRANKLIN TWP</t>
  </si>
  <si>
    <t>3.26300</t>
  </si>
  <si>
    <t>WHITELAND TOWN-WFPD-FRNKLN TWP</t>
  </si>
  <si>
    <t>Johnson-WHITELAND TOWN-WFPD-FRNKLN TWP</t>
  </si>
  <si>
    <t>2.42310</t>
  </si>
  <si>
    <t>AMITY FPD - FRANKLIN TWP</t>
  </si>
  <si>
    <t>Johnson-AMITY FPD - FRANKLIN TWP</t>
  </si>
  <si>
    <t>2.06090</t>
  </si>
  <si>
    <t>NEEDHAM FPD - FRANKLIN TWP</t>
  </si>
  <si>
    <t>Johnson-NEEDHAM FPD - FRANKLIN TWP</t>
  </si>
  <si>
    <t>2.05790</t>
  </si>
  <si>
    <t>BARGERSVILLE FPD -FRANKLIN TWP</t>
  </si>
  <si>
    <t>Johnson-BARGERSVILLE FPD -FRANKLIN TWP</t>
  </si>
  <si>
    <t>2.23690</t>
  </si>
  <si>
    <t>WHITELAND FPD - FRANKLIN TWP</t>
  </si>
  <si>
    <t>Johnson-WHITELAND FPD - FRANKLIN TWP</t>
  </si>
  <si>
    <t>1.99060</t>
  </si>
  <si>
    <t>HENSLEY FPD - HENSLEY TWP</t>
  </si>
  <si>
    <t>Johnson-HENSLEY FPD - HENSLEY TWP</t>
  </si>
  <si>
    <t>1.27590</t>
  </si>
  <si>
    <t>TRAFALGAR TOWN - HENSLEY TWP</t>
  </si>
  <si>
    <t>Johnson-TRAFALGAR TOWN - HENSLEY TWP</t>
  </si>
  <si>
    <t>2.05220</t>
  </si>
  <si>
    <t>NEEDHAM FPD - NEEDHAM TWP</t>
  </si>
  <si>
    <t>Johnson-NEEDHAM FPD - NEEDHAM TWP</t>
  </si>
  <si>
    <t>2.04550</t>
  </si>
  <si>
    <t>FRANKLIN CITY - NEEDHAM TWP</t>
  </si>
  <si>
    <t>Johnson-FRANKLIN CITY - NEEDHAM TWP</t>
  </si>
  <si>
    <t>3.25060</t>
  </si>
  <si>
    <t>AMITY FPD - NEEDHAM TWP</t>
  </si>
  <si>
    <t>Johnson-AMITY FPD - NEEDHAM TWP</t>
  </si>
  <si>
    <t>2.04850</t>
  </si>
  <si>
    <t>NINEVEH FPD - NINEVEH TWP</t>
  </si>
  <si>
    <t>Johnson-NINEVEH FPD - NINEVEH TWP</t>
  </si>
  <si>
    <t>1.22000</t>
  </si>
  <si>
    <t>PRINCES LAKES TOWN - NIN TWP</t>
  </si>
  <si>
    <t>Johnson-PRINCES LAKES TOWN - NIN TWP</t>
  </si>
  <si>
    <t>1.74970</t>
  </si>
  <si>
    <t>TRAFALGAR TOWN - NINEVEH TWP</t>
  </si>
  <si>
    <t>Johnson-TRAFALGAR TOWN - NINEVEH TWP</t>
  </si>
  <si>
    <t>2.06290</t>
  </si>
  <si>
    <t>PLEASANT TWP - CP SCH - CO LIB</t>
  </si>
  <si>
    <t>Johnson-PLEASANT TWP - CP SCH - CO LIB</t>
  </si>
  <si>
    <t>2.39530</t>
  </si>
  <si>
    <t>PLEASANT TWP - GWD SCH -CO LIB</t>
  </si>
  <si>
    <t>Johnson-PLEASANT TWP - GWD SCH -CO LIB</t>
  </si>
  <si>
    <t>1.38120</t>
  </si>
  <si>
    <t>GREENWOOD CITY - CP SCH-PL TWP</t>
  </si>
  <si>
    <t>Johnson-GREENWOOD CITY - CP SCH-PL TWP</t>
  </si>
  <si>
    <t>2.91700</t>
  </si>
  <si>
    <t>GREENWOOD CITY - PLEASANT TWP</t>
  </si>
  <si>
    <t>Johnson-GREENWOOD CITY - PLEASANT TWP</t>
  </si>
  <si>
    <t>1.90290</t>
  </si>
  <si>
    <t>NEW WHITELAND TOWN</t>
  </si>
  <si>
    <t>Johnson-NEW WHITELAND TOWN</t>
  </si>
  <si>
    <t>2.95500</t>
  </si>
  <si>
    <t>WHITELAND TOWN - PLEASANT TWP</t>
  </si>
  <si>
    <t>Johnson-WHITELAND TOWN - PLEASANT TWP</t>
  </si>
  <si>
    <t>2.72660</t>
  </si>
  <si>
    <t>FRANKLIN CITY - PLEASANT TWP</t>
  </si>
  <si>
    <t>Johnson-FRANKLIN CITY - PLEASANT TWP</t>
  </si>
  <si>
    <t>3.56650</t>
  </si>
  <si>
    <t>GWD CITY - CP SCH - CO LIB</t>
  </si>
  <si>
    <t>Johnson-GWD CITY - CP SCH - CO LIB</t>
  </si>
  <si>
    <t>2.86220</t>
  </si>
  <si>
    <t>PLEASANT TWP - CP SCH -GWD LIB</t>
  </si>
  <si>
    <t>Johnson-PLEASANT TWP - CP SCH -GWD LIB</t>
  </si>
  <si>
    <t>2.45010</t>
  </si>
  <si>
    <t>PLEASANT TWP -GWD SCH -GWD LIB</t>
  </si>
  <si>
    <t>Johnson-PLEASANT TWP -GWD SCH -GWD LIB</t>
  </si>
  <si>
    <t>1.43600</t>
  </si>
  <si>
    <t>WHITELAND FPD - PLEASANT TWP</t>
  </si>
  <si>
    <t>Johnson-WHITELAND FPD - PLEASANT TWP</t>
  </si>
  <si>
    <t>2.29410</t>
  </si>
  <si>
    <t>HENSLEY FPD - UNION TWP</t>
  </si>
  <si>
    <t>Johnson-HENSLEY FPD - UNION TWP</t>
  </si>
  <si>
    <t>2.00600</t>
  </si>
  <si>
    <t>BARGERSVILLE TOWN - UNION TWP</t>
  </si>
  <si>
    <t>Johnson-BARGERSVILLE TOWN - UNION TWP</t>
  </si>
  <si>
    <t>2.78940</t>
  </si>
  <si>
    <t>BARGERSVILLE FPD - UNION TWP</t>
  </si>
  <si>
    <t>Johnson-BARGERSVILLE FPD - UNION TWP</t>
  </si>
  <si>
    <t>2.21650</t>
  </si>
  <si>
    <t>BARGERSVILLE FPD - WR TWP</t>
  </si>
  <si>
    <t>Johnson-BARGERSVILLE FPD - WR TWP</t>
  </si>
  <si>
    <t>1.75130</t>
  </si>
  <si>
    <t>WHITE RIVER FPD - WR TWP</t>
  </si>
  <si>
    <t>Johnson-WHITE RIVER FPD - WR TWP</t>
  </si>
  <si>
    <t>1.73690</t>
  </si>
  <si>
    <t>BARGERSVILLE TOWN - WR TWP</t>
  </si>
  <si>
    <t>Johnson-BARGERSVILLE TOWN - WR TWP</t>
  </si>
  <si>
    <t>2.32420</t>
  </si>
  <si>
    <t>GREENWOOD CITY - WHITE RVR TWP</t>
  </si>
  <si>
    <t>Johnson-GREENWOOD CITY - WHITE RVR TWP</t>
  </si>
  <si>
    <t>GREENWOOD CITY -WR FPD -WR TWP</t>
  </si>
  <si>
    <t>Johnson-GREENWOOD CITY -WR FPD -WR TWP</t>
  </si>
  <si>
    <t>2.13390</t>
  </si>
  <si>
    <t>GWD CITY - GWD SCH - CO LIB</t>
  </si>
  <si>
    <t>Johnson-GWD CITY - GWD SCH - CO LIB</t>
  </si>
  <si>
    <t>1.84810</t>
  </si>
  <si>
    <t>GREENWOOD CITY -GWD SCH-WR TWP</t>
  </si>
  <si>
    <t>Johnson-GREENWOOD CITY -GWD SCH-WR TWP</t>
  </si>
  <si>
    <t>1.84610</t>
  </si>
  <si>
    <t>HENSLEY FPD - FRANKLIN TWP</t>
  </si>
  <si>
    <t>Johnson-HENSLEY FPD - FRANKLIN TWP</t>
  </si>
  <si>
    <t>2.02640</t>
  </si>
  <si>
    <t>EDINBURGH TOWN - COUNTY LIB</t>
  </si>
  <si>
    <t>Johnson-EDINBURGH TOWN - COUNTY LIB</t>
  </si>
  <si>
    <t>3.89750</t>
  </si>
  <si>
    <t>GWD CITY-CP SCH-CLARK TWP</t>
  </si>
  <si>
    <t>Johnson-GWD CITY-CP SCH-CLARK TWP</t>
  </si>
  <si>
    <t>2.86860</t>
  </si>
  <si>
    <t>WHITELAND TOWN EAST - PL TWP</t>
  </si>
  <si>
    <t>Johnson-WHITELAND TOWN EAST - PL TWP</t>
  </si>
  <si>
    <t>TRFLGR TWN - NIN FPD - NIN TWP</t>
  </si>
  <si>
    <t>Johnson-TRFLGR TWN - NIN FPD - NIN TWP</t>
  </si>
  <si>
    <t>1.99630</t>
  </si>
  <si>
    <t>GWD CITY-CP SCH-GWD LIB-PL-MTE</t>
  </si>
  <si>
    <t>Johnson-GWD CITY-CP SCH-GWD LIB-PL-MTE</t>
  </si>
  <si>
    <t>2.25970</t>
  </si>
  <si>
    <t>GWD CITY-GWD SC-GWD LIB-PL-MTE</t>
  </si>
  <si>
    <t>Johnson-GWD CITY-GWD SC-GWD LIB-PL-MTE</t>
  </si>
  <si>
    <t>1.24560</t>
  </si>
  <si>
    <t>GWD CITY-CP SCH-CO LIB-PL-MTE</t>
  </si>
  <si>
    <t>Johnson-GWD CITY-CP SCH-CO LIB-PL-MTE</t>
  </si>
  <si>
    <t>2.20490</t>
  </si>
  <si>
    <t>GWD CITY-CO LIB-WR FPD -WR-MTE</t>
  </si>
  <si>
    <t>Johnson-GWD CITY-CO LIB-WR FPD -WR-MTE</t>
  </si>
  <si>
    <t>BARG TOWN-BARG FPD-WR TWP-MTE</t>
  </si>
  <si>
    <t>Johnson-BARG TOWN-BARG FPD-WR TWP-MTE</t>
  </si>
  <si>
    <t>WHITELAND TOWN-PL TWP-10YR MTE</t>
  </si>
  <si>
    <t>Johnson-WHITELAND TOWN-PL TWP-10YR MTE</t>
  </si>
  <si>
    <t>WHITELAND TOWN-CL TWP-10YR MTE</t>
  </si>
  <si>
    <t>Johnson-WHITELAND TOWN-CL TWP-10YR MTE</t>
  </si>
  <si>
    <t>WHITELAND TOWN-CL TWP</t>
  </si>
  <si>
    <t>Johnson-WHITELAND TOWN-CL TWP</t>
  </si>
  <si>
    <t>2.73300</t>
  </si>
  <si>
    <t>GWD CITY-CP SCH-CL TWP-MTE</t>
  </si>
  <si>
    <t>Johnson-GWD CITY-CP SCH-CL TWP-MTE</t>
  </si>
  <si>
    <t>2.21130</t>
  </si>
  <si>
    <t>42</t>
  </si>
  <si>
    <t>Knox</t>
  </si>
  <si>
    <t>Busseron Twp</t>
  </si>
  <si>
    <t>Knox-Busseron Twp</t>
  </si>
  <si>
    <t>1.40130</t>
  </si>
  <si>
    <t>Oaktown Town</t>
  </si>
  <si>
    <t>Knox-Oaktown Town</t>
  </si>
  <si>
    <t>1.85540</t>
  </si>
  <si>
    <t>Decker Twp</t>
  </si>
  <si>
    <t>Knox-Decker Twp</t>
  </si>
  <si>
    <t>1.49770</t>
  </si>
  <si>
    <t>Knox-Harrison Twp</t>
  </si>
  <si>
    <t>1.50380</t>
  </si>
  <si>
    <t>Monroe City</t>
  </si>
  <si>
    <t>Knox-Monroe City</t>
  </si>
  <si>
    <t>Johnson Twp</t>
  </si>
  <si>
    <t>Knox-Johnson Twp</t>
  </si>
  <si>
    <t>1.63990</t>
  </si>
  <si>
    <t>Decker Town</t>
  </si>
  <si>
    <t>Knox-Decker Town</t>
  </si>
  <si>
    <t>2.78920</t>
  </si>
  <si>
    <t>Palmyra Twp</t>
  </si>
  <si>
    <t>Knox-Palmyra Twp</t>
  </si>
  <si>
    <t>1.47800</t>
  </si>
  <si>
    <t>Steen Twp</t>
  </si>
  <si>
    <t>Knox-Steen Twp</t>
  </si>
  <si>
    <t>1.46490</t>
  </si>
  <si>
    <t>Wheatland Town</t>
  </si>
  <si>
    <t>Knox-Wheatland Town</t>
  </si>
  <si>
    <t>1.99150</t>
  </si>
  <si>
    <t>Vigo South</t>
  </si>
  <si>
    <t>Knox-Vigo South</t>
  </si>
  <si>
    <t>1.69170</t>
  </si>
  <si>
    <t>Bicknell-Vigo</t>
  </si>
  <si>
    <t>Knox-Bicknell-Vigo</t>
  </si>
  <si>
    <t>3.89900</t>
  </si>
  <si>
    <t>Edwardsport Town</t>
  </si>
  <si>
    <t>Knox-Edwardsport Town</t>
  </si>
  <si>
    <t>2.74920</t>
  </si>
  <si>
    <t>Sandborn Town</t>
  </si>
  <si>
    <t>Knox-Sandborn Town</t>
  </si>
  <si>
    <t>2.45500</t>
  </si>
  <si>
    <t>Knox-Washington Twp</t>
  </si>
  <si>
    <t>1.47200</t>
  </si>
  <si>
    <t>Bicknell Washington</t>
  </si>
  <si>
    <t>Knox-Bicknell Washington</t>
  </si>
  <si>
    <t>3.90830</t>
  </si>
  <si>
    <t>Bruceville Town</t>
  </si>
  <si>
    <t>Knox-Bruceville Town</t>
  </si>
  <si>
    <t>2.62870</t>
  </si>
  <si>
    <t>Widner Twp</t>
  </si>
  <si>
    <t>Knox-Widner Twp</t>
  </si>
  <si>
    <t>1.43630</t>
  </si>
  <si>
    <t>Vincennes City I</t>
  </si>
  <si>
    <t>Knox-Vincennes City I</t>
  </si>
  <si>
    <t>4.09120</t>
  </si>
  <si>
    <t>Vincennes Twp</t>
  </si>
  <si>
    <t>Knox-Vincennes Twp</t>
  </si>
  <si>
    <t>2.12530</t>
  </si>
  <si>
    <t>South Knox Twp</t>
  </si>
  <si>
    <t>Knox-South Knox Twp</t>
  </si>
  <si>
    <t>1.79880</t>
  </si>
  <si>
    <t>Vigo North Twp</t>
  </si>
  <si>
    <t>Knox-Vigo North Twp</t>
  </si>
  <si>
    <t>1.44290</t>
  </si>
  <si>
    <t>Vigo Central Twp</t>
  </si>
  <si>
    <t>Knox-Vigo Central Twp</t>
  </si>
  <si>
    <t>1.35000</t>
  </si>
  <si>
    <t>Vincennes City II</t>
  </si>
  <si>
    <t>Knox-Vincennes City II</t>
  </si>
  <si>
    <t>3.70140</t>
  </si>
  <si>
    <t>43</t>
  </si>
  <si>
    <t>Kosciusko</t>
  </si>
  <si>
    <t>Kosciusko-Clay</t>
  </si>
  <si>
    <t>1.24340</t>
  </si>
  <si>
    <t>Claypool</t>
  </si>
  <si>
    <t>Kosciusko-Claypool</t>
  </si>
  <si>
    <t>2.14650</t>
  </si>
  <si>
    <t>Etna</t>
  </si>
  <si>
    <t>Kosciusko-Etna</t>
  </si>
  <si>
    <t>1.20510</t>
  </si>
  <si>
    <t>Etna Green</t>
  </si>
  <si>
    <t>Kosciusko-Etna Green</t>
  </si>
  <si>
    <t>1.82380</t>
  </si>
  <si>
    <t>Kosciusko-Franklin</t>
  </si>
  <si>
    <t>1.36740</t>
  </si>
  <si>
    <t>Kosciusko-Jackson</t>
  </si>
  <si>
    <t>1.57790</t>
  </si>
  <si>
    <t>Sidney</t>
  </si>
  <si>
    <t>Kosciusko-Sidney</t>
  </si>
  <si>
    <t>2.14200</t>
  </si>
  <si>
    <t>Jefferson West</t>
  </si>
  <si>
    <t>Kosciusko-Jefferson West</t>
  </si>
  <si>
    <t>1.56370</t>
  </si>
  <si>
    <t>Jefferson East</t>
  </si>
  <si>
    <t>Kosciusko-Jefferson East</t>
  </si>
  <si>
    <t>0.88230</t>
  </si>
  <si>
    <t>Kosciusko-Lake</t>
  </si>
  <si>
    <t>1.22970</t>
  </si>
  <si>
    <t>Silver Lake</t>
  </si>
  <si>
    <t>Kosciusko-Silver Lake</t>
  </si>
  <si>
    <t>2.77730</t>
  </si>
  <si>
    <t>Kosciusko-Monroe</t>
  </si>
  <si>
    <t>1.51820</t>
  </si>
  <si>
    <t>Plain</t>
  </si>
  <si>
    <t>Kosciusko-Plain</t>
  </si>
  <si>
    <t>1.17080</t>
  </si>
  <si>
    <t>Warsaw Plain</t>
  </si>
  <si>
    <t>Kosciusko-Warsaw Plain</t>
  </si>
  <si>
    <t>2.55620</t>
  </si>
  <si>
    <t>Leesburg</t>
  </si>
  <si>
    <t>Kosciusko-Leesburg</t>
  </si>
  <si>
    <t>1.68500</t>
  </si>
  <si>
    <t>Prairie</t>
  </si>
  <si>
    <t>Kosciusko-Prairie</t>
  </si>
  <si>
    <t>1.22370</t>
  </si>
  <si>
    <t>Scott</t>
  </si>
  <si>
    <t>Kosciusko-Scott</t>
  </si>
  <si>
    <t>1.32090</t>
  </si>
  <si>
    <t>Seward</t>
  </si>
  <si>
    <t>Kosciusko-Seward</t>
  </si>
  <si>
    <t>Burket</t>
  </si>
  <si>
    <t>Kosciusko-Burket</t>
  </si>
  <si>
    <t>1.79290</t>
  </si>
  <si>
    <t>Tippecanoe</t>
  </si>
  <si>
    <t>Kosciusko-Tippecanoe</t>
  </si>
  <si>
    <t>0.90030</t>
  </si>
  <si>
    <t>North Webster</t>
  </si>
  <si>
    <t>Kosciusko-North Webster</t>
  </si>
  <si>
    <t>1.54430</t>
  </si>
  <si>
    <t>Turkey Creek</t>
  </si>
  <si>
    <t>Kosciusko-Turkey Creek</t>
  </si>
  <si>
    <t>0.90830</t>
  </si>
  <si>
    <t>Syracuse</t>
  </si>
  <si>
    <t>Kosciusko-Syracuse</t>
  </si>
  <si>
    <t>1.89900</t>
  </si>
  <si>
    <t>Van Buren</t>
  </si>
  <si>
    <t>Kosciusko-Van Buren</t>
  </si>
  <si>
    <t>0.88780</t>
  </si>
  <si>
    <t>Milford</t>
  </si>
  <si>
    <t>Kosciusko-Milford</t>
  </si>
  <si>
    <t>1.80850</t>
  </si>
  <si>
    <t>Kosciusko-Washington</t>
  </si>
  <si>
    <t>1.60730</t>
  </si>
  <si>
    <t>Pierceton</t>
  </si>
  <si>
    <t>Kosciusko-Pierceton</t>
  </si>
  <si>
    <t>2.14750</t>
  </si>
  <si>
    <t>Kosciusko-Wayne</t>
  </si>
  <si>
    <t>1.59100</t>
  </si>
  <si>
    <t>Warsaw</t>
  </si>
  <si>
    <t>Kosciusko-Warsaw</t>
  </si>
  <si>
    <t>2.57140</t>
  </si>
  <si>
    <t>Winona Lake</t>
  </si>
  <si>
    <t>Kosciusko-Winona Lake</t>
  </si>
  <si>
    <t>2.01660</t>
  </si>
  <si>
    <t>Kosciusko-Harrison</t>
  </si>
  <si>
    <t>Mentone Harrison</t>
  </si>
  <si>
    <t>Kosciusko-Mentone Harrison</t>
  </si>
  <si>
    <t>2.61000</t>
  </si>
  <si>
    <t>Mentone Franklin</t>
  </si>
  <si>
    <t>Kosciusko-Mentone Franklin</t>
  </si>
  <si>
    <t>2.61750</t>
  </si>
  <si>
    <t>Nappanee Jeff W</t>
  </si>
  <si>
    <t>Kosciusko-Nappanee Jeff W</t>
  </si>
  <si>
    <t>3.09290</t>
  </si>
  <si>
    <t>Warsaw Prairie</t>
  </si>
  <si>
    <t>Kosciusko-Warsaw Prairie</t>
  </si>
  <si>
    <t>2.34300</t>
  </si>
  <si>
    <t>44</t>
  </si>
  <si>
    <t>LaGrange</t>
  </si>
  <si>
    <t>Bloomfield Township</t>
  </si>
  <si>
    <t>LaGrange-Bloomfield Township</t>
  </si>
  <si>
    <t>1.07590</t>
  </si>
  <si>
    <t>Lagrange Town</t>
  </si>
  <si>
    <t>LaGrange-Lagrange Town</t>
  </si>
  <si>
    <t>2.61120</t>
  </si>
  <si>
    <t>Clay Township West</t>
  </si>
  <si>
    <t>LaGrange-Clay Township West</t>
  </si>
  <si>
    <t>1.20960</t>
  </si>
  <si>
    <t>Clay Township East</t>
  </si>
  <si>
    <t>LaGrange-Clay Township East</t>
  </si>
  <si>
    <t>1.08710</t>
  </si>
  <si>
    <t>Clearspring Township</t>
  </si>
  <si>
    <t>LaGrange-Clearspring Township</t>
  </si>
  <si>
    <t>1.18450</t>
  </si>
  <si>
    <t>Topeka Town Clearspring Township</t>
  </si>
  <si>
    <t>LaGrange-Topeka Town Clearspring Township</t>
  </si>
  <si>
    <t>2.86890</t>
  </si>
  <si>
    <t>Eden Township</t>
  </si>
  <si>
    <t>LaGrange-Eden Township</t>
  </si>
  <si>
    <t>Topeka Town Eden Township</t>
  </si>
  <si>
    <t>LaGrange-Topeka Town Eden Township</t>
  </si>
  <si>
    <t>2.86410</t>
  </si>
  <si>
    <t>Greenfield Township</t>
  </si>
  <si>
    <t>LaGrange-Greenfield Township</t>
  </si>
  <si>
    <t>1.05560</t>
  </si>
  <si>
    <t>Johnson Township</t>
  </si>
  <si>
    <t>LaGrange-Johnson Township</t>
  </si>
  <si>
    <t>1.06270</t>
  </si>
  <si>
    <t>Wolcottville Town</t>
  </si>
  <si>
    <t>LaGrange-Wolcottville Town</t>
  </si>
  <si>
    <t>1.99030</t>
  </si>
  <si>
    <t>Lima Township</t>
  </si>
  <si>
    <t>LaGrange-Lima Township</t>
  </si>
  <si>
    <t>1.07960</t>
  </si>
  <si>
    <t>Milford Township</t>
  </si>
  <si>
    <t>LaGrange-Milford Township</t>
  </si>
  <si>
    <t>1.20120</t>
  </si>
  <si>
    <t>Newbury Township</t>
  </si>
  <si>
    <t>LaGrange-Newbury Township</t>
  </si>
  <si>
    <t>1.21320</t>
  </si>
  <si>
    <t>Shipshewana Town</t>
  </si>
  <si>
    <t>LaGrange-Shipshewana Town</t>
  </si>
  <si>
    <t>2.32450</t>
  </si>
  <si>
    <t>LaGrange-Springfield Township</t>
  </si>
  <si>
    <t>1.20900</t>
  </si>
  <si>
    <t>LaGrange-Van Buren Township</t>
  </si>
  <si>
    <t>1.18290</t>
  </si>
  <si>
    <t>Lagrange Clay</t>
  </si>
  <si>
    <t>LaGrange-Lagrange Clay</t>
  </si>
  <si>
    <t>2.59520</t>
  </si>
  <si>
    <t>Twp Topeka - Eden Farm</t>
  </si>
  <si>
    <t>LaGrange-Twp Topeka - Eden Farm</t>
  </si>
  <si>
    <t>1.14040</t>
  </si>
  <si>
    <t>45</t>
  </si>
  <si>
    <t>Calumet</t>
  </si>
  <si>
    <t>Lake-Calumet</t>
  </si>
  <si>
    <t>4.55930</t>
  </si>
  <si>
    <t>Calumet-Gary San</t>
  </si>
  <si>
    <t>Lake-Calumet-Gary San</t>
  </si>
  <si>
    <t>Calumet-Gary</t>
  </si>
  <si>
    <t>Lake-Calumet-Gary</t>
  </si>
  <si>
    <t>8.63540</t>
  </si>
  <si>
    <t>Gary-Calumet</t>
  </si>
  <si>
    <t>Lake-Gary-Calumet</t>
  </si>
  <si>
    <t>7.97370</t>
  </si>
  <si>
    <t>Lake Station-Cal</t>
  </si>
  <si>
    <t>Lake-Lake Station-Cal</t>
  </si>
  <si>
    <t>5.54230</t>
  </si>
  <si>
    <t>Griffith</t>
  </si>
  <si>
    <t>Lake-Griffith</t>
  </si>
  <si>
    <t>3.29110</t>
  </si>
  <si>
    <t>Lake-Cedar Creek</t>
  </si>
  <si>
    <t>1.92400</t>
  </si>
  <si>
    <t>Lowell-Cedar Creek</t>
  </si>
  <si>
    <t>Lake-Lowell-Cedar Creek</t>
  </si>
  <si>
    <t>2.66280</t>
  </si>
  <si>
    <t>Eagle Creek</t>
  </si>
  <si>
    <t>Lake-Eagle Creek</t>
  </si>
  <si>
    <t>1.85820</t>
  </si>
  <si>
    <t>Hanover Twp</t>
  </si>
  <si>
    <t>Lake-Hanover Twp</t>
  </si>
  <si>
    <t>2.29120</t>
  </si>
  <si>
    <t>Cedar Lake-Han</t>
  </si>
  <si>
    <t>Lake-Cedar Lake-Han</t>
  </si>
  <si>
    <t>2.80760</t>
  </si>
  <si>
    <t>St. John-Han Twp</t>
  </si>
  <si>
    <t>Lake-St. John-Han Twp</t>
  </si>
  <si>
    <t>2.75420</t>
  </si>
  <si>
    <t>Hobart Twp</t>
  </si>
  <si>
    <t>Lake-Hobart Twp</t>
  </si>
  <si>
    <t>3.09970</t>
  </si>
  <si>
    <t>Gary-Hob. Twp</t>
  </si>
  <si>
    <t>Lake-Gary-Hob. Twp</t>
  </si>
  <si>
    <t>7.47510</t>
  </si>
  <si>
    <t>Hobart Corp</t>
  </si>
  <si>
    <t>Lake-Hobart Corp</t>
  </si>
  <si>
    <t>3.73550</t>
  </si>
  <si>
    <t>Hobart Corp-Gary San</t>
  </si>
  <si>
    <t>Lake-Hobart Corp-Gary San</t>
  </si>
  <si>
    <t>Hobart Twp-Lk Station</t>
  </si>
  <si>
    <t>Lake-Hobart Twp-Lk Station</t>
  </si>
  <si>
    <t>5.40600</t>
  </si>
  <si>
    <t>Lake Station-Hob</t>
  </si>
  <si>
    <t>Lake-Lake Station-Hob</t>
  </si>
  <si>
    <t>5.26710</t>
  </si>
  <si>
    <t>New Chicago</t>
  </si>
  <si>
    <t>Lake-New Chicago</t>
  </si>
  <si>
    <t>4.12840</t>
  </si>
  <si>
    <t>Hammond</t>
  </si>
  <si>
    <t>Lake-Hammond</t>
  </si>
  <si>
    <t>5.15820</t>
  </si>
  <si>
    <t>East Chicago</t>
  </si>
  <si>
    <t>Lake-East Chicago</t>
  </si>
  <si>
    <t>4.54990</t>
  </si>
  <si>
    <t>Whiting</t>
  </si>
  <si>
    <t>Lake-Whiting</t>
  </si>
  <si>
    <t>3.76390</t>
  </si>
  <si>
    <t>Highland</t>
  </si>
  <si>
    <t>Lake-Highland</t>
  </si>
  <si>
    <t>2.95860</t>
  </si>
  <si>
    <t>Munster</t>
  </si>
  <si>
    <t>Lake-Munster</t>
  </si>
  <si>
    <t>3.48460</t>
  </si>
  <si>
    <t>Ross Twp</t>
  </si>
  <si>
    <t>Lake-Ross Twp</t>
  </si>
  <si>
    <t>Crown Point-Ross</t>
  </si>
  <si>
    <t>Lake-Crown Point-Ross</t>
  </si>
  <si>
    <t>2.54630</t>
  </si>
  <si>
    <t>Merrillville</t>
  </si>
  <si>
    <t>Lake-Merrillville</t>
  </si>
  <si>
    <t>2.50260</t>
  </si>
  <si>
    <t>Merrillville-Gary San</t>
  </si>
  <si>
    <t>Lake-Merrillville-Gary San</t>
  </si>
  <si>
    <t>St. John Township</t>
  </si>
  <si>
    <t>Lake-St. John Township</t>
  </si>
  <si>
    <t>1.84880</t>
  </si>
  <si>
    <t>Griffith-St. John Twp</t>
  </si>
  <si>
    <t>Lake-Griffith-St. John Twp</t>
  </si>
  <si>
    <t>2.80780</t>
  </si>
  <si>
    <t>Dyer</t>
  </si>
  <si>
    <t>Lake-Dyer</t>
  </si>
  <si>
    <t>2.56610</t>
  </si>
  <si>
    <t>St. John Corp</t>
  </si>
  <si>
    <t>Lake-St. John Corp</t>
  </si>
  <si>
    <t>2.30730</t>
  </si>
  <si>
    <t>Schererville</t>
  </si>
  <si>
    <t>Lake-Schererville</t>
  </si>
  <si>
    <t>2.30810</t>
  </si>
  <si>
    <t>West Creek Twp</t>
  </si>
  <si>
    <t>Lake-West Creek Twp</t>
  </si>
  <si>
    <t>1.84120</t>
  </si>
  <si>
    <t>Lowell-West Creek</t>
  </si>
  <si>
    <t>Lake-Lowell-West Creek</t>
  </si>
  <si>
    <t>2.63710</t>
  </si>
  <si>
    <t>Schneider</t>
  </si>
  <si>
    <t>Lake-Schneider</t>
  </si>
  <si>
    <t>3.31660</t>
  </si>
  <si>
    <t>Center Twp</t>
  </si>
  <si>
    <t>Lake-Center Twp</t>
  </si>
  <si>
    <t>2.29280</t>
  </si>
  <si>
    <t>Crown Point-Cen</t>
  </si>
  <si>
    <t>Lake-Crown Point-Cen</t>
  </si>
  <si>
    <t>2.92970</t>
  </si>
  <si>
    <t>Cedar Lake-Center</t>
  </si>
  <si>
    <t>Lake-Cedar Lake-Center</t>
  </si>
  <si>
    <t>2.78500</t>
  </si>
  <si>
    <t>Winfield Township</t>
  </si>
  <si>
    <t>Lake-Winfield Township</t>
  </si>
  <si>
    <t>2.30160</t>
  </si>
  <si>
    <t>Hobart Twp-River Forest Sch</t>
  </si>
  <si>
    <t>Lake-Hobart Twp-River Forest Sch</t>
  </si>
  <si>
    <t>4.23820</t>
  </si>
  <si>
    <t>Hobart Ross</t>
  </si>
  <si>
    <t>Lake-Hobart Ross</t>
  </si>
  <si>
    <t>2.95220</t>
  </si>
  <si>
    <t>Winfield Corp</t>
  </si>
  <si>
    <t>Lake-Winfield Corp</t>
  </si>
  <si>
    <t>2.51450</t>
  </si>
  <si>
    <t>Twn of Winfield-Winfield Water</t>
  </si>
  <si>
    <t>Lake-Twn of Winfield-Winfield Water</t>
  </si>
  <si>
    <t>St John Twp - St John Water</t>
  </si>
  <si>
    <t>Lake-St John Twp - St John Water</t>
  </si>
  <si>
    <t>1.89430</t>
  </si>
  <si>
    <t>Crown Point-St John</t>
  </si>
  <si>
    <t>Lake-Crown Point-St John</t>
  </si>
  <si>
    <t>2.50540</t>
  </si>
  <si>
    <t>Cedar Lake-West Creek</t>
  </si>
  <si>
    <t>Lake-Cedar Lake-West Creek</t>
  </si>
  <si>
    <t>2.40730</t>
  </si>
  <si>
    <t>Cedar Lake - Cedar Creek</t>
  </si>
  <si>
    <t>Lake-Cedar Lake - Cedar Creek</t>
  </si>
  <si>
    <t>2.43300</t>
  </si>
  <si>
    <t>St. John - Center Township</t>
  </si>
  <si>
    <t>Lake-St. John - Center Township</t>
  </si>
  <si>
    <t>2.78930</t>
  </si>
  <si>
    <t>46</t>
  </si>
  <si>
    <t>LaPorte</t>
  </si>
  <si>
    <t>LaPorte-Cass Township</t>
  </si>
  <si>
    <t>1.40650</t>
  </si>
  <si>
    <t>Wanatah Cass</t>
  </si>
  <si>
    <t>LaPorte-Wanatah Cass</t>
  </si>
  <si>
    <t>2.24130</t>
  </si>
  <si>
    <t>Michigan City Coolspring</t>
  </si>
  <si>
    <t>LaPorte-Michigan City Coolspring</t>
  </si>
  <si>
    <t>3.91710</t>
  </si>
  <si>
    <t>Trail Creek Coolspring</t>
  </si>
  <si>
    <t>LaPorte-Trail Creek Coolspring</t>
  </si>
  <si>
    <t>2.69530</t>
  </si>
  <si>
    <t>Dewey Township</t>
  </si>
  <si>
    <t>LaPorte-Dewey Township</t>
  </si>
  <si>
    <t>1.56630</t>
  </si>
  <si>
    <t>La Crosse (dewey)</t>
  </si>
  <si>
    <t>LaPorte-La Crosse (dewey)</t>
  </si>
  <si>
    <t>3.46530</t>
  </si>
  <si>
    <t>Michigan Township</t>
  </si>
  <si>
    <t>LaPorte-Michigan Township</t>
  </si>
  <si>
    <t>1.72120</t>
  </si>
  <si>
    <t>Michigan City Michigan</t>
  </si>
  <si>
    <t>LaPorte-Michigan City Michigan</t>
  </si>
  <si>
    <t>3.91210</t>
  </si>
  <si>
    <t>Long Beach (michigan)</t>
  </si>
  <si>
    <t>LaPorte-Long Beach (michigan)</t>
  </si>
  <si>
    <t>2.01400</t>
  </si>
  <si>
    <t>Michiana Shores Michigan</t>
  </si>
  <si>
    <t>LaPorte-Michiana Shores Michigan</t>
  </si>
  <si>
    <t>1.91270</t>
  </si>
  <si>
    <t>Pottawattamie Park (michigan)</t>
  </si>
  <si>
    <t>LaPorte-Pottawattamie Park (michigan)</t>
  </si>
  <si>
    <t>2.88540</t>
  </si>
  <si>
    <t>Trail Creek Michigan</t>
  </si>
  <si>
    <t>LaPorte-Trail Creek Michigan</t>
  </si>
  <si>
    <t>2.69030</t>
  </si>
  <si>
    <t>New Durham Township</t>
  </si>
  <si>
    <t>LaPorte-New Durham Township</t>
  </si>
  <si>
    <t>1.97150</t>
  </si>
  <si>
    <t>Westville (new Durham)</t>
  </si>
  <si>
    <t>LaPorte-Westville (new Durham)</t>
  </si>
  <si>
    <t>2.72760</t>
  </si>
  <si>
    <t>LaPorte-Center Township</t>
  </si>
  <si>
    <t>1.96840</t>
  </si>
  <si>
    <t>Laporte Center</t>
  </si>
  <si>
    <t>LaPorte-Laporte Center</t>
  </si>
  <si>
    <t>3.62380</t>
  </si>
  <si>
    <t>LaPorte-Clinton Township</t>
  </si>
  <si>
    <t>1.86810</t>
  </si>
  <si>
    <t>Wanatah Clinton</t>
  </si>
  <si>
    <t>LaPorte-Wanatah Clinton</t>
  </si>
  <si>
    <t>2.65630</t>
  </si>
  <si>
    <t>Coolspring Township #1</t>
  </si>
  <si>
    <t>LaPorte-Coolspring Township #1</t>
  </si>
  <si>
    <t>1.75910</t>
  </si>
  <si>
    <t>Coolspring Township #2</t>
  </si>
  <si>
    <t>LaPorte-Coolspring Township #2</t>
  </si>
  <si>
    <t>1.88100</t>
  </si>
  <si>
    <t>Galena Township</t>
  </si>
  <si>
    <t>LaPorte-Galena Township</t>
  </si>
  <si>
    <t>2.05880</t>
  </si>
  <si>
    <t>Hanna Township</t>
  </si>
  <si>
    <t>LaPorte-Hanna Township</t>
  </si>
  <si>
    <t>2.05070</t>
  </si>
  <si>
    <t>Hudson Township</t>
  </si>
  <si>
    <t>LaPorte-Hudson Township</t>
  </si>
  <si>
    <t>2.14330</t>
  </si>
  <si>
    <t>LaPorte-Johnson Township</t>
  </si>
  <si>
    <t>2.05270</t>
  </si>
  <si>
    <t>Kankakee Township</t>
  </si>
  <si>
    <t>LaPorte-Kankakee Township</t>
  </si>
  <si>
    <t>2.19090</t>
  </si>
  <si>
    <t>Laporte Kankakee #1</t>
  </si>
  <si>
    <t>LaPorte-Laporte Kankakee #1</t>
  </si>
  <si>
    <t>3.80300</t>
  </si>
  <si>
    <t>Laporte Kankakee #2</t>
  </si>
  <si>
    <t>LaPorte-Laporte Kankakee #2</t>
  </si>
  <si>
    <t>3.60450</t>
  </si>
  <si>
    <t>LaPorte-Lincoln Township</t>
  </si>
  <si>
    <t>1.97120</t>
  </si>
  <si>
    <t>Noble Township</t>
  </si>
  <si>
    <t>LaPorte-Noble Township</t>
  </si>
  <si>
    <t>1.89450</t>
  </si>
  <si>
    <t>Pleasant Township</t>
  </si>
  <si>
    <t>LaPorte-Pleasant Township</t>
  </si>
  <si>
    <t>2.04650</t>
  </si>
  <si>
    <t>Laporte Pleasant</t>
  </si>
  <si>
    <t>LaPorte-Laporte Pleasant</t>
  </si>
  <si>
    <t>3.61530</t>
  </si>
  <si>
    <t>Prairie Township</t>
  </si>
  <si>
    <t>LaPorte-Prairie Township</t>
  </si>
  <si>
    <t>1.65740</t>
  </si>
  <si>
    <t>Scipio Township</t>
  </si>
  <si>
    <t>LaPorte-Scipio Township</t>
  </si>
  <si>
    <t>1.97280</t>
  </si>
  <si>
    <t>Laporte Scipio</t>
  </si>
  <si>
    <t>LaPorte-Laporte Scipio</t>
  </si>
  <si>
    <t>3.61890</t>
  </si>
  <si>
    <t>LaPorte-Springfield Township</t>
  </si>
  <si>
    <t>Michiana Shores Springfield</t>
  </si>
  <si>
    <t>LaPorte-Michiana Shores Springfield</t>
  </si>
  <si>
    <t>1.92470</t>
  </si>
  <si>
    <t>LaPorte-Union Township</t>
  </si>
  <si>
    <t>2.00700</t>
  </si>
  <si>
    <t>Kingsford Heights (union)</t>
  </si>
  <si>
    <t>LaPorte-Kingsford Heights (union)</t>
  </si>
  <si>
    <t>3.28380</t>
  </si>
  <si>
    <t>LaPorte-Washington Township</t>
  </si>
  <si>
    <t>1.93050</t>
  </si>
  <si>
    <t>Kingsbury (washington)</t>
  </si>
  <si>
    <t>LaPorte-Kingsbury (washington)</t>
  </si>
  <si>
    <t>2.34140</t>
  </si>
  <si>
    <t>Wills Township</t>
  </si>
  <si>
    <t>LaPorte-Wills Township</t>
  </si>
  <si>
    <t>2.07600</t>
  </si>
  <si>
    <t>Pottawattamie Park Mich San</t>
  </si>
  <si>
    <t>LaPorte-Pottawattamie Park Mich San</t>
  </si>
  <si>
    <t>3.16510</t>
  </si>
  <si>
    <t>Long Beach (michigan) Mich San</t>
  </si>
  <si>
    <t>LaPorte-Long Beach (michigan) Mich San</t>
  </si>
  <si>
    <t>2.29370</t>
  </si>
  <si>
    <t>Trail Creek (coolspring) Mich</t>
  </si>
  <si>
    <t>LaPorte-Trail Creek (coolspring) Mich</t>
  </si>
  <si>
    <t>2.97500</t>
  </si>
  <si>
    <t>Trail Creek (michigan) Mich Sa</t>
  </si>
  <si>
    <t>LaPorte-Trail Creek (michigan) Mich Sa</t>
  </si>
  <si>
    <t>2.97000</t>
  </si>
  <si>
    <t>Coolspring Twp #1 Mich San</t>
  </si>
  <si>
    <t>LaPorte-Coolspring Twp #1 Mich San</t>
  </si>
  <si>
    <t>2.03880</t>
  </si>
  <si>
    <t>099</t>
  </si>
  <si>
    <t>Solid Waste Mobile Homes</t>
  </si>
  <si>
    <t>LaPorte-Solid Waste Mobile Homes</t>
  </si>
  <si>
    <t>47</t>
  </si>
  <si>
    <t>Lawrence</t>
  </si>
  <si>
    <t>BONO</t>
  </si>
  <si>
    <t>Lawrence-BONO</t>
  </si>
  <si>
    <t>2.08050</t>
  </si>
  <si>
    <t>GUTHRIE</t>
  </si>
  <si>
    <t>Lawrence-GUTHRIE</t>
  </si>
  <si>
    <t>INDIAN CREEK</t>
  </si>
  <si>
    <t>Lawrence-INDIAN CREEK</t>
  </si>
  <si>
    <t>1.89660</t>
  </si>
  <si>
    <t>Lawrence-MARION</t>
  </si>
  <si>
    <t>2.10600</t>
  </si>
  <si>
    <t>MITCHELL</t>
  </si>
  <si>
    <t>Lawrence-MITCHELL</t>
  </si>
  <si>
    <t>3.71390</t>
  </si>
  <si>
    <t>MARSHALL</t>
  </si>
  <si>
    <t>Lawrence-MARSHALL</t>
  </si>
  <si>
    <t>1.87110</t>
  </si>
  <si>
    <t>Lawrence-PERRY</t>
  </si>
  <si>
    <t>PLEASANT RUN</t>
  </si>
  <si>
    <t>Lawrence-PLEASANT RUN</t>
  </si>
  <si>
    <t>1.90470</t>
  </si>
  <si>
    <t>SHAWSWICK</t>
  </si>
  <si>
    <t>Lawrence-SHAWSWICK</t>
  </si>
  <si>
    <t>1.93220</t>
  </si>
  <si>
    <t>BEDFORD</t>
  </si>
  <si>
    <t>Lawrence-BEDFORD</t>
  </si>
  <si>
    <t>3.70930</t>
  </si>
  <si>
    <t>OOLITIC</t>
  </si>
  <si>
    <t>Lawrence-OOLITIC</t>
  </si>
  <si>
    <t>2.55550</t>
  </si>
  <si>
    <t>SP.VALLEY NO.</t>
  </si>
  <si>
    <t>Lawrence-SP.VALLEY NO.</t>
  </si>
  <si>
    <t>1.87040</t>
  </si>
  <si>
    <t>SPICE VALLEY SO.</t>
  </si>
  <si>
    <t>Lawrence-SPICE VALLEY SO.</t>
  </si>
  <si>
    <t>2.09240</t>
  </si>
  <si>
    <t>48</t>
  </si>
  <si>
    <t>Adams Township</t>
  </si>
  <si>
    <t>Madison-Adams Township</t>
  </si>
  <si>
    <t>2.58180</t>
  </si>
  <si>
    <t>Markleville Town</t>
  </si>
  <si>
    <t>Madison-Markleville Town</t>
  </si>
  <si>
    <t>3.05400</t>
  </si>
  <si>
    <t>Anderson City - Anderson Towns</t>
  </si>
  <si>
    <t>Madison-Anderson City - Anderson Towns</t>
  </si>
  <si>
    <t>5.64100</t>
  </si>
  <si>
    <t>Country Club Heights</t>
  </si>
  <si>
    <t>Madison-Country Club Heights</t>
  </si>
  <si>
    <t>3.82300</t>
  </si>
  <si>
    <t>Edgewood Town</t>
  </si>
  <si>
    <t>Madison-Edgewood Town</t>
  </si>
  <si>
    <t>3.89030</t>
  </si>
  <si>
    <t>River Forest Town</t>
  </si>
  <si>
    <t>Madison-River Forest Town</t>
  </si>
  <si>
    <t>3.68140</t>
  </si>
  <si>
    <t>Woodlawn Heights Town</t>
  </si>
  <si>
    <t>Madison-Woodlawn Heights Town</t>
  </si>
  <si>
    <t>4.06970</t>
  </si>
  <si>
    <t>Madison-Boone Township</t>
  </si>
  <si>
    <t>1.89190</t>
  </si>
  <si>
    <t>Duck Creek Township - Madison</t>
  </si>
  <si>
    <t>Madison-Duck Creek Township - Madison</t>
  </si>
  <si>
    <t>1.88980</t>
  </si>
  <si>
    <t>Duck Crek Twp - Elwood Sch</t>
  </si>
  <si>
    <t>Madison-Duck Crek Twp - Elwood Sch</t>
  </si>
  <si>
    <t>2.54970</t>
  </si>
  <si>
    <t>Elwood City - Duck Creek Twp</t>
  </si>
  <si>
    <t>Madison-Elwood City - Duck Creek Twp</t>
  </si>
  <si>
    <t>5.34580</t>
  </si>
  <si>
    <t>Fall Creek Township</t>
  </si>
  <si>
    <t>Madison-Fall Creek Township</t>
  </si>
  <si>
    <t>2.49700</t>
  </si>
  <si>
    <t>Pendleton Town</t>
  </si>
  <si>
    <t>Madison-Pendleton Town</t>
  </si>
  <si>
    <t>2.94380</t>
  </si>
  <si>
    <t>Madison-Green Township</t>
  </si>
  <si>
    <t>2.30120</t>
  </si>
  <si>
    <t>Ingalls Town</t>
  </si>
  <si>
    <t>Madison-Ingalls Town</t>
  </si>
  <si>
    <t>3.27350</t>
  </si>
  <si>
    <t>Madison-Jackson Township</t>
  </si>
  <si>
    <t>2.64450</t>
  </si>
  <si>
    <t>Lafayette Twp W Central Sch</t>
  </si>
  <si>
    <t>Madison-Lafayette Twp W Central Sch</t>
  </si>
  <si>
    <t>3.07010</t>
  </si>
  <si>
    <t>Lafayette Twp - Anderson Sch</t>
  </si>
  <si>
    <t>Madison-Lafayette Twp - Anderson Sch</t>
  </si>
  <si>
    <t>3.16580</t>
  </si>
  <si>
    <t>Anderson City Lafayette Twp</t>
  </si>
  <si>
    <t>Madison-Anderson City Lafayette Twp</t>
  </si>
  <si>
    <t>5.62030</t>
  </si>
  <si>
    <t>Frankton Town - Lafayette Twp</t>
  </si>
  <si>
    <t>Madison-Frankton Town - Lafayette Twp</t>
  </si>
  <si>
    <t>3.63590</t>
  </si>
  <si>
    <t>Madison-Monroe Township</t>
  </si>
  <si>
    <t>2.03640</t>
  </si>
  <si>
    <t>Alexandria City</t>
  </si>
  <si>
    <t>Madison-Alexandria City</t>
  </si>
  <si>
    <t>4.66770</t>
  </si>
  <si>
    <t>Orestes Town</t>
  </si>
  <si>
    <t>Madison-Orestes Town</t>
  </si>
  <si>
    <t>2.19270</t>
  </si>
  <si>
    <t>Pipe Cr.twp. W.cent.sch.</t>
  </si>
  <si>
    <t>Madison-Pipe Cr.twp. W.cent.sch.</t>
  </si>
  <si>
    <t>2.90150</t>
  </si>
  <si>
    <t>Pipe Cr.twp. Elwood Sch.</t>
  </si>
  <si>
    <t>Madison-Pipe Cr.twp. Elwood Sch.</t>
  </si>
  <si>
    <t>2.63280</t>
  </si>
  <si>
    <t>Elwood City Pipe Cr.twp.</t>
  </si>
  <si>
    <t>Madison-Elwood City Pipe Cr.twp.</t>
  </si>
  <si>
    <t>5.38560</t>
  </si>
  <si>
    <t>Frankton Town Pipe Cr.twp.</t>
  </si>
  <si>
    <t>Madison-Frankton Town Pipe Cr.twp.</t>
  </si>
  <si>
    <t>3.65480</t>
  </si>
  <si>
    <t>Madison-Richland Township</t>
  </si>
  <si>
    <t>2.86580</t>
  </si>
  <si>
    <t>Anderson City Richland Twp</t>
  </si>
  <si>
    <t>Madison-Anderson City Richland Twp</t>
  </si>
  <si>
    <t>5.59420</t>
  </si>
  <si>
    <t>Stony Creek Township</t>
  </si>
  <si>
    <t>Madison-Stony Creek Township</t>
  </si>
  <si>
    <t>3.13180</t>
  </si>
  <si>
    <t>Lapel Town</t>
  </si>
  <si>
    <t>Madison-Lapel Town</t>
  </si>
  <si>
    <t>3.61080</t>
  </si>
  <si>
    <t>Madison-Union Township</t>
  </si>
  <si>
    <t>3.35340</t>
  </si>
  <si>
    <t>Anderson City Union Twp</t>
  </si>
  <si>
    <t>Madison-Anderson City Union Twp</t>
  </si>
  <si>
    <t>5.59060</t>
  </si>
  <si>
    <t>Chesterfield Town</t>
  </si>
  <si>
    <t>Madison-Chesterfield Town</t>
  </si>
  <si>
    <t>4.62190</t>
  </si>
  <si>
    <t>Madison-Van Buren Township</t>
  </si>
  <si>
    <t>2.17070</t>
  </si>
  <si>
    <t>Summitville Town</t>
  </si>
  <si>
    <t>Madison-Summitville Town</t>
  </si>
  <si>
    <t>3.06100</t>
  </si>
  <si>
    <t>Anderson Adams</t>
  </si>
  <si>
    <t>Madison-Anderson Adams</t>
  </si>
  <si>
    <t>5.03060</t>
  </si>
  <si>
    <t>Anderson Fall Creek</t>
  </si>
  <si>
    <t>Madison-Anderson Fall Creek</t>
  </si>
  <si>
    <t>4.80600</t>
  </si>
  <si>
    <t>Anderson Laf.w.c.</t>
  </si>
  <si>
    <t>Madison-Anderson Laf.w.c.</t>
  </si>
  <si>
    <t>5.33920</t>
  </si>
  <si>
    <t>Pendleton Green Township</t>
  </si>
  <si>
    <t>Madison-Pendleton Green Township</t>
  </si>
  <si>
    <t>2.96660</t>
  </si>
  <si>
    <t>Pendleton Green Ag</t>
  </si>
  <si>
    <t>Madison-Pendleton Green Ag</t>
  </si>
  <si>
    <t>Pendleton Fallcreek AG</t>
  </si>
  <si>
    <t>Madison-Pendleton Fallcreek AG</t>
  </si>
  <si>
    <t>Lapel Green Township</t>
  </si>
  <si>
    <t>Madison-Lapel Green Township</t>
  </si>
  <si>
    <t>2.87180</t>
  </si>
  <si>
    <t>49</t>
  </si>
  <si>
    <t>101</t>
  </si>
  <si>
    <t>INDIANAPOLIS CENTER</t>
  </si>
  <si>
    <t>Marion-INDIANAPOLIS CENTER</t>
  </si>
  <si>
    <t>3.10890</t>
  </si>
  <si>
    <t>BEECH GROVE CENTER</t>
  </si>
  <si>
    <t>Marion-BEECH GROVE CENTER</t>
  </si>
  <si>
    <t>5.34490</t>
  </si>
  <si>
    <t>200</t>
  </si>
  <si>
    <t>DECATUR OUTSIDE</t>
  </si>
  <si>
    <t>Marion-DECATUR OUTSIDE</t>
  </si>
  <si>
    <t>3.66310</t>
  </si>
  <si>
    <t>201</t>
  </si>
  <si>
    <t>INDIANAPOLIS DECATUR</t>
  </si>
  <si>
    <t>Marion-INDIANAPOLIS DECATUR</t>
  </si>
  <si>
    <t>3.06090</t>
  </si>
  <si>
    <t>270</t>
  </si>
  <si>
    <t>DECATUR SPEC OUTSIDE SANT</t>
  </si>
  <si>
    <t>Marion-DECATUR SPEC OUTSIDE SANT</t>
  </si>
  <si>
    <t>274</t>
  </si>
  <si>
    <t>DECATUR P&amp;F INSIDE SANT</t>
  </si>
  <si>
    <t>Marion-DECATUR P&amp;F INSIDE SANT</t>
  </si>
  <si>
    <t>3.41790</t>
  </si>
  <si>
    <t>300</t>
  </si>
  <si>
    <t>FRANKLIN OUTSIDE</t>
  </si>
  <si>
    <t>Marion-FRANKLIN OUTSIDE</t>
  </si>
  <si>
    <t>3.04150</t>
  </si>
  <si>
    <t>302</t>
  </si>
  <si>
    <t>FRANKLIN BEECH GROVE</t>
  </si>
  <si>
    <t>Marion-FRANKLIN BEECH GROVE</t>
  </si>
  <si>
    <t>5.31690</t>
  </si>
  <si>
    <t>320</t>
  </si>
  <si>
    <t>BEECH GROVE FRANKLIN SCHL</t>
  </si>
  <si>
    <t>Marion-BEECH GROVE FRANKLIN SCHL</t>
  </si>
  <si>
    <t>4.06520</t>
  </si>
  <si>
    <t>376</t>
  </si>
  <si>
    <t>INDPLS FRKLN FIRE O/S SAN</t>
  </si>
  <si>
    <t>Marion-INDPLS FRKLN FIRE O/S SAN</t>
  </si>
  <si>
    <t>382</t>
  </si>
  <si>
    <t>FRANKLIN SEWER EXEMPTIONS</t>
  </si>
  <si>
    <t>Marion-FRANKLIN SEWER EXEMPTIONS</t>
  </si>
  <si>
    <t>400</t>
  </si>
  <si>
    <t>LAWRENCE OUTSIDE</t>
  </si>
  <si>
    <t>Marion-LAWRENCE OUTSIDE</t>
  </si>
  <si>
    <t>2.51800</t>
  </si>
  <si>
    <t>401</t>
  </si>
  <si>
    <t>INDIANAPOLIS LAWRENCE</t>
  </si>
  <si>
    <t>Marion-INDIANAPOLIS LAWRENCE</t>
  </si>
  <si>
    <t>3.06240</t>
  </si>
  <si>
    <t>407</t>
  </si>
  <si>
    <t>CITY OF LAWRENCE</t>
  </si>
  <si>
    <t>Marion-CITY OF LAWRENCE</t>
  </si>
  <si>
    <t>2.63700</t>
  </si>
  <si>
    <t>474</t>
  </si>
  <si>
    <t>INDPLS P&amp;F INSIDE SAN</t>
  </si>
  <si>
    <t>Marion-INDPLS P&amp;F INSIDE SAN</t>
  </si>
  <si>
    <t>476</t>
  </si>
  <si>
    <t>INDPLS FIRE O/S SANIT</t>
  </si>
  <si>
    <t>Marion-INDPLS FIRE O/S SANIT</t>
  </si>
  <si>
    <t>500</t>
  </si>
  <si>
    <t>PERRY OUTSIDE</t>
  </si>
  <si>
    <t>Marion-PERRY OUTSIDE</t>
  </si>
  <si>
    <t>3.11840</t>
  </si>
  <si>
    <t>501</t>
  </si>
  <si>
    <t>INDIANAPOLIS PERRY</t>
  </si>
  <si>
    <t>Marion-INDIANAPOLIS PERRY</t>
  </si>
  <si>
    <t>3.06220</t>
  </si>
  <si>
    <t>502</t>
  </si>
  <si>
    <t>BEECH GROVE PERRY</t>
  </si>
  <si>
    <t>Marion-BEECH GROVE PERRY</t>
  </si>
  <si>
    <t>5.29820</t>
  </si>
  <si>
    <t>513</t>
  </si>
  <si>
    <t>CITY OF SOUTHPORT</t>
  </si>
  <si>
    <t>Marion-CITY OF SOUTHPORT</t>
  </si>
  <si>
    <t>3.40580</t>
  </si>
  <si>
    <t>520</t>
  </si>
  <si>
    <t>BEECH GROVE PERRY SCHOOL</t>
  </si>
  <si>
    <t>Marion-BEECH GROVE PERRY SCHOOL</t>
  </si>
  <si>
    <t>4.14210</t>
  </si>
  <si>
    <t>523</t>
  </si>
  <si>
    <t>TOWN OF HOMECROFT</t>
  </si>
  <si>
    <t>Marion-TOWN OF HOMECROFT</t>
  </si>
  <si>
    <t>3.56340</t>
  </si>
  <si>
    <t>570</t>
  </si>
  <si>
    <t>INDPLS PERRY PLC O/S SAN</t>
  </si>
  <si>
    <t>Marion-INDPLS PERRY PLC O/S SAN</t>
  </si>
  <si>
    <t>574</t>
  </si>
  <si>
    <t>INDPLS PERRY P&amp;F IN SAN</t>
  </si>
  <si>
    <t>Marion-INDPLS PERRY P&amp;F IN SAN</t>
  </si>
  <si>
    <t>576</t>
  </si>
  <si>
    <t>INDPLS PERRY FIRE O/S SAN</t>
  </si>
  <si>
    <t>Marion-INDPLS PERRY FIRE O/S SAN</t>
  </si>
  <si>
    <t>600</t>
  </si>
  <si>
    <t>PIKE OUTSIDE</t>
  </si>
  <si>
    <t>Marion-PIKE OUTSIDE</t>
  </si>
  <si>
    <t>2.58740</t>
  </si>
  <si>
    <t>601</t>
  </si>
  <si>
    <t>INDIANAPOLIS PIKE</t>
  </si>
  <si>
    <t>Marion-INDIANAPOLIS PIKE</t>
  </si>
  <si>
    <t>604</t>
  </si>
  <si>
    <t>TOWN OF CLERMONT</t>
  </si>
  <si>
    <t>Marion-TOWN OF CLERMONT</t>
  </si>
  <si>
    <t>3.02940</t>
  </si>
  <si>
    <t>674</t>
  </si>
  <si>
    <t>INDPLS PIKE P&amp;F INSIDE SN</t>
  </si>
  <si>
    <t>Marion-INDPLS PIKE P&amp;F INSIDE SN</t>
  </si>
  <si>
    <t>2.36410</t>
  </si>
  <si>
    <t>676</t>
  </si>
  <si>
    <t>INDPLS PIKE FIRE O/S SAN</t>
  </si>
  <si>
    <t>Marion-INDPLS PIKE FIRE O/S SAN</t>
  </si>
  <si>
    <t>682</t>
  </si>
  <si>
    <t>PIKE SEWER EXEMPT</t>
  </si>
  <si>
    <t>Marion-PIKE SEWER EXEMPT</t>
  </si>
  <si>
    <t>700</t>
  </si>
  <si>
    <t>WARREN OUTSIDE</t>
  </si>
  <si>
    <t>Marion-WARREN OUTSIDE</t>
  </si>
  <si>
    <t>2.96780</t>
  </si>
  <si>
    <t>701</t>
  </si>
  <si>
    <t>INDPLS WARREN</t>
  </si>
  <si>
    <t>Marion-INDPLS WARREN</t>
  </si>
  <si>
    <t>3.06280</t>
  </si>
  <si>
    <t>702</t>
  </si>
  <si>
    <t>BEECH GROVE WARREN</t>
  </si>
  <si>
    <t>Marion-BEECH GROVE WARREN</t>
  </si>
  <si>
    <t>5.29880</t>
  </si>
  <si>
    <t>716</t>
  </si>
  <si>
    <t>WARREN PARK</t>
  </si>
  <si>
    <t>Marion-WARREN PARK</t>
  </si>
  <si>
    <t>724</t>
  </si>
  <si>
    <t>TOWN OF CUMBERLAND</t>
  </si>
  <si>
    <t>Marion-TOWN OF CUMBERLAND</t>
  </si>
  <si>
    <t>4.32420</t>
  </si>
  <si>
    <t>770</t>
  </si>
  <si>
    <t>INDPLS POLICE O/S SAN</t>
  </si>
  <si>
    <t>Marion-INDPLS POLICE O/S SAN</t>
  </si>
  <si>
    <t>774</t>
  </si>
  <si>
    <t>INDPLS WARREN P&amp;F IN SAN</t>
  </si>
  <si>
    <t>Marion-INDPLS WARREN P&amp;F IN SAN</t>
  </si>
  <si>
    <t>776</t>
  </si>
  <si>
    <t>INDPLS WARREN FR O/S SAN</t>
  </si>
  <si>
    <t>Marion-INDPLS WARREN FR O/S SAN</t>
  </si>
  <si>
    <t>800</t>
  </si>
  <si>
    <t>WASHINGTON OUTSIDE</t>
  </si>
  <si>
    <t>Marion-WASHINGTON OUTSIDE</t>
  </si>
  <si>
    <t>2.39100</t>
  </si>
  <si>
    <t>801</t>
  </si>
  <si>
    <t>INDIANAPOLIS WASHINGTON</t>
  </si>
  <si>
    <t>Marion-INDIANAPOLIS WASHINGTON</t>
  </si>
  <si>
    <t>3.06300</t>
  </si>
  <si>
    <t>805</t>
  </si>
  <si>
    <t>CROWS NEST - WASHINGTON</t>
  </si>
  <si>
    <t>Marion-CROWS NEST - WASHINGTON</t>
  </si>
  <si>
    <t>806</t>
  </si>
  <si>
    <t>HIGHWOODS - WASHINGTON</t>
  </si>
  <si>
    <t>Marion-HIGHWOODS - WASHINGTON</t>
  </si>
  <si>
    <t>809</t>
  </si>
  <si>
    <t>N. CROWS NEST - WASHINGTO</t>
  </si>
  <si>
    <t>Marion-N. CROWS NEST - WASHINGTO</t>
  </si>
  <si>
    <t>811</t>
  </si>
  <si>
    <t>ROCKY RIPPLE - WASHINGTON</t>
  </si>
  <si>
    <t>Marion-ROCKY RIPPLE - WASHINGTON</t>
  </si>
  <si>
    <t>2.53190</t>
  </si>
  <si>
    <t>815</t>
  </si>
  <si>
    <t>SPRING HILL - WASHINGTON</t>
  </si>
  <si>
    <t>Marion-SPRING HILL - WASHINGTON</t>
  </si>
  <si>
    <t>817</t>
  </si>
  <si>
    <t>WILLIAMS CREEK</t>
  </si>
  <si>
    <t>Marion-WILLIAMS CREEK</t>
  </si>
  <si>
    <t>2.47810</t>
  </si>
  <si>
    <t>820</t>
  </si>
  <si>
    <t>MERIDIAN HILLS - WASH</t>
  </si>
  <si>
    <t>Marion-MERIDIAN HILLS - WASH</t>
  </si>
  <si>
    <t>2.47260</t>
  </si>
  <si>
    <t>822</t>
  </si>
  <si>
    <t>WYNNEDALE WASHINGTON</t>
  </si>
  <si>
    <t>Marion-WYNNEDALE WASHINGTON</t>
  </si>
  <si>
    <t>2.48540</t>
  </si>
  <si>
    <t>874</t>
  </si>
  <si>
    <t>INDPLS WASH P&amp;F INSD SAN</t>
  </si>
  <si>
    <t>Marion-INDPLS WASH P&amp;F INSD SAN</t>
  </si>
  <si>
    <t>876</t>
  </si>
  <si>
    <t>INDPLS WASH F O/S SAN</t>
  </si>
  <si>
    <t>Marion-INDPLS WASH F O/S SAN</t>
  </si>
  <si>
    <t>900</t>
  </si>
  <si>
    <t>WAYNE OUTSIDE</t>
  </si>
  <si>
    <t>Marion-WAYNE OUTSIDE</t>
  </si>
  <si>
    <t>4.07290</t>
  </si>
  <si>
    <t>901</t>
  </si>
  <si>
    <t>INDIANAPOLIS WAYNE</t>
  </si>
  <si>
    <t>Marion-INDIANAPOLIS WAYNE</t>
  </si>
  <si>
    <t>3.08550</t>
  </si>
  <si>
    <t>904</t>
  </si>
  <si>
    <t>CLERMONT WAYNE</t>
  </si>
  <si>
    <t>Marion-CLERMONT WAYNE</t>
  </si>
  <si>
    <t>4.12920</t>
  </si>
  <si>
    <t>914</t>
  </si>
  <si>
    <t>TOWN OF SPEEDWAY</t>
  </si>
  <si>
    <t>Marion-TOWN OF SPEEDWAY</t>
  </si>
  <si>
    <t>2.98510</t>
  </si>
  <si>
    <t>930</t>
  </si>
  <si>
    <t>WAYNE BD CONSERVANCY</t>
  </si>
  <si>
    <t>Marion-WAYNE BD CONSERVANCY</t>
  </si>
  <si>
    <t>970</t>
  </si>
  <si>
    <t>INDPLS WAYNE P O/S SAN</t>
  </si>
  <si>
    <t>Marion-INDPLS WAYNE P O/S SAN</t>
  </si>
  <si>
    <t>974</t>
  </si>
  <si>
    <t>INDPLS WAYNE P&amp;F INSD SAN</t>
  </si>
  <si>
    <t>Marion-INDPLS WAYNE P&amp;F INSD SAN</t>
  </si>
  <si>
    <t>3.46390</t>
  </si>
  <si>
    <t>976</t>
  </si>
  <si>
    <t>INDPLS WAYNE F O/S SAN</t>
  </si>
  <si>
    <t>Marion-INDPLS WAYNE F O/S SAN</t>
  </si>
  <si>
    <t>979</t>
  </si>
  <si>
    <t>INDPLS WAYNE F &amp; CONSERV</t>
  </si>
  <si>
    <t>Marion-INDPLS WAYNE F &amp; CONSERV</t>
  </si>
  <si>
    <t>982</t>
  </si>
  <si>
    <t>WAYNE SEWER EXEMPT</t>
  </si>
  <si>
    <t>Marion-WAYNE SEWER EXEMPT</t>
  </si>
  <si>
    <t>50</t>
  </si>
  <si>
    <t>Marshall</t>
  </si>
  <si>
    <t>BOURBON TWP</t>
  </si>
  <si>
    <t>Marshall-BOURBON TWP</t>
  </si>
  <si>
    <t>BOURBON CORP</t>
  </si>
  <si>
    <t>Marshall-BOURBON CORP</t>
  </si>
  <si>
    <t>3.43460</t>
  </si>
  <si>
    <t>GERMAN TWP</t>
  </si>
  <si>
    <t>Marshall-GERMAN TWP</t>
  </si>
  <si>
    <t>BREMEN</t>
  </si>
  <si>
    <t>Marshall-BREMEN</t>
  </si>
  <si>
    <t>2.58970</t>
  </si>
  <si>
    <t>GREEN TWP</t>
  </si>
  <si>
    <t>Marshall-GREEN TWP</t>
  </si>
  <si>
    <t>1.50520</t>
  </si>
  <si>
    <t>ARGOS-GREEN</t>
  </si>
  <si>
    <t>Marshall-ARGOS-GREEN</t>
  </si>
  <si>
    <t>3.40370</t>
  </si>
  <si>
    <t>NORTH TWP</t>
  </si>
  <si>
    <t>Marshall-NORTH TWP</t>
  </si>
  <si>
    <t>1.58920</t>
  </si>
  <si>
    <t>LAPAZ</t>
  </si>
  <si>
    <t>Marshall-LAPAZ</t>
  </si>
  <si>
    <t>2.48920</t>
  </si>
  <si>
    <t>POLK TWP</t>
  </si>
  <si>
    <t>Marshall-POLK TWP</t>
  </si>
  <si>
    <t>1.64530</t>
  </si>
  <si>
    <t>Marshall-TIPPECANOE TWP</t>
  </si>
  <si>
    <t>1.39000</t>
  </si>
  <si>
    <t>Marshall-UNION TWP</t>
  </si>
  <si>
    <t>1.17250</t>
  </si>
  <si>
    <t>CULVER</t>
  </si>
  <si>
    <t>Marshall-CULVER</t>
  </si>
  <si>
    <t>1.81370</t>
  </si>
  <si>
    <t>WALNUT TWP</t>
  </si>
  <si>
    <t>Marshall-WALNUT TWP</t>
  </si>
  <si>
    <t>1.54020</t>
  </si>
  <si>
    <t>ARGOS-WALNUT</t>
  </si>
  <si>
    <t>Marshall-ARGOS-WALNUT</t>
  </si>
  <si>
    <t>3.41310</t>
  </si>
  <si>
    <t>WEST TWP</t>
  </si>
  <si>
    <t>Marshall-WEST TWP</t>
  </si>
  <si>
    <t>1.74680</t>
  </si>
  <si>
    <t>Marshall-CENTER TWP</t>
  </si>
  <si>
    <t>1.73280</t>
  </si>
  <si>
    <t>PLYMOUTH-CENTER</t>
  </si>
  <si>
    <t>Marshall-PLYMOUTH-CENTER</t>
  </si>
  <si>
    <t>3.37870</t>
  </si>
  <si>
    <t>PLYMOUTH-WEST</t>
  </si>
  <si>
    <t>Marshall-PLYMOUTH-WEST</t>
  </si>
  <si>
    <t>3.36490</t>
  </si>
  <si>
    <t>BOURBON TWP MTE</t>
  </si>
  <si>
    <t>Marshall-BOURBON TWP MTE</t>
  </si>
  <si>
    <t>UNION TWP MTE</t>
  </si>
  <si>
    <t>Marshall-UNION TWP MTE</t>
  </si>
  <si>
    <t>51</t>
  </si>
  <si>
    <t>Martin</t>
  </si>
  <si>
    <t>Martin-CENTER</t>
  </si>
  <si>
    <t>1.44380</t>
  </si>
  <si>
    <t>WEST SHOALS</t>
  </si>
  <si>
    <t>Martin-WEST SHOALS</t>
  </si>
  <si>
    <t>3.11130</t>
  </si>
  <si>
    <t>HALBERT</t>
  </si>
  <si>
    <t>Martin-HALBERT</t>
  </si>
  <si>
    <t>1.44150</t>
  </si>
  <si>
    <t>SHOALS</t>
  </si>
  <si>
    <t>Martin-SHOALS</t>
  </si>
  <si>
    <t>3.12380</t>
  </si>
  <si>
    <t>LOST RIVER</t>
  </si>
  <si>
    <t>Martin-LOST RIVER</t>
  </si>
  <si>
    <t>1.46360</t>
  </si>
  <si>
    <t>MITCHELTREE</t>
  </si>
  <si>
    <t>Martin-MITCHELTREE</t>
  </si>
  <si>
    <t>1.45960</t>
  </si>
  <si>
    <t>Martin-PERRY</t>
  </si>
  <si>
    <t>1.66720</t>
  </si>
  <si>
    <t>LOOGOOTEE</t>
  </si>
  <si>
    <t>Martin-LOOGOOTEE</t>
  </si>
  <si>
    <t>2.45540</t>
  </si>
  <si>
    <t>CRANE</t>
  </si>
  <si>
    <t>Martin-CRANE</t>
  </si>
  <si>
    <t>3.05350</t>
  </si>
  <si>
    <t>RUTHERFORD</t>
  </si>
  <si>
    <t>Martin-RUTHERFORD</t>
  </si>
  <si>
    <t>1.63950</t>
  </si>
  <si>
    <t>52</t>
  </si>
  <si>
    <t>Miami</t>
  </si>
  <si>
    <t>ALLEN TOWNSHIP</t>
  </si>
  <si>
    <t>Miami-ALLEN TOWNSHIP</t>
  </si>
  <si>
    <t>1.47950</t>
  </si>
  <si>
    <t>MACY</t>
  </si>
  <si>
    <t>Miami-MACY</t>
  </si>
  <si>
    <t>2.37380</t>
  </si>
  <si>
    <t>BUTLER</t>
  </si>
  <si>
    <t>Miami-BUTLER</t>
  </si>
  <si>
    <t>1.52410</t>
  </si>
  <si>
    <t>CLAY</t>
  </si>
  <si>
    <t>Miami-CLAY</t>
  </si>
  <si>
    <t>1.53840</t>
  </si>
  <si>
    <t>DEER CREEK</t>
  </si>
  <si>
    <t>Miami-DEER CREEK</t>
  </si>
  <si>
    <t>1.53890</t>
  </si>
  <si>
    <t>ERIE</t>
  </si>
  <si>
    <t>Miami-ERIE</t>
  </si>
  <si>
    <t>2.16560</t>
  </si>
  <si>
    <t>Miami-HARRISON</t>
  </si>
  <si>
    <t>1.52390</t>
  </si>
  <si>
    <t>Miami-JACKSON</t>
  </si>
  <si>
    <t>2.35220</t>
  </si>
  <si>
    <t>AMBOY</t>
  </si>
  <si>
    <t>Miami-AMBOY</t>
  </si>
  <si>
    <t>3.05700</t>
  </si>
  <si>
    <t>CONVERSE</t>
  </si>
  <si>
    <t>Miami-CONVERSE</t>
  </si>
  <si>
    <t>4.47570</t>
  </si>
  <si>
    <t>Miami-JEFFERSON</t>
  </si>
  <si>
    <t>1.44210</t>
  </si>
  <si>
    <t>DENVER</t>
  </si>
  <si>
    <t>Miami-DENVER</t>
  </si>
  <si>
    <t>1.77900</t>
  </si>
  <si>
    <t>Miami-PERRY</t>
  </si>
  <si>
    <t>1.42060</t>
  </si>
  <si>
    <t>PERU TWP.</t>
  </si>
  <si>
    <t>Miami-PERU TWP.</t>
  </si>
  <si>
    <t>3.21360</t>
  </si>
  <si>
    <t>PERU CITY</t>
  </si>
  <si>
    <t>Miami-PERU CITY</t>
  </si>
  <si>
    <t>5.21160</t>
  </si>
  <si>
    <t>PIPE CREEK</t>
  </si>
  <si>
    <t>Miami-PIPE CREEK</t>
  </si>
  <si>
    <t>1.52800</t>
  </si>
  <si>
    <t>BUNKER HILL</t>
  </si>
  <si>
    <t>Miami-BUNKER HILL</t>
  </si>
  <si>
    <t>4.03640</t>
  </si>
  <si>
    <t>RICHLAND TWP.</t>
  </si>
  <si>
    <t>Miami-RICHLAND TWP.</t>
  </si>
  <si>
    <t>1.47320</t>
  </si>
  <si>
    <t>Miami-UNION</t>
  </si>
  <si>
    <t>1.43550</t>
  </si>
  <si>
    <t>Miami-WASHINGTON</t>
  </si>
  <si>
    <t>1.57700</t>
  </si>
  <si>
    <t>SO. PERU ANNEX</t>
  </si>
  <si>
    <t>Miami-SO. PERU ANNEX</t>
  </si>
  <si>
    <t>4.57340</t>
  </si>
  <si>
    <t>SOUTH PERU</t>
  </si>
  <si>
    <t>Miami-SOUTH PERU</t>
  </si>
  <si>
    <t>5.19820</t>
  </si>
  <si>
    <t>53</t>
  </si>
  <si>
    <t>Bean Blossom Township</t>
  </si>
  <si>
    <t>Monroe-Bean Blossom Township</t>
  </si>
  <si>
    <t>Stinesville Town</t>
  </si>
  <si>
    <t>Monroe-Stinesville Town</t>
  </si>
  <si>
    <t>1.84110</t>
  </si>
  <si>
    <t>Benton Township</t>
  </si>
  <si>
    <t>Monroe-Benton Township</t>
  </si>
  <si>
    <t>1.30300</t>
  </si>
  <si>
    <t>Bloomington Township</t>
  </si>
  <si>
    <t>Monroe-Bloomington Township</t>
  </si>
  <si>
    <t>1.56880</t>
  </si>
  <si>
    <t>Bloomington City Bloomington Twp</t>
  </si>
  <si>
    <t>Monroe-Bloomington City Bloomington Twp</t>
  </si>
  <si>
    <t>2.12670</t>
  </si>
  <si>
    <t>Clear Creek Township</t>
  </si>
  <si>
    <t>Monroe-Clear Creek Township</t>
  </si>
  <si>
    <t>1.39230</t>
  </si>
  <si>
    <t>Indian Creek Township</t>
  </si>
  <si>
    <t>Monroe-Indian Creek Township</t>
  </si>
  <si>
    <t>1.36100</t>
  </si>
  <si>
    <t>Perry Township</t>
  </si>
  <si>
    <t>Monroe-Perry Township</t>
  </si>
  <si>
    <t>1.35480</t>
  </si>
  <si>
    <t>Bloomington City Perry Township</t>
  </si>
  <si>
    <t>Monroe-Bloomington City Perry Township</t>
  </si>
  <si>
    <t>2.12370</t>
  </si>
  <si>
    <t>Polk Township</t>
  </si>
  <si>
    <t>Monroe-Polk Township</t>
  </si>
  <si>
    <t>1.44540</t>
  </si>
  <si>
    <t>Monroe-Richland Township</t>
  </si>
  <si>
    <t>1.70700</t>
  </si>
  <si>
    <t>Bloomington City Richland Township</t>
  </si>
  <si>
    <t>Monroe-Bloomington City Richland Township</t>
  </si>
  <si>
    <t>2.50310</t>
  </si>
  <si>
    <t>Elletsville Town</t>
  </si>
  <si>
    <t>Monroe-Elletsville Town</t>
  </si>
  <si>
    <t>2.40110</t>
  </si>
  <si>
    <t>Monroe-Salt Creek Township</t>
  </si>
  <si>
    <t>1.31150</t>
  </si>
  <si>
    <t>Monroe-Van Buren Township</t>
  </si>
  <si>
    <t>1.48290</t>
  </si>
  <si>
    <t>Bloomington City Van Buren Township</t>
  </si>
  <si>
    <t>Monroe-Bloomington City Van Buren Township</t>
  </si>
  <si>
    <t>2.15980</t>
  </si>
  <si>
    <t>Monroe-Washington Township</t>
  </si>
  <si>
    <t>1.53990</t>
  </si>
  <si>
    <t>Ellettsville-Bean Blossom</t>
  </si>
  <si>
    <t>Monroe-Ellettsville-Bean Blossom</t>
  </si>
  <si>
    <t>2.39060</t>
  </si>
  <si>
    <t>54</t>
  </si>
  <si>
    <t>Montgomery</t>
  </si>
  <si>
    <t>BROWN</t>
  </si>
  <si>
    <t>Montgomery-BROWN</t>
  </si>
  <si>
    <t>1.55390</t>
  </si>
  <si>
    <t>BROWN LRCD</t>
  </si>
  <si>
    <t>Montgomery-BROWN LRCD</t>
  </si>
  <si>
    <t>NEW MARKET BROWN</t>
  </si>
  <si>
    <t>Montgomery-NEW MARKET BROWN</t>
  </si>
  <si>
    <t>2.13890</t>
  </si>
  <si>
    <t>WAVELAND</t>
  </si>
  <si>
    <t>Montgomery-WAVELAND</t>
  </si>
  <si>
    <t>2.07860</t>
  </si>
  <si>
    <t>WAVELAND LRCD</t>
  </si>
  <si>
    <t>Montgomery-WAVELAND LRCD</t>
  </si>
  <si>
    <t>CLARK TWP</t>
  </si>
  <si>
    <t>Montgomery-CLARK TWP</t>
  </si>
  <si>
    <t>1.46020</t>
  </si>
  <si>
    <t>LADOGA</t>
  </si>
  <si>
    <t>Montgomery-LADOGA</t>
  </si>
  <si>
    <t>COAL CREEK</t>
  </si>
  <si>
    <t>Montgomery-COAL CREEK</t>
  </si>
  <si>
    <t>WINGATE</t>
  </si>
  <si>
    <t>Montgomery-WINGATE</t>
  </si>
  <si>
    <t>2.48620</t>
  </si>
  <si>
    <t>NEW RICHMOND</t>
  </si>
  <si>
    <t>Montgomery-NEW RICHMOND</t>
  </si>
  <si>
    <t>3.04000</t>
  </si>
  <si>
    <t>Montgomery-FRANKLIN</t>
  </si>
  <si>
    <t>1.54960</t>
  </si>
  <si>
    <t>DARLINGTON</t>
  </si>
  <si>
    <t>Montgomery-DARLINGTON</t>
  </si>
  <si>
    <t>2.06960</t>
  </si>
  <si>
    <t>Montgomery-MADISON</t>
  </si>
  <si>
    <t>1.63490</t>
  </si>
  <si>
    <t>LINDEN</t>
  </si>
  <si>
    <t>Montgomery-LINDEN</t>
  </si>
  <si>
    <t>2.27820</t>
  </si>
  <si>
    <t>RIPLEY</t>
  </si>
  <si>
    <t>Montgomery-RIPLEY</t>
  </si>
  <si>
    <t>1.54100</t>
  </si>
  <si>
    <t>ALAMO</t>
  </si>
  <si>
    <t>Montgomery-ALAMO</t>
  </si>
  <si>
    <t>2.22040</t>
  </si>
  <si>
    <t>SCOTT TOWNSHIP</t>
  </si>
  <si>
    <t>Montgomery-SCOTT TOWNSHIP</t>
  </si>
  <si>
    <t>1.40530</t>
  </si>
  <si>
    <t>NEW MARKET SCOTT</t>
  </si>
  <si>
    <t>Montgomery-NEW MARKET SCOTT</t>
  </si>
  <si>
    <t>2.03430</t>
  </si>
  <si>
    <t>SUGAR CREEK</t>
  </si>
  <si>
    <t>Montgomery-SUGAR CREEK</t>
  </si>
  <si>
    <t>1.46990</t>
  </si>
  <si>
    <t>Montgomery-NORTH UNION</t>
  </si>
  <si>
    <t>1.54690</t>
  </si>
  <si>
    <t>Montgomery-SOUTH UNION</t>
  </si>
  <si>
    <t>1.52770</t>
  </si>
  <si>
    <t>UNION CRAWFORDSV</t>
  </si>
  <si>
    <t>Montgomery-UNION CRAWFORDSV</t>
  </si>
  <si>
    <t>2.23610</t>
  </si>
  <si>
    <t>CVILLE O S NORTH</t>
  </si>
  <si>
    <t>Montgomery-CVILLE O S NORTH</t>
  </si>
  <si>
    <t>3.06250</t>
  </si>
  <si>
    <t>CVILLE O S SOUTH</t>
  </si>
  <si>
    <t>Montgomery-CVILLE O S SOUTH</t>
  </si>
  <si>
    <t>3.04330</t>
  </si>
  <si>
    <t>CRAWFORDSVILLE</t>
  </si>
  <si>
    <t>Montgomery-CRAWFORDSVILLE</t>
  </si>
  <si>
    <t>NEW MARKET UNION</t>
  </si>
  <si>
    <t>Montgomery-NEW MARKET UNION</t>
  </si>
  <si>
    <t>2.16390</t>
  </si>
  <si>
    <t>WALNUT</t>
  </si>
  <si>
    <t>Montgomery-WALNUT</t>
  </si>
  <si>
    <t>1.40270</t>
  </si>
  <si>
    <t>NEW ROSS</t>
  </si>
  <si>
    <t>Montgomery-NEW ROSS</t>
  </si>
  <si>
    <t>1.99340</t>
  </si>
  <si>
    <t>Montgomery-WAYNE</t>
  </si>
  <si>
    <t>1.44720</t>
  </si>
  <si>
    <t>WAYNETOWN</t>
  </si>
  <si>
    <t>Montgomery-WAYNETOWN</t>
  </si>
  <si>
    <t>2.09230</t>
  </si>
  <si>
    <t>55</t>
  </si>
  <si>
    <t>Morgan</t>
  </si>
  <si>
    <t>ADAMS TOWNSHIP</t>
  </si>
  <si>
    <t>Morgan-ADAMS TOWNSHIP</t>
  </si>
  <si>
    <t>1.74990</t>
  </si>
  <si>
    <t>ASHLAND TOWNSHIP</t>
  </si>
  <si>
    <t>Morgan-ASHLAND TOWNSHIP</t>
  </si>
  <si>
    <t>1.74980</t>
  </si>
  <si>
    <t>BAKER TOWNSHIP</t>
  </si>
  <si>
    <t>Morgan-BAKER TOWNSHIP</t>
  </si>
  <si>
    <t>1.14310</t>
  </si>
  <si>
    <t>BROWN TOWNSHIP</t>
  </si>
  <si>
    <t>Morgan-BROWN TOWNSHIP</t>
  </si>
  <si>
    <t>MOORESVILLE CORPORATION</t>
  </si>
  <si>
    <t>Morgan-MOORESVILLE CORPORATION</t>
  </si>
  <si>
    <t>1.89610</t>
  </si>
  <si>
    <t>Morgan-CLAY TOWNSHIP</t>
  </si>
  <si>
    <t>1.17370</t>
  </si>
  <si>
    <t>BETHANY CORPORATION</t>
  </si>
  <si>
    <t>Morgan-BETHANY CORPORATION</t>
  </si>
  <si>
    <t>1.76720</t>
  </si>
  <si>
    <t>BROOKLYN CORPORATION</t>
  </si>
  <si>
    <t>Morgan-BROOKLYN CORPORATION</t>
  </si>
  <si>
    <t>1.53280</t>
  </si>
  <si>
    <t>GREEN TOWNSHIP</t>
  </si>
  <si>
    <t>Morgan-GREEN TOWNSHIP</t>
  </si>
  <si>
    <t>1.23280</t>
  </si>
  <si>
    <t>GREGG TOWNSHIP</t>
  </si>
  <si>
    <t>Morgan-GREGG TOWNSHIP</t>
  </si>
  <si>
    <t>1.58690</t>
  </si>
  <si>
    <t>Morgan-HARRISON TOWNSHIP</t>
  </si>
  <si>
    <t>1.31670</t>
  </si>
  <si>
    <t>Morgan-JACKSON TOWNSHIP</t>
  </si>
  <si>
    <t>1.27150</t>
  </si>
  <si>
    <t>MORGANTOWN CORPORATION</t>
  </si>
  <si>
    <t>Morgan-MORGANTOWN CORPORATION</t>
  </si>
  <si>
    <t>2.07460</t>
  </si>
  <si>
    <t>Morgan-JEFFERSON TOWNSHIP</t>
  </si>
  <si>
    <t>1.18180</t>
  </si>
  <si>
    <t>Morgan-MADISON TOWNSHIP</t>
  </si>
  <si>
    <t>1.31920</t>
  </si>
  <si>
    <t>Morgan-MONROE TOWNSHIP</t>
  </si>
  <si>
    <t>1.61620</t>
  </si>
  <si>
    <t>RAY TOWNSHIP</t>
  </si>
  <si>
    <t>Morgan-RAY TOWNSHIP</t>
  </si>
  <si>
    <t>1.17560</t>
  </si>
  <si>
    <t>PARAGON CORPORATION</t>
  </si>
  <si>
    <t>Morgan-PARAGON CORPORATION</t>
  </si>
  <si>
    <t>1.71110</t>
  </si>
  <si>
    <t>Morgan-WASHINGTON TOWNSHIP</t>
  </si>
  <si>
    <t>1.26880</t>
  </si>
  <si>
    <t>MARTINSVILLE CORPORATION</t>
  </si>
  <si>
    <t>Morgan-MARTINSVILLE CORPORATION</t>
  </si>
  <si>
    <t>2.67060</t>
  </si>
  <si>
    <t>MONROVIA CORPORATION</t>
  </si>
  <si>
    <t>Morgan-MONROVIA CORPORATION</t>
  </si>
  <si>
    <t>1.77200</t>
  </si>
  <si>
    <t>MARTINSVILLE MTE</t>
  </si>
  <si>
    <t>Morgan-MARTINSVILLE MTE</t>
  </si>
  <si>
    <t>1.13540</t>
  </si>
  <si>
    <t>BROOKLYN PHASE IN</t>
  </si>
  <si>
    <t>Morgan-BROOKLYN PHASE IN</t>
  </si>
  <si>
    <t>BROOKLYN/BROWN PHASE IN</t>
  </si>
  <si>
    <t>Morgan-BROOKLYN/BROWN PHASE IN</t>
  </si>
  <si>
    <t>1.85790</t>
  </si>
  <si>
    <t>BROOKLYN/BROWN MH PHASE IN 028</t>
  </si>
  <si>
    <t>Morgan-BROOKLYN/BROWN MH PHASE IN 028</t>
  </si>
  <si>
    <t>56</t>
  </si>
  <si>
    <t>Newton</t>
  </si>
  <si>
    <t>Beaver</t>
  </si>
  <si>
    <t>Newton-Beaver</t>
  </si>
  <si>
    <t>2.31000</t>
  </si>
  <si>
    <t>Morocco</t>
  </si>
  <si>
    <t>Newton-Morocco</t>
  </si>
  <si>
    <t>3.24690</t>
  </si>
  <si>
    <t>Colfax</t>
  </si>
  <si>
    <t>Newton-Colfax</t>
  </si>
  <si>
    <t>1.98910</t>
  </si>
  <si>
    <t>Newton-Grant</t>
  </si>
  <si>
    <t>1.65730</t>
  </si>
  <si>
    <t>Goodland</t>
  </si>
  <si>
    <t>Newton-Goodland</t>
  </si>
  <si>
    <t>2.76550</t>
  </si>
  <si>
    <t>Iroquois</t>
  </si>
  <si>
    <t>Newton-Iroquois</t>
  </si>
  <si>
    <t>1.70850</t>
  </si>
  <si>
    <t>Brook</t>
  </si>
  <si>
    <t>Newton-Brook</t>
  </si>
  <si>
    <t>3.48320</t>
  </si>
  <si>
    <t>Newton-Jackson</t>
  </si>
  <si>
    <t>Mt. Ayr</t>
  </si>
  <si>
    <t>Newton-Mt. Ayr</t>
  </si>
  <si>
    <t>3.00550</t>
  </si>
  <si>
    <t>Newton-Jefferson</t>
  </si>
  <si>
    <t>1.77950</t>
  </si>
  <si>
    <t>Kentland</t>
  </si>
  <si>
    <t>Newton-Kentland</t>
  </si>
  <si>
    <t>2.56160</t>
  </si>
  <si>
    <t>Newton-Lake</t>
  </si>
  <si>
    <t>2.18030</t>
  </si>
  <si>
    <t>Lincoln</t>
  </si>
  <si>
    <t>Newton-Lincoln</t>
  </si>
  <si>
    <t>2.08130</t>
  </si>
  <si>
    <t>Mcclellan</t>
  </si>
  <si>
    <t>Newton-Mcclellan</t>
  </si>
  <si>
    <t>2.02610</t>
  </si>
  <si>
    <t>Newton-Washington</t>
  </si>
  <si>
    <t>1.69650</t>
  </si>
  <si>
    <t>57</t>
  </si>
  <si>
    <t>Noble</t>
  </si>
  <si>
    <t>Albion Township</t>
  </si>
  <si>
    <t>Noble-Albion Township</t>
  </si>
  <si>
    <t>Albion Town</t>
  </si>
  <si>
    <t>Noble-Albion Town</t>
  </si>
  <si>
    <t>2.41770</t>
  </si>
  <si>
    <t>Allen Twp</t>
  </si>
  <si>
    <t>Noble-Allen Twp</t>
  </si>
  <si>
    <t>1.48370</t>
  </si>
  <si>
    <t>K'Ville-Allen</t>
  </si>
  <si>
    <t>Noble-K'Ville-Allen</t>
  </si>
  <si>
    <t>2.78240</t>
  </si>
  <si>
    <t>Avilla</t>
  </si>
  <si>
    <t>Noble-Avilla</t>
  </si>
  <si>
    <t>2.53900</t>
  </si>
  <si>
    <t>Noble-Elkhart</t>
  </si>
  <si>
    <t>1.65060</t>
  </si>
  <si>
    <t>Noble-Green Township</t>
  </si>
  <si>
    <t>1.77850</t>
  </si>
  <si>
    <t>Jefferson Twp</t>
  </si>
  <si>
    <t>Noble-Jefferson Twp</t>
  </si>
  <si>
    <t>1.39340</t>
  </si>
  <si>
    <t>Noble Twp</t>
  </si>
  <si>
    <t>Noble-Noble Twp</t>
  </si>
  <si>
    <t>1.48710</t>
  </si>
  <si>
    <t>Orange Township</t>
  </si>
  <si>
    <t>Noble-Orange Township</t>
  </si>
  <si>
    <t>1.70780</t>
  </si>
  <si>
    <t>Rome City</t>
  </si>
  <si>
    <t>Noble-Rome City</t>
  </si>
  <si>
    <t>2.03130</t>
  </si>
  <si>
    <t>Wolcottville</t>
  </si>
  <si>
    <t>Noble-Wolcottville</t>
  </si>
  <si>
    <t>2.24830</t>
  </si>
  <si>
    <t>Noble-Perry Township</t>
  </si>
  <si>
    <t>1.73360</t>
  </si>
  <si>
    <t>Ligonier</t>
  </si>
  <si>
    <t>Noble-Ligonier</t>
  </si>
  <si>
    <t>3.02820</t>
  </si>
  <si>
    <t>Sparta Twp</t>
  </si>
  <si>
    <t>Noble-Sparta Twp</t>
  </si>
  <si>
    <t>1.79640</t>
  </si>
  <si>
    <t>Cromwell</t>
  </si>
  <si>
    <t>Noble-Cromwell</t>
  </si>
  <si>
    <t>3.36730</t>
  </si>
  <si>
    <t>Swan Twp</t>
  </si>
  <si>
    <t>Noble-Swan Twp</t>
  </si>
  <si>
    <t>1.45260</t>
  </si>
  <si>
    <t>Noble-Washington Twp</t>
  </si>
  <si>
    <t>1.67480</t>
  </si>
  <si>
    <t>Noble-Wayne Twp</t>
  </si>
  <si>
    <t>1.56490</t>
  </si>
  <si>
    <t>Kendallville-Way</t>
  </si>
  <si>
    <t>Noble-Kendallville-Way</t>
  </si>
  <si>
    <t>2.78050</t>
  </si>
  <si>
    <t>York Twp</t>
  </si>
  <si>
    <t>Noble-York Twp</t>
  </si>
  <si>
    <t>1.41050</t>
  </si>
  <si>
    <t>Albion-Jefferson</t>
  </si>
  <si>
    <t>Noble-Albion-Jefferson</t>
  </si>
  <si>
    <t>2.39350</t>
  </si>
  <si>
    <t>58</t>
  </si>
  <si>
    <t>CASS TWP</t>
  </si>
  <si>
    <t>Ohio-CASS TWP</t>
  </si>
  <si>
    <t>1.62550</t>
  </si>
  <si>
    <t>PIKE TWP.</t>
  </si>
  <si>
    <t>Ohio-PIKE TWP.</t>
  </si>
  <si>
    <t>RANDOLPH TWP</t>
  </si>
  <si>
    <t>Ohio-RANDOLPH TWP</t>
  </si>
  <si>
    <t>1.61290</t>
  </si>
  <si>
    <t>RISING SUN CORP.</t>
  </si>
  <si>
    <t>Ohio-RISING SUN CORP.</t>
  </si>
  <si>
    <t>Ohio-UNION TWP</t>
  </si>
  <si>
    <t>1.61540</t>
  </si>
  <si>
    <t>59</t>
  </si>
  <si>
    <t>Orange</t>
  </si>
  <si>
    <t>FRENCH LICK TWP</t>
  </si>
  <si>
    <t>Orange-FRENCH LICK TWP</t>
  </si>
  <si>
    <t>1.47940</t>
  </si>
  <si>
    <t>FRENCH LICK TOWN</t>
  </si>
  <si>
    <t>Orange-FRENCH LICK TOWN</t>
  </si>
  <si>
    <t>2.28640</t>
  </si>
  <si>
    <t>WEST BADEN TOWN</t>
  </si>
  <si>
    <t>Orange-WEST BADEN TOWN</t>
  </si>
  <si>
    <t>2.34520</t>
  </si>
  <si>
    <t>GREENFIELD TWP</t>
  </si>
  <si>
    <t>Orange-GREENFIELD TWP</t>
  </si>
  <si>
    <t>1.69040</t>
  </si>
  <si>
    <t>Orange-JACKSON TWP</t>
  </si>
  <si>
    <t>1.49850</t>
  </si>
  <si>
    <t>NORTHEAST TWP</t>
  </si>
  <si>
    <t>Orange-NORTHEAST TWP</t>
  </si>
  <si>
    <t>1.35650</t>
  </si>
  <si>
    <t>NORTHWEST TWP</t>
  </si>
  <si>
    <t>Orange-NORTHWEST TWP</t>
  </si>
  <si>
    <t>1.54070</t>
  </si>
  <si>
    <t>ORANGEVILLE TWP</t>
  </si>
  <si>
    <t>Orange-ORANGEVILLE TWP</t>
  </si>
  <si>
    <t>1.35580</t>
  </si>
  <si>
    <t>ORLEANS TWP</t>
  </si>
  <si>
    <t>Orange-ORLEANS TWP</t>
  </si>
  <si>
    <t>1.42630</t>
  </si>
  <si>
    <t>ORLEANS TOWN</t>
  </si>
  <si>
    <t>Orange-ORLEANS TOWN</t>
  </si>
  <si>
    <t>2.24790</t>
  </si>
  <si>
    <t>PAOLI TWP</t>
  </si>
  <si>
    <t>Orange-PAOLI TWP</t>
  </si>
  <si>
    <t>1.78750</t>
  </si>
  <si>
    <t>PAOLI TOWN</t>
  </si>
  <si>
    <t>Orange-PAOLI TOWN</t>
  </si>
  <si>
    <t>2.32720</t>
  </si>
  <si>
    <t>SOUTHEAST TWP</t>
  </si>
  <si>
    <t>Orange-SOUTHEAST TWP</t>
  </si>
  <si>
    <t>1.65960</t>
  </si>
  <si>
    <t>STAMPERSCREEK TWP</t>
  </si>
  <si>
    <t>Orange-STAMPERSCREEK TWP</t>
  </si>
  <si>
    <t>1.67390</t>
  </si>
  <si>
    <t>60</t>
  </si>
  <si>
    <t>Owen</t>
  </si>
  <si>
    <t>Owen-Clay Township</t>
  </si>
  <si>
    <t>1.81930</t>
  </si>
  <si>
    <t>Owen-Franklin Township</t>
  </si>
  <si>
    <t>1.82290</t>
  </si>
  <si>
    <t>Owen-Harrison Township</t>
  </si>
  <si>
    <t>Owen-Jackson Township</t>
  </si>
  <si>
    <t>2.23130</t>
  </si>
  <si>
    <t>Owen-Jefferson Township</t>
  </si>
  <si>
    <t>1.81450</t>
  </si>
  <si>
    <t>Jennings Township</t>
  </si>
  <si>
    <t>Owen-Jennings Township</t>
  </si>
  <si>
    <t>2.11350</t>
  </si>
  <si>
    <t>Lafayette Township</t>
  </si>
  <si>
    <t>Owen-Lafayette Township</t>
  </si>
  <si>
    <t>1.79630</t>
  </si>
  <si>
    <t>Owen-Marion Township</t>
  </si>
  <si>
    <t>1.81600</t>
  </si>
  <si>
    <t>Montgomery Township</t>
  </si>
  <si>
    <t>Owen-Montgomery Township</t>
  </si>
  <si>
    <t>1.79490</t>
  </si>
  <si>
    <t>Owen-Morgan Township</t>
  </si>
  <si>
    <t>1.81890</t>
  </si>
  <si>
    <t>Owen-Taylor Township</t>
  </si>
  <si>
    <t>Owen-Washington Township</t>
  </si>
  <si>
    <t>1.91640</t>
  </si>
  <si>
    <t>Spencer Town</t>
  </si>
  <si>
    <t>Owen-Spencer Town</t>
  </si>
  <si>
    <t>Wayne Township</t>
  </si>
  <si>
    <t>Owen-Wayne Township</t>
  </si>
  <si>
    <t>1.82250</t>
  </si>
  <si>
    <t>Gosport Town</t>
  </si>
  <si>
    <t>Owen-Gosport Town</t>
  </si>
  <si>
    <t>2.27070</t>
  </si>
  <si>
    <t>61</t>
  </si>
  <si>
    <t>Parke</t>
  </si>
  <si>
    <t>ADAMS</t>
  </si>
  <si>
    <t>Parke-ADAMS</t>
  </si>
  <si>
    <t>1.47860</t>
  </si>
  <si>
    <t>ROCKVILLE</t>
  </si>
  <si>
    <t>Parke-ROCKVILLE</t>
  </si>
  <si>
    <t>2.18620</t>
  </si>
  <si>
    <t>FLORIDA</t>
  </si>
  <si>
    <t>Parke-FLORIDA</t>
  </si>
  <si>
    <t>ROSEDALE</t>
  </si>
  <si>
    <t>Parke-ROSEDALE</t>
  </si>
  <si>
    <t>2.18750</t>
  </si>
  <si>
    <t>Parke-GREENE</t>
  </si>
  <si>
    <t>1.17910</t>
  </si>
  <si>
    <t>HOWARD</t>
  </si>
  <si>
    <t>Parke-HOWARD</t>
  </si>
  <si>
    <t>1.17980</t>
  </si>
  <si>
    <t>Parke-JACKSON</t>
  </si>
  <si>
    <t>1.51040</t>
  </si>
  <si>
    <t>Parke-LIBERTY</t>
  </si>
  <si>
    <t>1.19160</t>
  </si>
  <si>
    <t>Parke-PENN</t>
  </si>
  <si>
    <t>1.20770</t>
  </si>
  <si>
    <t>BLOOMINGDALE</t>
  </si>
  <si>
    <t>Parke-BLOOMINGDALE</t>
  </si>
  <si>
    <t>1.46960</t>
  </si>
  <si>
    <t>RACCOON</t>
  </si>
  <si>
    <t>Parke-RACCOON</t>
  </si>
  <si>
    <t>1.67520</t>
  </si>
  <si>
    <t>RESERVE</t>
  </si>
  <si>
    <t>Parke-RESERVE</t>
  </si>
  <si>
    <t>1.67890</t>
  </si>
  <si>
    <t>MONTEZUMA</t>
  </si>
  <si>
    <t>Parke-MONTEZUMA</t>
  </si>
  <si>
    <t>2.65490</t>
  </si>
  <si>
    <t>Parke-SUGAR CREEK</t>
  </si>
  <si>
    <t>1.15970</t>
  </si>
  <si>
    <t>Parke-UNION</t>
  </si>
  <si>
    <t>1.43320</t>
  </si>
  <si>
    <t>Parke-WABASH</t>
  </si>
  <si>
    <t>1.65820</t>
  </si>
  <si>
    <t>WABASH-MONTEZUMA</t>
  </si>
  <si>
    <t>Parke-WABASH-MONTEZUMA</t>
  </si>
  <si>
    <t>2.64370</t>
  </si>
  <si>
    <t>MECCA</t>
  </si>
  <si>
    <t>Parke-MECCA</t>
  </si>
  <si>
    <t>1.81660</t>
  </si>
  <si>
    <t>Parke-WASHINGTON</t>
  </si>
  <si>
    <t>1.19320</t>
  </si>
  <si>
    <t>Parke-MARSHALL</t>
  </si>
  <si>
    <t>1.47810</t>
  </si>
  <si>
    <t>62</t>
  </si>
  <si>
    <t>ANDERSON</t>
  </si>
  <si>
    <t>Perry-ANDERSON</t>
  </si>
  <si>
    <t>1.83220</t>
  </si>
  <si>
    <t>CLARK</t>
  </si>
  <si>
    <t>Perry-CLARK</t>
  </si>
  <si>
    <t>LEOPOLD</t>
  </si>
  <si>
    <t>Perry-LEOPOLD</t>
  </si>
  <si>
    <t>1.86070</t>
  </si>
  <si>
    <t>OIL</t>
  </si>
  <si>
    <t>Perry-OIL</t>
  </si>
  <si>
    <t>1.83660</t>
  </si>
  <si>
    <t>TOBIN</t>
  </si>
  <si>
    <t>Perry-TOBIN</t>
  </si>
  <si>
    <t>1.85330</t>
  </si>
  <si>
    <t>Perry-TROY</t>
  </si>
  <si>
    <t>2.30370</t>
  </si>
  <si>
    <t>TELL CITY</t>
  </si>
  <si>
    <t>Perry-TELL CITY</t>
  </si>
  <si>
    <t>3.60610</t>
  </si>
  <si>
    <t>CANNELTON</t>
  </si>
  <si>
    <t>Perry-CANNELTON</t>
  </si>
  <si>
    <t>6.48680</t>
  </si>
  <si>
    <t>TOWN OF TROY</t>
  </si>
  <si>
    <t>Perry-TOWN OF TROY</t>
  </si>
  <si>
    <t>2.43790</t>
  </si>
  <si>
    <t>Perry-UNION</t>
  </si>
  <si>
    <t>1.88120</t>
  </si>
  <si>
    <t>63</t>
  </si>
  <si>
    <t>Pike</t>
  </si>
  <si>
    <t>Pike-CLAY</t>
  </si>
  <si>
    <t>2.13760</t>
  </si>
  <si>
    <t>Pike-JEFFERSON</t>
  </si>
  <si>
    <t>2.18300</t>
  </si>
  <si>
    <t>LOCKHART</t>
  </si>
  <si>
    <t>Pike-LOCKHART</t>
  </si>
  <si>
    <t>2.17320</t>
  </si>
  <si>
    <t>Pike-LOGAN</t>
  </si>
  <si>
    <t>Pike-MADISON</t>
  </si>
  <si>
    <t>2.15270</t>
  </si>
  <si>
    <t>Pike-MARION</t>
  </si>
  <si>
    <t>2.18730</t>
  </si>
  <si>
    <t>Pike-MONROE</t>
  </si>
  <si>
    <t>2.18510</t>
  </si>
  <si>
    <t>SPURGEON</t>
  </si>
  <si>
    <t>Pike-SPURGEON</t>
  </si>
  <si>
    <t>2.88370</t>
  </si>
  <si>
    <t>Pike-PATOKA</t>
  </si>
  <si>
    <t>2.38920</t>
  </si>
  <si>
    <t>WINSLOW</t>
  </si>
  <si>
    <t>Pike-WINSLOW</t>
  </si>
  <si>
    <t>3.92580</t>
  </si>
  <si>
    <t>Pike-WASHINGTON</t>
  </si>
  <si>
    <t>PETERSBURG</t>
  </si>
  <si>
    <t>Pike-PETERSBURG</t>
  </si>
  <si>
    <t>3.70670</t>
  </si>
  <si>
    <t>64</t>
  </si>
  <si>
    <t>Porter</t>
  </si>
  <si>
    <t>Boone Township -001</t>
  </si>
  <si>
    <t>Porter-Boone Township -001</t>
  </si>
  <si>
    <t>2.50030</t>
  </si>
  <si>
    <t>Hebron -002</t>
  </si>
  <si>
    <t>Porter-Hebron -002</t>
  </si>
  <si>
    <t>3.20760</t>
  </si>
  <si>
    <t>Center Township -003</t>
  </si>
  <si>
    <t>Porter-Center Township -003</t>
  </si>
  <si>
    <t>2.04360</t>
  </si>
  <si>
    <t>Valparaiso Corporation -004</t>
  </si>
  <si>
    <t>Porter-Valparaiso Corporation -004</t>
  </si>
  <si>
    <t>3.01520</t>
  </si>
  <si>
    <t>Jackson Township -005</t>
  </si>
  <si>
    <t>Porter-Jackson Township -005</t>
  </si>
  <si>
    <t>1.58490</t>
  </si>
  <si>
    <t>Liberty Township -006</t>
  </si>
  <si>
    <t>Porter-Liberty Township -006</t>
  </si>
  <si>
    <t>1.61530</t>
  </si>
  <si>
    <t>Chesterton-Liberty Township-007</t>
  </si>
  <si>
    <t>Porter-Chesterton-Liberty Township-007</t>
  </si>
  <si>
    <t>2.54130</t>
  </si>
  <si>
    <t>Morgan Township -008</t>
  </si>
  <si>
    <t>Porter-Morgan Township -008</t>
  </si>
  <si>
    <t>1.50470</t>
  </si>
  <si>
    <t>Pine Township-Mich City Sch -009</t>
  </si>
  <si>
    <t>Porter-Pine Township-Mich City Sch -009</t>
  </si>
  <si>
    <t>Pine Township-Duneland School -010</t>
  </si>
  <si>
    <t>Porter-Pine Township-Duneland School -010</t>
  </si>
  <si>
    <t>1.63210</t>
  </si>
  <si>
    <t>Beverly Shores -011</t>
  </si>
  <si>
    <t>Porter-Beverly Shores -011</t>
  </si>
  <si>
    <t>1.95870</t>
  </si>
  <si>
    <t>Town of Pines -012</t>
  </si>
  <si>
    <t>Porter-Town of Pines -012</t>
  </si>
  <si>
    <t>1.95760</t>
  </si>
  <si>
    <t>Pleasant Township -013</t>
  </si>
  <si>
    <t>Porter-Pleasant Township -013</t>
  </si>
  <si>
    <t>1.56320</t>
  </si>
  <si>
    <t>Town of Kouts -014</t>
  </si>
  <si>
    <t>Porter-Town of Kouts -014</t>
  </si>
  <si>
    <t>1.99570</t>
  </si>
  <si>
    <t>Portage Township -015</t>
  </si>
  <si>
    <t>Porter-Portage Township -015</t>
  </si>
  <si>
    <t>1.90320</t>
  </si>
  <si>
    <t>Portage Corporation -016</t>
  </si>
  <si>
    <t>Porter-Portage Corporation -016</t>
  </si>
  <si>
    <t>2.82650</t>
  </si>
  <si>
    <t>Ogden Dunes -017</t>
  </si>
  <si>
    <t>Porter-Ogden Dunes -017</t>
  </si>
  <si>
    <t>Porter Township -018</t>
  </si>
  <si>
    <t>Porter-Porter Township -018</t>
  </si>
  <si>
    <t>1.59360</t>
  </si>
  <si>
    <t>Union Township -019</t>
  </si>
  <si>
    <t>Porter-Union Township -019</t>
  </si>
  <si>
    <t>1.75810</t>
  </si>
  <si>
    <t>Washington Township -020</t>
  </si>
  <si>
    <t>Porter-Washington Township -020</t>
  </si>
  <si>
    <t>1.50580</t>
  </si>
  <si>
    <t>Westchester Township -021</t>
  </si>
  <si>
    <t>Porter-Westchester Township -021</t>
  </si>
  <si>
    <t>1.72980</t>
  </si>
  <si>
    <t>Portage City-Westchester Twp -022</t>
  </si>
  <si>
    <t>Porter-Portage City-Westchester Twp -022</t>
  </si>
  <si>
    <t>2.91780</t>
  </si>
  <si>
    <t>Chesterton-Westchester Twp -023</t>
  </si>
  <si>
    <t>Porter-Chesterton-Westchester Twp -023</t>
  </si>
  <si>
    <t>2.65590</t>
  </si>
  <si>
    <t>Burns Harbor -024</t>
  </si>
  <si>
    <t>Porter-Burns Harbor -024</t>
  </si>
  <si>
    <t>2.05250</t>
  </si>
  <si>
    <t>Dune Acres -025</t>
  </si>
  <si>
    <t>Porter-Dune Acres -025</t>
  </si>
  <si>
    <t>2.06450</t>
  </si>
  <si>
    <t>Town of Porter -026</t>
  </si>
  <si>
    <t>Porter-Town of Porter -026</t>
  </si>
  <si>
    <t>2.89200</t>
  </si>
  <si>
    <t>Chesterton-Jackson Township -027</t>
  </si>
  <si>
    <t>Porter-Chesterton-Jackson Township -027</t>
  </si>
  <si>
    <t>2.53170</t>
  </si>
  <si>
    <t>West Porter Fire Dist-Porter Twp 28</t>
  </si>
  <si>
    <t>Porter-West Porter Fire Dist-Porter Twp 28</t>
  </si>
  <si>
    <t>Valparaiso-Washington -029</t>
  </si>
  <si>
    <t>Porter-Valparaiso-Washington -029</t>
  </si>
  <si>
    <t>2.70060</t>
  </si>
  <si>
    <t>Valparaiso-Morgan -030</t>
  </si>
  <si>
    <t>Porter-Valparaiso-Morgan -030</t>
  </si>
  <si>
    <t>Valparaiso-Center MTE-031</t>
  </si>
  <si>
    <t>Porter-Valparaiso-Center MTE-031</t>
  </si>
  <si>
    <t>65</t>
  </si>
  <si>
    <t>Posey-CENTER</t>
  </si>
  <si>
    <t>1.61860</t>
  </si>
  <si>
    <t>HARMONY</t>
  </si>
  <si>
    <t>Posey-HARMONY</t>
  </si>
  <si>
    <t>1.44140</t>
  </si>
  <si>
    <t>NEW HARMONY</t>
  </si>
  <si>
    <t>Posey-NEW HARMONY</t>
  </si>
  <si>
    <t>2.21880</t>
  </si>
  <si>
    <t>LYNN</t>
  </si>
  <si>
    <t>Posey-LYNN</t>
  </si>
  <si>
    <t>POINT</t>
  </si>
  <si>
    <t>Posey-POINT</t>
  </si>
  <si>
    <t>1.64230</t>
  </si>
  <si>
    <t>ROBB</t>
  </si>
  <si>
    <t>Posey-ROBB</t>
  </si>
  <si>
    <t>1.61200</t>
  </si>
  <si>
    <t>POSEYVILLE</t>
  </si>
  <si>
    <t>Posey-POSEYVILLE</t>
  </si>
  <si>
    <t>2.73690</t>
  </si>
  <si>
    <t>SMITH</t>
  </si>
  <si>
    <t>Posey-SMITH</t>
  </si>
  <si>
    <t>1.61960</t>
  </si>
  <si>
    <t>CYNTHIANA</t>
  </si>
  <si>
    <t>Posey-CYNTHIANA</t>
  </si>
  <si>
    <t>ROBINSON</t>
  </si>
  <si>
    <t>Posey-ROBINSON</t>
  </si>
  <si>
    <t>BLACK</t>
  </si>
  <si>
    <t>Posey-BLACK</t>
  </si>
  <si>
    <t>1.71450</t>
  </si>
  <si>
    <t>MT. VERNON</t>
  </si>
  <si>
    <t>Posey-MT. VERNON</t>
  </si>
  <si>
    <t>3.70590</t>
  </si>
  <si>
    <t>MARRS</t>
  </si>
  <si>
    <t>Posey-MARRS</t>
  </si>
  <si>
    <t>1.66070</t>
  </si>
  <si>
    <t>BETHEL</t>
  </si>
  <si>
    <t>Posey-BETHEL</t>
  </si>
  <si>
    <t>1.74230</t>
  </si>
  <si>
    <t>GRIFFIN</t>
  </si>
  <si>
    <t>Posey-GRIFFIN</t>
  </si>
  <si>
    <t>66</t>
  </si>
  <si>
    <t>Pulaski</t>
  </si>
  <si>
    <t>BEAVER II</t>
  </si>
  <si>
    <t>Pulaski-BEAVER II</t>
  </si>
  <si>
    <t>1.16010</t>
  </si>
  <si>
    <t>BEAVER</t>
  </si>
  <si>
    <t>Pulaski-BEAVER</t>
  </si>
  <si>
    <t>1.03600</t>
  </si>
  <si>
    <t>Pulaski-CASS</t>
  </si>
  <si>
    <t>1.15590</t>
  </si>
  <si>
    <t>NORTH CASS</t>
  </si>
  <si>
    <t>Pulaski-NORTH CASS</t>
  </si>
  <si>
    <t>1.62090</t>
  </si>
  <si>
    <t>Pulaski-FRANKLIN</t>
  </si>
  <si>
    <t>1.23180</t>
  </si>
  <si>
    <t>Pulaski-HARRISON</t>
  </si>
  <si>
    <t>1.24970</t>
  </si>
  <si>
    <t>Pulaski-INDIAN CREEK</t>
  </si>
  <si>
    <t>1.26170</t>
  </si>
  <si>
    <t>EAST JEFFERSON</t>
  </si>
  <si>
    <t>Pulaski-EAST JEFFERSON</t>
  </si>
  <si>
    <t>1.26620</t>
  </si>
  <si>
    <t>Pulaski-JEFFERSON</t>
  </si>
  <si>
    <t>1.14210</t>
  </si>
  <si>
    <t>Pulaski-MONROE</t>
  </si>
  <si>
    <t>1.26590</t>
  </si>
  <si>
    <t>WINAMAC</t>
  </si>
  <si>
    <t>Pulaski-WINAMAC</t>
  </si>
  <si>
    <t>1.98180</t>
  </si>
  <si>
    <t>RICH GROVE</t>
  </si>
  <si>
    <t>Pulaski-RICH GROVE</t>
  </si>
  <si>
    <t>1.61730</t>
  </si>
  <si>
    <t>Pulaski-SALEM</t>
  </si>
  <si>
    <t>1.17920</t>
  </si>
  <si>
    <t>FRANCESVILLE</t>
  </si>
  <si>
    <t>Pulaski-FRANCESVILLE</t>
  </si>
  <si>
    <t>1.77190</t>
  </si>
  <si>
    <t>TIPPECANOE</t>
  </si>
  <si>
    <t>Pulaski-TIPPECANOE</t>
  </si>
  <si>
    <t>1.20430</t>
  </si>
  <si>
    <t>MONTEREY</t>
  </si>
  <si>
    <t>Pulaski-MONTEREY</t>
  </si>
  <si>
    <t>2.05060</t>
  </si>
  <si>
    <t>Pulaski-VAN BUREN</t>
  </si>
  <si>
    <t>1.26190</t>
  </si>
  <si>
    <t>WHITE POST</t>
  </si>
  <si>
    <t>Pulaski-WHITE POST</t>
  </si>
  <si>
    <t>1.19330</t>
  </si>
  <si>
    <t>MEDARYVILLE</t>
  </si>
  <si>
    <t>Pulaski-MEDARYVILLE</t>
  </si>
  <si>
    <t>2.32790</t>
  </si>
  <si>
    <t>67</t>
  </si>
  <si>
    <t>Putnam</t>
  </si>
  <si>
    <t>Clinton Twp</t>
  </si>
  <si>
    <t>Putnam-Clinton Twp</t>
  </si>
  <si>
    <t>1.19490</t>
  </si>
  <si>
    <t>Cloverdale Twp</t>
  </si>
  <si>
    <t>Putnam-Cloverdale Twp</t>
  </si>
  <si>
    <t>1.93070</t>
  </si>
  <si>
    <t>Cloverdale Town</t>
  </si>
  <si>
    <t>Putnam-Cloverdale Town</t>
  </si>
  <si>
    <t>2.48410</t>
  </si>
  <si>
    <t>Floyd Twp</t>
  </si>
  <si>
    <t>Putnam-Floyd Twp</t>
  </si>
  <si>
    <t>1.17760</t>
  </si>
  <si>
    <t>Franklin Twp</t>
  </si>
  <si>
    <t>Putnam-Franklin Twp</t>
  </si>
  <si>
    <t>1.21350</t>
  </si>
  <si>
    <t>Roachdale Town</t>
  </si>
  <si>
    <t>Putnam-Roachdale Town</t>
  </si>
  <si>
    <t>2.34530</t>
  </si>
  <si>
    <t>Greencastle Twp</t>
  </si>
  <si>
    <t>Putnam-Greencastle Twp</t>
  </si>
  <si>
    <t>1.81480</t>
  </si>
  <si>
    <t>Greencastle City</t>
  </si>
  <si>
    <t>Putnam-Greencastle City</t>
  </si>
  <si>
    <t>3.26560</t>
  </si>
  <si>
    <t>Putnam-Jackson Twp</t>
  </si>
  <si>
    <t>1.18090</t>
  </si>
  <si>
    <t>Putnam-Jefferson</t>
  </si>
  <si>
    <t>1.81430</t>
  </si>
  <si>
    <t>Madison Twp</t>
  </si>
  <si>
    <t>Putnam-Madison Twp</t>
  </si>
  <si>
    <t>1.84320</t>
  </si>
  <si>
    <t>Marion Twp</t>
  </si>
  <si>
    <t>Putnam-Marion Twp</t>
  </si>
  <si>
    <t>1.79960</t>
  </si>
  <si>
    <t>Monroe Twp</t>
  </si>
  <si>
    <t>Putnam-Monroe Twp</t>
  </si>
  <si>
    <t>1.19470</t>
  </si>
  <si>
    <t>Bainbridge</t>
  </si>
  <si>
    <t>Putnam-Bainbridge</t>
  </si>
  <si>
    <t>2.17510</t>
  </si>
  <si>
    <t>Russell Twp</t>
  </si>
  <si>
    <t>Putnam-Russell Twp</t>
  </si>
  <si>
    <t>1.15490</t>
  </si>
  <si>
    <t>Russellville</t>
  </si>
  <si>
    <t>Putnam-Russellville</t>
  </si>
  <si>
    <t>1.81020</t>
  </si>
  <si>
    <t>Warren Twp</t>
  </si>
  <si>
    <t>Putnam-Warren Twp</t>
  </si>
  <si>
    <t>1.78990</t>
  </si>
  <si>
    <t>Clov_warren</t>
  </si>
  <si>
    <t>Putnam-Clov_warren</t>
  </si>
  <si>
    <t>2.37790</t>
  </si>
  <si>
    <t>Putnam-Washington</t>
  </si>
  <si>
    <t>1.84670</t>
  </si>
  <si>
    <t>Fillmore Town</t>
  </si>
  <si>
    <t>Putnam-Fillmore Town</t>
  </si>
  <si>
    <t>2.14440</t>
  </si>
  <si>
    <t>68</t>
  </si>
  <si>
    <t>Randolph</t>
  </si>
  <si>
    <t>Randolph-Franklin</t>
  </si>
  <si>
    <t>1.74150</t>
  </si>
  <si>
    <t>Ridgeville</t>
  </si>
  <si>
    <t>Randolph-Ridgeville</t>
  </si>
  <si>
    <t>4.27210</t>
  </si>
  <si>
    <t>Green</t>
  </si>
  <si>
    <t>Randolph-Green</t>
  </si>
  <si>
    <t>1.93960</t>
  </si>
  <si>
    <t>Albany</t>
  </si>
  <si>
    <t>Randolph-Albany</t>
  </si>
  <si>
    <t>2.81120</t>
  </si>
  <si>
    <t>Greensfork</t>
  </si>
  <si>
    <t>Randolph-Greensfork</t>
  </si>
  <si>
    <t>1.43210</t>
  </si>
  <si>
    <t>Randolph-Jackson</t>
  </si>
  <si>
    <t>1.85500</t>
  </si>
  <si>
    <t>Randolph-Monroe</t>
  </si>
  <si>
    <t>1.98770</t>
  </si>
  <si>
    <t>Farmland</t>
  </si>
  <si>
    <t>Randolph-Farmland</t>
  </si>
  <si>
    <t>3.86080</t>
  </si>
  <si>
    <t>Parker</t>
  </si>
  <si>
    <t>Randolph-Parker</t>
  </si>
  <si>
    <t>3.20870</t>
  </si>
  <si>
    <t>Stoney Creek</t>
  </si>
  <si>
    <t>Randolph-Stoney Creek</t>
  </si>
  <si>
    <t>1.95110</t>
  </si>
  <si>
    <t>Randolph-Union</t>
  </si>
  <si>
    <t>1.44990</t>
  </si>
  <si>
    <t>Losantville</t>
  </si>
  <si>
    <t>Randolph-Losantville</t>
  </si>
  <si>
    <t>3.17530</t>
  </si>
  <si>
    <t>Modoc</t>
  </si>
  <si>
    <t>Randolph-Modoc</t>
  </si>
  <si>
    <t>2.42280</t>
  </si>
  <si>
    <t>Ward</t>
  </si>
  <si>
    <t>Randolph-Ward</t>
  </si>
  <si>
    <t>Saratoga</t>
  </si>
  <si>
    <t>Randolph-Saratoga</t>
  </si>
  <si>
    <t>5.07440</t>
  </si>
  <si>
    <t>Randolph-Washington</t>
  </si>
  <si>
    <t>1.49130</t>
  </si>
  <si>
    <t>Lynn</t>
  </si>
  <si>
    <t>Randolph-Lynn</t>
  </si>
  <si>
    <t>3.24260</t>
  </si>
  <si>
    <t>Randolph-Wayne</t>
  </si>
  <si>
    <t>1.83510</t>
  </si>
  <si>
    <t>Union City</t>
  </si>
  <si>
    <t>Randolph-Union City</t>
  </si>
  <si>
    <t>6.16920</t>
  </si>
  <si>
    <t>White River</t>
  </si>
  <si>
    <t>Randolph-White River</t>
  </si>
  <si>
    <t>Winchester</t>
  </si>
  <si>
    <t>Randolph-Winchester</t>
  </si>
  <si>
    <t>4.24500</t>
  </si>
  <si>
    <t>10 yr temporary annexation</t>
  </si>
  <si>
    <t>Randolph-10 yr temporary annexation</t>
  </si>
  <si>
    <t>1.82580</t>
  </si>
  <si>
    <t>69</t>
  </si>
  <si>
    <t>Ripley</t>
  </si>
  <si>
    <t>Ripley-Adams Township</t>
  </si>
  <si>
    <t>1.55380</t>
  </si>
  <si>
    <t>Batesville School In Adams</t>
  </si>
  <si>
    <t>Ripley-Batesville School In Adams</t>
  </si>
  <si>
    <t>1.33940</t>
  </si>
  <si>
    <t>Batesville In Adams Township</t>
  </si>
  <si>
    <t>Ripley-Batesville In Adams Township</t>
  </si>
  <si>
    <t>1.98550</t>
  </si>
  <si>
    <t>Town Of Sunman</t>
  </si>
  <si>
    <t>Ripley-Town Of Sunman</t>
  </si>
  <si>
    <t>1.90150</t>
  </si>
  <si>
    <t>Ripley-Brown Township</t>
  </si>
  <si>
    <t>1.48200</t>
  </si>
  <si>
    <t>Ripley-Center Township</t>
  </si>
  <si>
    <t>1.39480</t>
  </si>
  <si>
    <t>Town Of Osgood</t>
  </si>
  <si>
    <t>Ripley-Town Of Osgood</t>
  </si>
  <si>
    <t>Delaware Township</t>
  </si>
  <si>
    <t>Ripley-Delaware Township</t>
  </si>
  <si>
    <t>1.36340</t>
  </si>
  <si>
    <t>Ripley-Franklin Township</t>
  </si>
  <si>
    <t>1.71580</t>
  </si>
  <si>
    <t>Town Of Milan</t>
  </si>
  <si>
    <t>Ripley-Town Of Milan</t>
  </si>
  <si>
    <t>2.09380</t>
  </si>
  <si>
    <t>Ripley-Jackson Township</t>
  </si>
  <si>
    <t>1.23870</t>
  </si>
  <si>
    <t>Town Of Napoleon</t>
  </si>
  <si>
    <t>Ripley-Town Of Napoleon</t>
  </si>
  <si>
    <t>1.35350</t>
  </si>
  <si>
    <t>Ripley-Johnson Township</t>
  </si>
  <si>
    <t>1.48690</t>
  </si>
  <si>
    <t>Town Of Versailles</t>
  </si>
  <si>
    <t>Ripley-Town Of Versailles</t>
  </si>
  <si>
    <t>2.08350</t>
  </si>
  <si>
    <t>Laughery Township</t>
  </si>
  <si>
    <t>Ripley-Laughery Township</t>
  </si>
  <si>
    <t>1.33860</t>
  </si>
  <si>
    <t>Jac-Cen-Del In Laughery Township</t>
  </si>
  <si>
    <t>Ripley-Jac-Cen-Del In Laughery Township</t>
  </si>
  <si>
    <t>1.19630</t>
  </si>
  <si>
    <t>City Of Batesville</t>
  </si>
  <si>
    <t>Ripley-City Of Batesville</t>
  </si>
  <si>
    <t>1.98340</t>
  </si>
  <si>
    <t>Otter Creek Township</t>
  </si>
  <si>
    <t>Ripley-Otter Creek Township</t>
  </si>
  <si>
    <t>1.50800</t>
  </si>
  <si>
    <t>Town Of Holton</t>
  </si>
  <si>
    <t>Ripley-Town Of Holton</t>
  </si>
  <si>
    <t>2.28900</t>
  </si>
  <si>
    <t>Shelby Township</t>
  </si>
  <si>
    <t>Ripley-Shelby Township</t>
  </si>
  <si>
    <t>1.49280</t>
  </si>
  <si>
    <t>Ripley-Washington Township</t>
  </si>
  <si>
    <t>1.73410</t>
  </si>
  <si>
    <t>Town Of Milan In Washington Twp</t>
  </si>
  <si>
    <t>Ripley-Town Of Milan In Washington Twp</t>
  </si>
  <si>
    <t>70</t>
  </si>
  <si>
    <t>Rush</t>
  </si>
  <si>
    <t>Rush-ANDERSON</t>
  </si>
  <si>
    <t>1.47220</t>
  </si>
  <si>
    <t>Rush-CENTER</t>
  </si>
  <si>
    <t>1.46300</t>
  </si>
  <si>
    <t>Rush-JACKSON</t>
  </si>
  <si>
    <t>1.49670</t>
  </si>
  <si>
    <t>NOBLE</t>
  </si>
  <si>
    <t>Rush-NOBLE</t>
  </si>
  <si>
    <t>1.42720</t>
  </si>
  <si>
    <t>ORANGE</t>
  </si>
  <si>
    <t>Rush-ORANGE</t>
  </si>
  <si>
    <t>1.41330</t>
  </si>
  <si>
    <t>POSEY</t>
  </si>
  <si>
    <t>Rush-POSEY</t>
  </si>
  <si>
    <t>1.50540</t>
  </si>
  <si>
    <t>Rush-RICHLAND</t>
  </si>
  <si>
    <t>1.43920</t>
  </si>
  <si>
    <t>Rush-RIPLEY</t>
  </si>
  <si>
    <t>2.05940</t>
  </si>
  <si>
    <t>CARTHAGE</t>
  </si>
  <si>
    <t>Rush-CARTHAGE</t>
  </si>
  <si>
    <t>3.35770</t>
  </si>
  <si>
    <t>RUSHVILLE</t>
  </si>
  <si>
    <t>Rush-RUSHVILLE</t>
  </si>
  <si>
    <t>1.46540</t>
  </si>
  <si>
    <t>CITY RUSHVILLE-R</t>
  </si>
  <si>
    <t>Rush-CITY RUSHVILLE-R</t>
  </si>
  <si>
    <t>4.41530</t>
  </si>
  <si>
    <t>Rush-UNION</t>
  </si>
  <si>
    <t>1.42610</t>
  </si>
  <si>
    <t>GLENWOOD</t>
  </si>
  <si>
    <t>Rush-GLENWOOD</t>
  </si>
  <si>
    <t>2.93520</t>
  </si>
  <si>
    <t>Rush-WALKER</t>
  </si>
  <si>
    <t>1.42760</t>
  </si>
  <si>
    <t>Rush-WASHINGTON</t>
  </si>
  <si>
    <t>1.46380</t>
  </si>
  <si>
    <t>RUSHVILLE CITY-J</t>
  </si>
  <si>
    <t>Rush-RUSHVILLE CITY-J</t>
  </si>
  <si>
    <t>4.43030</t>
  </si>
  <si>
    <t>71</t>
  </si>
  <si>
    <t>Centre Township</t>
  </si>
  <si>
    <t>St. Joseph-Centre Township</t>
  </si>
  <si>
    <t>2.48380</t>
  </si>
  <si>
    <t>South Bend - Centre</t>
  </si>
  <si>
    <t>St. Joseph-South Bend - Centre</t>
  </si>
  <si>
    <t>5.82700</t>
  </si>
  <si>
    <t>St. Joseph-Clay Township</t>
  </si>
  <si>
    <t>2.51010</t>
  </si>
  <si>
    <t>South Bend - Clay</t>
  </si>
  <si>
    <t>St. Joseph-South Bend - Clay</t>
  </si>
  <si>
    <t>5.85730</t>
  </si>
  <si>
    <t>Mishawaka - Clay</t>
  </si>
  <si>
    <t>St. Joseph-Mishawaka - Clay</t>
  </si>
  <si>
    <t>4.37520</t>
  </si>
  <si>
    <t>Indian Village</t>
  </si>
  <si>
    <t>St. Joseph-Indian Village</t>
  </si>
  <si>
    <t>Roseland</t>
  </si>
  <si>
    <t>St. Joseph-Roseland</t>
  </si>
  <si>
    <t>3.11700</t>
  </si>
  <si>
    <t>German Township</t>
  </si>
  <si>
    <t>St. Joseph-German Township</t>
  </si>
  <si>
    <t>2.49440</t>
  </si>
  <si>
    <t>South Bend - German</t>
  </si>
  <si>
    <t>St. Joseph-South Bend - German</t>
  </si>
  <si>
    <t>5.84160</t>
  </si>
  <si>
    <t>Greene Township</t>
  </si>
  <si>
    <t>St. Joseph-Greene Township</t>
  </si>
  <si>
    <t>2.31610</t>
  </si>
  <si>
    <t>Harris Township</t>
  </si>
  <si>
    <t>St. Joseph-Harris Township</t>
  </si>
  <si>
    <t>2.10250</t>
  </si>
  <si>
    <t>St. Joseph-Lincoln Township</t>
  </si>
  <si>
    <t>2.42490</t>
  </si>
  <si>
    <t>Walkerton</t>
  </si>
  <si>
    <t>St. Joseph-Walkerton</t>
  </si>
  <si>
    <t>3.96210</t>
  </si>
  <si>
    <t>Madison Township</t>
  </si>
  <si>
    <t>St. Joseph-Madison Township</t>
  </si>
  <si>
    <t>1.72920</t>
  </si>
  <si>
    <t>Olive Township</t>
  </si>
  <si>
    <t>St. Joseph-Olive Township</t>
  </si>
  <si>
    <t>2.61720</t>
  </si>
  <si>
    <t>New Carlisle</t>
  </si>
  <si>
    <t>St. Joseph-New Carlisle</t>
  </si>
  <si>
    <t>3.61560</t>
  </si>
  <si>
    <t>Mishawaka - Phm School</t>
  </si>
  <si>
    <t>St. Joseph-Mishawaka - Phm School</t>
  </si>
  <si>
    <t>3.99290</t>
  </si>
  <si>
    <t>Mishawaka-Penn</t>
  </si>
  <si>
    <t>St. Joseph-Mishawaka-Penn</t>
  </si>
  <si>
    <t>4.59570</t>
  </si>
  <si>
    <t>Portage Township</t>
  </si>
  <si>
    <t>St. Joseph-Portage Township</t>
  </si>
  <si>
    <t>2.53600</t>
  </si>
  <si>
    <t>South Bend - Portage</t>
  </si>
  <si>
    <t>St. Joseph-South Bend - Portage</t>
  </si>
  <si>
    <t>5.87920</t>
  </si>
  <si>
    <t>St. Joseph-Union Township</t>
  </si>
  <si>
    <t>2.38030</t>
  </si>
  <si>
    <t>Lakeville</t>
  </si>
  <si>
    <t>St. Joseph-Lakeville</t>
  </si>
  <si>
    <t>3.38280</t>
  </si>
  <si>
    <t>Warren Township</t>
  </si>
  <si>
    <t>St. Joseph-Warren Township</t>
  </si>
  <si>
    <t>2.52810</t>
  </si>
  <si>
    <t>Osceola</t>
  </si>
  <si>
    <t>St. Joseph-Osceola</t>
  </si>
  <si>
    <t>2.40610</t>
  </si>
  <si>
    <t>Penn Township</t>
  </si>
  <si>
    <t>St. Joseph-Penn Township</t>
  </si>
  <si>
    <t>2.08730</t>
  </si>
  <si>
    <t>Penn Township - Mishawaka Schools</t>
  </si>
  <si>
    <t>St. Joseph-Penn Township - Mishawaka Schools</t>
  </si>
  <si>
    <t>2.69010</t>
  </si>
  <si>
    <t>South Bend - Penn</t>
  </si>
  <si>
    <t>St. Joseph-South Bend - Penn</t>
  </si>
  <si>
    <t>5.47500</t>
  </si>
  <si>
    <t>St. Joseph-Liberty Township</t>
  </si>
  <si>
    <t>2.37140</t>
  </si>
  <si>
    <t>North Liberty</t>
  </si>
  <si>
    <t>St. Joseph-North Liberty</t>
  </si>
  <si>
    <t>3.74280</t>
  </si>
  <si>
    <t>Mishawaka - Harris</t>
  </si>
  <si>
    <t>St. Joseph-Mishawaka - Harris</t>
  </si>
  <si>
    <t>3.96760</t>
  </si>
  <si>
    <t>South Bend Warren</t>
  </si>
  <si>
    <t>St. Joseph-South Bend Warren</t>
  </si>
  <si>
    <t>5.86730</t>
  </si>
  <si>
    <t>72</t>
  </si>
  <si>
    <t>FINLEY TWP</t>
  </si>
  <si>
    <t>Scott-FINLEY TWP</t>
  </si>
  <si>
    <t>1.93560</t>
  </si>
  <si>
    <t>JENNINGS TWP</t>
  </si>
  <si>
    <t>Scott-JENNINGS TWP</t>
  </si>
  <si>
    <t>2.42230</t>
  </si>
  <si>
    <t>AUSTIN CORP.</t>
  </si>
  <si>
    <t>Scott-AUSTIN CORP.</t>
  </si>
  <si>
    <t>3.54600</t>
  </si>
  <si>
    <t>JOHNSON TWP.</t>
  </si>
  <si>
    <t>Scott-JOHNSON TWP.</t>
  </si>
  <si>
    <t>1.98940</t>
  </si>
  <si>
    <t>LEXINGTON TWP.</t>
  </si>
  <si>
    <t>Scott-LEXINGTON TWP.</t>
  </si>
  <si>
    <t>VIENNA TWP.</t>
  </si>
  <si>
    <t>Scott-VIENNA TWP.</t>
  </si>
  <si>
    <t>1.95070</t>
  </si>
  <si>
    <t>SCOTTSBURG CORP.</t>
  </si>
  <si>
    <t>Scott-SCOTTSBURG CORP.</t>
  </si>
  <si>
    <t>2.95630</t>
  </si>
  <si>
    <t>73</t>
  </si>
  <si>
    <t>Shelby</t>
  </si>
  <si>
    <t>ADDISON</t>
  </si>
  <si>
    <t>Shelby-ADDISON</t>
  </si>
  <si>
    <t>1.57920</t>
  </si>
  <si>
    <t>S-VILLE ADDISON</t>
  </si>
  <si>
    <t>Shelby-S-VILLE ADDISON</t>
  </si>
  <si>
    <t>2.90790</t>
  </si>
  <si>
    <t>BRANDYWINE</t>
  </si>
  <si>
    <t>Shelby-BRANDYWINE</t>
  </si>
  <si>
    <t>1.38840</t>
  </si>
  <si>
    <t>S-VILLE BRANDY</t>
  </si>
  <si>
    <t>Shelby-S-VILLE BRANDY</t>
  </si>
  <si>
    <t>2.70550</t>
  </si>
  <si>
    <t>HANOVER</t>
  </si>
  <si>
    <t>Shelby-HANOVER</t>
  </si>
  <si>
    <t>1.57450</t>
  </si>
  <si>
    <t>MORRISTOWN</t>
  </si>
  <si>
    <t>Shelby-MORRISTOWN</t>
  </si>
  <si>
    <t>2.11530</t>
  </si>
  <si>
    <t>Shelby-HENDRICKS</t>
  </si>
  <si>
    <t>1.09940</t>
  </si>
  <si>
    <t>Shelby-JACKSON</t>
  </si>
  <si>
    <t>1.09000</t>
  </si>
  <si>
    <t>Shelby-LIBERTY</t>
  </si>
  <si>
    <t>1.49060</t>
  </si>
  <si>
    <t>Shelby-MARION</t>
  </si>
  <si>
    <t>1.58950</t>
  </si>
  <si>
    <t>MORAL</t>
  </si>
  <si>
    <t>Shelby-MORAL</t>
  </si>
  <si>
    <t>1.38480</t>
  </si>
  <si>
    <t>Shelby-NOBLE</t>
  </si>
  <si>
    <t>1.50400</t>
  </si>
  <si>
    <t>ST PAUL DECATUR</t>
  </si>
  <si>
    <t>Shelby-ST PAUL DECATUR</t>
  </si>
  <si>
    <t>1.61740</t>
  </si>
  <si>
    <t>SHELBY EAST</t>
  </si>
  <si>
    <t>Shelby-SHELBY EAST</t>
  </si>
  <si>
    <t>1.53780</t>
  </si>
  <si>
    <t>SHELBY WEST</t>
  </si>
  <si>
    <t>Shelby-SHELBY WEST</t>
  </si>
  <si>
    <t>Shelby-SUGAR CREEK</t>
  </si>
  <si>
    <t>1.36500</t>
  </si>
  <si>
    <t>Shelby-UNION</t>
  </si>
  <si>
    <t>1.49980</t>
  </si>
  <si>
    <t>Shelby-VAN BUREN</t>
  </si>
  <si>
    <t>1.54230</t>
  </si>
  <si>
    <t>Shelby-WASHINGTON</t>
  </si>
  <si>
    <t>1.11340</t>
  </si>
  <si>
    <t>ST PAUL EASTERN</t>
  </si>
  <si>
    <t>Shelby-ST PAUL EASTERN</t>
  </si>
  <si>
    <t>2.02250</t>
  </si>
  <si>
    <t>SHVL - SH WEST</t>
  </si>
  <si>
    <t>Shelby-SHVL - SH WEST</t>
  </si>
  <si>
    <t>S-VILLE MARION</t>
  </si>
  <si>
    <t>Shelby-S-VILLE MARION</t>
  </si>
  <si>
    <t>2.92050</t>
  </si>
  <si>
    <t>EDINBURG JACKSON</t>
  </si>
  <si>
    <t>Shelby-EDINBURG JACKSON</t>
  </si>
  <si>
    <t>3.47100</t>
  </si>
  <si>
    <t>S-VILLE SHELBY EAST</t>
  </si>
  <si>
    <t>Shelby-S-VILLE SHELBY EAST</t>
  </si>
  <si>
    <t>2.84230</t>
  </si>
  <si>
    <t>FAIRLAND</t>
  </si>
  <si>
    <t>Shelby-FAIRLAND</t>
  </si>
  <si>
    <t>2.02400</t>
  </si>
  <si>
    <t>Fairland - MTE</t>
  </si>
  <si>
    <t>Shelby-Fairland - MTE</t>
  </si>
  <si>
    <t>1.33800</t>
  </si>
  <si>
    <t>74</t>
  </si>
  <si>
    <t>Spencer</t>
  </si>
  <si>
    <t>CARTER TWP</t>
  </si>
  <si>
    <t>Spencer-CARTER TWP</t>
  </si>
  <si>
    <t>1.43840</t>
  </si>
  <si>
    <t>DALE TWP</t>
  </si>
  <si>
    <t>Spencer-DALE TWP</t>
  </si>
  <si>
    <t>2.09410</t>
  </si>
  <si>
    <t>SANTA CLAUS CARTER TWP</t>
  </si>
  <si>
    <t>Spencer-SANTA CLAUS CARTER TWP</t>
  </si>
  <si>
    <t>1.81540</t>
  </si>
  <si>
    <t>CLAY TWP</t>
  </si>
  <si>
    <t>Spencer-CLAY TWP</t>
  </si>
  <si>
    <t>1.37800</t>
  </si>
  <si>
    <t>SANTA CLAUS CLAY TWP</t>
  </si>
  <si>
    <t>Spencer-SANTA CLAUS CLAY TWP</t>
  </si>
  <si>
    <t>1.80870</t>
  </si>
  <si>
    <t>GRASS TWP</t>
  </si>
  <si>
    <t>Spencer-GRASS TWP</t>
  </si>
  <si>
    <t>1.36850</t>
  </si>
  <si>
    <t>CHRISNEY TWP</t>
  </si>
  <si>
    <t>Spencer-CHRISNEY TWP</t>
  </si>
  <si>
    <t>2.07790</t>
  </si>
  <si>
    <t>NORTH HAMMOND TWP</t>
  </si>
  <si>
    <t>Spencer-NORTH HAMMOND TWP</t>
  </si>
  <si>
    <t>1.54350</t>
  </si>
  <si>
    <t>SOUTH HAMMOND TWP</t>
  </si>
  <si>
    <t>Spencer-SOUTH HAMMOND TWP</t>
  </si>
  <si>
    <t>1.51340</t>
  </si>
  <si>
    <t>GRANDVIEW TWP</t>
  </si>
  <si>
    <t>Spencer-GRANDVIEW TWP</t>
  </si>
  <si>
    <t>2.39370</t>
  </si>
  <si>
    <t>Spencer-HARRISON TWP</t>
  </si>
  <si>
    <t>1.36180</t>
  </si>
  <si>
    <t>SANTA CLAUS HARRISON</t>
  </si>
  <si>
    <t>Spencer-SANTA CLAUS HARRISON</t>
  </si>
  <si>
    <t>1.82500</t>
  </si>
  <si>
    <t>HUFF TWP</t>
  </si>
  <si>
    <t>Spencer-HUFF TWP</t>
  </si>
  <si>
    <t>1.35440</t>
  </si>
  <si>
    <t>Spencer-JACKSON TWP</t>
  </si>
  <si>
    <t>1.43310</t>
  </si>
  <si>
    <t>GENTRYVILLE TWP</t>
  </si>
  <si>
    <t>Spencer-GENTRYVILLE TWP</t>
  </si>
  <si>
    <t>2.32820</t>
  </si>
  <si>
    <t>LUCE TWP</t>
  </si>
  <si>
    <t>Spencer-LUCE TWP</t>
  </si>
  <si>
    <t>1.68060</t>
  </si>
  <si>
    <t>OHIO TWP</t>
  </si>
  <si>
    <t>Spencer-OHIO TWP</t>
  </si>
  <si>
    <t>1.48450</t>
  </si>
  <si>
    <t>ROCKPORT TWP</t>
  </si>
  <si>
    <t>Spencer-ROCKPORT TWP</t>
  </si>
  <si>
    <t>3.05980</t>
  </si>
  <si>
    <t>RICHLAND TWP</t>
  </si>
  <si>
    <t>Spencer-RICHLAND TWP</t>
  </si>
  <si>
    <t>2.91060</t>
  </si>
  <si>
    <t>75</t>
  </si>
  <si>
    <t>Starke</t>
  </si>
  <si>
    <t>N.J.S.P. Calif.</t>
  </si>
  <si>
    <t>Starke-N.J.S.P. Calif.</t>
  </si>
  <si>
    <t>1.94830</t>
  </si>
  <si>
    <t>California Twp.</t>
  </si>
  <si>
    <t>Starke-California Twp.</t>
  </si>
  <si>
    <t>2.09810</t>
  </si>
  <si>
    <t>Starke-Center Township</t>
  </si>
  <si>
    <t>1.94190</t>
  </si>
  <si>
    <t>Knox Corp.</t>
  </si>
  <si>
    <t>Starke-Knox Corp.</t>
  </si>
  <si>
    <t>3.65220</t>
  </si>
  <si>
    <t>Starke-Jackson</t>
  </si>
  <si>
    <t>1.82040</t>
  </si>
  <si>
    <t>North Bend</t>
  </si>
  <si>
    <t>Starke-North Bend</t>
  </si>
  <si>
    <t>1.38490</t>
  </si>
  <si>
    <t>Oregon</t>
  </si>
  <si>
    <t>Starke-Oregon</t>
  </si>
  <si>
    <t>1.98620</t>
  </si>
  <si>
    <t>Railroad</t>
  </si>
  <si>
    <t>Starke-Railroad</t>
  </si>
  <si>
    <t>1.92630</t>
  </si>
  <si>
    <t>Starke-Washington</t>
  </si>
  <si>
    <t>2.00250</t>
  </si>
  <si>
    <t>Starke-Wayne</t>
  </si>
  <si>
    <t>1.82360</t>
  </si>
  <si>
    <t>North Judson</t>
  </si>
  <si>
    <t>Starke-North Judson</t>
  </si>
  <si>
    <t>3.21830</t>
  </si>
  <si>
    <t>Davis</t>
  </si>
  <si>
    <t>Starke-Davis</t>
  </si>
  <si>
    <t>2.03460</t>
  </si>
  <si>
    <t>Hamlet Davis</t>
  </si>
  <si>
    <t>Starke-Hamlet Davis</t>
  </si>
  <si>
    <t>3.59590</t>
  </si>
  <si>
    <t>Hamlet Oregon</t>
  </si>
  <si>
    <t>Starke-Hamlet Oregon</t>
  </si>
  <si>
    <t>3.59420</t>
  </si>
  <si>
    <t>76</t>
  </si>
  <si>
    <t>Steuben</t>
  </si>
  <si>
    <t>CLEAR LAKE TWP</t>
  </si>
  <si>
    <t>Steuben-CLEAR LAKE TWP</t>
  </si>
  <si>
    <t>1.02990</t>
  </si>
  <si>
    <t>CLEAR LAKE CORP</t>
  </si>
  <si>
    <t>Steuben-CLEAR LAKE CORP</t>
  </si>
  <si>
    <t>FREMONT CORP</t>
  </si>
  <si>
    <t>Steuben-FREMONT CORP</t>
  </si>
  <si>
    <t>1.79060</t>
  </si>
  <si>
    <t>JACKSON TWP.</t>
  </si>
  <si>
    <t>Steuben-JACKSON TWP.</t>
  </si>
  <si>
    <t>1.08350</t>
  </si>
  <si>
    <t>JAMESTOWN TWP</t>
  </si>
  <si>
    <t>Steuben-JAMESTOWN TWP</t>
  </si>
  <si>
    <t>1.02520</t>
  </si>
  <si>
    <t>MILLGROVE TWP</t>
  </si>
  <si>
    <t>Steuben-MILLGROVE TWP</t>
  </si>
  <si>
    <t>1.09290</t>
  </si>
  <si>
    <t>ORLAND CORP</t>
  </si>
  <si>
    <t>Steuben-ORLAND CORP</t>
  </si>
  <si>
    <t>2.06700</t>
  </si>
  <si>
    <t>OTSEGO TWP</t>
  </si>
  <si>
    <t>Steuben-OTSEGO TWP</t>
  </si>
  <si>
    <t>1.22710</t>
  </si>
  <si>
    <t>HAMILTON CORP</t>
  </si>
  <si>
    <t>Steuben-HAMILTON CORP</t>
  </si>
  <si>
    <t>1.64080</t>
  </si>
  <si>
    <t>PLEASANT TWP</t>
  </si>
  <si>
    <t>Steuben-PLEASANT TWP</t>
  </si>
  <si>
    <t>1.07020</t>
  </si>
  <si>
    <t>ANGOLA CORP</t>
  </si>
  <si>
    <t>Steuben-ANGOLA CORP</t>
  </si>
  <si>
    <t>2.21430</t>
  </si>
  <si>
    <t>Steuben-RICHLAND TWP</t>
  </si>
  <si>
    <t>SALEM TWP</t>
  </si>
  <si>
    <t>Steuben-SALEM TWP</t>
  </si>
  <si>
    <t>1.09860</t>
  </si>
  <si>
    <t>HUDSON-SAL CORP</t>
  </si>
  <si>
    <t>Steuben-HUDSON-SAL CORP</t>
  </si>
  <si>
    <t>1.73080</t>
  </si>
  <si>
    <t>SCOTT TWP</t>
  </si>
  <si>
    <t>Steuben-SCOTT TWP</t>
  </si>
  <si>
    <t>0.94240</t>
  </si>
  <si>
    <t>STEUBEN TWP</t>
  </si>
  <si>
    <t>Steuben-STEUBEN TWP</t>
  </si>
  <si>
    <t>0.97500</t>
  </si>
  <si>
    <t>ASHLEY CORP</t>
  </si>
  <si>
    <t>Steuben-ASHLEY CORP</t>
  </si>
  <si>
    <t>2.43010</t>
  </si>
  <si>
    <t>HUDSONSTEUB-CORP</t>
  </si>
  <si>
    <t>Steuben-HUDSONSTEUB-CORP</t>
  </si>
  <si>
    <t>1.58540</t>
  </si>
  <si>
    <t>YORK TWP</t>
  </si>
  <si>
    <t>Steuben-YORK TWP</t>
  </si>
  <si>
    <t>1.03530</t>
  </si>
  <si>
    <t>FREMONT TWP</t>
  </si>
  <si>
    <t>Steuben-FREMONT TWP</t>
  </si>
  <si>
    <t>1.03590</t>
  </si>
  <si>
    <t>77</t>
  </si>
  <si>
    <t>Sullivan</t>
  </si>
  <si>
    <t>Sullivan-Cass Township</t>
  </si>
  <si>
    <t>1.94390</t>
  </si>
  <si>
    <t>Dugger Town</t>
  </si>
  <si>
    <t>Sullivan-Dugger Town</t>
  </si>
  <si>
    <t>2.76160</t>
  </si>
  <si>
    <t>Curry Township</t>
  </si>
  <si>
    <t>Sullivan-Curry Township</t>
  </si>
  <si>
    <t>2.00410</t>
  </si>
  <si>
    <t>Farmersburg Town</t>
  </si>
  <si>
    <t>Sullivan-Farmersburg Town</t>
  </si>
  <si>
    <t>2.52700</t>
  </si>
  <si>
    <t>Shelburn Town</t>
  </si>
  <si>
    <t>Sullivan-Shelburn Town</t>
  </si>
  <si>
    <t>2.63630</t>
  </si>
  <si>
    <t>Fairbanks Township</t>
  </si>
  <si>
    <t>Sullivan-Fairbanks Township</t>
  </si>
  <si>
    <t>1.79750</t>
  </si>
  <si>
    <t>Gill Township</t>
  </si>
  <si>
    <t>Sullivan-Gill Township</t>
  </si>
  <si>
    <t>1.92640</t>
  </si>
  <si>
    <t>Merom Town</t>
  </si>
  <si>
    <t>Sullivan-Merom Town</t>
  </si>
  <si>
    <t>3.15840</t>
  </si>
  <si>
    <t>Haddon Township</t>
  </si>
  <si>
    <t>Sullivan-Haddon Township</t>
  </si>
  <si>
    <t>1.96200</t>
  </si>
  <si>
    <t>Carlisle Town</t>
  </si>
  <si>
    <t>Sullivan-Carlisle Town</t>
  </si>
  <si>
    <t>3.40310</t>
  </si>
  <si>
    <t>Sullivan-Hamilton Township</t>
  </si>
  <si>
    <t>1.97680</t>
  </si>
  <si>
    <t>Sullivan City</t>
  </si>
  <si>
    <t>Sullivan-Sullivan City</t>
  </si>
  <si>
    <t>3.94880</t>
  </si>
  <si>
    <t>Sullivan-Jackson Township</t>
  </si>
  <si>
    <t>1.76440</t>
  </si>
  <si>
    <t>Hymera Town</t>
  </si>
  <si>
    <t>Sullivan-Hymera Town</t>
  </si>
  <si>
    <t>2.92490</t>
  </si>
  <si>
    <t>Sullivan-Jefferson Township</t>
  </si>
  <si>
    <t>1.88370</t>
  </si>
  <si>
    <t>Turman Township</t>
  </si>
  <si>
    <t>Sullivan-Turman Township</t>
  </si>
  <si>
    <t>1.99410</t>
  </si>
  <si>
    <t>78</t>
  </si>
  <si>
    <t>Switzerland</t>
  </si>
  <si>
    <t>COTTON TWP</t>
  </si>
  <si>
    <t>Switzerland-COTTON TWP</t>
  </si>
  <si>
    <t>1.38600</t>
  </si>
  <si>
    <t>CRAIG TWP</t>
  </si>
  <si>
    <t>Switzerland-CRAIG TWP</t>
  </si>
  <si>
    <t>1.40100</t>
  </si>
  <si>
    <t>Switzerland-JEFFERSON TWP</t>
  </si>
  <si>
    <t>1.39890</t>
  </si>
  <si>
    <t>VEVAY TWP</t>
  </si>
  <si>
    <t>Switzerland-VEVAY TWP</t>
  </si>
  <si>
    <t>Switzerland-PLEASANT TWP</t>
  </si>
  <si>
    <t>1.39130</t>
  </si>
  <si>
    <t>POSEY TWP</t>
  </si>
  <si>
    <t>Switzerland-POSEY TWP</t>
  </si>
  <si>
    <t>1.38290</t>
  </si>
  <si>
    <t>PATRIOT TOWN</t>
  </si>
  <si>
    <t>Switzerland-PATRIOT TOWN</t>
  </si>
  <si>
    <t>1.66380</t>
  </si>
  <si>
    <t>Switzerland-YORK TWP</t>
  </si>
  <si>
    <t>1.36930</t>
  </si>
  <si>
    <t>79</t>
  </si>
  <si>
    <t>FAIRFIELD TWP-LSC-B</t>
  </si>
  <si>
    <t>Tippecanoe-FAIRFIELD TWP-LSC-B</t>
  </si>
  <si>
    <t>1.65040</t>
  </si>
  <si>
    <t>FAIRFIELD TWP-TSC</t>
  </si>
  <si>
    <t>Tippecanoe-FAIRFIELD TWP-TSC</t>
  </si>
  <si>
    <t>1.45950</t>
  </si>
  <si>
    <t>FAIRFIELD TWP-TSC-B</t>
  </si>
  <si>
    <t>Tippecanoe-FAIRFIELD TWP-TSC-B</t>
  </si>
  <si>
    <t>1.50910</t>
  </si>
  <si>
    <t>LAFAYETTE-FAIRFIELD TWP-LSC-B</t>
  </si>
  <si>
    <t>Tippecanoe-LAFAYETTE-FAIRFIELD TWP-LSC-B</t>
  </si>
  <si>
    <t>2.66080</t>
  </si>
  <si>
    <t>LAFAYETTE-FAIRFIELD TWP-TSC-B</t>
  </si>
  <si>
    <t>Tippecanoe-LAFAYETTE-FAIRFIELD TWP-TSC-B</t>
  </si>
  <si>
    <t>2.51950</t>
  </si>
  <si>
    <t>JACKSON TWP-TSC</t>
  </si>
  <si>
    <t>Tippecanoe-JACKSON TWP-TSC</t>
  </si>
  <si>
    <t>1.44230</t>
  </si>
  <si>
    <t>LAURAMIE TWP</t>
  </si>
  <si>
    <t>Tippecanoe-LAURAMIE TWP</t>
  </si>
  <si>
    <t>1.45300</t>
  </si>
  <si>
    <t>CLARKS HILL TOWN</t>
  </si>
  <si>
    <t>Tippecanoe-CLARKS HILL TOWN</t>
  </si>
  <si>
    <t>2.27750</t>
  </si>
  <si>
    <t>PERRY TOWNSHIP-TSC</t>
  </si>
  <si>
    <t>Tippecanoe-PERRY TOWNSHIP-TSC</t>
  </si>
  <si>
    <t>1.42130</t>
  </si>
  <si>
    <t>PERRY TOWNSHIP-TSC-B</t>
  </si>
  <si>
    <t>Tippecanoe-PERRY TOWNSHIP-TSC-B</t>
  </si>
  <si>
    <t>1.47090</t>
  </si>
  <si>
    <t>RANDOLPH TOWNSHIP-TSC</t>
  </si>
  <si>
    <t>Tippecanoe-RANDOLPH TOWNSHIP-TSC</t>
  </si>
  <si>
    <t>1.49710</t>
  </si>
  <si>
    <t>SHEFFIELD TOWNSHIP-TSC</t>
  </si>
  <si>
    <t>Tippecanoe-SHEFFIELD TOWNSHIP-TSC</t>
  </si>
  <si>
    <t>DAYTON TOWN-TSC</t>
  </si>
  <si>
    <t>Tippecanoe-DAYTON TOWN-TSC</t>
  </si>
  <si>
    <t>1.83500</t>
  </si>
  <si>
    <t>SHELBY TOWNSHIP-BSC</t>
  </si>
  <si>
    <t>Tippecanoe-SHELBY TOWNSHIP-BSC</t>
  </si>
  <si>
    <t>1.15420</t>
  </si>
  <si>
    <t>SHELBY TOWNSHIP-TSC</t>
  </si>
  <si>
    <t>Tippecanoe-SHELBY TOWNSHIP-TSC</t>
  </si>
  <si>
    <t>1.40120</t>
  </si>
  <si>
    <t>OTTERBEIN TOWN-BSC</t>
  </si>
  <si>
    <t>Tippecanoe-OTTERBEIN TOWN-BSC</t>
  </si>
  <si>
    <t>2.40660</t>
  </si>
  <si>
    <t>TIPPECANOE TOWNSHIP-TSC</t>
  </si>
  <si>
    <t>Tippecanoe-TIPPECANOE TOWNSHIP-TSC</t>
  </si>
  <si>
    <t>TIPPECANOE TOWNSHIP-TSC-B</t>
  </si>
  <si>
    <t>Tippecanoe-TIPPECANOE TOWNSHIP-TSC-B</t>
  </si>
  <si>
    <t>1.47590</t>
  </si>
  <si>
    <t>BATTLE GROUND TOWN-TSC</t>
  </si>
  <si>
    <t>Tippecanoe-BATTLE GROUND TOWN-TSC</t>
  </si>
  <si>
    <t>2.07640</t>
  </si>
  <si>
    <t>SHADELAND TOWN-TSC</t>
  </si>
  <si>
    <t>Tippecanoe-SHADELAND TOWN-TSC</t>
  </si>
  <si>
    <t>1.66140</t>
  </si>
  <si>
    <t>SHADELAND-TSC-B</t>
  </si>
  <si>
    <t>Tippecanoe-SHADELAND-TSC-B</t>
  </si>
  <si>
    <t>1.71100</t>
  </si>
  <si>
    <t>WABASH TOWNSHIP-TSC</t>
  </si>
  <si>
    <t>Tippecanoe-WABASH TOWNSHIP-TSC</t>
  </si>
  <si>
    <t>1.43650</t>
  </si>
  <si>
    <t>WABASH TOWNSHIP-TSC-B</t>
  </si>
  <si>
    <t>Tippecanoe-WABASH TOWNSHIP-TSC-B</t>
  </si>
  <si>
    <t>1.48610</t>
  </si>
  <si>
    <t>WABASH TOWNSHIP-WLCS-B</t>
  </si>
  <si>
    <t>Tippecanoe-WABASH TOWNSHIP-WLCS-B</t>
  </si>
  <si>
    <t>1.90610</t>
  </si>
  <si>
    <t>WEST LAFAYETTE CITY-TSC-B</t>
  </si>
  <si>
    <t>Tippecanoe-WEST LAFAYETTE CITY-TSC-B</t>
  </si>
  <si>
    <t>2.48300</t>
  </si>
  <si>
    <t>WEST LAFAYETTE CITY-WLSC-B</t>
  </si>
  <si>
    <t>Tippecanoe-WEST LAFAYETTE CITY-WLSC-B</t>
  </si>
  <si>
    <t>2.90300</t>
  </si>
  <si>
    <t>WASHINGTON TOWNSHIP-TSC</t>
  </si>
  <si>
    <t>Tippecanoe-WASHINGTON TOWNSHIP-TSC</t>
  </si>
  <si>
    <t>1.48750</t>
  </si>
  <si>
    <t>WAYNE TOWNSHIP</t>
  </si>
  <si>
    <t>Tippecanoe-WAYNE TOWNSHIP</t>
  </si>
  <si>
    <t>1.50500</t>
  </si>
  <si>
    <t>WEST LAFAYETTE - WABASH -TSC B</t>
  </si>
  <si>
    <t>Tippecanoe-WEST LAFAYETTE - WABASH -TSC B</t>
  </si>
  <si>
    <t>2.34030</t>
  </si>
  <si>
    <t>WEA TOWNSHIP-TSC</t>
  </si>
  <si>
    <t>Tippecanoe-WEA TOWNSHIP-TSC</t>
  </si>
  <si>
    <t>1.44860</t>
  </si>
  <si>
    <t>WEA TOWNSHIP-TSC-B</t>
  </si>
  <si>
    <t>Tippecanoe-WEA TOWNSHIP-TSC-B</t>
  </si>
  <si>
    <t>1.49820</t>
  </si>
  <si>
    <t>LAFAYETTE CITY-WEA TOWNSHIP-LS</t>
  </si>
  <si>
    <t>Tippecanoe-LAFAYETTE CITY-WEA TOWNSHIP-LS</t>
  </si>
  <si>
    <t>2.66460</t>
  </si>
  <si>
    <t>LAFAYETTE CITY-WEA TOWNSHIP-TS</t>
  </si>
  <si>
    <t>Tippecanoe-LAFAYETTE CITY-WEA TOWNSHIP-TS</t>
  </si>
  <si>
    <t>2.52330</t>
  </si>
  <si>
    <t>WEST LAFAYETTE CITY-TSC-B-C</t>
  </si>
  <si>
    <t>Tippecanoe-WEST LAFAYETTE CITY-TSC-B-C</t>
  </si>
  <si>
    <t>WEST LAFAYETTE-WLSC-B-C</t>
  </si>
  <si>
    <t>Tippecanoe-WEST LAFAYETTE-WLSC-B-C</t>
  </si>
  <si>
    <t>2.76030</t>
  </si>
  <si>
    <t>LAFAYETTE SHEFFIELD TSCB</t>
  </si>
  <si>
    <t>Tippecanoe-LAFAYETTE SHEFFIELD TSCB</t>
  </si>
  <si>
    <t>2.51390</t>
  </si>
  <si>
    <t>LAF WEA TSC-B ANNEX</t>
  </si>
  <si>
    <t>Tippecanoe-LAF WEA TSC-B ANNEX</t>
  </si>
  <si>
    <t>LAFAYETTE PERRY-TSC</t>
  </si>
  <si>
    <t>Tippecanoe-LAFAYETTE PERRY-TSC</t>
  </si>
  <si>
    <t>2.50920</t>
  </si>
  <si>
    <t>WEST LAFAYETTE TIPPECANOE TSC</t>
  </si>
  <si>
    <t>Tippecanoe-WEST LAFAYETTE TIPPECANOE TSC</t>
  </si>
  <si>
    <t>2.34610</t>
  </si>
  <si>
    <t>80</t>
  </si>
  <si>
    <t>Tipton-Cicero</t>
  </si>
  <si>
    <t>Tipton-Tipton</t>
  </si>
  <si>
    <t>3.74190</t>
  </si>
  <si>
    <t>Tipton-Jefferson</t>
  </si>
  <si>
    <t>1.55470</t>
  </si>
  <si>
    <t>Kempton</t>
  </si>
  <si>
    <t>Tipton-Kempton</t>
  </si>
  <si>
    <t>3.00700</t>
  </si>
  <si>
    <t>Tipton-Liberty</t>
  </si>
  <si>
    <t>1.58840</t>
  </si>
  <si>
    <t>Sharpsville</t>
  </si>
  <si>
    <t>Tipton-Sharpsville</t>
  </si>
  <si>
    <t>2.98280</t>
  </si>
  <si>
    <t>Tipton-Madison</t>
  </si>
  <si>
    <t>Elwood Civil Cty</t>
  </si>
  <si>
    <t>Tipton-Elwood Civil Cty</t>
  </si>
  <si>
    <t>4.42020</t>
  </si>
  <si>
    <t>Tipton-Prairie</t>
  </si>
  <si>
    <t>1.57070</t>
  </si>
  <si>
    <t>Wildcat</t>
  </si>
  <si>
    <t>Tipton-Wildcat</t>
  </si>
  <si>
    <t>1.66150</t>
  </si>
  <si>
    <t>Windfall</t>
  </si>
  <si>
    <t>Tipton-Windfall</t>
  </si>
  <si>
    <t>3.10180</t>
  </si>
  <si>
    <t>81</t>
  </si>
  <si>
    <t>Brownsville Township</t>
  </si>
  <si>
    <t>Union-Brownsville Township</t>
  </si>
  <si>
    <t>1.91400</t>
  </si>
  <si>
    <t>Union-Center Township</t>
  </si>
  <si>
    <t>1.90130</t>
  </si>
  <si>
    <t>Liberty Corporation</t>
  </si>
  <si>
    <t>Union-Liberty Corporation</t>
  </si>
  <si>
    <t>3.78070</t>
  </si>
  <si>
    <t>Harmony Township</t>
  </si>
  <si>
    <t>Union-Harmony Township</t>
  </si>
  <si>
    <t>1.91910</t>
  </si>
  <si>
    <t>Union-Harrison Township</t>
  </si>
  <si>
    <t>1.90580</t>
  </si>
  <si>
    <t>Union-Liberty Township</t>
  </si>
  <si>
    <t>1.92270</t>
  </si>
  <si>
    <t>Union-Union Township</t>
  </si>
  <si>
    <t>1.88940</t>
  </si>
  <si>
    <t>W. College Corner Corporation</t>
  </si>
  <si>
    <t>Union-W. College Corner Corporation</t>
  </si>
  <si>
    <t>2.87950</t>
  </si>
  <si>
    <t>82</t>
  </si>
  <si>
    <t>Vanderburgh</t>
  </si>
  <si>
    <t>Armstrong Township</t>
  </si>
  <si>
    <t>Vanderburgh-Armstrong Township</t>
  </si>
  <si>
    <t>2.36490</t>
  </si>
  <si>
    <t>Darmstadt Town - Armstrong</t>
  </si>
  <si>
    <t>Vanderburgh-Darmstadt Town - Armstrong</t>
  </si>
  <si>
    <t>2.50780</t>
  </si>
  <si>
    <t>Vanderburgh-Center Township</t>
  </si>
  <si>
    <t>2.19230</t>
  </si>
  <si>
    <t>Center - City of Evansville</t>
  </si>
  <si>
    <t>Vanderburgh-Center - City of Evansville</t>
  </si>
  <si>
    <t>3.60550</t>
  </si>
  <si>
    <t>Center - Darmstadt Town</t>
  </si>
  <si>
    <t>Vanderburgh-Center - Darmstadt Town</t>
  </si>
  <si>
    <t>2.51850</t>
  </si>
  <si>
    <t>Vanderburgh-German Township</t>
  </si>
  <si>
    <t>2.21250</t>
  </si>
  <si>
    <t>German - Darmstadt Town</t>
  </si>
  <si>
    <t>Vanderburgh-German - Darmstadt Town</t>
  </si>
  <si>
    <t>2.50750</t>
  </si>
  <si>
    <t>Vanderburgh-Perry Township</t>
  </si>
  <si>
    <t>2.18330</t>
  </si>
  <si>
    <t>Perry - City of Evansville</t>
  </si>
  <si>
    <t>Vanderburgh-Perry - City of Evansville</t>
  </si>
  <si>
    <t>3.60640</t>
  </si>
  <si>
    <t>Knight Township</t>
  </si>
  <si>
    <t>Vanderburgh-Knight Township</t>
  </si>
  <si>
    <t>2.27920</t>
  </si>
  <si>
    <t>Knight - City of Evansville</t>
  </si>
  <si>
    <t>Vanderburgh-Knight - City of Evansville</t>
  </si>
  <si>
    <t>Pigeon Township</t>
  </si>
  <si>
    <t>Vanderburgh-Pigeon Township</t>
  </si>
  <si>
    <t>2.44260</t>
  </si>
  <si>
    <t>Pigeon - City of Evansville</t>
  </si>
  <si>
    <t>Vanderburgh-Pigeon - City of Evansville</t>
  </si>
  <si>
    <t>3.70210</t>
  </si>
  <si>
    <t>Scott Township</t>
  </si>
  <si>
    <t>Vanderburgh-Scott Township</t>
  </si>
  <si>
    <t>Scott - Darmstadt Twp</t>
  </si>
  <si>
    <t>Vanderburgh-Scott - Darmstadt Twp</t>
  </si>
  <si>
    <t>2.50690</t>
  </si>
  <si>
    <t>Vanderburgh-Union Township</t>
  </si>
  <si>
    <t>2.24670</t>
  </si>
  <si>
    <t>Union Township Per Property</t>
  </si>
  <si>
    <t>Vanderburgh-Union Township Per Property</t>
  </si>
  <si>
    <t>EVANSVILLE CITY KNIGHT TWP BURK ORG (TIF MEMO ONLY</t>
  </si>
  <si>
    <t>Vanderburgh-EVANSVILLE CITY KNIGHT TWP BURK ORG (TIF MEMO ONLY</t>
  </si>
  <si>
    <t>1.47840</t>
  </si>
  <si>
    <t>EVANSVILLE CITY KNIGHT TWP BURK EXP (TIF MEMO ONLY</t>
  </si>
  <si>
    <t>Vanderburgh-EVANSVILLE CITY KNIGHT TWP BURK EXP (TIF MEMO ONLY</t>
  </si>
  <si>
    <t>83</t>
  </si>
  <si>
    <t>Vermillion</t>
  </si>
  <si>
    <t>Vermillion-Clinton Twp</t>
  </si>
  <si>
    <t>2.67500</t>
  </si>
  <si>
    <t>Clinton City</t>
  </si>
  <si>
    <t>Vermillion-Clinton City</t>
  </si>
  <si>
    <t>4.19030</t>
  </si>
  <si>
    <t>Fairview Park</t>
  </si>
  <si>
    <t>Vermillion-Fairview Park</t>
  </si>
  <si>
    <t>2.95800</t>
  </si>
  <si>
    <t>Universal</t>
  </si>
  <si>
    <t>Vermillion-Universal</t>
  </si>
  <si>
    <t>2.85110</t>
  </si>
  <si>
    <t>Eugene Twp</t>
  </si>
  <si>
    <t>Vermillion-Eugene Twp</t>
  </si>
  <si>
    <t>1.91280</t>
  </si>
  <si>
    <t>Cayuga</t>
  </si>
  <si>
    <t>Vermillion-Cayuga</t>
  </si>
  <si>
    <t>3.77690</t>
  </si>
  <si>
    <t>Helt Twp</t>
  </si>
  <si>
    <t>Vermillion-Helt Twp</t>
  </si>
  <si>
    <t>2.33750</t>
  </si>
  <si>
    <t>Dana</t>
  </si>
  <si>
    <t>Vermillion-Dana</t>
  </si>
  <si>
    <t>3.06180</t>
  </si>
  <si>
    <t>Highland Twp</t>
  </si>
  <si>
    <t>Vermillion-Highland Twp</t>
  </si>
  <si>
    <t>1.94750</t>
  </si>
  <si>
    <t>Perrysville</t>
  </si>
  <si>
    <t>Vermillion-Perrysville</t>
  </si>
  <si>
    <t>2.65960</t>
  </si>
  <si>
    <t>Vermillion Twp</t>
  </si>
  <si>
    <t>Vermillion-Vermillion Twp</t>
  </si>
  <si>
    <t>1.99140</t>
  </si>
  <si>
    <t>Newport</t>
  </si>
  <si>
    <t>Vermillion-Newport</t>
  </si>
  <si>
    <t>2.75520</t>
  </si>
  <si>
    <t>84</t>
  </si>
  <si>
    <t>Vigo</t>
  </si>
  <si>
    <t>FAYETTE TOWNSHIP</t>
  </si>
  <si>
    <t>Vigo-FAYETTE TOWNSHIP</t>
  </si>
  <si>
    <t>2.12640</t>
  </si>
  <si>
    <t>TERRE HAUTE CITYHARRISON TOWN</t>
  </si>
  <si>
    <t>Vigo-TERRE HAUTE CITYHARRISON TOWN</t>
  </si>
  <si>
    <t>4.14560</t>
  </si>
  <si>
    <t>HONEY CREEK TOWNSHIP</t>
  </si>
  <si>
    <t>Vigo-HONEY CREEK TOWNSHIP</t>
  </si>
  <si>
    <t>2.07070</t>
  </si>
  <si>
    <t>HONEY CREEK TOWNSHIP - SAN</t>
  </si>
  <si>
    <t>Vigo-HONEY CREEK TOWNSHIP - SAN</t>
  </si>
  <si>
    <t>2.42830</t>
  </si>
  <si>
    <t>TERRE HAUTE CITY - HC TWNSHIP</t>
  </si>
  <si>
    <t>Vigo-TERRE HAUTE CITY - HC TWNSHIP</t>
  </si>
  <si>
    <t>4.09430</t>
  </si>
  <si>
    <t>LINTON TOWNSHIP</t>
  </si>
  <si>
    <t>Vigo-LINTON TOWNSHIP</t>
  </si>
  <si>
    <t>1.85400</t>
  </si>
  <si>
    <t>LOST CREEK TOWNSHIP</t>
  </si>
  <si>
    <t>Vigo-LOST CREEK TOWNSHIP</t>
  </si>
  <si>
    <t>1.88030</t>
  </si>
  <si>
    <t>LOST CREEK TOWNSHIP - SAN</t>
  </si>
  <si>
    <t>Vigo-LOST CREEK TOWNSHIP - SAN</t>
  </si>
  <si>
    <t>2.23790</t>
  </si>
  <si>
    <t>TERRE HAUTE CITY - LOST CREEK</t>
  </si>
  <si>
    <t>Vigo-TERRE HAUTE CITY - LOST CREEK</t>
  </si>
  <si>
    <t>4.12310</t>
  </si>
  <si>
    <t>SEELYVILLE TOWN</t>
  </si>
  <si>
    <t>Vigo-SEELYVILLE TOWN</t>
  </si>
  <si>
    <t>2.57040</t>
  </si>
  <si>
    <t>NEVINS TOWNSHIP</t>
  </si>
  <si>
    <t>Vigo-NEVINS TOWNSHIP</t>
  </si>
  <si>
    <t>1.88440</t>
  </si>
  <si>
    <t>OTTER CREEK TOWNSHIP</t>
  </si>
  <si>
    <t>Vigo-OTTER CREEK TOWNSHIP</t>
  </si>
  <si>
    <t>1.90340</t>
  </si>
  <si>
    <t>OTTER CREEK TOWNSHIP - SAN</t>
  </si>
  <si>
    <t>Vigo-OTTER CREEK TOWNSHIP - SAN</t>
  </si>
  <si>
    <t>2.26100</t>
  </si>
  <si>
    <t>TERRE HAUTE CITY -OTTER CREEK</t>
  </si>
  <si>
    <t>Vigo-TERRE HAUTE CITY -OTTER CREEK</t>
  </si>
  <si>
    <t>4.10290</t>
  </si>
  <si>
    <t>PIERSON TOWNSHIP</t>
  </si>
  <si>
    <t>Vigo-PIERSON TOWNSHIP</t>
  </si>
  <si>
    <t>1.88900</t>
  </si>
  <si>
    <t>PRAIRIE CREEK TOWNSHIP</t>
  </si>
  <si>
    <t>Vigo-PRAIRIE CREEK TOWNSHIP</t>
  </si>
  <si>
    <t>2.10280</t>
  </si>
  <si>
    <t>PRAIRIETON TOWNSHIP</t>
  </si>
  <si>
    <t>Vigo-PRAIRIETON TOWNSHIP</t>
  </si>
  <si>
    <t>2.10930</t>
  </si>
  <si>
    <t>RILEY TOWNSHIP</t>
  </si>
  <si>
    <t>Vigo-RILEY TOWNSHIP</t>
  </si>
  <si>
    <t>2.10440</t>
  </si>
  <si>
    <t>RILEY TOWNSHIP - SANITARY</t>
  </si>
  <si>
    <t>Vigo-RILEY TOWNSHIP - SANITARY</t>
  </si>
  <si>
    <t>2.46200</t>
  </si>
  <si>
    <t>RILEY TOWN</t>
  </si>
  <si>
    <t>Vigo-RILEY TOWN</t>
  </si>
  <si>
    <t>2.52310</t>
  </si>
  <si>
    <t>SUGAR CREEK TOWNSHIP</t>
  </si>
  <si>
    <t>Vigo-SUGAR CREEK TOWNSHIP</t>
  </si>
  <si>
    <t>2.13230</t>
  </si>
  <si>
    <t>WEST TERRE HAUTE TOWN</t>
  </si>
  <si>
    <t>Vigo-WEST TERRE HAUTE TOWN</t>
  </si>
  <si>
    <t>3.74130</t>
  </si>
  <si>
    <t>TERRE HAUTE CITY - RILEY TOWN</t>
  </si>
  <si>
    <t>Vigo-TERRE HAUTE CITY - RILEY TOWN</t>
  </si>
  <si>
    <t>4.10660</t>
  </si>
  <si>
    <t>LINTON TOWNSHIP - SANITARY</t>
  </si>
  <si>
    <t>Vigo-LINTON TOWNSHIP - SANITARY</t>
  </si>
  <si>
    <t>2.43960</t>
  </si>
  <si>
    <t>FAYETTE NEW GOSHEN FIRE</t>
  </si>
  <si>
    <t>Vigo-FAYETTE NEW GOSHEN FIRE</t>
  </si>
  <si>
    <t>1.89970</t>
  </si>
  <si>
    <t>Vigo-HARRISON SANITARY</t>
  </si>
  <si>
    <t>2.19290</t>
  </si>
  <si>
    <t>85</t>
  </si>
  <si>
    <t>Wabash</t>
  </si>
  <si>
    <t>CHESTER TWP</t>
  </si>
  <si>
    <t>Wabash-CHESTER TWP</t>
  </si>
  <si>
    <t>1.37710</t>
  </si>
  <si>
    <t>N MANCHESTER</t>
  </si>
  <si>
    <t>Wabash-N MANCHESTER</t>
  </si>
  <si>
    <t>2.94730</t>
  </si>
  <si>
    <t>LAGRO TWP</t>
  </si>
  <si>
    <t>Wabash-LAGRO TWP</t>
  </si>
  <si>
    <t>1.43420</t>
  </si>
  <si>
    <t>LAGRO CORP</t>
  </si>
  <si>
    <t>Wabash-LAGRO CORP</t>
  </si>
  <si>
    <t>2.79190</t>
  </si>
  <si>
    <t>Wabash-LIBERTY TWP</t>
  </si>
  <si>
    <t>1.29220</t>
  </si>
  <si>
    <t>LAFONTAINE CORP</t>
  </si>
  <si>
    <t>Wabash-LAFONTAINE CORP</t>
  </si>
  <si>
    <t>2.50390</t>
  </si>
  <si>
    <t>NOBLE TOWNSHIP</t>
  </si>
  <si>
    <t>Wabash-NOBLE TOWNSHIP</t>
  </si>
  <si>
    <t>1.29770</t>
  </si>
  <si>
    <t>WABASH-NOBLE</t>
  </si>
  <si>
    <t>Wabash-WABASH-NOBLE</t>
  </si>
  <si>
    <t>3.17730</t>
  </si>
  <si>
    <t>WABASH CORP</t>
  </si>
  <si>
    <t>Wabash-WABASH CORP</t>
  </si>
  <si>
    <t>3.77020</t>
  </si>
  <si>
    <t>PAW-PAW</t>
  </si>
  <si>
    <t>Wabash-PAW-PAW</t>
  </si>
  <si>
    <t>1.32690</t>
  </si>
  <si>
    <t>ROANN CORP</t>
  </si>
  <si>
    <t>Wabash-ROANN CORP</t>
  </si>
  <si>
    <t>2.66710</t>
  </si>
  <si>
    <t>Wabash-PLEASANT TWP</t>
  </si>
  <si>
    <t>1.34150</t>
  </si>
  <si>
    <t>WALTZ TWP</t>
  </si>
  <si>
    <t>Wabash-WALTZ TWP</t>
  </si>
  <si>
    <t>1.24160</t>
  </si>
  <si>
    <t>86</t>
  </si>
  <si>
    <t>Warren</t>
  </si>
  <si>
    <t>Warren-ADAMS</t>
  </si>
  <si>
    <t>1.50260</t>
  </si>
  <si>
    <t>PINE VILLAGE</t>
  </si>
  <si>
    <t>Warren-PINE VILLAGE</t>
  </si>
  <si>
    <t>2.69020</t>
  </si>
  <si>
    <t>JORDAN TOWNSHIP</t>
  </si>
  <si>
    <t>Warren-JORDAN TOWNSHIP</t>
  </si>
  <si>
    <t>1.48990</t>
  </si>
  <si>
    <t>KENT</t>
  </si>
  <si>
    <t>Warren-KENT</t>
  </si>
  <si>
    <t>1.51770</t>
  </si>
  <si>
    <t>STATE LINE</t>
  </si>
  <si>
    <t>Warren-STATE LINE</t>
  </si>
  <si>
    <t>2.12190</t>
  </si>
  <si>
    <t>Warren-LIBERTY</t>
  </si>
  <si>
    <t>1.48920</t>
  </si>
  <si>
    <t>MEDINA</t>
  </si>
  <si>
    <t>Warren-MEDINA</t>
  </si>
  <si>
    <t>1.22200</t>
  </si>
  <si>
    <t>MOUND</t>
  </si>
  <si>
    <t>Warren-MOUND</t>
  </si>
  <si>
    <t>1.55190</t>
  </si>
  <si>
    <t>Warren-PIKE</t>
  </si>
  <si>
    <t>1.75060</t>
  </si>
  <si>
    <t>WEST LEBANON</t>
  </si>
  <si>
    <t>Warren-WEST LEBANON</t>
  </si>
  <si>
    <t>2.48500</t>
  </si>
  <si>
    <t>Warren-PINE</t>
  </si>
  <si>
    <t>Warren-PRAIRIE</t>
  </si>
  <si>
    <t>1.20320</t>
  </si>
  <si>
    <t>STEUBEN</t>
  </si>
  <si>
    <t>Warren-STEUBEN</t>
  </si>
  <si>
    <t>WARREN</t>
  </si>
  <si>
    <t>Warren-WARREN</t>
  </si>
  <si>
    <t>1.49990</t>
  </si>
  <si>
    <t>Warren-WASHINGTON</t>
  </si>
  <si>
    <t>1.74170</t>
  </si>
  <si>
    <t>WILLIAMSPORT</t>
  </si>
  <si>
    <t>Warren-WILLIAMSPORT</t>
  </si>
  <si>
    <t>LIBERTY WILLIAMSPORT</t>
  </si>
  <si>
    <t>Warren-LIBERTY WILLIAMSPORT</t>
  </si>
  <si>
    <t>2.06380</t>
  </si>
  <si>
    <t>87</t>
  </si>
  <si>
    <t>Warrick</t>
  </si>
  <si>
    <t>ANDERSON TOWNSHIP</t>
  </si>
  <si>
    <t>Warrick-ANDERSON TOWNSHIP</t>
  </si>
  <si>
    <t>1.48770</t>
  </si>
  <si>
    <t>BOON TOWNSHIP</t>
  </si>
  <si>
    <t>Warrick-BOON TOWNSHIP</t>
  </si>
  <si>
    <t>1.72840</t>
  </si>
  <si>
    <t>BOONVILLE CITY</t>
  </si>
  <si>
    <t>Warrick-BOONVILLE CITY</t>
  </si>
  <si>
    <t>3.64840</t>
  </si>
  <si>
    <t>CHANDLER-BOON TOWN</t>
  </si>
  <si>
    <t>Warrick-CHANDLER-BOON TOWN</t>
  </si>
  <si>
    <t>2.24090</t>
  </si>
  <si>
    <t>CAMPBELL TOWNSHIP</t>
  </si>
  <si>
    <t>Warrick-CAMPBELL TOWNSHIP</t>
  </si>
  <si>
    <t>GREER TOWNSHIP</t>
  </si>
  <si>
    <t>Warrick-GREER TOWNSHIP</t>
  </si>
  <si>
    <t>1.62020</t>
  </si>
  <si>
    <t>ELBERFELD TOWN</t>
  </si>
  <si>
    <t>Warrick-ELBERFELD TOWN</t>
  </si>
  <si>
    <t>2.24910</t>
  </si>
  <si>
    <t>HART TOWNSHIP</t>
  </si>
  <si>
    <t>Warrick-HART TOWNSHIP</t>
  </si>
  <si>
    <t>1.61640</t>
  </si>
  <si>
    <t>LYNNVILLE TOWN</t>
  </si>
  <si>
    <t>Warrick-LYNNVILLE TOWN</t>
  </si>
  <si>
    <t>1.92970</t>
  </si>
  <si>
    <t>LANE TOWNSHIP</t>
  </si>
  <si>
    <t>Warrick-LANE TOWNSHIP</t>
  </si>
  <si>
    <t>1.46210</t>
  </si>
  <si>
    <t>NEWBURGH TOWN</t>
  </si>
  <si>
    <t>Warrick-NEWBURGH TOWN</t>
  </si>
  <si>
    <t>2.18080</t>
  </si>
  <si>
    <t>OWEN TOWNSHIP</t>
  </si>
  <si>
    <t>Warrick-OWEN TOWNSHIP</t>
  </si>
  <si>
    <t>1.54950</t>
  </si>
  <si>
    <t>PIGEON TOWNSHIP</t>
  </si>
  <si>
    <t>Warrick-PIGEON TOWNSHIP</t>
  </si>
  <si>
    <t>1.51570</t>
  </si>
  <si>
    <t>SKELTON TOWNSHIP</t>
  </si>
  <si>
    <t>Warrick-SKELTON TOWNSHIP</t>
  </si>
  <si>
    <t>1.54110</t>
  </si>
  <si>
    <t>TENNYSON TOWN</t>
  </si>
  <si>
    <t>Warrick-TENNYSON TOWN</t>
  </si>
  <si>
    <t>2.33040</t>
  </si>
  <si>
    <t>OHIO TOWNSHIP</t>
  </si>
  <si>
    <t>Warrick-OHIO TOWNSHIP</t>
  </si>
  <si>
    <t>CHANDLER TOWN</t>
  </si>
  <si>
    <t>Warrick-CHANDLER TOWN</t>
  </si>
  <si>
    <t>2.31260</t>
  </si>
  <si>
    <t>88</t>
  </si>
  <si>
    <t>Washington-Brown Township</t>
  </si>
  <si>
    <t>1.89150</t>
  </si>
  <si>
    <t>Campbellsburg Town</t>
  </si>
  <si>
    <t>Washington-Campbellsburg Town</t>
  </si>
  <si>
    <t>2.51880</t>
  </si>
  <si>
    <t>Saltillo Town</t>
  </si>
  <si>
    <t>Washington-Saltillo Town</t>
  </si>
  <si>
    <t>Washington-Franklin Township</t>
  </si>
  <si>
    <t>Gibson Township</t>
  </si>
  <si>
    <t>Washington-Gibson Township</t>
  </si>
  <si>
    <t>1.95420</t>
  </si>
  <si>
    <t>Little York Town</t>
  </si>
  <si>
    <t>Washington-Little York Town</t>
  </si>
  <si>
    <t>Howard Township</t>
  </si>
  <si>
    <t>Washington-Howard Township</t>
  </si>
  <si>
    <t>Washington-Jackson Township</t>
  </si>
  <si>
    <t>1.93450</t>
  </si>
  <si>
    <t>Washington-Jefferson Township</t>
  </si>
  <si>
    <t>1.96070</t>
  </si>
  <si>
    <t>Washington-Madison Township</t>
  </si>
  <si>
    <t>1.83940</t>
  </si>
  <si>
    <t>Livonia Town</t>
  </si>
  <si>
    <t>Washington-Livonia Town</t>
  </si>
  <si>
    <t>1.88060</t>
  </si>
  <si>
    <t>Washington-Monroe Township</t>
  </si>
  <si>
    <t>2.05210</t>
  </si>
  <si>
    <t>Pierce Township</t>
  </si>
  <si>
    <t>Washington-Pierce Township</t>
  </si>
  <si>
    <t>Pekin - Pierce Township</t>
  </si>
  <si>
    <t>Washington-Pekin - Pierce Township</t>
  </si>
  <si>
    <t>Washington-Polk Township</t>
  </si>
  <si>
    <t>1.90860</t>
  </si>
  <si>
    <t>Pekin - Polk Township</t>
  </si>
  <si>
    <t>Washington-Pekin - Polk Township</t>
  </si>
  <si>
    <t>2.52400</t>
  </si>
  <si>
    <t>Washington-Posey Township</t>
  </si>
  <si>
    <t>1.85810</t>
  </si>
  <si>
    <t>Hardinsburg Town</t>
  </si>
  <si>
    <t>Washington-Hardinsburg Town</t>
  </si>
  <si>
    <t>1.87150</t>
  </si>
  <si>
    <t>Washington-Vernon Township</t>
  </si>
  <si>
    <t>1.88320</t>
  </si>
  <si>
    <t>Washington-Washington Township</t>
  </si>
  <si>
    <t>2.08340</t>
  </si>
  <si>
    <t>Salem City</t>
  </si>
  <si>
    <t>Washington-Salem City</t>
  </si>
  <si>
    <t>3.93950</t>
  </si>
  <si>
    <t>89</t>
  </si>
  <si>
    <t>ABINGTON TWP</t>
  </si>
  <si>
    <t>Wayne-ABINGTON TWP</t>
  </si>
  <si>
    <t>2.42040</t>
  </si>
  <si>
    <t>BOSTON TWP</t>
  </si>
  <si>
    <t>Wayne-BOSTON TWP</t>
  </si>
  <si>
    <t>BOSTON CORP</t>
  </si>
  <si>
    <t>Wayne-BOSTON CORP</t>
  </si>
  <si>
    <t>1.68370</t>
  </si>
  <si>
    <t>Wayne-CENTER TWP</t>
  </si>
  <si>
    <t>CENTER SANITARY</t>
  </si>
  <si>
    <t>Wayne-CENTER SANITARY</t>
  </si>
  <si>
    <t>2.96370</t>
  </si>
  <si>
    <t>RICHMOND-CENTER</t>
  </si>
  <si>
    <t>Wayne-RICHMOND-CENTER</t>
  </si>
  <si>
    <t>4.36700</t>
  </si>
  <si>
    <t>CENTERVILLE</t>
  </si>
  <si>
    <t>Wayne-CENTERVILLE</t>
  </si>
  <si>
    <t>3.52480</t>
  </si>
  <si>
    <t>Wayne-CLAY TWP</t>
  </si>
  <si>
    <t>2.09280</t>
  </si>
  <si>
    <t>GREENSFORK</t>
  </si>
  <si>
    <t>Wayne-GREENSFORK</t>
  </si>
  <si>
    <t>3.81930</t>
  </si>
  <si>
    <t>DALTON TWP</t>
  </si>
  <si>
    <t>Wayne-DALTON TWP</t>
  </si>
  <si>
    <t>Wayne-FRANKLIN TWP</t>
  </si>
  <si>
    <t>2.02300</t>
  </si>
  <si>
    <t>WHITEWATER</t>
  </si>
  <si>
    <t>Wayne-WHITEWATER</t>
  </si>
  <si>
    <t>1.97720</t>
  </si>
  <si>
    <t>Wayne-GREEN TWP</t>
  </si>
  <si>
    <t>2.10210</t>
  </si>
  <si>
    <t>Wayne-HARRISON TWP</t>
  </si>
  <si>
    <t>2.02660</t>
  </si>
  <si>
    <t>Wayne-JACKSON TWP</t>
  </si>
  <si>
    <t>2.16210</t>
  </si>
  <si>
    <t>CAMBRIDGE CITY</t>
  </si>
  <si>
    <t>Wayne-CAMBRIDGE CITY</t>
  </si>
  <si>
    <t>3.90130</t>
  </si>
  <si>
    <t>DUBLIN</t>
  </si>
  <si>
    <t>Wayne-DUBLIN</t>
  </si>
  <si>
    <t>2.72280</t>
  </si>
  <si>
    <t>EAST GERMANTOWN</t>
  </si>
  <si>
    <t>Wayne-EAST GERMANTOWN</t>
  </si>
  <si>
    <t>2.45390</t>
  </si>
  <si>
    <t>MT AUBURN</t>
  </si>
  <si>
    <t>Wayne-MT AUBURN</t>
  </si>
  <si>
    <t>2.33540</t>
  </si>
  <si>
    <t>Wayne-JEFFERSON TWP</t>
  </si>
  <si>
    <t>2.22010</t>
  </si>
  <si>
    <t>HAGERSTOWN</t>
  </si>
  <si>
    <t>Wayne-HAGERSTOWN</t>
  </si>
  <si>
    <t>3.92440</t>
  </si>
  <si>
    <t>NEW GARDEN TWP</t>
  </si>
  <si>
    <t>Wayne-NEW GARDEN TWP</t>
  </si>
  <si>
    <t>2.12800</t>
  </si>
  <si>
    <t>FOUNTAIN CITY</t>
  </si>
  <si>
    <t>Wayne-FOUNTAIN CITY</t>
  </si>
  <si>
    <t>3.26750</t>
  </si>
  <si>
    <t>Wayne-PERRY TWP</t>
  </si>
  <si>
    <t>2.11570</t>
  </si>
  <si>
    <t>ECONOMY</t>
  </si>
  <si>
    <t>Wayne-ECONOMY</t>
  </si>
  <si>
    <t>3.13140</t>
  </si>
  <si>
    <t>Wayne-WASHINGTON TWP</t>
  </si>
  <si>
    <t>2.10510</t>
  </si>
  <si>
    <t>MILTON</t>
  </si>
  <si>
    <t>Wayne-MILTON</t>
  </si>
  <si>
    <t>3.54360</t>
  </si>
  <si>
    <t>WAYNE TWP</t>
  </si>
  <si>
    <t>Wayne-WAYNE TWP</t>
  </si>
  <si>
    <t>2.13020</t>
  </si>
  <si>
    <t>WAYNE SANITARY</t>
  </si>
  <si>
    <t>Wayne-WAYNE SANITARY</t>
  </si>
  <si>
    <t>2.63340</t>
  </si>
  <si>
    <t>RICHMOND</t>
  </si>
  <si>
    <t>Wayne-RICHMOND</t>
  </si>
  <si>
    <t>3.68520</t>
  </si>
  <si>
    <t>SPRING GROVE</t>
  </si>
  <si>
    <t>Wayne-SPRING GROVE</t>
  </si>
  <si>
    <t>3.02740</t>
  </si>
  <si>
    <t>WEBSTER TWP</t>
  </si>
  <si>
    <t>Wayne-WEBSTER TWP</t>
  </si>
  <si>
    <t>2.20860</t>
  </si>
  <si>
    <t>BOSTON RICHMOND</t>
  </si>
  <si>
    <t>Wayne-BOSTON RICHMOND</t>
  </si>
  <si>
    <t>3.54790</t>
  </si>
  <si>
    <t>RICH - WEBSTER</t>
  </si>
  <si>
    <t>Wayne-RICH - WEBSTER</t>
  </si>
  <si>
    <t>3.95860</t>
  </si>
  <si>
    <t>CENTERVILLE-NORTH</t>
  </si>
  <si>
    <t>Wayne-CENTERVILLE-NORTH</t>
  </si>
  <si>
    <t>2.39560</t>
  </si>
  <si>
    <t>90</t>
  </si>
  <si>
    <t>Wells</t>
  </si>
  <si>
    <t>Chester</t>
  </si>
  <si>
    <t>Wells-Chester</t>
  </si>
  <si>
    <t>1.08480</t>
  </si>
  <si>
    <t>Poneto - Chester</t>
  </si>
  <si>
    <t>Wells-Poneto - Chester</t>
  </si>
  <si>
    <t>1.86390</t>
  </si>
  <si>
    <t>Wells-Harrison</t>
  </si>
  <si>
    <t>1.44350</t>
  </si>
  <si>
    <t>Bluffton-Harrison</t>
  </si>
  <si>
    <t>Wells-Bluffton-Harrison</t>
  </si>
  <si>
    <t>1.88810</t>
  </si>
  <si>
    <t>Poneto - Harrison</t>
  </si>
  <si>
    <t>Wells-Poneto - Harrison</t>
  </si>
  <si>
    <t>2.15140</t>
  </si>
  <si>
    <t>Vera Cruz</t>
  </si>
  <si>
    <t>Wells-Vera Cruz</t>
  </si>
  <si>
    <t>Wells-Jackson</t>
  </si>
  <si>
    <t>1.06570</t>
  </si>
  <si>
    <t>Wells-Jefferson</t>
  </si>
  <si>
    <t>1.25920</t>
  </si>
  <si>
    <t>Ossian</t>
  </si>
  <si>
    <t>Wells-Ossian</t>
  </si>
  <si>
    <t>1.55690</t>
  </si>
  <si>
    <t>Lancaster</t>
  </si>
  <si>
    <t>Wells-Lancaster</t>
  </si>
  <si>
    <t>1.31880</t>
  </si>
  <si>
    <t>Bluffton City - Lancaster NW</t>
  </si>
  <si>
    <t>Wells-Bluffton City - Lancaster NW</t>
  </si>
  <si>
    <t>1.76340</t>
  </si>
  <si>
    <t>Bluffton City - Lancaster - BH</t>
  </si>
  <si>
    <t>Wells-Bluffton City - Lancaster - BH</t>
  </si>
  <si>
    <t>1.89990</t>
  </si>
  <si>
    <t>Wells-Liberty</t>
  </si>
  <si>
    <t>1.15580</t>
  </si>
  <si>
    <t>Poneto - Liberty</t>
  </si>
  <si>
    <t>Wells-Poneto - Liberty</t>
  </si>
  <si>
    <t>1.87090</t>
  </si>
  <si>
    <t>Nottingham</t>
  </si>
  <si>
    <t>Wells-Nottingham</t>
  </si>
  <si>
    <t>1.08610</t>
  </si>
  <si>
    <t>Rockcreek</t>
  </si>
  <si>
    <t>Wells-Rockcreek</t>
  </si>
  <si>
    <t>1.23930</t>
  </si>
  <si>
    <t>Markle - Rockcreek</t>
  </si>
  <si>
    <t>Wells-Markle - Rockcreek</t>
  </si>
  <si>
    <t>2.62580</t>
  </si>
  <si>
    <t>Uniondale - Rockcreek</t>
  </si>
  <si>
    <t>Wells-Uniondale - Rockcreek</t>
  </si>
  <si>
    <t>1.61390</t>
  </si>
  <si>
    <t>Wells-Union</t>
  </si>
  <si>
    <t>1.22850</t>
  </si>
  <si>
    <t>Markle - Union</t>
  </si>
  <si>
    <t>Wells-Markle - Union</t>
  </si>
  <si>
    <t>2.62570</t>
  </si>
  <si>
    <t>Uniondale - Union</t>
  </si>
  <si>
    <t>Wells-Uniondale - Union</t>
  </si>
  <si>
    <t>1.61380</t>
  </si>
  <si>
    <t>Wells-Zanesville</t>
  </si>
  <si>
    <t>1.48430</t>
  </si>
  <si>
    <t>91</t>
  </si>
  <si>
    <t>White</t>
  </si>
  <si>
    <t>BIG CREEK</t>
  </si>
  <si>
    <t>White-BIG CREEK</t>
  </si>
  <si>
    <t>1.14170</t>
  </si>
  <si>
    <t>CHALMERS</t>
  </si>
  <si>
    <t>White-CHALMERS</t>
  </si>
  <si>
    <t>2.10040</t>
  </si>
  <si>
    <t>CASS PIONEER</t>
  </si>
  <si>
    <t>White-CASS PIONEER</t>
  </si>
  <si>
    <t>1.38140</t>
  </si>
  <si>
    <t>CASS TWIN LAKES</t>
  </si>
  <si>
    <t>White-CASS TWIN LAKES</t>
  </si>
  <si>
    <t>1.00120</t>
  </si>
  <si>
    <t>HONEY CREEK NORTH WHITE</t>
  </si>
  <si>
    <t>White-HONEY CREEK NORTH WHITE</t>
  </si>
  <si>
    <t>1.11640</t>
  </si>
  <si>
    <t>HONEY CREEK TWIN LAKES</t>
  </si>
  <si>
    <t>White-HONEY CREEK TWIN LAKES</t>
  </si>
  <si>
    <t>1.07120</t>
  </si>
  <si>
    <t>REYNOLDS</t>
  </si>
  <si>
    <t>White-REYNOLDS</t>
  </si>
  <si>
    <t>1.80120</t>
  </si>
  <si>
    <t>White-JACKSON</t>
  </si>
  <si>
    <t>1.18650</t>
  </si>
  <si>
    <t>BURNETTSVILLE</t>
  </si>
  <si>
    <t>White-BURNETTSVILLE</t>
  </si>
  <si>
    <t>1.36790</t>
  </si>
  <si>
    <t>LIBERTY NORTH WHITE</t>
  </si>
  <si>
    <t>White-LIBERTY NORTH WHITE</t>
  </si>
  <si>
    <t>1.04640</t>
  </si>
  <si>
    <t>LIBERTY TWIN LAKES</t>
  </si>
  <si>
    <t>White-LIBERTY TWIN LAKES</t>
  </si>
  <si>
    <t>LINCOLN</t>
  </si>
  <si>
    <t>White-LINCOLN</t>
  </si>
  <si>
    <t>1.08670</t>
  </si>
  <si>
    <t>MONON TWP</t>
  </si>
  <si>
    <t>White-MONON TWP</t>
  </si>
  <si>
    <t>1.21100</t>
  </si>
  <si>
    <t>MONON CORP</t>
  </si>
  <si>
    <t>White-MONON CORP</t>
  </si>
  <si>
    <t>2.65670</t>
  </si>
  <si>
    <t>White-PRAIRIE</t>
  </si>
  <si>
    <t>1.14980</t>
  </si>
  <si>
    <t>BROOKSTON</t>
  </si>
  <si>
    <t>White-BROOKSTON</t>
  </si>
  <si>
    <t>White-PRINCETON</t>
  </si>
  <si>
    <t>1.23780</t>
  </si>
  <si>
    <t>WOLCOTT</t>
  </si>
  <si>
    <t>White-WOLCOTT</t>
  </si>
  <si>
    <t>2.57080</t>
  </si>
  <si>
    <t>ROUND GROVE</t>
  </si>
  <si>
    <t>White-ROUND GROVE</t>
  </si>
  <si>
    <t>1.16930</t>
  </si>
  <si>
    <t>White-UNION</t>
  </si>
  <si>
    <t>1.13660</t>
  </si>
  <si>
    <t>MONTICELLO</t>
  </si>
  <si>
    <t>White-MONTICELLO</t>
  </si>
  <si>
    <t>2.56130</t>
  </si>
  <si>
    <t>WEST POINT FRONTIER</t>
  </si>
  <si>
    <t>White-WEST POINT FRONTIER</t>
  </si>
  <si>
    <t>1.09100</t>
  </si>
  <si>
    <t>WEST POINT TRI-CO</t>
  </si>
  <si>
    <t>White-WEST POINT TRI-CO</t>
  </si>
  <si>
    <t>1.13930</t>
  </si>
  <si>
    <t>92</t>
  </si>
  <si>
    <t>Whitley</t>
  </si>
  <si>
    <t>Cleveland Township</t>
  </si>
  <si>
    <t>Whitley-Cleveland Township</t>
  </si>
  <si>
    <t>1.98960</t>
  </si>
  <si>
    <t>South Whitley</t>
  </si>
  <si>
    <t>Whitley-South Whitley</t>
  </si>
  <si>
    <t>2.94550</t>
  </si>
  <si>
    <t>Columbia Township</t>
  </si>
  <si>
    <t>Whitley-Columbia Township</t>
  </si>
  <si>
    <t>1.70130</t>
  </si>
  <si>
    <t>Columbia City</t>
  </si>
  <si>
    <t>Whitley-Columbia City</t>
  </si>
  <si>
    <t>2.58620</t>
  </si>
  <si>
    <t>Etna Troy Township</t>
  </si>
  <si>
    <t>Whitley-Etna Troy Township</t>
  </si>
  <si>
    <t>1.52080</t>
  </si>
  <si>
    <t>Whitley-Jefferson Township</t>
  </si>
  <si>
    <t>1.59230</t>
  </si>
  <si>
    <t>Whitley-Richland Township</t>
  </si>
  <si>
    <t>1.97660</t>
  </si>
  <si>
    <t>Larwill</t>
  </si>
  <si>
    <t>Whitley-Larwill</t>
  </si>
  <si>
    <t>2.84090</t>
  </si>
  <si>
    <t>Smith Township</t>
  </si>
  <si>
    <t>Whitley-Smith Township</t>
  </si>
  <si>
    <t>1.83770</t>
  </si>
  <si>
    <t>Churubusco</t>
  </si>
  <si>
    <t>Whitley-Churubusco</t>
  </si>
  <si>
    <t>2.55120</t>
  </si>
  <si>
    <t>Thorncreek Township</t>
  </si>
  <si>
    <t>Whitley-Thorncreek Township</t>
  </si>
  <si>
    <t>Whitley-Union Township</t>
  </si>
  <si>
    <t>1.53330</t>
  </si>
  <si>
    <t>Whitley-Washington Township</t>
  </si>
  <si>
    <t>1.57850</t>
  </si>
  <si>
    <t>Columbia City Union</t>
  </si>
  <si>
    <t>Whitley-Columbia City Union</t>
  </si>
  <si>
    <t>2.57780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</si>
  <si>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</si>
  <si>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</si>
  <si>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</si>
  <si>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</si>
  <si>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</si>
  <si>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</si>
  <si>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</si>
  <si>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</si>
  <si>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</si>
  <si>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</si>
  <si>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</si>
  <si>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</si>
  <si>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</si>
  <si>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</si>
  <si>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</si>
  <si>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</si>
  <si>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</si>
  <si>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</si>
  <si>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</si>
  <si>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</si>
  <si>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</si>
  <si>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</si>
  <si>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</si>
  <si>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02038</t>
  </si>
  <si>
    <t>02039</t>
  </si>
  <si>
    <t>02040</t>
  </si>
  <si>
    <t>02041</t>
  </si>
  <si>
    <t>02042</t>
  </si>
  <si>
    <t>02043</t>
  </si>
  <si>
    <t>02044</t>
  </si>
  <si>
    <t>02045</t>
  </si>
  <si>
    <t>02046</t>
  </si>
  <si>
    <t>02047</t>
  </si>
  <si>
    <t>02048</t>
  </si>
  <si>
    <t>02049</t>
  </si>
  <si>
    <t>02050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</si>
  <si>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</si>
  <si>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</si>
  <si>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</si>
  <si>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</si>
  <si>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</si>
  <si>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</si>
  <si>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</si>
  <si>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</si>
  <si>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02059</t>
  </si>
  <si>
    <t>02060</t>
  </si>
  <si>
    <t>02061</t>
  </si>
  <si>
    <t>02062</t>
  </si>
  <si>
    <t>02063</t>
  </si>
  <si>
    <t>02064</t>
  </si>
  <si>
    <t>02065</t>
  </si>
  <si>
    <t>02066</t>
  </si>
  <si>
    <t>02067</t>
  </si>
  <si>
    <t>02068</t>
  </si>
  <si>
    <t>02069</t>
  </si>
  <si>
    <t>02070</t>
  </si>
  <si>
    <t>02071</t>
  </si>
  <si>
    <t>02072</t>
  </si>
  <si>
    <t>02073</t>
  </si>
  <si>
    <t>02074</t>
  </si>
  <si>
    <t>02075</t>
  </si>
  <si>
    <t>02076</t>
  </si>
  <si>
    <t>02077</t>
  </si>
  <si>
    <t>02079</t>
  </si>
  <si>
    <t>02080</t>
  </si>
  <si>
    <t>02082</t>
  </si>
  <si>
    <t>02085</t>
  </si>
  <si>
    <t>02087</t>
  </si>
  <si>
    <t>02091</t>
  </si>
  <si>
    <t>02097</t>
  </si>
  <si>
    <t>02102</t>
  </si>
  <si>
    <t>03002</t>
  </si>
  <si>
    <t>03005</t>
  </si>
  <si>
    <t>03006</t>
  </si>
  <si>
    <t>03007</t>
  </si>
  <si>
    <t>03008</t>
  </si>
  <si>
    <t>03009</t>
  </si>
  <si>
    <t>03010</t>
  </si>
  <si>
    <t>03011</t>
  </si>
  <si>
    <t>03013</t>
  </si>
  <si>
    <t>03014</t>
  </si>
  <si>
    <t>03015</t>
  </si>
  <si>
    <t>03016</t>
  </si>
  <si>
    <t>03018</t>
  </si>
  <si>
    <t>03019</t>
  </si>
  <si>
    <t>03020</t>
  </si>
  <si>
    <t>03021</t>
  </si>
  <si>
    <t>03022</t>
  </si>
  <si>
    <t>03023</t>
  </si>
  <si>
    <t>03024</t>
  </si>
  <si>
    <t>03025</t>
  </si>
  <si>
    <t>04001</t>
  </si>
  <si>
    <t>04002</t>
  </si>
  <si>
    <t>04003</t>
  </si>
  <si>
    <t>04004</t>
  </si>
  <si>
    <t>04005</t>
  </si>
  <si>
    <t>04006</t>
  </si>
  <si>
    <t>04007</t>
  </si>
  <si>
    <t>04008</t>
  </si>
  <si>
    <t>04009</t>
  </si>
  <si>
    <t>04010</t>
  </si>
  <si>
    <t>04011</t>
  </si>
  <si>
    <t>04012</t>
  </si>
  <si>
    <t>04013</t>
  </si>
  <si>
    <t>04014</t>
  </si>
  <si>
    <t>04015</t>
  </si>
  <si>
    <t>04016</t>
  </si>
  <si>
    <t>04017</t>
  </si>
  <si>
    <t>05001</t>
  </si>
  <si>
    <t>05002</t>
  </si>
  <si>
    <t>05003</t>
  </si>
  <si>
    <t>05004</t>
  </si>
  <si>
    <t>05005</t>
  </si>
  <si>
    <t>05006</t>
  </si>
  <si>
    <t>05007</t>
  </si>
  <si>
    <t>05008</t>
  </si>
  <si>
    <t>06001</t>
  </si>
  <si>
    <t>06002</t>
  </si>
  <si>
    <t>06003</t>
  </si>
  <si>
    <t>06004</t>
  </si>
  <si>
    <t>06006</t>
  </si>
  <si>
    <t>06008</t>
  </si>
  <si>
    <t>06009</t>
  </si>
  <si>
    <t>06010</t>
  </si>
  <si>
    <t>06011</t>
  </si>
  <si>
    <t>06014</t>
  </si>
  <si>
    <t>06015</t>
  </si>
  <si>
    <t>06017</t>
  </si>
  <si>
    <t>06019</t>
  </si>
  <si>
    <t>06020</t>
  </si>
  <si>
    <t>06021</t>
  </si>
  <si>
    <t>06024</t>
  </si>
  <si>
    <t>06025</t>
  </si>
  <si>
    <t>06026</t>
  </si>
  <si>
    <t>06027</t>
  </si>
  <si>
    <t>06029</t>
  </si>
  <si>
    <t>06031</t>
  </si>
  <si>
    <t>06032</t>
  </si>
  <si>
    <t>06033</t>
  </si>
  <si>
    <t>07001</t>
  </si>
  <si>
    <t>07002</t>
  </si>
  <si>
    <t>07003</t>
  </si>
  <si>
    <t>07004</t>
  </si>
  <si>
    <t>07005</t>
  </si>
  <si>
    <t>07006</t>
  </si>
  <si>
    <t>08001</t>
  </si>
  <si>
    <t>08002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</si>
  <si>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</si>
  <si>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</si>
  <si>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</si>
  <si>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</si>
  <si>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</si>
  <si>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</si>
  <si>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</si>
  <si>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</si>
  <si>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</si>
  <si>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</si>
  <si>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08013</t>
  </si>
  <si>
    <t>08014</t>
  </si>
  <si>
    <t>08015</t>
  </si>
  <si>
    <t>08016</t>
  </si>
  <si>
    <t>08017</t>
  </si>
  <si>
    <t>08018</t>
  </si>
  <si>
    <t>08019</t>
  </si>
  <si>
    <t>09001</t>
  </si>
  <si>
    <t>09002</t>
  </si>
  <si>
    <t>09003</t>
  </si>
  <si>
    <t>09004</t>
  </si>
  <si>
    <t>09005</t>
  </si>
  <si>
    <t>09006</t>
  </si>
  <si>
    <t>09007</t>
  </si>
  <si>
    <t>09008</t>
  </si>
  <si>
    <t>09009</t>
  </si>
  <si>
    <t>09010</t>
  </si>
  <si>
    <t>09011</t>
  </si>
  <si>
    <t>09012</t>
  </si>
  <si>
    <t>09013</t>
  </si>
  <si>
    <t>09014</t>
  </si>
  <si>
    <t>09015</t>
  </si>
  <si>
    <t>09016</t>
  </si>
  <si>
    <t>09017</t>
  </si>
  <si>
    <t>09018</t>
  </si>
  <si>
    <t>09019</t>
  </si>
  <si>
    <t>09020</t>
  </si>
  <si>
    <t>09021</t>
  </si>
  <si>
    <t>09022</t>
  </si>
  <si>
    <t>09023</t>
  </si>
  <si>
    <t>09024</t>
  </si>
  <si>
    <t>09025</t>
  </si>
  <si>
    <t>09026</t>
  </si>
  <si>
    <t>09027</t>
  </si>
  <si>
    <t>10003</t>
  </si>
  <si>
    <t>10004</t>
  </si>
  <si>
    <t>10005</t>
  </si>
  <si>
    <t>10007</t>
  </si>
  <si>
    <t>10008</t>
  </si>
  <si>
    <t>10009</t>
  </si>
  <si>
    <t>10010</t>
  </si>
  <si>
    <t>10011</t>
  </si>
  <si>
    <t>10012</t>
  </si>
  <si>
    <t>10013</t>
  </si>
  <si>
    <t>10014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</si>
  <si>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</si>
  <si>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</si>
  <si>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</si>
  <si>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</si>
  <si>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</si>
  <si>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</si>
  <si>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</si>
  <si>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</si>
  <si>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</si>
  <si>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</si>
  <si>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</si>
  <si>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</si>
  <si>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</si>
  <si>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</si>
  <si>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</si>
  <si>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</si>
  <si>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10042</t>
  </si>
  <si>
    <t>10043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</si>
  <si>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</si>
  <si>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</si>
  <si>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</si>
  <si>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</si>
  <si>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</si>
  <si>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</si>
  <si>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</si>
  <si>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</si>
  <si>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</si>
  <si>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</si>
  <si>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</si>
  <si>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</si>
  <si>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</si>
  <si>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</si>
  <si>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</si>
  <si>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</si>
  <si>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</si>
  <si>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</si>
  <si>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</si>
  <si>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11020</t>
  </si>
  <si>
    <t>12001</t>
  </si>
  <si>
    <t>12003</t>
  </si>
  <si>
    <t>12004</t>
  </si>
  <si>
    <t>12005</t>
  </si>
  <si>
    <t>12006</t>
  </si>
  <si>
    <t>12007</t>
  </si>
  <si>
    <t>12008</t>
  </si>
  <si>
    <t>12009</t>
  </si>
  <si>
    <t>12010</t>
  </si>
  <si>
    <t>12011</t>
  </si>
  <si>
    <t>12012</t>
  </si>
  <si>
    <t>12013</t>
  </si>
  <si>
    <t>12014</t>
  </si>
  <si>
    <t>12015</t>
  </si>
  <si>
    <t>12016</t>
  </si>
  <si>
    <t>12017</t>
  </si>
  <si>
    <t>12018</t>
  </si>
  <si>
    <t>12019</t>
  </si>
  <si>
    <t>12020</t>
  </si>
  <si>
    <t>12021</t>
  </si>
  <si>
    <t>12022</t>
  </si>
  <si>
    <t>13001</t>
  </si>
  <si>
    <t>13002</t>
  </si>
  <si>
    <t>13003</t>
  </si>
  <si>
    <t>13004</t>
  </si>
  <si>
    <t>13005</t>
  </si>
  <si>
    <t>13006</t>
  </si>
  <si>
    <t>13007</t>
  </si>
  <si>
    <t>13008</t>
  </si>
  <si>
    <t>13009</t>
  </si>
  <si>
    <t>13010</t>
  </si>
  <si>
    <t>13011</t>
  </si>
  <si>
    <t>13012</t>
  </si>
  <si>
    <t>13013</t>
  </si>
  <si>
    <t>13014</t>
  </si>
  <si>
    <t>13016</t>
  </si>
  <si>
    <t>14002</t>
  </si>
  <si>
    <t>14003</t>
  </si>
  <si>
    <t>14006</t>
  </si>
  <si>
    <t>14009</t>
  </si>
  <si>
    <t>14010</t>
  </si>
  <si>
    <t>14011</t>
  </si>
  <si>
    <t>14012</t>
  </si>
  <si>
    <t>14013</t>
  </si>
  <si>
    <t>14017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</si>
  <si>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</si>
  <si>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</si>
  <si>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</si>
  <si>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</si>
  <si>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</si>
  <si>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</si>
  <si>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</si>
  <si>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</si>
  <si>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</si>
  <si>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</si>
  <si>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</si>
  <si>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15013</t>
  </si>
  <si>
    <t>15015</t>
  </si>
  <si>
    <t>15016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</si>
  <si>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</si>
  <si>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</si>
  <si>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</si>
  <si>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</si>
  <si>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</si>
  <si>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</si>
  <si>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</si>
  <si>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</si>
  <si>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</si>
  <si>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16001</t>
  </si>
  <si>
    <t>16002</t>
  </si>
  <si>
    <t>16003</t>
  </si>
  <si>
    <t>16005</t>
  </si>
  <si>
    <t>16006</t>
  </si>
  <si>
    <t>16007</t>
  </si>
  <si>
    <t>16008</t>
  </si>
  <si>
    <t>16009</t>
  </si>
  <si>
    <t>16010</t>
  </si>
  <si>
    <t>16011</t>
  </si>
  <si>
    <t>16012</t>
  </si>
  <si>
    <t>16013</t>
  </si>
  <si>
    <t>16014</t>
  </si>
  <si>
    <t>16015</t>
  </si>
  <si>
    <t>16016</t>
  </si>
  <si>
    <t>16017</t>
  </si>
  <si>
    <t>16018</t>
  </si>
  <si>
    <t>17001</t>
  </si>
  <si>
    <t>17002</t>
  </si>
  <si>
    <t>17003</t>
  </si>
  <si>
    <t>17004</t>
  </si>
  <si>
    <t>17005</t>
  </si>
  <si>
    <t>17006</t>
  </si>
  <si>
    <t>17007</t>
  </si>
  <si>
    <t>17008</t>
  </si>
  <si>
    <t>17009</t>
  </si>
  <si>
    <t>17010</t>
  </si>
  <si>
    <t>17011</t>
  </si>
  <si>
    <t>17012</t>
  </si>
  <si>
    <t>17013</t>
  </si>
  <si>
    <t>17014</t>
  </si>
  <si>
    <t>17015</t>
  </si>
  <si>
    <t>17016</t>
  </si>
  <si>
    <t>17017</t>
  </si>
  <si>
    <t>17018</t>
  </si>
  <si>
    <t>17019</t>
  </si>
  <si>
    <t>17020</t>
  </si>
  <si>
    <t>17021</t>
  </si>
  <si>
    <t>17022</t>
  </si>
  <si>
    <t>17023</t>
  </si>
  <si>
    <t>17024</t>
  </si>
  <si>
    <t>17025</t>
  </si>
  <si>
    <t>17026</t>
  </si>
  <si>
    <t>17027</t>
  </si>
  <si>
    <t>17028</t>
  </si>
  <si>
    <t>17029</t>
  </si>
  <si>
    <t>18001</t>
  </si>
  <si>
    <t>18002</t>
  </si>
  <si>
    <t>18003</t>
  </si>
  <si>
    <t>18004</t>
  </si>
  <si>
    <t>18005</t>
  </si>
  <si>
    <t>18006</t>
  </si>
  <si>
    <t>18007</t>
  </si>
  <si>
    <t>18008</t>
  </si>
  <si>
    <t>18009</t>
  </si>
  <si>
    <t>18010</t>
  </si>
  <si>
    <t>18011</t>
  </si>
  <si>
    <t>18012</t>
  </si>
  <si>
    <t>18013</t>
  </si>
  <si>
    <t>18014</t>
  </si>
  <si>
    <t>18015</t>
  </si>
  <si>
    <t>18016</t>
  </si>
  <si>
    <t>18017</t>
  </si>
  <si>
    <t>18018</t>
  </si>
  <si>
    <t>18019</t>
  </si>
  <si>
    <t>18020</t>
  </si>
  <si>
    <t>18021</t>
  </si>
  <si>
    <t>18022</t>
  </si>
  <si>
    <t>18023</t>
  </si>
  <si>
    <t>18024</t>
  </si>
  <si>
    <t>18025</t>
  </si>
  <si>
    <t>18026</t>
  </si>
  <si>
    <t>18027</t>
  </si>
  <si>
    <t>18028</t>
  </si>
  <si>
    <t>18029</t>
  </si>
  <si>
    <t>18030</t>
  </si>
  <si>
    <t>18031</t>
  </si>
  <si>
    <t>18032</t>
  </si>
  <si>
    <t>18033</t>
  </si>
  <si>
    <t>18034</t>
  </si>
  <si>
    <t>18035</t>
  </si>
  <si>
    <t>18036</t>
  </si>
  <si>
    <t>18037</t>
  </si>
  <si>
    <t>18038</t>
  </si>
  <si>
    <t>18039</t>
  </si>
  <si>
    <t>18040</t>
  </si>
  <si>
    <t>18041</t>
  </si>
  <si>
    <t>18042</t>
  </si>
  <si>
    <t>18043</t>
  </si>
  <si>
    <t>18044</t>
  </si>
  <si>
    <t>18045</t>
  </si>
  <si>
    <t>18046</t>
  </si>
  <si>
    <t>18047</t>
  </si>
  <si>
    <t>18048</t>
  </si>
  <si>
    <t>18049</t>
  </si>
  <si>
    <t>18050</t>
  </si>
  <si>
    <t>18051</t>
  </si>
  <si>
    <t>18052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</si>
  <si>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</si>
  <si>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</si>
  <si>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</si>
  <si>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</si>
  <si>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</si>
  <si>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</si>
  <si>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</si>
  <si>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</si>
  <si>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</si>
  <si>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</si>
  <si>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</si>
  <si>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</si>
  <si>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</si>
  <si>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</si>
  <si>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</si>
  <si>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19016</t>
  </si>
  <si>
    <t>19017</t>
  </si>
  <si>
    <t>19018</t>
  </si>
  <si>
    <t>19019</t>
  </si>
  <si>
    <t>19020</t>
  </si>
  <si>
    <t>19021</t>
  </si>
  <si>
    <t>19022</t>
  </si>
  <si>
    <t>19023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</si>
  <si>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</si>
  <si>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</si>
  <si>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</si>
  <si>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</si>
  <si>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</si>
  <si>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</si>
  <si>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</si>
  <si>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</si>
  <si>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</si>
  <si>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20011</t>
  </si>
  <si>
    <t>20012</t>
  </si>
  <si>
    <t>20013</t>
  </si>
  <si>
    <t>20014</t>
  </si>
  <si>
    <t>20015</t>
  </si>
  <si>
    <t>20016</t>
  </si>
  <si>
    <t>20017</t>
  </si>
  <si>
    <t>20018</t>
  </si>
  <si>
    <t>20019</t>
  </si>
  <si>
    <t>20020</t>
  </si>
  <si>
    <t>20021</t>
  </si>
  <si>
    <t>20024</t>
  </si>
  <si>
    <t>20025</t>
  </si>
  <si>
    <t>20026</t>
  </si>
  <si>
    <t>20027</t>
  </si>
  <si>
    <t>20028</t>
  </si>
  <si>
    <t>20029</t>
  </si>
  <si>
    <t>20030</t>
  </si>
  <si>
    <t>20031</t>
  </si>
  <si>
    <t>20032</t>
  </si>
  <si>
    <t>20034</t>
  </si>
  <si>
    <t>20035</t>
  </si>
  <si>
    <t>20036</t>
  </si>
  <si>
    <t>20037</t>
  </si>
  <si>
    <t>20038</t>
  </si>
  <si>
    <t>20039</t>
  </si>
  <si>
    <t>20040</t>
  </si>
  <si>
    <t>20041</t>
  </si>
  <si>
    <t>21001</t>
  </si>
  <si>
    <t>21002</t>
  </si>
  <si>
    <t>21003</t>
  </si>
  <si>
    <t>21005</t>
  </si>
  <si>
    <t>21006</t>
  </si>
  <si>
    <t>21007</t>
  </si>
  <si>
    <t>21008</t>
  </si>
  <si>
    <t>21010</t>
  </si>
  <si>
    <t>21011</t>
  </si>
  <si>
    <t>21012</t>
  </si>
  <si>
    <t>21013</t>
  </si>
  <si>
    <t>21014</t>
  </si>
  <si>
    <t>21015</t>
  </si>
  <si>
    <t>22001</t>
  </si>
  <si>
    <t>22002</t>
  </si>
  <si>
    <t>22003</t>
  </si>
  <si>
    <t>22004</t>
  </si>
  <si>
    <t>22005</t>
  </si>
  <si>
    <t>22006</t>
  </si>
  <si>
    <t>22007</t>
  </si>
  <si>
    <t>22008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</si>
  <si>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</si>
  <si>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</si>
  <si>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</si>
  <si>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</si>
  <si>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</si>
  <si>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</si>
  <si>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</si>
  <si>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</si>
  <si>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23011</t>
  </si>
  <si>
    <t>23012</t>
  </si>
  <si>
    <t>23013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</si>
  <si>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</si>
  <si>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</si>
  <si>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</si>
  <si>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</si>
  <si>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</si>
  <si>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</si>
  <si>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</si>
  <si>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</si>
  <si>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24001</t>
  </si>
  <si>
    <t>24002</t>
  </si>
  <si>
    <t>24003</t>
  </si>
  <si>
    <t>24004</t>
  </si>
  <si>
    <t>24005</t>
  </si>
  <si>
    <t>24006</t>
  </si>
  <si>
    <t>24007</t>
  </si>
  <si>
    <t>24008</t>
  </si>
  <si>
    <t>24009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</si>
  <si>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</si>
  <si>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</si>
  <si>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</si>
  <si>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</si>
  <si>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</si>
  <si>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</si>
  <si>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</si>
  <si>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</si>
  <si>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</si>
  <si>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</si>
  <si>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</si>
  <si>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</si>
  <si>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</si>
  <si>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</si>
  <si>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</si>
  <si>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</si>
  <si>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</si>
  <si>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25001</t>
  </si>
  <si>
    <t>25002</t>
  </si>
  <si>
    <t>25003</t>
  </si>
  <si>
    <t>25004</t>
  </si>
  <si>
    <t>25005</t>
  </si>
  <si>
    <t>25006</t>
  </si>
  <si>
    <t>25007</t>
  </si>
  <si>
    <t>25008</t>
  </si>
  <si>
    <t>25009</t>
  </si>
  <si>
    <t>25011</t>
  </si>
  <si>
    <t>25012</t>
  </si>
  <si>
    <t>25013</t>
  </si>
  <si>
    <t>25014</t>
  </si>
  <si>
    <t>25015</t>
  </si>
  <si>
    <t>26001</t>
  </si>
  <si>
    <t>26002</t>
  </si>
  <si>
    <t>26003</t>
  </si>
  <si>
    <t>26004</t>
  </si>
  <si>
    <t>26005</t>
  </si>
  <si>
    <t>26006</t>
  </si>
  <si>
    <t>26007</t>
  </si>
  <si>
    <t>26009</t>
  </si>
  <si>
    <t>26017</t>
  </si>
  <si>
    <t>26018</t>
  </si>
  <si>
    <t>26019</t>
  </si>
  <si>
    <t>26020</t>
  </si>
  <si>
    <t>26022</t>
  </si>
  <si>
    <t>26023</t>
  </si>
  <si>
    <t>26024</t>
  </si>
  <si>
    <t>26025</t>
  </si>
  <si>
    <t>26026</t>
  </si>
  <si>
    <t>26027</t>
  </si>
  <si>
    <t>26028</t>
  </si>
  <si>
    <t>27001</t>
  </si>
  <si>
    <t>27002</t>
  </si>
  <si>
    <t>27004</t>
  </si>
  <si>
    <t>27006</t>
  </si>
  <si>
    <t>27007</t>
  </si>
  <si>
    <t>27008</t>
  </si>
  <si>
    <t>27009</t>
  </si>
  <si>
    <t>27010</t>
  </si>
  <si>
    <t>27011</t>
  </si>
  <si>
    <t>27012</t>
  </si>
  <si>
    <t>27013</t>
  </si>
  <si>
    <t>27015</t>
  </si>
  <si>
    <t>27016</t>
  </si>
  <si>
    <t>27017</t>
  </si>
  <si>
    <t>27018</t>
  </si>
  <si>
    <t>27019</t>
  </si>
  <si>
    <t>27020</t>
  </si>
  <si>
    <t>27021</t>
  </si>
  <si>
    <t>27022</t>
  </si>
  <si>
    <t>27023</t>
  </si>
  <si>
    <t>27024</t>
  </si>
  <si>
    <t>27025</t>
  </si>
  <si>
    <t>27026</t>
  </si>
  <si>
    <t>27027</t>
  </si>
  <si>
    <t>27028</t>
  </si>
  <si>
    <t>27029</t>
  </si>
  <si>
    <t>27030</t>
  </si>
  <si>
    <t>27031</t>
  </si>
  <si>
    <t>27032</t>
  </si>
  <si>
    <t>27033</t>
  </si>
  <si>
    <t>27034</t>
  </si>
  <si>
    <t>27035</t>
  </si>
  <si>
    <t>27036</t>
  </si>
  <si>
    <t>27037</t>
  </si>
  <si>
    <t>27038</t>
  </si>
  <si>
    <t>27040</t>
  </si>
  <si>
    <t>27042</t>
  </si>
  <si>
    <t>28003</t>
  </si>
  <si>
    <t>28005</t>
  </si>
  <si>
    <t>28006</t>
  </si>
  <si>
    <t>28007</t>
  </si>
  <si>
    <t>28008</t>
  </si>
  <si>
    <t>28011</t>
  </si>
  <si>
    <t>28012</t>
  </si>
  <si>
    <t>28015</t>
  </si>
  <si>
    <t>28016</t>
  </si>
  <si>
    <t>28017</t>
  </si>
  <si>
    <t>28018</t>
  </si>
  <si>
    <t>28020</t>
  </si>
  <si>
    <t>28021</t>
  </si>
  <si>
    <t>28022</t>
  </si>
  <si>
    <t>28023</t>
  </si>
  <si>
    <t>28025</t>
  </si>
  <si>
    <t>29001</t>
  </si>
  <si>
    <t>29002</t>
  </si>
  <si>
    <t>29007</t>
  </si>
  <si>
    <t>29009</t>
  </si>
  <si>
    <t>29010</t>
  </si>
  <si>
    <t>29011</t>
  </si>
  <si>
    <t>29013</t>
  </si>
  <si>
    <t>29015</t>
  </si>
  <si>
    <t>29019</t>
  </si>
  <si>
    <t>29020</t>
  </si>
  <si>
    <t>29021</t>
  </si>
  <si>
    <t>29022</t>
  </si>
  <si>
    <t>29023</t>
  </si>
  <si>
    <t>29025</t>
  </si>
  <si>
    <t>29031</t>
  </si>
  <si>
    <t>30002</t>
  </si>
  <si>
    <t>30003</t>
  </si>
  <si>
    <t>30004</t>
  </si>
  <si>
    <t>30005</t>
  </si>
  <si>
    <t>30009</t>
  </si>
  <si>
    <t>30013</t>
  </si>
  <si>
    <t>30014</t>
  </si>
  <si>
    <t>30017</t>
  </si>
  <si>
    <t>30018</t>
  </si>
  <si>
    <t>30019</t>
  </si>
  <si>
    <t>30020</t>
  </si>
  <si>
    <t>30021</t>
  </si>
  <si>
    <t>30022</t>
  </si>
  <si>
    <t>30023</t>
  </si>
  <si>
    <t>30024</t>
  </si>
  <si>
    <t>30025</t>
  </si>
  <si>
    <t>31001</t>
  </si>
  <si>
    <t>31002</t>
  </si>
  <si>
    <t>31003</t>
  </si>
  <si>
    <t>31004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</si>
  <si>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</si>
  <si>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</si>
  <si>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</si>
  <si>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</si>
  <si>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</si>
  <si>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</si>
  <si>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</si>
  <si>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</si>
  <si>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</si>
  <si>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31014</t>
  </si>
  <si>
    <t>31015</t>
  </si>
  <si>
    <t>31016</t>
  </si>
  <si>
    <t>31017</t>
  </si>
  <si>
    <t>31018</t>
  </si>
  <si>
    <t>31019</t>
  </si>
  <si>
    <t>31020</t>
  </si>
  <si>
    <t>31021</t>
  </si>
  <si>
    <t>31022</t>
  </si>
  <si>
    <t>31023</t>
  </si>
  <si>
    <t>31024</t>
  </si>
  <si>
    <t>31025</t>
  </si>
  <si>
    <t>31026</t>
  </si>
  <si>
    <t>31027</t>
  </si>
  <si>
    <t>32002</t>
  </si>
  <si>
    <t>32003</t>
  </si>
  <si>
    <t>32007</t>
  </si>
  <si>
    <t>32008</t>
  </si>
  <si>
    <t>32009</t>
  </si>
  <si>
    <t>32010</t>
  </si>
  <si>
    <t>32012</t>
  </si>
  <si>
    <t>32014</t>
  </si>
  <si>
    <t>32016</t>
  </si>
  <si>
    <t>32017</t>
  </si>
  <si>
    <t>32018</t>
  </si>
  <si>
    <t>32019</t>
  </si>
  <si>
    <t>32020</t>
  </si>
  <si>
    <t>32021</t>
  </si>
  <si>
    <t>32023</t>
  </si>
  <si>
    <t>32024</t>
  </si>
  <si>
    <t>32025</t>
  </si>
  <si>
    <t>32026</t>
  </si>
  <si>
    <t>32027</t>
  </si>
  <si>
    <t>32028</t>
  </si>
  <si>
    <t>32029</t>
  </si>
  <si>
    <t>32030</t>
  </si>
  <si>
    <t>32031</t>
  </si>
  <si>
    <t>32032</t>
  </si>
  <si>
    <t>32033</t>
  </si>
  <si>
    <t>32035</t>
  </si>
  <si>
    <t>33001</t>
  </si>
  <si>
    <t>33002</t>
  </si>
  <si>
    <t>33003</t>
  </si>
  <si>
    <t>33004</t>
  </si>
  <si>
    <t>33005</t>
  </si>
  <si>
    <t>33006</t>
  </si>
  <si>
    <t>33007</t>
  </si>
  <si>
    <t>33008</t>
  </si>
  <si>
    <t>33009</t>
  </si>
  <si>
    <t>33010</t>
  </si>
  <si>
    <t>33011</t>
  </si>
  <si>
    <t>33012</t>
  </si>
  <si>
    <t>33013</t>
  </si>
  <si>
    <t>33014</t>
  </si>
  <si>
    <t>33015</t>
  </si>
  <si>
    <t>33016</t>
  </si>
  <si>
    <t>33017</t>
  </si>
  <si>
    <t>33018</t>
  </si>
  <si>
    <t>33019</t>
  </si>
  <si>
    <t>33020</t>
  </si>
  <si>
    <t>33021</t>
  </si>
  <si>
    <t>33022</t>
  </si>
  <si>
    <t>33023</t>
  </si>
  <si>
    <t>33024</t>
  </si>
  <si>
    <t>33025</t>
  </si>
  <si>
    <t>33026</t>
  </si>
  <si>
    <t>33027</t>
  </si>
  <si>
    <t>33028</t>
  </si>
  <si>
    <t>33029</t>
  </si>
  <si>
    <t>33030</t>
  </si>
  <si>
    <t>33031</t>
  </si>
  <si>
    <t>34001</t>
  </si>
  <si>
    <t>34002</t>
  </si>
  <si>
    <t>34003</t>
  </si>
  <si>
    <t>34006</t>
  </si>
  <si>
    <t>34007</t>
  </si>
  <si>
    <t>34010</t>
  </si>
  <si>
    <t>34011</t>
  </si>
  <si>
    <t>34012</t>
  </si>
  <si>
    <t>34015</t>
  </si>
  <si>
    <t>34016</t>
  </si>
  <si>
    <t>34017</t>
  </si>
  <si>
    <t>34018</t>
  </si>
  <si>
    <t>34019</t>
  </si>
  <si>
    <t>34020</t>
  </si>
  <si>
    <t>34021</t>
  </si>
  <si>
    <t>34022</t>
  </si>
  <si>
    <t>34023</t>
  </si>
  <si>
    <t>34024</t>
  </si>
  <si>
    <t>34025</t>
  </si>
  <si>
    <t>34026</t>
  </si>
  <si>
    <t>34027</t>
  </si>
  <si>
    <t>34028</t>
  </si>
  <si>
    <t>34029</t>
  </si>
  <si>
    <t>35001</t>
  </si>
  <si>
    <t>35002</t>
  </si>
  <si>
    <t>35003</t>
  </si>
  <si>
    <t>35004</t>
  </si>
  <si>
    <t>35005</t>
  </si>
  <si>
    <t>35006</t>
  </si>
  <si>
    <t>35007</t>
  </si>
  <si>
    <t>35008</t>
  </si>
  <si>
    <t>35009</t>
  </si>
  <si>
    <t>35010</t>
  </si>
  <si>
    <t>35011</t>
  </si>
  <si>
    <t>35012</t>
  </si>
  <si>
    <t>35013</t>
  </si>
  <si>
    <t>35014</t>
  </si>
  <si>
    <t>35015</t>
  </si>
  <si>
    <t>35016</t>
  </si>
  <si>
    <t>35017</t>
  </si>
  <si>
    <t>35018</t>
  </si>
  <si>
    <t>35019</t>
  </si>
  <si>
    <t>35020</t>
  </si>
  <si>
    <t>35021</t>
  </si>
  <si>
    <t>35022</t>
  </si>
  <si>
    <t>35023</t>
  </si>
  <si>
    <t>36001</t>
  </si>
  <si>
    <t>36002</t>
  </si>
  <si>
    <t>36003</t>
  </si>
  <si>
    <t>36004</t>
  </si>
  <si>
    <t>36005</t>
  </si>
  <si>
    <t>36006</t>
  </si>
  <si>
    <t>36007</t>
  </si>
  <si>
    <t>36008</t>
  </si>
  <si>
    <t>36009</t>
  </si>
  <si>
    <t>36010</t>
  </si>
  <si>
    <t>36011</t>
  </si>
  <si>
    <t>36012</t>
  </si>
  <si>
    <t>36013</t>
  </si>
  <si>
    <t>36014</t>
  </si>
  <si>
    <t>36015</t>
  </si>
  <si>
    <t>36016</t>
  </si>
  <si>
    <t>36017</t>
  </si>
  <si>
    <t>36019</t>
  </si>
  <si>
    <t>36020</t>
  </si>
  <si>
    <t>37002</t>
  </si>
  <si>
    <t>37003</t>
  </si>
  <si>
    <t>37019</t>
  </si>
  <si>
    <t>37020</t>
  </si>
  <si>
    <t>37021</t>
  </si>
  <si>
    <t>37022</t>
  </si>
  <si>
    <t>37023</t>
  </si>
  <si>
    <t>37024</t>
  </si>
  <si>
    <t>37025</t>
  </si>
  <si>
    <t>37026</t>
  </si>
  <si>
    <t>37027</t>
  </si>
  <si>
    <t>37028</t>
  </si>
  <si>
    <t>37029</t>
  </si>
  <si>
    <t>37030</t>
  </si>
  <si>
    <t>37031</t>
  </si>
  <si>
    <t>37032</t>
  </si>
  <si>
    <t>37033</t>
  </si>
  <si>
    <t>37034</t>
  </si>
  <si>
    <t>37035</t>
  </si>
  <si>
    <t>37036</t>
  </si>
  <si>
    <t>38010</t>
  </si>
  <si>
    <t>38011</t>
  </si>
  <si>
    <t>38014</t>
  </si>
  <si>
    <t>38020</t>
  </si>
  <si>
    <t>38021</t>
  </si>
  <si>
    <t>38022</t>
  </si>
  <si>
    <t>38023</t>
  </si>
  <si>
    <t>38024</t>
  </si>
  <si>
    <t>38025</t>
  </si>
  <si>
    <t>38026</t>
  </si>
  <si>
    <t>38027</t>
  </si>
  <si>
    <t>38028</t>
  </si>
  <si>
    <t>38029</t>
  </si>
  <si>
    <t>38030</t>
  </si>
  <si>
    <t>38031</t>
  </si>
  <si>
    <t>38032</t>
  </si>
  <si>
    <t>38033</t>
  </si>
  <si>
    <t>38034</t>
  </si>
  <si>
    <t>39001</t>
  </si>
  <si>
    <t>39002</t>
  </si>
  <si>
    <t>39003</t>
  </si>
  <si>
    <t>39004</t>
  </si>
  <si>
    <t>39005</t>
  </si>
  <si>
    <t>39006</t>
  </si>
  <si>
    <t>39007</t>
  </si>
  <si>
    <t>39008</t>
  </si>
  <si>
    <t>39009</t>
  </si>
  <si>
    <t>39010</t>
  </si>
  <si>
    <t>39011</t>
  </si>
  <si>
    <t>39012</t>
  </si>
  <si>
    <t>39013</t>
  </si>
  <si>
    <t>39014</t>
  </si>
  <si>
    <t>40001</t>
  </si>
  <si>
    <t>40002</t>
  </si>
  <si>
    <t>40003</t>
  </si>
  <si>
    <t>40004</t>
  </si>
  <si>
    <t>40005</t>
  </si>
  <si>
    <t>40006</t>
  </si>
  <si>
    <t>40007</t>
  </si>
  <si>
    <t>40008</t>
  </si>
  <si>
    <t>40009</t>
  </si>
  <si>
    <t>40010</t>
  </si>
  <si>
    <t>40011</t>
  </si>
  <si>
    <t>40012</t>
  </si>
  <si>
    <t>40013</t>
  </si>
  <si>
    <t>40014</t>
  </si>
  <si>
    <t>40015</t>
  </si>
  <si>
    <t>41001</t>
  </si>
  <si>
    <t>41002</t>
  </si>
  <si>
    <t>41004</t>
  </si>
  <si>
    <t>41006</t>
  </si>
  <si>
    <t>41007</t>
  </si>
  <si>
    <t>41008</t>
  </si>
  <si>
    <t>41009</t>
  </si>
  <si>
    <t>41010</t>
  </si>
  <si>
    <t>41011</t>
  </si>
  <si>
    <t>41012</t>
  </si>
  <si>
    <t>41013</t>
  </si>
  <si>
    <t>41014</t>
  </si>
  <si>
    <t>41015</t>
  </si>
  <si>
    <t>41016</t>
  </si>
  <si>
    <t>41017</t>
  </si>
  <si>
    <t>41018</t>
  </si>
  <si>
    <t>41019</t>
  </si>
  <si>
    <t>41020</t>
  </si>
  <si>
    <t>41021</t>
  </si>
  <si>
    <t>41022</t>
  </si>
  <si>
    <t>41024</t>
  </si>
  <si>
    <t>41026</t>
  </si>
  <si>
    <t>41027</t>
  </si>
  <si>
    <t>41028</t>
  </si>
  <si>
    <t>41029</t>
  </si>
  <si>
    <t>41030</t>
  </si>
  <si>
    <t>41031</t>
  </si>
  <si>
    <t>41032</t>
  </si>
  <si>
    <t>41033</t>
  </si>
  <si>
    <t>41034</t>
  </si>
  <si>
    <t>41035</t>
  </si>
  <si>
    <t>41036</t>
  </si>
  <si>
    <t>41039</t>
  </si>
  <si>
    <t>41041</t>
  </si>
  <si>
    <t>41042</t>
  </si>
  <si>
    <t>41043</t>
  </si>
  <si>
    <t>41044</t>
  </si>
  <si>
    <t>41046</t>
  </si>
  <si>
    <t>41047</t>
  </si>
  <si>
    <t>41048</t>
  </si>
  <si>
    <t>41049</t>
  </si>
  <si>
    <t>41050</t>
  </si>
  <si>
    <t>41051</t>
  </si>
  <si>
    <t>41052</t>
  </si>
  <si>
    <t>41053</t>
  </si>
  <si>
    <t>41054</t>
  </si>
  <si>
    <t>41056</t>
  </si>
  <si>
    <t>41058</t>
  </si>
  <si>
    <t>41059</t>
  </si>
  <si>
    <t>41062</t>
  </si>
  <si>
    <t>42001</t>
  </si>
  <si>
    <t>42002</t>
  </si>
  <si>
    <t>42003</t>
  </si>
  <si>
    <t>42005</t>
  </si>
  <si>
    <t>42006</t>
  </si>
  <si>
    <t>42007</t>
  </si>
  <si>
    <t>42008</t>
  </si>
  <si>
    <t>42010</t>
  </si>
  <si>
    <t>42011</t>
  </si>
  <si>
    <t>42012</t>
  </si>
  <si>
    <t>42013</t>
  </si>
  <si>
    <t>42014</t>
  </si>
  <si>
    <t>42019</t>
  </si>
  <si>
    <t>42020</t>
  </si>
  <si>
    <t>42022</t>
  </si>
  <si>
    <t>42023</t>
  </si>
  <si>
    <t>42024</t>
  </si>
  <si>
    <t>42025</t>
  </si>
  <si>
    <t>42027</t>
  </si>
  <si>
    <t>43001</t>
  </si>
  <si>
    <t>43002</t>
  </si>
  <si>
    <t>43003</t>
  </si>
  <si>
    <t>43004</t>
  </si>
  <si>
    <t>43005</t>
  </si>
  <si>
    <t>43009</t>
  </si>
  <si>
    <t>43010</t>
  </si>
  <si>
    <t>43011</t>
  </si>
  <si>
    <t>43012</t>
  </si>
  <si>
    <t>43013</t>
  </si>
  <si>
    <t>43014</t>
  </si>
  <si>
    <t>43015</t>
  </si>
  <si>
    <t>43016</t>
  </si>
  <si>
    <t>43017</t>
  </si>
  <si>
    <t>43018</t>
  </si>
  <si>
    <t>43019</t>
  </si>
  <si>
    <t>43020</t>
  </si>
  <si>
    <t>43021</t>
  </si>
  <si>
    <t>43022</t>
  </si>
  <si>
    <t>43023</t>
  </si>
  <si>
    <t>43024</t>
  </si>
  <si>
    <t>43025</t>
  </si>
  <si>
    <t>43026</t>
  </si>
  <si>
    <t>43027</t>
  </si>
  <si>
    <t>43028</t>
  </si>
  <si>
    <t>43029</t>
  </si>
  <si>
    <t>43030</t>
  </si>
  <si>
    <t>43031</t>
  </si>
  <si>
    <t>43032</t>
  </si>
  <si>
    <t>43033</t>
  </si>
  <si>
    <t>43034</t>
  </si>
  <si>
    <t>43035</t>
  </si>
  <si>
    <t>43036</t>
  </si>
  <si>
    <t>43038</t>
  </si>
  <si>
    <t>43039</t>
  </si>
  <si>
    <t>44001</t>
  </si>
  <si>
    <t>44002</t>
  </si>
  <si>
    <t>44003</t>
  </si>
  <si>
    <t>44004</t>
  </si>
  <si>
    <t>44005</t>
  </si>
  <si>
    <t>44006</t>
  </si>
  <si>
    <t>44007</t>
  </si>
  <si>
    <t>44008</t>
  </si>
  <si>
    <t>44009</t>
  </si>
  <si>
    <t>44010</t>
  </si>
  <si>
    <t>44011</t>
  </si>
  <si>
    <t>44012</t>
  </si>
  <si>
    <t>44013</t>
  </si>
  <si>
    <t>44014</t>
  </si>
  <si>
    <t>44015</t>
  </si>
  <si>
    <t>44016</t>
  </si>
  <si>
    <t>44017</t>
  </si>
  <si>
    <t>44018</t>
  </si>
  <si>
    <t>44019</t>
  </si>
  <si>
    <t>45001</t>
  </si>
  <si>
    <t>45002</t>
  </si>
  <si>
    <t>45003</t>
  </si>
  <si>
    <t>45004</t>
  </si>
  <si>
    <t>45005</t>
  </si>
  <si>
    <t>45006</t>
  </si>
  <si>
    <t>45007</t>
  </si>
  <si>
    <t>45008</t>
  </si>
  <si>
    <t>45012</t>
  </si>
  <si>
    <t>45013</t>
  </si>
  <si>
    <t>45014</t>
  </si>
  <si>
    <t>45015</t>
  </si>
  <si>
    <t>45016</t>
  </si>
  <si>
    <t>45017</t>
  </si>
  <si>
    <t>45018</t>
  </si>
  <si>
    <t>45019</t>
  </si>
  <si>
    <t>45020</t>
  </si>
  <si>
    <t>45021</t>
  </si>
  <si>
    <t>45022</t>
  </si>
  <si>
    <t>45023</t>
  </si>
  <si>
    <t>45024</t>
  </si>
  <si>
    <t>45025</t>
  </si>
  <si>
    <t>45026</t>
  </si>
  <si>
    <t>45027</t>
  </si>
  <si>
    <t>45028</t>
  </si>
  <si>
    <t>45029</t>
  </si>
  <si>
    <t>45030</t>
  </si>
  <si>
    <t>45031</t>
  </si>
  <si>
    <t>45032</t>
  </si>
  <si>
    <t>45033</t>
  </si>
  <si>
    <t>45034</t>
  </si>
  <si>
    <t>45035</t>
  </si>
  <si>
    <t>45036</t>
  </si>
  <si>
    <t>45037</t>
  </si>
  <si>
    <t>45038</t>
  </si>
  <si>
    <t>45039</t>
  </si>
  <si>
    <t>45041</t>
  </si>
  <si>
    <t>45042</t>
  </si>
  <si>
    <t>45043</t>
  </si>
  <si>
    <t>45044</t>
  </si>
  <si>
    <t>45045</t>
  </si>
  <si>
    <t>45046</t>
  </si>
  <si>
    <t>45047</t>
  </si>
  <si>
    <t>45054</t>
  </si>
  <si>
    <t>45055</t>
  </si>
  <si>
    <t>45056</t>
  </si>
  <si>
    <t>45057</t>
  </si>
  <si>
    <t>45058</t>
  </si>
  <si>
    <t>45059</t>
  </si>
  <si>
    <t>46001</t>
  </si>
  <si>
    <t>46002</t>
  </si>
  <si>
    <t>46009</t>
  </si>
  <si>
    <t>46010</t>
  </si>
  <si>
    <t>46011</t>
  </si>
  <si>
    <t>46012</t>
  </si>
  <si>
    <t>46021</t>
  </si>
  <si>
    <t>46022</t>
  </si>
  <si>
    <t>46023</t>
  </si>
  <si>
    <t>46024</t>
  </si>
  <si>
    <t>46025</t>
  </si>
  <si>
    <t>46026</t>
  </si>
  <si>
    <t>46027</t>
  </si>
  <si>
    <t>46028</t>
  </si>
  <si>
    <t>46042</t>
  </si>
  <si>
    <t>46043</t>
  </si>
  <si>
    <t>46044</t>
  </si>
  <si>
    <t>46045</t>
  </si>
  <si>
    <t>46046</t>
  </si>
  <si>
    <t>46047</t>
  </si>
  <si>
    <t>46048</t>
  </si>
  <si>
    <t>46049</t>
  </si>
  <si>
    <t>46050</t>
  </si>
  <si>
    <t>46051</t>
  </si>
  <si>
    <t>46052</t>
  </si>
  <si>
    <t>46053</t>
  </si>
  <si>
    <t>46054</t>
  </si>
  <si>
    <t>46055</t>
  </si>
  <si>
    <t>46056</t>
  </si>
  <si>
    <t>46057</t>
  </si>
  <si>
    <t>46058</t>
  </si>
  <si>
    <t>46059</t>
  </si>
  <si>
    <t>46060</t>
  </si>
  <si>
    <t>46061</t>
  </si>
  <si>
    <t>46062</t>
  </si>
  <si>
    <t>46063</t>
  </si>
  <si>
    <t>46064</t>
  </si>
  <si>
    <t>46065</t>
  </si>
  <si>
    <t>46066</t>
  </si>
  <si>
    <t>46067</t>
  </si>
  <si>
    <t>46068</t>
  </si>
  <si>
    <t>46069</t>
  </si>
  <si>
    <t>46070</t>
  </si>
  <si>
    <t>46071</t>
  </si>
  <si>
    <t>46072</t>
  </si>
  <si>
    <t>46073</t>
  </si>
  <si>
    <t>46099</t>
  </si>
  <si>
    <t>47001</t>
  </si>
  <si>
    <t>47002</t>
  </si>
  <si>
    <t>47003</t>
  </si>
  <si>
    <t>47004</t>
  </si>
  <si>
    <t>47005</t>
  </si>
  <si>
    <t>47006</t>
  </si>
  <si>
    <t>47007</t>
  </si>
  <si>
    <t>47008</t>
  </si>
  <si>
    <t>47009</t>
  </si>
  <si>
    <t>47010</t>
  </si>
  <si>
    <t>47011</t>
  </si>
  <si>
    <t>47012</t>
  </si>
  <si>
    <t>47013</t>
  </si>
  <si>
    <t>48002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</si>
  <si>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</si>
  <si>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</si>
  <si>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</si>
  <si>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</si>
  <si>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</si>
  <si>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</si>
  <si>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</si>
  <si>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</si>
  <si>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48013</t>
  </si>
  <si>
    <t>48014</t>
  </si>
  <si>
    <t>48015</t>
  </si>
  <si>
    <t>48016</t>
  </si>
  <si>
    <t>48017</t>
  </si>
  <si>
    <t>48018</t>
  </si>
  <si>
    <t>48019</t>
  </si>
  <si>
    <t>48020</t>
  </si>
  <si>
    <t>48021</t>
  </si>
  <si>
    <t>48022</t>
  </si>
  <si>
    <t>48024</t>
  </si>
  <si>
    <t>48025</t>
  </si>
  <si>
    <t>48026</t>
  </si>
  <si>
    <t>48027</t>
  </si>
  <si>
    <t>48028</t>
  </si>
  <si>
    <t>48029</t>
  </si>
  <si>
    <t>48030</t>
  </si>
  <si>
    <t>48032</t>
  </si>
  <si>
    <t>48033</t>
  </si>
  <si>
    <t>48034</t>
  </si>
  <si>
    <t>48035</t>
  </si>
  <si>
    <t>48036</t>
  </si>
  <si>
    <t>48037</t>
  </si>
  <si>
    <t>48038</t>
  </si>
  <si>
    <t>48039</t>
  </si>
  <si>
    <t>48040</t>
  </si>
  <si>
    <t>48041</t>
  </si>
  <si>
    <t>48042</t>
  </si>
  <si>
    <t>48043</t>
  </si>
  <si>
    <t>48044</t>
  </si>
  <si>
    <t>49274</t>
  </si>
  <si>
    <t>49320</t>
  </si>
  <si>
    <t>49376</t>
  </si>
  <si>
    <t>49382</t>
  </si>
  <si>
    <t>49476</t>
  </si>
  <si>
    <t>49520</t>
  </si>
  <si>
    <t>49676</t>
  </si>
  <si>
    <t>49682</t>
  </si>
  <si>
    <t>49776</t>
  </si>
  <si>
    <t>49976</t>
  </si>
  <si>
    <t>49979</t>
  </si>
  <si>
    <t>49982</t>
  </si>
  <si>
    <t>50001</t>
  </si>
  <si>
    <t>50002</t>
  </si>
  <si>
    <t>50005</t>
  </si>
  <si>
    <t>50006</t>
  </si>
  <si>
    <t>50007</t>
  </si>
  <si>
    <t>50008</t>
  </si>
  <si>
    <t>50009</t>
  </si>
  <si>
    <t>50010</t>
  </si>
  <si>
    <t>50011</t>
  </si>
  <si>
    <t>50012</t>
  </si>
  <si>
    <t>50013</t>
  </si>
  <si>
    <t>50014</t>
  </si>
  <si>
    <t>50015</t>
  </si>
  <si>
    <t>50016</t>
  </si>
  <si>
    <t>50017</t>
  </si>
  <si>
    <t>50018</t>
  </si>
  <si>
    <t>50019</t>
  </si>
  <si>
    <t>50020</t>
  </si>
  <si>
    <t>50021</t>
  </si>
  <si>
    <t>50022</t>
  </si>
  <si>
    <t>51001</t>
  </si>
  <si>
    <t>51002</t>
  </si>
  <si>
    <t>51003</t>
  </si>
  <si>
    <t>51004</t>
  </si>
  <si>
    <t>51005</t>
  </si>
  <si>
    <t>51006</t>
  </si>
  <si>
    <t>51007</t>
  </si>
  <si>
    <t>51008</t>
  </si>
  <si>
    <t>51009</t>
  </si>
  <si>
    <t>51010</t>
  </si>
  <si>
    <t>52001</t>
  </si>
  <si>
    <t>52002</t>
  </si>
  <si>
    <t>52003</t>
  </si>
  <si>
    <t>52004</t>
  </si>
  <si>
    <t>52005</t>
  </si>
  <si>
    <t>52006</t>
  </si>
  <si>
    <t>52007</t>
  </si>
  <si>
    <t>52009</t>
  </si>
  <si>
    <t>52010</t>
  </si>
  <si>
    <t>52011</t>
  </si>
  <si>
    <t>52012</t>
  </si>
  <si>
    <t>52013</t>
  </si>
  <si>
    <t>52014</t>
  </si>
  <si>
    <t>52015</t>
  </si>
  <si>
    <t>52016</t>
  </si>
  <si>
    <t>52017</t>
  </si>
  <si>
    <t>52018</t>
  </si>
  <si>
    <t>52019</t>
  </si>
  <si>
    <t>52020</t>
  </si>
  <si>
    <t>52021</t>
  </si>
  <si>
    <t>52022</t>
  </si>
  <si>
    <t>52023</t>
  </si>
  <si>
    <t>53002</t>
  </si>
  <si>
    <t>53003</t>
  </si>
  <si>
    <t>53004</t>
  </si>
  <si>
    <t>53005</t>
  </si>
  <si>
    <t>53006</t>
  </si>
  <si>
    <t>53007</t>
  </si>
  <si>
    <t>53008</t>
  </si>
  <si>
    <t>53009</t>
  </si>
  <si>
    <t>53010</t>
  </si>
  <si>
    <t>53012</t>
  </si>
  <si>
    <t>53013</t>
  </si>
  <si>
    <t>53014</t>
  </si>
  <si>
    <t>53016</t>
  </si>
  <si>
    <t>53018</t>
  </si>
  <si>
    <t>54001</t>
  </si>
  <si>
    <t>54003</t>
  </si>
  <si>
    <t>54004</t>
  </si>
  <si>
    <t>54005</t>
  </si>
  <si>
    <t>54006</t>
  </si>
  <si>
    <t>54007</t>
  </si>
  <si>
    <t>54009</t>
  </si>
  <si>
    <t>54011</t>
  </si>
  <si>
    <t>54012</t>
  </si>
  <si>
    <t>54013</t>
  </si>
  <si>
    <t>54014</t>
  </si>
  <si>
    <t>54015</t>
  </si>
  <si>
    <t>54016</t>
  </si>
  <si>
    <t>54017</t>
  </si>
  <si>
    <t>54018</t>
  </si>
  <si>
    <t>54019</t>
  </si>
  <si>
    <t>54020</t>
  </si>
  <si>
    <t>54022</t>
  </si>
  <si>
    <t>54023</t>
  </si>
  <si>
    <t>54024</t>
  </si>
  <si>
    <t>54025</t>
  </si>
  <si>
    <t>54027</t>
  </si>
  <si>
    <t>54028</t>
  </si>
  <si>
    <t>54029</t>
  </si>
  <si>
    <t>54030</t>
  </si>
  <si>
    <t>54031</t>
  </si>
  <si>
    <t>54032</t>
  </si>
  <si>
    <t>54034</t>
  </si>
  <si>
    <t>54036</t>
  </si>
  <si>
    <t>54037</t>
  </si>
  <si>
    <t>55007</t>
  </si>
  <si>
    <t>55008</t>
  </si>
  <si>
    <t>55012</t>
  </si>
  <si>
    <t>55013</t>
  </si>
  <si>
    <t>55019</t>
  </si>
  <si>
    <t>55021</t>
  </si>
  <si>
    <t>55023</t>
  </si>
  <si>
    <t>55025</t>
  </si>
  <si>
    <t>55026</t>
  </si>
  <si>
    <t>55028</t>
  </si>
  <si>
    <t>56001</t>
  </si>
  <si>
    <t>56002</t>
  </si>
  <si>
    <t>56003</t>
  </si>
  <si>
    <t>56004</t>
  </si>
  <si>
    <t>56005</t>
  </si>
  <si>
    <t>56006</t>
  </si>
  <si>
    <t>56007</t>
  </si>
  <si>
    <t>56008</t>
  </si>
  <si>
    <t>56009</t>
  </si>
  <si>
    <t>56010</t>
  </si>
  <si>
    <t>56011</t>
  </si>
  <si>
    <t>56012</t>
  </si>
  <si>
    <t>56013</t>
  </si>
  <si>
    <t>56014</t>
  </si>
  <si>
    <t>56015</t>
  </si>
  <si>
    <t>57001</t>
  </si>
  <si>
    <t>57002</t>
  </si>
  <si>
    <t>57003</t>
  </si>
  <si>
    <t>57004</t>
  </si>
  <si>
    <t>57005</t>
  </si>
  <si>
    <t>57006</t>
  </si>
  <si>
    <t>57007</t>
  </si>
  <si>
    <t>57008</t>
  </si>
  <si>
    <t>57009</t>
  </si>
  <si>
    <t>57010</t>
  </si>
  <si>
    <t>57011</t>
  </si>
  <si>
    <t>57012</t>
  </si>
  <si>
    <t>57013</t>
  </si>
  <si>
    <t>57014</t>
  </si>
  <si>
    <t>57015</t>
  </si>
  <si>
    <t>57016</t>
  </si>
  <si>
    <t>57017</t>
  </si>
  <si>
    <t>57018</t>
  </si>
  <si>
    <t>57019</t>
  </si>
  <si>
    <t>57020</t>
  </si>
  <si>
    <t>57021</t>
  </si>
  <si>
    <t>57022</t>
  </si>
  <si>
    <t>58001</t>
  </si>
  <si>
    <t>58002</t>
  </si>
  <si>
    <t>58003</t>
  </si>
  <si>
    <t>58004</t>
  </si>
  <si>
    <t>58005</t>
  </si>
  <si>
    <t>59001</t>
  </si>
  <si>
    <t>59002</t>
  </si>
  <si>
    <t>59003</t>
  </si>
  <si>
    <t>59004</t>
  </si>
  <si>
    <t>59005</t>
  </si>
  <si>
    <t>59006</t>
  </si>
  <si>
    <t>59007</t>
  </si>
  <si>
    <t>59008</t>
  </si>
  <si>
    <t>59009</t>
  </si>
  <si>
    <t>59010</t>
  </si>
  <si>
    <t>59011</t>
  </si>
  <si>
    <t>59012</t>
  </si>
  <si>
    <t>59013</t>
  </si>
  <si>
    <t>59014</t>
  </si>
  <si>
    <t>60019</t>
  </si>
  <si>
    <t>60020</t>
  </si>
  <si>
    <t>60021</t>
  </si>
  <si>
    <t>60022</t>
  </si>
  <si>
    <t>60023</t>
  </si>
  <si>
    <t>60024</t>
  </si>
  <si>
    <t>60025</t>
  </si>
  <si>
    <t>60028</t>
  </si>
  <si>
    <t>60030</t>
  </si>
  <si>
    <t>61001</t>
  </si>
  <si>
    <t>61002</t>
  </si>
  <si>
    <t>61003</t>
  </si>
  <si>
    <t>61004</t>
  </si>
  <si>
    <t>61005</t>
  </si>
  <si>
    <t>61006</t>
  </si>
  <si>
    <t>61007</t>
  </si>
  <si>
    <t>61008</t>
  </si>
  <si>
    <t>61009</t>
  </si>
  <si>
    <t>61010</t>
  </si>
  <si>
    <t>61011</t>
  </si>
  <si>
    <t>61012</t>
  </si>
  <si>
    <t>61013</t>
  </si>
  <si>
    <t>61014</t>
  </si>
  <si>
    <t>61015</t>
  </si>
  <si>
    <t>61016</t>
  </si>
  <si>
    <t>61017</t>
  </si>
  <si>
    <t>61018</t>
  </si>
  <si>
    <t>61019</t>
  </si>
  <si>
    <t>61021</t>
  </si>
  <si>
    <t>62001</t>
  </si>
  <si>
    <t>62002</t>
  </si>
  <si>
    <t>62003</t>
  </si>
  <si>
    <t>62004</t>
  </si>
  <si>
    <t>62005</t>
  </si>
  <si>
    <t>62006</t>
  </si>
  <si>
    <t>62007</t>
  </si>
  <si>
    <t>62008</t>
  </si>
  <si>
    <t>62009</t>
  </si>
  <si>
    <t>62010</t>
  </si>
  <si>
    <t>63001</t>
  </si>
  <si>
    <t>63003</t>
  </si>
  <si>
    <t>63004</t>
  </si>
  <si>
    <t>63005</t>
  </si>
  <si>
    <t>63006</t>
  </si>
  <si>
    <t>63007</t>
  </si>
  <si>
    <t>63008</t>
  </si>
  <si>
    <t>63009</t>
  </si>
  <si>
    <t>63010</t>
  </si>
  <si>
    <t>63012</t>
  </si>
  <si>
    <t>64001</t>
  </si>
  <si>
    <t>64002</t>
  </si>
  <si>
    <t>64003</t>
  </si>
  <si>
    <t>64004</t>
  </si>
  <si>
    <t>64005</t>
  </si>
  <si>
    <t>64006</t>
  </si>
  <si>
    <t>64007</t>
  </si>
  <si>
    <t>64008</t>
  </si>
  <si>
    <t>64009</t>
  </si>
  <si>
    <t>64010</t>
  </si>
  <si>
    <t>64011</t>
  </si>
  <si>
    <t>64012</t>
  </si>
  <si>
    <t>64013</t>
  </si>
  <si>
    <t>64014</t>
  </si>
  <si>
    <t>64015</t>
  </si>
  <si>
    <t>64016</t>
  </si>
  <si>
    <t>64017</t>
  </si>
  <si>
    <t>64018</t>
  </si>
  <si>
    <t>64019</t>
  </si>
  <si>
    <t>64020</t>
  </si>
  <si>
    <t>64021</t>
  </si>
  <si>
    <t>64022</t>
  </si>
  <si>
    <t>64023</t>
  </si>
  <si>
    <t>64024</t>
  </si>
  <si>
    <t>64025</t>
  </si>
  <si>
    <t>64026</t>
  </si>
  <si>
    <t>64027</t>
  </si>
  <si>
    <t>64028</t>
  </si>
  <si>
    <t>64029</t>
  </si>
  <si>
    <t>64030</t>
  </si>
  <si>
    <t>64031</t>
  </si>
  <si>
    <t>65005</t>
  </si>
  <si>
    <t>65006</t>
  </si>
  <si>
    <t>65007</t>
  </si>
  <si>
    <t>65008</t>
  </si>
  <si>
    <t>65010</t>
  </si>
  <si>
    <t>65011</t>
  </si>
  <si>
    <t>65012</t>
  </si>
  <si>
    <t>65014</t>
  </si>
  <si>
    <t>65015</t>
  </si>
  <si>
    <t>65016</t>
  </si>
  <si>
    <t>65017</t>
  </si>
  <si>
    <t>65018</t>
  </si>
  <si>
    <t>65019</t>
  </si>
  <si>
    <t>65020</t>
  </si>
  <si>
    <t>65021</t>
  </si>
  <si>
    <t>66001</t>
  </si>
  <si>
    <t>66002</t>
  </si>
  <si>
    <t>66003</t>
  </si>
  <si>
    <t>66004</t>
  </si>
  <si>
    <t>66005</t>
  </si>
  <si>
    <t>66006</t>
  </si>
  <si>
    <t>66007</t>
  </si>
  <si>
    <t>66008</t>
  </si>
  <si>
    <t>66009</t>
  </si>
  <si>
    <t>66010</t>
  </si>
  <si>
    <t>66011</t>
  </si>
  <si>
    <t>66012</t>
  </si>
  <si>
    <t>66013</t>
  </si>
  <si>
    <t>66014</t>
  </si>
  <si>
    <t>66015</t>
  </si>
  <si>
    <t>66016</t>
  </si>
  <si>
    <t>66017</t>
  </si>
  <si>
    <t>66018</t>
  </si>
  <si>
    <t>66019</t>
  </si>
  <si>
    <t>67001</t>
  </si>
  <si>
    <t>67003</t>
  </si>
  <si>
    <t>67004</t>
  </si>
  <si>
    <t>67005</t>
  </si>
  <si>
    <t>67006</t>
  </si>
  <si>
    <t>67007</t>
  </si>
  <si>
    <t>67008</t>
  </si>
  <si>
    <t>67009</t>
  </si>
  <si>
    <t>67010</t>
  </si>
  <si>
    <t>67011</t>
  </si>
  <si>
    <t>67012</t>
  </si>
  <si>
    <t>67013</t>
  </si>
  <si>
    <t>67014</t>
  </si>
  <si>
    <t>67015</t>
  </si>
  <si>
    <t>67016</t>
  </si>
  <si>
    <t>67017</t>
  </si>
  <si>
    <t>67018</t>
  </si>
  <si>
    <t>67019</t>
  </si>
  <si>
    <t>67020</t>
  </si>
  <si>
    <t>68001</t>
  </si>
  <si>
    <t>68002</t>
  </si>
  <si>
    <t>68003</t>
  </si>
  <si>
    <t>68004</t>
  </si>
  <si>
    <t>68005</t>
  </si>
  <si>
    <t>68006</t>
  </si>
  <si>
    <t>68007</t>
  </si>
  <si>
    <t>68008</t>
  </si>
  <si>
    <t>68009</t>
  </si>
  <si>
    <t>68010</t>
  </si>
  <si>
    <t>68011</t>
  </si>
  <si>
    <t>68012</t>
  </si>
  <si>
    <t>68013</t>
  </si>
  <si>
    <t>68014</t>
  </si>
  <si>
    <t>68015</t>
  </si>
  <si>
    <t>68016</t>
  </si>
  <si>
    <t>68017</t>
  </si>
  <si>
    <t>68018</t>
  </si>
  <si>
    <t>68019</t>
  </si>
  <si>
    <t>68020</t>
  </si>
  <si>
    <t>68021</t>
  </si>
  <si>
    <t>68099</t>
  </si>
  <si>
    <t>69001</t>
  </si>
  <si>
    <t>69002</t>
  </si>
  <si>
    <t>69003</t>
  </si>
  <si>
    <t>69004</t>
  </si>
  <si>
    <t>69005</t>
  </si>
  <si>
    <t>69006</t>
  </si>
  <si>
    <t>69007</t>
  </si>
  <si>
    <t>69008</t>
  </si>
  <si>
    <t>69009</t>
  </si>
  <si>
    <t>69010</t>
  </si>
  <si>
    <t>69011</t>
  </si>
  <si>
    <t>69012</t>
  </si>
  <si>
    <t>69013</t>
  </si>
  <si>
    <t>69014</t>
  </si>
  <si>
    <t>69015</t>
  </si>
  <si>
    <t>69016</t>
  </si>
  <si>
    <t>69017</t>
  </si>
  <si>
    <t>69018</t>
  </si>
  <si>
    <t>69019</t>
  </si>
  <si>
    <t>69020</t>
  </si>
  <si>
    <t>69021</t>
  </si>
  <si>
    <t>69022</t>
  </si>
  <si>
    <t>70001</t>
  </si>
  <si>
    <t>70002</t>
  </si>
  <si>
    <t>70003</t>
  </si>
  <si>
    <t>70004</t>
  </si>
  <si>
    <t>70005</t>
  </si>
  <si>
    <t>70006</t>
  </si>
  <si>
    <t>70007</t>
  </si>
  <si>
    <t>70008</t>
  </si>
  <si>
    <t>70009</t>
  </si>
  <si>
    <t>70010</t>
  </si>
  <si>
    <t>70011</t>
  </si>
  <si>
    <t>70012</t>
  </si>
  <si>
    <t>70013</t>
  </si>
  <si>
    <t>70014</t>
  </si>
  <si>
    <t>70015</t>
  </si>
  <si>
    <t>70016</t>
  </si>
  <si>
    <t>71001</t>
  </si>
  <si>
    <t>71002</t>
  </si>
  <si>
    <t>71003</t>
  </si>
  <si>
    <t>71004</t>
  </si>
  <si>
    <t>71005</t>
  </si>
  <si>
    <t>71006</t>
  </si>
  <si>
    <t>71007</t>
  </si>
  <si>
    <t>71008</t>
  </si>
  <si>
    <t>71009</t>
  </si>
  <si>
    <t>71010</t>
  </si>
  <si>
    <t>71011</t>
  </si>
  <si>
    <t>71014</t>
  </si>
  <si>
    <t>71015</t>
  </si>
  <si>
    <t>71016</t>
  </si>
  <si>
    <t>71017</t>
  </si>
  <si>
    <t>71018</t>
  </si>
  <si>
    <t>71022</t>
  </si>
  <si>
    <t>71023</t>
  </si>
  <si>
    <t>71025</t>
  </si>
  <si>
    <t>71026</t>
  </si>
  <si>
    <t>71027</t>
  </si>
  <si>
    <t>71028</t>
  </si>
  <si>
    <t>71029</t>
  </si>
  <si>
    <t>71030</t>
  </si>
  <si>
    <t>71031</t>
  </si>
  <si>
    <t>71032</t>
  </si>
  <si>
    <t>71033</t>
  </si>
  <si>
    <t>71034</t>
  </si>
  <si>
    <t>71035</t>
  </si>
  <si>
    <t>71036</t>
  </si>
  <si>
    <t>71037</t>
  </si>
  <si>
    <t>72001</t>
  </si>
  <si>
    <t>72002</t>
  </si>
  <si>
    <t>72003</t>
  </si>
  <si>
    <t>72004</t>
  </si>
  <si>
    <t>72005</t>
  </si>
  <si>
    <t>72007</t>
  </si>
  <si>
    <t>72008</t>
  </si>
  <si>
    <t>73002</t>
  </si>
  <si>
    <t>73004</t>
  </si>
  <si>
    <t>73005</t>
  </si>
  <si>
    <t>73008</t>
  </si>
  <si>
    <t>73009</t>
  </si>
  <si>
    <t>73010</t>
  </si>
  <si>
    <t>73011</t>
  </si>
  <si>
    <t>73015</t>
  </si>
  <si>
    <t>73017</t>
  </si>
  <si>
    <t>73018</t>
  </si>
  <si>
    <t>73020</t>
  </si>
  <si>
    <t>73021</t>
  </si>
  <si>
    <t>73022</t>
  </si>
  <si>
    <t>73023</t>
  </si>
  <si>
    <t>73024</t>
  </si>
  <si>
    <t>73025</t>
  </si>
  <si>
    <t>73026</t>
  </si>
  <si>
    <t>73027</t>
  </si>
  <si>
    <t>73028</t>
  </si>
  <si>
    <t>74001</t>
  </si>
  <si>
    <t>74002</t>
  </si>
  <si>
    <t>74003</t>
  </si>
  <si>
    <t>74004</t>
  </si>
  <si>
    <t>74005</t>
  </si>
  <si>
    <t>74006</t>
  </si>
  <si>
    <t>74007</t>
  </si>
  <si>
    <t>74008</t>
  </si>
  <si>
    <t>74009</t>
  </si>
  <si>
    <t>74010</t>
  </si>
  <si>
    <t>74011</t>
  </si>
  <si>
    <t>74012</t>
  </si>
  <si>
    <t>74013</t>
  </si>
  <si>
    <t>74014</t>
  </si>
  <si>
    <t>74015</t>
  </si>
  <si>
    <t>74016</t>
  </si>
  <si>
    <t>74017</t>
  </si>
  <si>
    <t>74018</t>
  </si>
  <si>
    <t>74019</t>
  </si>
  <si>
    <t>75001</t>
  </si>
  <si>
    <t>75002</t>
  </si>
  <si>
    <t>75003</t>
  </si>
  <si>
    <t>75004</t>
  </si>
  <si>
    <t>75007</t>
  </si>
  <si>
    <t>75008</t>
  </si>
  <si>
    <t>75009</t>
  </si>
  <si>
    <t>75011</t>
  </si>
  <si>
    <t>75012</t>
  </si>
  <si>
    <t>75013</t>
  </si>
  <si>
    <t>75014</t>
  </si>
  <si>
    <t>75015</t>
  </si>
  <si>
    <t>75016</t>
  </si>
  <si>
    <t>75017</t>
  </si>
  <si>
    <t>76001</t>
  </si>
  <si>
    <t>76002</t>
  </si>
  <si>
    <t>76004</t>
  </si>
  <si>
    <t>76005</t>
  </si>
  <si>
    <t>76006</t>
  </si>
  <si>
    <t>76007</t>
  </si>
  <si>
    <t>76008</t>
  </si>
  <si>
    <t>76009</t>
  </si>
  <si>
    <t>76010</t>
  </si>
  <si>
    <t>76011</t>
  </si>
  <si>
    <t>76012</t>
  </si>
  <si>
    <t>76013</t>
  </si>
  <si>
    <t>76014</t>
  </si>
  <si>
    <t>76015</t>
  </si>
  <si>
    <t>76016</t>
  </si>
  <si>
    <t>76017</t>
  </si>
  <si>
    <t>76018</t>
  </si>
  <si>
    <t>76019</t>
  </si>
  <si>
    <t>76021</t>
  </si>
  <si>
    <t>76022</t>
  </si>
  <si>
    <t>77001</t>
  </si>
  <si>
    <t>77002</t>
  </si>
  <si>
    <t>77003</t>
  </si>
  <si>
    <t>77004</t>
  </si>
  <si>
    <t>77005</t>
  </si>
  <si>
    <t>77008</t>
  </si>
  <si>
    <t>77010</t>
  </si>
  <si>
    <t>77011</t>
  </si>
  <si>
    <t>77012</t>
  </si>
  <si>
    <t>77013</t>
  </si>
  <si>
    <t>77014</t>
  </si>
  <si>
    <t>77015</t>
  </si>
  <si>
    <t>78001</t>
  </si>
  <si>
    <t>78002</t>
  </si>
  <si>
    <t>78003</t>
  </si>
  <si>
    <t>78004</t>
  </si>
  <si>
    <t>78005</t>
  </si>
  <si>
    <t>78006</t>
  </si>
  <si>
    <t>78007</t>
  </si>
  <si>
    <t>78008</t>
  </si>
  <si>
    <t>79001</t>
  </si>
  <si>
    <t>79002</t>
  </si>
  <si>
    <t>79003</t>
  </si>
  <si>
    <t>79004</t>
  </si>
  <si>
    <t>79005</t>
  </si>
  <si>
    <t>79006</t>
  </si>
  <si>
    <t>79007</t>
  </si>
  <si>
    <t>79008</t>
  </si>
  <si>
    <t>79009</t>
  </si>
  <si>
    <t>79010</t>
  </si>
  <si>
    <t>79011</t>
  </si>
  <si>
    <t>79012</t>
  </si>
  <si>
    <t>79013</t>
  </si>
  <si>
    <t>79014</t>
  </si>
  <si>
    <t>79015</t>
  </si>
  <si>
    <t>79016</t>
  </si>
  <si>
    <t>79017</t>
  </si>
  <si>
    <t>79018</t>
  </si>
  <si>
    <t>79019</t>
  </si>
  <si>
    <t>79020</t>
  </si>
  <si>
    <t>79021</t>
  </si>
  <si>
    <t>79022</t>
  </si>
  <si>
    <t>79023</t>
  </si>
  <si>
    <t>79024</t>
  </si>
  <si>
    <t>79025</t>
  </si>
  <si>
    <t>79026</t>
  </si>
  <si>
    <t>79027</t>
  </si>
  <si>
    <t>79028</t>
  </si>
  <si>
    <t>79029</t>
  </si>
  <si>
    <t>79030</t>
  </si>
  <si>
    <t>79031</t>
  </si>
  <si>
    <t>79032</t>
  </si>
  <si>
    <t>79033</t>
  </si>
  <si>
    <t>79034</t>
  </si>
  <si>
    <t>79035</t>
  </si>
  <si>
    <t>79036</t>
  </si>
  <si>
    <t>79037</t>
  </si>
  <si>
    <t>79038</t>
  </si>
  <si>
    <t>79039</t>
  </si>
  <si>
    <t>80001</t>
  </si>
  <si>
    <t>80002</t>
  </si>
  <si>
    <t>80003</t>
  </si>
  <si>
    <t>80004</t>
  </si>
  <si>
    <t>80005</t>
  </si>
  <si>
    <t>80006</t>
  </si>
  <si>
    <t>80007</t>
  </si>
  <si>
    <t>80008</t>
  </si>
  <si>
    <t>80009</t>
  </si>
  <si>
    <t>80010</t>
  </si>
  <si>
    <t>80011</t>
  </si>
  <si>
    <t>81001</t>
  </si>
  <si>
    <t>81002</t>
  </si>
  <si>
    <t>81003</t>
  </si>
  <si>
    <t>81004</t>
  </si>
  <si>
    <t>81005</t>
  </si>
  <si>
    <t>81006</t>
  </si>
  <si>
    <t>81007</t>
  </si>
  <si>
    <t>81008</t>
  </si>
  <si>
    <t>82017</t>
  </si>
  <si>
    <t>82018</t>
  </si>
  <si>
    <t>82019</t>
  </si>
  <si>
    <t>82020</t>
  </si>
  <si>
    <t>82021</t>
  </si>
  <si>
    <t>82022</t>
  </si>
  <si>
    <t>82023</t>
  </si>
  <si>
    <t>82024</t>
  </si>
  <si>
    <t>82025</t>
  </si>
  <si>
    <t>82026</t>
  </si>
  <si>
    <t>82027</t>
  </si>
  <si>
    <t>82028</t>
  </si>
  <si>
    <t>82029</t>
  </si>
  <si>
    <t>82030</t>
  </si>
  <si>
    <t>82031</t>
  </si>
  <si>
    <t>82032</t>
  </si>
  <si>
    <t>82033</t>
  </si>
  <si>
    <t>82037</t>
  </si>
  <si>
    <t>82038</t>
  </si>
  <si>
    <t>83001</t>
  </si>
  <si>
    <t>83002</t>
  </si>
  <si>
    <t>83003</t>
  </si>
  <si>
    <t>83004</t>
  </si>
  <si>
    <t>83005</t>
  </si>
  <si>
    <t>83006</t>
  </si>
  <si>
    <t>83007</t>
  </si>
  <si>
    <t>83008</t>
  </si>
  <si>
    <t>83009</t>
  </si>
  <si>
    <t>83010</t>
  </si>
  <si>
    <t>83011</t>
  </si>
  <si>
    <t>83012</t>
  </si>
  <si>
    <t>84001</t>
  </si>
  <si>
    <t>84002</t>
  </si>
  <si>
    <t>84003</t>
  </si>
  <si>
    <t>84004</t>
  </si>
  <si>
    <t>84005</t>
  </si>
  <si>
    <t>84006</t>
  </si>
  <si>
    <t>84007</t>
  </si>
  <si>
    <t>84008</t>
  </si>
  <si>
    <t>84009</t>
  </si>
  <si>
    <t>84010</t>
  </si>
  <si>
    <t>84011</t>
  </si>
  <si>
    <t>84012</t>
  </si>
  <si>
    <t>84013</t>
  </si>
  <si>
    <t>84014</t>
  </si>
  <si>
    <t>84015</t>
  </si>
  <si>
    <t>84016</t>
  </si>
  <si>
    <t>84017</t>
  </si>
  <si>
    <t>84018</t>
  </si>
  <si>
    <t>84019</t>
  </si>
  <si>
    <t>84020</t>
  </si>
  <si>
    <t>84021</t>
  </si>
  <si>
    <t>84022</t>
  </si>
  <si>
    <t>84023</t>
  </si>
  <si>
    <t>84024</t>
  </si>
  <si>
    <t>84025</t>
  </si>
  <si>
    <t>84052</t>
  </si>
  <si>
    <t>85001</t>
  </si>
  <si>
    <t>85002</t>
  </si>
  <si>
    <t>85003</t>
  </si>
  <si>
    <t>85004</t>
  </si>
  <si>
    <t>85005</t>
  </si>
  <si>
    <t>85006</t>
  </si>
  <si>
    <t>85007</t>
  </si>
  <si>
    <t>85008</t>
  </si>
  <si>
    <t>85009</t>
  </si>
  <si>
    <t>85010</t>
  </si>
  <si>
    <t>85011</t>
  </si>
  <si>
    <t>85012</t>
  </si>
  <si>
    <t>85013</t>
  </si>
  <si>
    <t>86001</t>
  </si>
  <si>
    <t>86002</t>
  </si>
  <si>
    <t>86003</t>
  </si>
  <si>
    <t>86004</t>
  </si>
  <si>
    <t>86005</t>
  </si>
  <si>
    <t>86006</t>
  </si>
  <si>
    <t>86007</t>
  </si>
  <si>
    <t>86008</t>
  </si>
  <si>
    <t>86009</t>
  </si>
  <si>
    <t>86010</t>
  </si>
  <si>
    <t>86011</t>
  </si>
  <si>
    <t>86012</t>
  </si>
  <si>
    <t>86013</t>
  </si>
  <si>
    <t>86014</t>
  </si>
  <si>
    <t>86015</t>
  </si>
  <si>
    <t>86016</t>
  </si>
  <si>
    <t>86017</t>
  </si>
  <si>
    <t>87001</t>
  </si>
  <si>
    <t>87002</t>
  </si>
  <si>
    <t>87003</t>
  </si>
  <si>
    <t>87005</t>
  </si>
  <si>
    <t>87006</t>
  </si>
  <si>
    <t>87007</t>
  </si>
  <si>
    <t>87008</t>
  </si>
  <si>
    <t>87009</t>
  </si>
  <si>
    <t>87010</t>
  </si>
  <si>
    <t>87011</t>
  </si>
  <si>
    <t>87014</t>
  </si>
  <si>
    <t>87015</t>
  </si>
  <si>
    <t>87016</t>
  </si>
  <si>
    <t>87017</t>
  </si>
  <si>
    <t>87018</t>
  </si>
  <si>
    <t>87019</t>
  </si>
  <si>
    <t>87020</t>
  </si>
  <si>
    <t>88001</t>
  </si>
  <si>
    <t>88002</t>
  </si>
  <si>
    <t>88003</t>
  </si>
  <si>
    <t>88004</t>
  </si>
  <si>
    <t>88005</t>
  </si>
  <si>
    <t>88006</t>
  </si>
  <si>
    <t>88007</t>
  </si>
  <si>
    <t>88008</t>
  </si>
  <si>
    <t>88009</t>
  </si>
  <si>
    <t>88010</t>
  </si>
  <si>
    <t>88011</t>
  </si>
  <si>
    <t>88012</t>
  </si>
  <si>
    <t>88013</t>
  </si>
  <si>
    <t>88014</t>
  </si>
  <si>
    <t>88015</t>
  </si>
  <si>
    <t>88016</t>
  </si>
  <si>
    <t>88017</t>
  </si>
  <si>
    <t>88019</t>
  </si>
  <si>
    <t>88020</t>
  </si>
  <si>
    <t>88021</t>
  </si>
  <si>
    <t>88022</t>
  </si>
  <si>
    <t>89001</t>
  </si>
  <si>
    <t>89002</t>
  </si>
  <si>
    <t>89003</t>
  </si>
  <si>
    <t>89004</t>
  </si>
  <si>
    <t>89005</t>
  </si>
  <si>
    <t>89006</t>
  </si>
  <si>
    <t>89007</t>
  </si>
  <si>
    <t>89008</t>
  </si>
  <si>
    <t>89009</t>
  </si>
  <si>
    <t>89010</t>
  </si>
  <si>
    <t>89011</t>
  </si>
  <si>
    <t>89012</t>
  </si>
  <si>
    <t>89013</t>
  </si>
  <si>
    <t>89014</t>
  </si>
  <si>
    <t>89015</t>
  </si>
  <si>
    <t>89016</t>
  </si>
  <si>
    <t>89017</t>
  </si>
  <si>
    <t>89018</t>
  </si>
  <si>
    <t>89019</t>
  </si>
  <si>
    <t>89020</t>
  </si>
  <si>
    <t>89021</t>
  </si>
  <si>
    <t>89022</t>
  </si>
  <si>
    <t>89023</t>
  </si>
  <si>
    <t>89024</t>
  </si>
  <si>
    <t>89025</t>
  </si>
  <si>
    <t>89026</t>
  </si>
  <si>
    <t>89027</t>
  </si>
  <si>
    <t>89028</t>
  </si>
  <si>
    <t>89029</t>
  </si>
  <si>
    <t>89030</t>
  </si>
  <si>
    <t>89031</t>
  </si>
  <si>
    <t>89032</t>
  </si>
  <si>
    <t>89033</t>
  </si>
  <si>
    <t>89034</t>
  </si>
  <si>
    <t>89035</t>
  </si>
  <si>
    <t>90001</t>
  </si>
  <si>
    <t>90002</t>
  </si>
  <si>
    <t>90003</t>
  </si>
  <si>
    <t>90004</t>
  </si>
  <si>
    <t>90005</t>
  </si>
  <si>
    <t>90006</t>
  </si>
  <si>
    <t>90007</t>
  </si>
  <si>
    <t>90008</t>
  </si>
  <si>
    <t>90009</t>
  </si>
  <si>
    <t>90010</t>
  </si>
  <si>
    <t>90011</t>
  </si>
  <si>
    <t>90012</t>
  </si>
  <si>
    <t>90013</t>
  </si>
  <si>
    <t>90014</t>
  </si>
  <si>
    <t>90015</t>
  </si>
  <si>
    <t>90016</t>
  </si>
  <si>
    <t>90017</t>
  </si>
  <si>
    <t>90018</t>
  </si>
  <si>
    <t>90019</t>
  </si>
  <si>
    <t>90020</t>
  </si>
  <si>
    <t>90021</t>
  </si>
  <si>
    <t>90022</t>
  </si>
  <si>
    <t>91001</t>
  </si>
  <si>
    <t>91002</t>
  </si>
  <si>
    <t>91003</t>
  </si>
  <si>
    <t>91004</t>
  </si>
  <si>
    <t>91005</t>
  </si>
  <si>
    <t>91006</t>
  </si>
  <si>
    <t>91007</t>
  </si>
  <si>
    <t>91008</t>
  </si>
  <si>
    <t>91009</t>
  </si>
  <si>
    <t>91010</t>
  </si>
  <si>
    <t>91011</t>
  </si>
  <si>
    <t>91012</t>
  </si>
  <si>
    <t>91013</t>
  </si>
  <si>
    <t>91014</t>
  </si>
  <si>
    <t>91015</t>
  </si>
  <si>
    <t>91016</t>
  </si>
  <si>
    <t>91017</t>
  </si>
  <si>
    <t>91018</t>
  </si>
  <si>
    <t>91019</t>
  </si>
  <si>
    <t>91020</t>
  </si>
  <si>
    <t>91021</t>
  </si>
  <si>
    <t>91022</t>
  </si>
  <si>
    <t>91023</t>
  </si>
  <si>
    <t>92001</t>
  </si>
  <si>
    <t>92002</t>
  </si>
  <si>
    <t>92003</t>
  </si>
  <si>
    <t>92004</t>
  </si>
  <si>
    <t>92005</t>
  </si>
  <si>
    <t>92006</t>
  </si>
  <si>
    <t>92007</t>
  </si>
  <si>
    <t>92008</t>
  </si>
  <si>
    <t>92009</t>
  </si>
  <si>
    <t>92010</t>
  </si>
  <si>
    <t>92011</t>
  </si>
  <si>
    <t>92012</t>
  </si>
  <si>
    <t>92013</t>
  </si>
  <si>
    <t>92014</t>
  </si>
  <si>
    <t>Capped Rate</t>
  </si>
  <si>
    <t>Total Value</t>
  </si>
  <si>
    <t>CIP</t>
  </si>
  <si>
    <t>Gross Value</t>
  </si>
  <si>
    <t>Obsolescence</t>
  </si>
  <si>
    <t>Est. Abatement</t>
  </si>
  <si>
    <t>Net Value</t>
  </si>
  <si>
    <t>Total Rate</t>
  </si>
  <si>
    <t>Net Assessed Value</t>
  </si>
  <si>
    <t>Non-EV CCGT Effective Tax Rate</t>
  </si>
  <si>
    <t>EV CCGT Tax Rate</t>
  </si>
  <si>
    <t>Eagle Valley CCGT (Morgan County - Washington Twp)</t>
  </si>
  <si>
    <t>Net CCGT Fed Basis</t>
  </si>
  <si>
    <t>Net EV Value</t>
  </si>
  <si>
    <t>Est. EV Tax</t>
  </si>
  <si>
    <t>Non-EV CCGT Property</t>
  </si>
  <si>
    <t>Estimated Tax on Non-EV CCGT Property</t>
  </si>
  <si>
    <t>Grand Total Estimated Tax</t>
  </si>
  <si>
    <t>Estimated EV Tax Rate</t>
  </si>
  <si>
    <t>Net Taxable Value - No Project</t>
  </si>
  <si>
    <t>Project Taxable Value Increase</t>
  </si>
  <si>
    <t>Non-Project, Exclude EV CCGT Tax Rate</t>
  </si>
  <si>
    <t>Non-Project, Exclude EV CCGT Tax Tax</t>
  </si>
  <si>
    <t>Estimated Project Tax</t>
  </si>
  <si>
    <t>Estimated Project Tax Rate - Marion County</t>
  </si>
  <si>
    <t>New Project Property Taxes</t>
  </si>
  <si>
    <t>Per Tax calculations</t>
  </si>
  <si>
    <t>Per IPL Model provided</t>
  </si>
  <si>
    <t>Property Taxes on Legacy CAPEX</t>
  </si>
  <si>
    <t>Per Tax calculations - Personal Prop.</t>
  </si>
  <si>
    <t>Per Tax calculations - Real Prop.</t>
  </si>
  <si>
    <t>Total Property Taxes</t>
  </si>
  <si>
    <t>Per Tax calculations - Stormwater Fee</t>
  </si>
  <si>
    <t>Change in Estimate</t>
  </si>
  <si>
    <t>(A)</t>
  </si>
  <si>
    <t>(B)</t>
  </si>
  <si>
    <t>(C)</t>
  </si>
  <si>
    <t>(A) - (B) - (C)</t>
  </si>
  <si>
    <t>Assessment Date</t>
  </si>
  <si>
    <t>Project Spend</t>
  </si>
  <si>
    <t>Cumulative Project Spend</t>
  </si>
  <si>
    <t>Accumulated Tax Depreciation</t>
  </si>
  <si>
    <t>Property Tax</t>
  </si>
  <si>
    <t>Depr Disposed - Project</t>
  </si>
  <si>
    <t>1st year tax depreciation</t>
  </si>
  <si>
    <t>Total Tax Depreciation</t>
  </si>
  <si>
    <t>Tax Depreciation on CY Spend</t>
  </si>
  <si>
    <t>13l</t>
  </si>
  <si>
    <t>13k</t>
  </si>
  <si>
    <t>13j</t>
  </si>
  <si>
    <t>13i</t>
  </si>
  <si>
    <t>13h</t>
  </si>
  <si>
    <t>13g</t>
  </si>
  <si>
    <t>13f</t>
  </si>
  <si>
    <t>13e</t>
  </si>
  <si>
    <t>13d</t>
  </si>
  <si>
    <t>13c</t>
  </si>
  <si>
    <t>13b</t>
  </si>
  <si>
    <t>13a</t>
  </si>
  <si>
    <t>Advanced Distribution Management System</t>
  </si>
  <si>
    <t>12b</t>
  </si>
  <si>
    <t>12a</t>
  </si>
  <si>
    <t>Steel Tower Life Extension</t>
  </si>
  <si>
    <t>Meter Replacement</t>
  </si>
  <si>
    <t>Tap Reliability Improvement Projects</t>
  </si>
  <si>
    <t>Substation Assets Replacement</t>
  </si>
  <si>
    <t>Tax Life</t>
  </si>
  <si>
    <t>Plan Year Cost</t>
  </si>
  <si>
    <t>Total TDSIC Plan</t>
  </si>
  <si>
    <t>Indianapolis Power &amp; Light Company</t>
  </si>
  <si>
    <t>7-Year TDSIC Plan by Project - Transmission</t>
  </si>
  <si>
    <t>(D)</t>
  </si>
  <si>
    <t>(E)</t>
  </si>
  <si>
    <t>(F)</t>
  </si>
  <si>
    <t>(G)</t>
  </si>
  <si>
    <t>(H)</t>
  </si>
  <si>
    <t>(I)</t>
  </si>
  <si>
    <t>Line
No.</t>
  </si>
  <si>
    <t>Project Type</t>
  </si>
  <si>
    <t>7-Year Total</t>
  </si>
  <si>
    <t>Age &amp; Condition Projects</t>
  </si>
  <si>
    <t>CBD Secondary Network Upgrades</t>
  </si>
  <si>
    <t>Age &amp; Condition Projects Total</t>
  </si>
  <si>
    <t>Deliverability Projects</t>
  </si>
  <si>
    <t>Substation Design Upgrades</t>
  </si>
  <si>
    <t>Deliverability Projects Total</t>
  </si>
  <si>
    <t>Total Capital Costs</t>
  </si>
  <si>
    <t>Amount of Transmission</t>
  </si>
  <si>
    <t>Amount of Distribution</t>
  </si>
  <si>
    <t>7-Year TDSIC Plan by Project</t>
  </si>
  <si>
    <t>TOTAL TDSIC PLAN</t>
  </si>
  <si>
    <t>TOTAL TRANSMISSION</t>
  </si>
  <si>
    <t>TOTAL DISTRIBUTION</t>
  </si>
  <si>
    <t>checks</t>
  </si>
  <si>
    <t>Cause No. 45264 TDSIC-2</t>
  </si>
  <si>
    <t>IPL Witness CAR Workpaper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</si>
</sst>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_);[Red]\(&quot;$&quot;#,##0.0\)"/>
    <numFmt numFmtId="166" formatCode="0_);[Red]\(0\)"/>
    <numFmt numFmtId="167" formatCode="_(&quot;$&quot;* #,##0_);_(&quot;$&quot;* \(#,##0\);_(&quot;$&quot;* &quot;-&quot;??_);_(@_)"/>
    <numFmt numFmtId="168" formatCode="0.0000%"/>
    <numFmt numFmtId="169" formatCode="_(* #,##0_);_(* \(#,##0\);_(* &quot;-&quot;??_);_(@_)"/>
    <numFmt numFmtId="170" formatCode="0.000%"/>
    <numFmt numFmtId="171" formatCode="_(* #,##0_);_(* \(#,##0\);_(* &quot;-&quot;???_);_(@_)"/>
    <numFmt numFmtId="172" formatCode="#,##0.0000_);[Red]\(#,##0.0000\)"/>
    <numFmt numFmtId="173" formatCode="General_)"/>
    <numFmt numFmtId="174" formatCode="0.0000_)"/>
    <numFmt numFmtId="175" formatCode="_(* #,##0.00000_);_(* \(#,##0.00000\);_(* &quot;-&quot;??_);_(@_)"/>
    <numFmt numFmtId="176" formatCode="0.0000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Helv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Helv"/>
    </font>
    <font>
      <sz val="12"/>
      <name val="Arial"/>
      <family val="2"/>
    </font>
    <font>
      <b/>
      <sz val="10"/>
      <name val="Helv"/>
    </font>
    <font>
      <b/>
      <sz val="11"/>
      <name val="Arial"/>
      <family val="2"/>
    </font>
    <font>
      <sz val="10"/>
      <name val="Helv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0" fillId="0" borderId="0"/>
    <xf numFmtId="44" fontId="19" fillId="0" borderId="0" applyFont="0" applyFill="0" applyBorder="0" applyAlignment="0" applyProtection="0"/>
    <xf numFmtId="0" fontId="26" fillId="0" borderId="0"/>
  </cellStyleXfs>
  <cellXfs count="301">
    <xf numFmtId="0" fontId="0" fillId="0" borderId="0" xfId="0"/>
    <xf numFmtId="0" fontId="0" fillId="0" borderId="0" xfId="0" applyAlignment="1">
      <alignment horizontal="center" vertical="center"/>
    </xf>
    <xf numFmtId="6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/>
    <xf numFmtId="166" fontId="5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 vertical="center"/>
    </xf>
    <xf numFmtId="6" fontId="4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165" fontId="0" fillId="0" borderId="0" xfId="0" applyNumberFormat="1" applyFill="1" applyAlignment="1">
      <alignment horizontal="center" vertical="center"/>
    </xf>
    <xf numFmtId="167" fontId="0" fillId="0" borderId="0" xfId="0" applyNumberFormat="1"/>
    <xf numFmtId="167" fontId="0" fillId="0" borderId="0" xfId="0" applyNumberFormat="1" applyFill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/>
    <xf numFmtId="164" fontId="0" fillId="0" borderId="2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6" fontId="6" fillId="0" borderId="2" xfId="0" applyNumberFormat="1" applyFont="1" applyFill="1" applyBorder="1" applyAlignment="1">
      <alignment horizontal="center" vertical="center"/>
    </xf>
    <xf numFmtId="6" fontId="0" fillId="0" borderId="2" xfId="0" applyNumberFormat="1" applyFill="1" applyBorder="1" applyAlignment="1">
      <alignment horizontal="center" vertical="center"/>
    </xf>
    <xf numFmtId="0" fontId="2" fillId="0" borderId="0" xfId="0" applyFont="1"/>
    <xf numFmtId="9" fontId="0" fillId="0" borderId="0" xfId="1" applyFont="1"/>
    <xf numFmtId="6" fontId="6" fillId="0" borderId="3" xfId="0" applyNumberFormat="1" applyFont="1" applyFill="1" applyBorder="1" applyAlignment="1">
      <alignment horizontal="center" vertical="center"/>
    </xf>
    <xf numFmtId="6" fontId="0" fillId="0" borderId="5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6" fontId="2" fillId="0" borderId="0" xfId="0" applyNumberFormat="1" applyFont="1" applyAlignment="1">
      <alignment horizontal="center" vertical="center"/>
    </xf>
    <xf numFmtId="164" fontId="0" fillId="0" borderId="2" xfId="0" applyNumberFormat="1" applyFill="1" applyBorder="1" applyAlignment="1">
      <alignment horizontal="center"/>
    </xf>
    <xf numFmtId="0" fontId="0" fillId="5" borderId="0" xfId="0" applyFill="1"/>
    <xf numFmtId="14" fontId="0" fillId="0" borderId="0" xfId="0" applyNumberFormat="1"/>
    <xf numFmtId="168" fontId="0" fillId="0" borderId="0" xfId="1" applyNumberFormat="1" applyFont="1"/>
    <xf numFmtId="167" fontId="0" fillId="0" borderId="0" xfId="2" applyNumberFormat="1" applyFont="1"/>
    <xf numFmtId="167" fontId="2" fillId="0" borderId="0" xfId="2" applyNumberFormat="1" applyFont="1"/>
    <xf numFmtId="0" fontId="2" fillId="0" borderId="15" xfId="0" applyFont="1" applyBorder="1"/>
    <xf numFmtId="167" fontId="2" fillId="0" borderId="15" xfId="2" applyNumberFormat="1" applyFont="1" applyBorder="1"/>
    <xf numFmtId="169" fontId="0" fillId="0" borderId="0" xfId="3" applyNumberFormat="1" applyFont="1"/>
    <xf numFmtId="169" fontId="0" fillId="0" borderId="0" xfId="0" applyNumberFormat="1"/>
    <xf numFmtId="169" fontId="0" fillId="0" borderId="15" xfId="3" applyNumberFormat="1" applyFont="1" applyBorder="1"/>
    <xf numFmtId="0" fontId="2" fillId="0" borderId="0" xfId="0" applyFont="1" applyAlignment="1">
      <alignment horizontal="left" vertical="center"/>
    </xf>
    <xf numFmtId="166" fontId="5" fillId="0" borderId="0" xfId="0" applyNumberFormat="1" applyFont="1" applyBorder="1" applyAlignment="1">
      <alignment horizontal="center" vertical="center"/>
    </xf>
    <xf numFmtId="170" fontId="5" fillId="0" borderId="0" xfId="1" applyNumberFormat="1" applyFont="1" applyBorder="1" applyAlignment="1">
      <alignment horizontal="center" vertical="center"/>
    </xf>
    <xf numFmtId="169" fontId="0" fillId="0" borderId="16" xfId="0" applyNumberFormat="1" applyBorder="1"/>
    <xf numFmtId="43" fontId="0" fillId="0" borderId="0" xfId="0" applyNumberFormat="1"/>
    <xf numFmtId="8" fontId="0" fillId="0" borderId="0" xfId="0" applyNumberFormat="1"/>
    <xf numFmtId="169" fontId="0" fillId="0" borderId="2" xfId="3" applyNumberFormat="1" applyFont="1" applyBorder="1"/>
    <xf numFmtId="0" fontId="0" fillId="6" borderId="3" xfId="2" applyNumberFormat="1" applyFont="1" applyFill="1" applyBorder="1" applyAlignment="1">
      <alignment horizontal="center"/>
    </xf>
    <xf numFmtId="0" fontId="0" fillId="6" borderId="2" xfId="2" applyNumberFormat="1" applyFont="1" applyFill="1" applyBorder="1" applyAlignment="1">
      <alignment horizontal="center"/>
    </xf>
    <xf numFmtId="171" fontId="0" fillId="0" borderId="0" xfId="0" applyNumberFormat="1"/>
    <xf numFmtId="14" fontId="2" fillId="0" borderId="15" xfId="0" applyNumberFormat="1" applyFont="1" applyBorder="1"/>
    <xf numFmtId="169" fontId="0" fillId="7" borderId="0" xfId="0" applyNumberFormat="1" applyFill="1"/>
    <xf numFmtId="0" fontId="0" fillId="7" borderId="0" xfId="0" applyFill="1" applyAlignment="1">
      <alignment wrapText="1"/>
    </xf>
    <xf numFmtId="0" fontId="0" fillId="8" borderId="0" xfId="0" applyFill="1"/>
    <xf numFmtId="0" fontId="0" fillId="9" borderId="0" xfId="0" applyFill="1"/>
    <xf numFmtId="169" fontId="0" fillId="5" borderId="0" xfId="0" applyNumberFormat="1" applyFill="1"/>
    <xf numFmtId="0" fontId="8" fillId="0" borderId="0" xfId="0" applyNumberFormat="1" applyFont="1" applyFill="1" applyBorder="1" applyAlignment="1" applyProtection="1"/>
    <xf numFmtId="14" fontId="8" fillId="0" borderId="0" xfId="0" applyNumberFormat="1" applyFont="1" applyFill="1" applyBorder="1" applyAlignment="1" applyProtection="1"/>
    <xf numFmtId="8" fontId="8" fillId="0" borderId="0" xfId="0" applyNumberFormat="1" applyFont="1" applyFill="1" applyBorder="1" applyAlignment="1" applyProtection="1"/>
    <xf numFmtId="10" fontId="8" fillId="0" borderId="0" xfId="1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10" fontId="9" fillId="0" borderId="15" xfId="1" applyNumberFormat="1" applyFont="1" applyFill="1" applyBorder="1" applyAlignment="1" applyProtection="1"/>
    <xf numFmtId="10" fontId="0" fillId="0" borderId="0" xfId="0" applyNumberFormat="1"/>
    <xf numFmtId="169" fontId="0" fillId="0" borderId="0" xfId="3" applyNumberFormat="1" applyFont="1" applyFill="1"/>
    <xf numFmtId="0" fontId="0" fillId="0" borderId="0" xfId="0" applyAlignment="1">
      <alignment wrapText="1"/>
    </xf>
    <xf numFmtId="168" fontId="0" fillId="5" borderId="0" xfId="1" applyNumberFormat="1" applyFont="1" applyFill="1"/>
    <xf numFmtId="10" fontId="0" fillId="5" borderId="0" xfId="0" applyNumberFormat="1" applyFill="1"/>
    <xf numFmtId="168" fontId="0" fillId="0" borderId="15" xfId="1" applyNumberFormat="1" applyFont="1" applyBorder="1"/>
    <xf numFmtId="0" fontId="0" fillId="0" borderId="11" xfId="0" applyFill="1" applyBorder="1" applyAlignment="1">
      <alignment horizontal="center" vertical="center" wrapText="1"/>
    </xf>
    <xf numFmtId="8" fontId="0" fillId="0" borderId="11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38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72" fontId="0" fillId="0" borderId="2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169" fontId="0" fillId="0" borderId="18" xfId="3" applyNumberFormat="1" applyFont="1" applyBorder="1"/>
    <xf numFmtId="0" fontId="0" fillId="0" borderId="18" xfId="0" applyBorder="1"/>
    <xf numFmtId="169" fontId="0" fillId="0" borderId="19" xfId="3" applyNumberFormat="1" applyFont="1" applyBorder="1"/>
    <xf numFmtId="0" fontId="0" fillId="0" borderId="20" xfId="0" applyBorder="1"/>
    <xf numFmtId="169" fontId="0" fillId="0" borderId="0" xfId="3" applyNumberFormat="1" applyFont="1" applyBorder="1"/>
    <xf numFmtId="169" fontId="0" fillId="0" borderId="21" xfId="3" applyNumberFormat="1" applyFont="1" applyBorder="1"/>
    <xf numFmtId="169" fontId="0" fillId="0" borderId="0" xfId="0" applyNumberFormat="1" applyBorder="1"/>
    <xf numFmtId="9" fontId="0" fillId="0" borderId="0" xfId="0" applyNumberFormat="1" applyBorder="1"/>
    <xf numFmtId="0" fontId="0" fillId="0" borderId="22" xfId="0" applyBorder="1"/>
    <xf numFmtId="169" fontId="0" fillId="0" borderId="23" xfId="3" applyNumberFormat="1" applyFont="1" applyBorder="1"/>
    <xf numFmtId="0" fontId="0" fillId="0" borderId="23" xfId="0" applyBorder="1"/>
    <xf numFmtId="169" fontId="0" fillId="0" borderId="23" xfId="0" applyNumberFormat="1" applyBorder="1"/>
    <xf numFmtId="169" fontId="0" fillId="0" borderId="14" xfId="3" applyNumberFormat="1" applyFont="1" applyBorder="1"/>
    <xf numFmtId="9" fontId="0" fillId="0" borderId="0" xfId="1" applyFont="1" applyBorder="1"/>
    <xf numFmtId="9" fontId="0" fillId="0" borderId="23" xfId="1" applyFont="1" applyBorder="1"/>
    <xf numFmtId="167" fontId="2" fillId="0" borderId="0" xfId="0" applyNumberFormat="1" applyFont="1"/>
    <xf numFmtId="173" fontId="10" fillId="0" borderId="0" xfId="4"/>
    <xf numFmtId="173" fontId="11" fillId="0" borderId="0" xfId="4" applyFont="1"/>
    <xf numFmtId="173" fontId="12" fillId="0" borderId="0" xfId="4" applyFont="1" applyAlignment="1">
      <alignment horizontal="left"/>
    </xf>
    <xf numFmtId="173" fontId="13" fillId="0" borderId="0" xfId="4" applyFont="1"/>
    <xf numFmtId="173" fontId="14" fillId="0" borderId="0" xfId="4" applyFont="1"/>
    <xf numFmtId="173" fontId="15" fillId="0" borderId="0" xfId="4" applyFont="1" applyAlignment="1">
      <alignment horizontal="left"/>
    </xf>
    <xf numFmtId="173" fontId="16" fillId="0" borderId="0" xfId="4" applyFont="1" applyAlignment="1">
      <alignment horizontal="left"/>
    </xf>
    <xf numFmtId="173" fontId="17" fillId="0" borderId="0" xfId="4" applyFont="1" applyBorder="1"/>
    <xf numFmtId="173" fontId="16" fillId="0" borderId="0" xfId="4" quotePrefix="1" applyFont="1" applyAlignment="1">
      <alignment horizontal="left"/>
    </xf>
    <xf numFmtId="173" fontId="15" fillId="0" borderId="0" xfId="4" quotePrefix="1" applyFont="1" applyAlignment="1">
      <alignment horizontal="left"/>
    </xf>
    <xf numFmtId="173" fontId="10" fillId="0" borderId="0" xfId="4" applyBorder="1"/>
    <xf numFmtId="173" fontId="18" fillId="0" borderId="0" xfId="4" applyFont="1"/>
    <xf numFmtId="44" fontId="0" fillId="0" borderId="0" xfId="5" applyFont="1" applyBorder="1"/>
    <xf numFmtId="173" fontId="10" fillId="0" borderId="5" xfId="4" applyBorder="1"/>
    <xf numFmtId="173" fontId="10" fillId="0" borderId="3" xfId="4" quotePrefix="1" applyBorder="1"/>
    <xf numFmtId="173" fontId="20" fillId="0" borderId="0" xfId="4" quotePrefix="1" applyFont="1"/>
    <xf numFmtId="173" fontId="10" fillId="0" borderId="6" xfId="4" applyBorder="1"/>
    <xf numFmtId="173" fontId="10" fillId="0" borderId="16" xfId="4" applyBorder="1"/>
    <xf numFmtId="173" fontId="21" fillId="0" borderId="16" xfId="4" applyFont="1" applyBorder="1" applyAlignment="1">
      <alignment horizontal="left"/>
    </xf>
    <xf numFmtId="173" fontId="21" fillId="0" borderId="5" xfId="4" applyFont="1" applyBorder="1"/>
    <xf numFmtId="173" fontId="21" fillId="0" borderId="24" xfId="4" applyFont="1" applyBorder="1"/>
    <xf numFmtId="173" fontId="18" fillId="0" borderId="5" xfId="4" applyFont="1" applyBorder="1" applyAlignment="1">
      <alignment horizontal="center"/>
    </xf>
    <xf numFmtId="173" fontId="18" fillId="0" borderId="11" xfId="4" applyFont="1" applyBorder="1" applyAlignment="1">
      <alignment horizontal="center"/>
    </xf>
    <xf numFmtId="173" fontId="18" fillId="0" borderId="0" xfId="4" applyFont="1" applyBorder="1" applyAlignment="1">
      <alignment horizontal="center"/>
    </xf>
    <xf numFmtId="173" fontId="18" fillId="0" borderId="25" xfId="4" applyFont="1" applyBorder="1" applyAlignment="1">
      <alignment horizontal="center"/>
    </xf>
    <xf numFmtId="173" fontId="10" fillId="0" borderId="10" xfId="4" applyBorder="1"/>
    <xf numFmtId="173" fontId="10" fillId="0" borderId="15" xfId="4" applyBorder="1"/>
    <xf numFmtId="173" fontId="18" fillId="0" borderId="15" xfId="4" applyFont="1" applyBorder="1" applyAlignment="1">
      <alignment horizontal="center"/>
    </xf>
    <xf numFmtId="173" fontId="21" fillId="0" borderId="26" xfId="4" applyFont="1" applyBorder="1"/>
    <xf numFmtId="173" fontId="21" fillId="0" borderId="16" xfId="4" applyFont="1" applyBorder="1"/>
    <xf numFmtId="173" fontId="21" fillId="0" borderId="11" xfId="4" applyFont="1" applyBorder="1"/>
    <xf numFmtId="173" fontId="21" fillId="0" borderId="0" xfId="4" applyFont="1" applyBorder="1"/>
    <xf numFmtId="173" fontId="23" fillId="0" borderId="11" xfId="4" applyFont="1" applyBorder="1" applyAlignment="1">
      <alignment horizontal="center"/>
    </xf>
    <xf numFmtId="173" fontId="21" fillId="0" borderId="4" xfId="4" applyFont="1" applyBorder="1" applyAlignment="1"/>
    <xf numFmtId="173" fontId="21" fillId="0" borderId="28" xfId="4" applyFont="1" applyBorder="1" applyAlignment="1"/>
    <xf numFmtId="173" fontId="21" fillId="0" borderId="29" xfId="4" applyFont="1" applyBorder="1" applyAlignment="1"/>
    <xf numFmtId="173" fontId="21" fillId="0" borderId="30" xfId="4" applyFont="1" applyBorder="1" applyAlignment="1">
      <alignment horizontal="left"/>
    </xf>
    <xf numFmtId="173" fontId="21" fillId="0" borderId="31" xfId="4" applyFont="1" applyBorder="1" applyAlignment="1">
      <alignment horizontal="center"/>
    </xf>
    <xf numFmtId="174" fontId="21" fillId="0" borderId="3" xfId="4" applyNumberFormat="1" applyFont="1" applyBorder="1" applyProtection="1"/>
    <xf numFmtId="173" fontId="21" fillId="0" borderId="32" xfId="4" applyFont="1" applyBorder="1" applyAlignment="1">
      <alignment horizontal="left"/>
    </xf>
    <xf numFmtId="173" fontId="21" fillId="0" borderId="33" xfId="4" applyFont="1" applyBorder="1" applyAlignment="1">
      <alignment horizontal="center"/>
    </xf>
    <xf numFmtId="173" fontId="10" fillId="0" borderId="4" xfId="4" applyBorder="1"/>
    <xf numFmtId="173" fontId="21" fillId="0" borderId="29" xfId="4" applyFont="1" applyBorder="1" applyAlignment="1">
      <alignment horizontal="left"/>
    </xf>
    <xf numFmtId="173" fontId="10" fillId="0" borderId="28" xfId="4" applyBorder="1"/>
    <xf numFmtId="173" fontId="21" fillId="0" borderId="29" xfId="4" applyFont="1" applyBorder="1"/>
    <xf numFmtId="173" fontId="21" fillId="0" borderId="2" xfId="4" applyFont="1" applyBorder="1" applyAlignment="1">
      <alignment horizontal="left"/>
    </xf>
    <xf numFmtId="173" fontId="21" fillId="0" borderId="2" xfId="4" applyFont="1" applyBorder="1" applyAlignment="1">
      <alignment horizontal="center"/>
    </xf>
    <xf numFmtId="173" fontId="21" fillId="0" borderId="34" xfId="4" applyFont="1" applyBorder="1" applyAlignment="1">
      <alignment horizontal="center"/>
    </xf>
    <xf numFmtId="173" fontId="21" fillId="0" borderId="35" xfId="4" applyFont="1" applyBorder="1" applyAlignment="1">
      <alignment horizontal="center"/>
    </xf>
    <xf numFmtId="173" fontId="21" fillId="0" borderId="24" xfId="4" applyFont="1" applyBorder="1" applyAlignment="1">
      <alignment horizontal="left"/>
    </xf>
    <xf numFmtId="173" fontId="21" fillId="0" borderId="36" xfId="4" applyFont="1" applyBorder="1" applyAlignment="1">
      <alignment horizontal="center"/>
    </xf>
    <xf numFmtId="173" fontId="21" fillId="0" borderId="31" xfId="4" quotePrefix="1" applyFont="1" applyBorder="1" applyAlignment="1">
      <alignment horizontal="center"/>
    </xf>
    <xf numFmtId="173" fontId="21" fillId="0" borderId="37" xfId="4" applyFont="1" applyBorder="1" applyAlignment="1">
      <alignment horizontal="center"/>
    </xf>
    <xf numFmtId="173" fontId="21" fillId="0" borderId="38" xfId="4" applyFont="1" applyBorder="1" applyAlignment="1">
      <alignment horizontal="left"/>
    </xf>
    <xf numFmtId="173" fontId="21" fillId="0" borderId="39" xfId="4" applyFont="1" applyBorder="1" applyAlignment="1">
      <alignment horizontal="left"/>
    </xf>
    <xf numFmtId="173" fontId="21" fillId="0" borderId="40" xfId="4" applyFont="1" applyBorder="1" applyAlignment="1">
      <alignment horizontal="left"/>
    </xf>
    <xf numFmtId="173" fontId="21" fillId="0" borderId="41" xfId="4" applyFont="1" applyBorder="1" applyAlignment="1">
      <alignment horizontal="center"/>
    </xf>
    <xf numFmtId="173" fontId="21" fillId="0" borderId="28" xfId="4" applyFont="1" applyBorder="1" applyAlignment="1">
      <alignment horizontal="left"/>
    </xf>
    <xf numFmtId="173" fontId="21" fillId="0" borderId="42" xfId="4" applyFont="1" applyBorder="1"/>
    <xf numFmtId="173" fontId="21" fillId="0" borderId="28" xfId="4" applyFont="1" applyBorder="1"/>
    <xf numFmtId="173" fontId="21" fillId="0" borderId="29" xfId="4" applyFont="1" applyBorder="1" applyAlignment="1">
      <alignment horizontal="center"/>
    </xf>
    <xf numFmtId="174" fontId="21" fillId="0" borderId="2" xfId="4" applyNumberFormat="1" applyFont="1" applyBorder="1" applyProtection="1"/>
    <xf numFmtId="173" fontId="19" fillId="0" borderId="0" xfId="4" applyFont="1"/>
    <xf numFmtId="173" fontId="24" fillId="0" borderId="0" xfId="4" applyFont="1"/>
    <xf numFmtId="173" fontId="25" fillId="0" borderId="0" xfId="4" applyFont="1"/>
    <xf numFmtId="173" fontId="10" fillId="0" borderId="0" xfId="4" applyFont="1" applyAlignment="1" applyProtection="1">
      <alignment horizontal="center"/>
    </xf>
    <xf numFmtId="49" fontId="0" fillId="0" borderId="0" xfId="0" applyNumberFormat="1"/>
    <xf numFmtId="0" fontId="27" fillId="0" borderId="43" xfId="6" applyFont="1" applyFill="1" applyBorder="1" applyAlignment="1">
      <alignment wrapText="1"/>
    </xf>
    <xf numFmtId="0" fontId="27" fillId="0" borderId="0" xfId="6" applyFont="1" applyFill="1" applyBorder="1" applyAlignment="1">
      <alignment wrapText="1"/>
    </xf>
    <xf numFmtId="49" fontId="2" fillId="0" borderId="0" xfId="0" applyNumberFormat="1" applyFont="1"/>
    <xf numFmtId="0" fontId="9" fillId="0" borderId="43" xfId="6" applyFont="1" applyFill="1" applyBorder="1" applyAlignment="1">
      <alignment wrapText="1"/>
    </xf>
    <xf numFmtId="0" fontId="9" fillId="0" borderId="0" xfId="6" applyFont="1" applyFill="1" applyBorder="1" applyAlignment="1">
      <alignment wrapText="1"/>
    </xf>
    <xf numFmtId="49" fontId="27" fillId="0" borderId="0" xfId="6" applyNumberFormat="1" applyFont="1" applyFill="1" applyBorder="1" applyAlignment="1">
      <alignment wrapText="1"/>
    </xf>
    <xf numFmtId="175" fontId="10" fillId="0" borderId="0" xfId="3" applyNumberFormat="1" applyFont="1"/>
    <xf numFmtId="175" fontId="0" fillId="0" borderId="0" xfId="3" applyNumberFormat="1" applyFont="1"/>
    <xf numFmtId="170" fontId="22" fillId="0" borderId="0" xfId="1" applyNumberFormat="1" applyFont="1"/>
    <xf numFmtId="175" fontId="10" fillId="5" borderId="0" xfId="3" applyNumberFormat="1" applyFont="1" applyFill="1"/>
    <xf numFmtId="175" fontId="0" fillId="5" borderId="0" xfId="3" applyNumberFormat="1" applyFont="1" applyFill="1"/>
    <xf numFmtId="173" fontId="10" fillId="5" borderId="4" xfId="4" applyFill="1" applyBorder="1"/>
    <xf numFmtId="173" fontId="21" fillId="5" borderId="29" xfId="4" applyFont="1" applyFill="1" applyBorder="1" applyAlignment="1">
      <alignment horizontal="left"/>
    </xf>
    <xf numFmtId="173" fontId="10" fillId="5" borderId="28" xfId="4" applyFill="1" applyBorder="1"/>
    <xf numFmtId="173" fontId="21" fillId="5" borderId="32" xfId="4" applyFont="1" applyFill="1" applyBorder="1" applyAlignment="1">
      <alignment horizontal="left"/>
    </xf>
    <xf numFmtId="173" fontId="21" fillId="5" borderId="31" xfId="4" applyFont="1" applyFill="1" applyBorder="1" applyAlignment="1">
      <alignment horizontal="center"/>
    </xf>
    <xf numFmtId="174" fontId="21" fillId="5" borderId="3" xfId="4" applyNumberFormat="1" applyFont="1" applyFill="1" applyBorder="1" applyProtection="1"/>
    <xf numFmtId="173" fontId="21" fillId="5" borderId="28" xfId="4" applyFont="1" applyFill="1" applyBorder="1" applyAlignment="1">
      <alignment horizontal="left"/>
    </xf>
    <xf numFmtId="169" fontId="19" fillId="0" borderId="0" xfId="3" applyNumberFormat="1" applyFont="1"/>
    <xf numFmtId="169" fontId="19" fillId="0" borderId="15" xfId="3" applyNumberFormat="1" applyFont="1" applyBorder="1"/>
    <xf numFmtId="169" fontId="11" fillId="0" borderId="0" xfId="3" applyNumberFormat="1" applyFont="1"/>
    <xf numFmtId="169" fontId="18" fillId="0" borderId="0" xfId="3" applyNumberFormat="1" applyFont="1" applyBorder="1" applyAlignment="1">
      <alignment horizontal="center"/>
    </xf>
    <xf numFmtId="169" fontId="21" fillId="0" borderId="0" xfId="3" applyNumberFormat="1" applyFont="1" applyBorder="1"/>
    <xf numFmtId="169" fontId="23" fillId="0" borderId="0" xfId="3" applyNumberFormat="1" applyFont="1" applyBorder="1" applyAlignment="1">
      <alignment horizontal="center"/>
    </xf>
    <xf numFmtId="169" fontId="21" fillId="0" borderId="0" xfId="3" applyNumberFormat="1" applyFont="1" applyBorder="1" applyProtection="1"/>
    <xf numFmtId="169" fontId="24" fillId="0" borderId="0" xfId="3" applyNumberFormat="1" applyFont="1"/>
    <xf numFmtId="169" fontId="10" fillId="0" borderId="0" xfId="3" applyNumberFormat="1" applyFont="1"/>
    <xf numFmtId="169" fontId="10" fillId="0" borderId="0" xfId="3" applyNumberFormat="1" applyFont="1" applyAlignment="1" applyProtection="1">
      <alignment horizontal="center"/>
    </xf>
    <xf numFmtId="169" fontId="21" fillId="0" borderId="10" xfId="3" applyNumberFormat="1" applyFont="1" applyBorder="1" applyProtection="1"/>
    <xf numFmtId="176" fontId="10" fillId="0" borderId="0" xfId="1" applyNumberFormat="1" applyFont="1"/>
    <xf numFmtId="169" fontId="10" fillId="0" borderId="15" xfId="3" applyNumberFormat="1" applyFont="1" applyBorder="1"/>
    <xf numFmtId="169" fontId="24" fillId="0" borderId="15" xfId="3" applyNumberFormat="1" applyFont="1" applyBorder="1"/>
    <xf numFmtId="169" fontId="22" fillId="0" borderId="0" xfId="3" applyNumberFormat="1" applyFont="1" applyFill="1"/>
    <xf numFmtId="173" fontId="22" fillId="0" borderId="0" xfId="4" applyFont="1"/>
    <xf numFmtId="169" fontId="22" fillId="0" borderId="0" xfId="3" applyNumberFormat="1" applyFont="1"/>
    <xf numFmtId="175" fontId="22" fillId="0" borderId="0" xfId="3" applyNumberFormat="1" applyFont="1"/>
    <xf numFmtId="176" fontId="22" fillId="0" borderId="0" xfId="1" applyNumberFormat="1" applyFont="1"/>
    <xf numFmtId="168" fontId="0" fillId="0" borderId="15" xfId="1" applyNumberFormat="1" applyFont="1" applyFill="1" applyBorder="1"/>
    <xf numFmtId="173" fontId="21" fillId="0" borderId="35" xfId="4" quotePrefix="1" applyFont="1" applyBorder="1" applyAlignment="1">
      <alignment horizontal="center"/>
    </xf>
    <xf numFmtId="169" fontId="10" fillId="0" borderId="0" xfId="3" applyNumberFormat="1" applyFont="1" applyBorder="1"/>
    <xf numFmtId="168" fontId="0" fillId="0" borderId="0" xfId="1" applyNumberFormat="1" applyFont="1" applyFill="1"/>
    <xf numFmtId="167" fontId="2" fillId="0" borderId="12" xfId="0" applyNumberFormat="1" applyFont="1" applyBorder="1"/>
    <xf numFmtId="167" fontId="2" fillId="9" borderId="0" xfId="2" applyNumberFormat="1" applyFont="1" applyFill="1"/>
    <xf numFmtId="0" fontId="2" fillId="9" borderId="0" xfId="0" applyFont="1" applyFill="1"/>
    <xf numFmtId="169" fontId="2" fillId="0" borderId="16" xfId="3" applyNumberFormat="1" applyFont="1" applyBorder="1"/>
    <xf numFmtId="0" fontId="2" fillId="0" borderId="17" xfId="0" applyFont="1" applyBorder="1"/>
    <xf numFmtId="0" fontId="0" fillId="0" borderId="19" xfId="0" applyBorder="1"/>
    <xf numFmtId="0" fontId="0" fillId="0" borderId="20" xfId="0" applyFont="1" applyBorder="1"/>
    <xf numFmtId="169" fontId="1" fillId="0" borderId="21" xfId="3" applyNumberFormat="1" applyFont="1" applyBorder="1"/>
    <xf numFmtId="0" fontId="2" fillId="0" borderId="0" xfId="0" applyFont="1" applyBorder="1"/>
    <xf numFmtId="169" fontId="1" fillId="0" borderId="0" xfId="3" applyNumberFormat="1" applyFont="1" applyBorder="1"/>
    <xf numFmtId="0" fontId="2" fillId="0" borderId="20" xfId="0" applyFont="1" applyBorder="1"/>
    <xf numFmtId="169" fontId="2" fillId="0" borderId="44" xfId="3" applyNumberFormat="1" applyFont="1" applyBorder="1"/>
    <xf numFmtId="169" fontId="2" fillId="0" borderId="0" xfId="3" applyNumberFormat="1" applyFont="1" applyBorder="1"/>
    <xf numFmtId="169" fontId="2" fillId="0" borderId="21" xfId="3" applyNumberFormat="1" applyFont="1" applyBorder="1"/>
    <xf numFmtId="0" fontId="0" fillId="0" borderId="0" xfId="0" applyFont="1" applyBorder="1"/>
    <xf numFmtId="0" fontId="0" fillId="0" borderId="14" xfId="0" applyBorder="1"/>
    <xf numFmtId="0" fontId="2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170" fontId="4" fillId="0" borderId="0" xfId="1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6" fontId="2" fillId="0" borderId="0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11" fontId="28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6" fontId="0" fillId="0" borderId="3" xfId="0" applyNumberForma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6" fontId="2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/>
    <xf numFmtId="6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quotePrefix="1" applyAlignment="1">
      <alignment horizontal="center"/>
    </xf>
    <xf numFmtId="0" fontId="31" fillId="4" borderId="2" xfId="0" applyFont="1" applyFill="1" applyBorder="1" applyAlignment="1">
      <alignment horizontal="center" wrapText="1"/>
    </xf>
    <xf numFmtId="0" fontId="31" fillId="4" borderId="2" xfId="0" applyFont="1" applyFill="1" applyBorder="1" applyAlignment="1">
      <alignment horizontal="center"/>
    </xf>
    <xf numFmtId="0" fontId="31" fillId="4" borderId="45" xfId="0" applyFont="1" applyFill="1" applyBorder="1" applyAlignment="1">
      <alignment horizontal="center"/>
    </xf>
    <xf numFmtId="0" fontId="31" fillId="4" borderId="29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1" fillId="0" borderId="5" xfId="0" applyFont="1" applyBorder="1"/>
    <xf numFmtId="0" fontId="32" fillId="0" borderId="5" xfId="0" applyFont="1" applyBorder="1"/>
    <xf numFmtId="0" fontId="32" fillId="0" borderId="46" xfId="0" applyFont="1" applyBorder="1"/>
    <xf numFmtId="0" fontId="32" fillId="0" borderId="27" xfId="0" applyFont="1" applyBorder="1"/>
    <xf numFmtId="0" fontId="32" fillId="0" borderId="11" xfId="0" applyFont="1" applyBorder="1" applyAlignment="1">
      <alignment horizontal="center"/>
    </xf>
    <xf numFmtId="0" fontId="32" fillId="0" borderId="11" xfId="0" applyFont="1" applyBorder="1" applyAlignment="1">
      <alignment horizontal="left" indent="1"/>
    </xf>
    <xf numFmtId="167" fontId="32" fillId="0" borderId="11" xfId="2" applyNumberFormat="1" applyFont="1" applyBorder="1"/>
    <xf numFmtId="167" fontId="32" fillId="0" borderId="47" xfId="2" applyNumberFormat="1" applyFont="1" applyBorder="1"/>
    <xf numFmtId="167" fontId="32" fillId="0" borderId="27" xfId="2" applyNumberFormat="1" applyFont="1" applyBorder="1"/>
    <xf numFmtId="167" fontId="32" fillId="0" borderId="11" xfId="2" applyNumberFormat="1" applyFont="1" applyFill="1" applyBorder="1"/>
    <xf numFmtId="167" fontId="32" fillId="0" borderId="47" xfId="2" applyNumberFormat="1" applyFont="1" applyFill="1" applyBorder="1"/>
    <xf numFmtId="167" fontId="32" fillId="0" borderId="27" xfId="2" applyNumberFormat="1" applyFont="1" applyFill="1" applyBorder="1"/>
    <xf numFmtId="167" fontId="32" fillId="0" borderId="3" xfId="2" applyNumberFormat="1" applyFont="1" applyFill="1" applyBorder="1"/>
    <xf numFmtId="167" fontId="32" fillId="0" borderId="48" xfId="2" applyNumberFormat="1" applyFont="1" applyFill="1" applyBorder="1"/>
    <xf numFmtId="167" fontId="32" fillId="0" borderId="49" xfId="2" applyNumberFormat="1" applyFont="1" applyBorder="1"/>
    <xf numFmtId="0" fontId="31" fillId="0" borderId="11" xfId="0" applyFont="1" applyBorder="1"/>
    <xf numFmtId="0" fontId="32" fillId="0" borderId="11" xfId="0" applyFont="1" applyBorder="1"/>
    <xf numFmtId="0" fontId="32" fillId="4" borderId="13" xfId="0" applyFont="1" applyFill="1" applyBorder="1" applyAlignment="1">
      <alignment horizontal="center"/>
    </xf>
    <xf numFmtId="0" fontId="31" fillId="4" borderId="13" xfId="0" applyFont="1" applyFill="1" applyBorder="1"/>
    <xf numFmtId="167" fontId="31" fillId="4" borderId="13" xfId="2" applyNumberFormat="1" applyFont="1" applyFill="1" applyBorder="1"/>
    <xf numFmtId="167" fontId="31" fillId="4" borderId="50" xfId="2" applyNumberFormat="1" applyFont="1" applyFill="1" applyBorder="1"/>
    <xf numFmtId="167" fontId="31" fillId="4" borderId="51" xfId="2" applyNumberFormat="1" applyFont="1" applyFill="1" applyBorder="1"/>
    <xf numFmtId="0" fontId="32" fillId="4" borderId="2" xfId="0" applyFont="1" applyFill="1" applyBorder="1" applyAlignment="1">
      <alignment horizontal="center"/>
    </xf>
    <xf numFmtId="0" fontId="31" fillId="4" borderId="2" xfId="0" applyFont="1" applyFill="1" applyBorder="1"/>
    <xf numFmtId="167" fontId="31" fillId="4" borderId="2" xfId="2" applyNumberFormat="1" applyFont="1" applyFill="1" applyBorder="1"/>
    <xf numFmtId="167" fontId="31" fillId="4" borderId="45" xfId="2" applyNumberFormat="1" applyFont="1" applyFill="1" applyBorder="1"/>
    <xf numFmtId="167" fontId="31" fillId="4" borderId="29" xfId="2" applyNumberFormat="1" applyFont="1" applyFill="1" applyBorder="1"/>
    <xf numFmtId="6" fontId="2" fillId="0" borderId="3" xfId="0" applyNumberFormat="1" applyFont="1" applyFill="1" applyBorder="1" applyAlignment="1">
      <alignment horizontal="center" vertical="center"/>
    </xf>
    <xf numFmtId="6" fontId="2" fillId="0" borderId="2" xfId="0" applyNumberFormat="1" applyFont="1" applyFill="1" applyBorder="1" applyAlignment="1">
      <alignment horizontal="center" vertical="center"/>
    </xf>
    <xf numFmtId="167" fontId="0" fillId="0" borderId="0" xfId="2" applyNumberFormat="1" applyFont="1" applyFill="1"/>
    <xf numFmtId="167" fontId="0" fillId="2" borderId="0" xfId="2" applyNumberFormat="1" applyFont="1" applyFill="1"/>
    <xf numFmtId="0" fontId="2" fillId="0" borderId="52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73" fontId="18" fillId="0" borderId="25" xfId="4" applyFont="1" applyBorder="1" applyAlignment="1">
      <alignment horizontal="center"/>
    </xf>
    <xf numFmtId="173" fontId="18" fillId="0" borderId="0" xfId="4" applyFont="1" applyBorder="1" applyAlignment="1">
      <alignment horizontal="center"/>
    </xf>
    <xf numFmtId="173" fontId="22" fillId="0" borderId="25" xfId="4" applyFont="1" applyBorder="1" applyAlignment="1">
      <alignment horizontal="center"/>
    </xf>
    <xf numFmtId="173" fontId="22" fillId="0" borderId="0" xfId="4" applyFont="1" applyBorder="1" applyAlignment="1">
      <alignment horizontal="center"/>
    </xf>
    <xf numFmtId="173" fontId="22" fillId="0" borderId="27" xfId="4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9" fontId="2" fillId="0" borderId="17" xfId="3" applyNumberFormat="1" applyFont="1" applyBorder="1" applyAlignment="1">
      <alignment horizontal="center"/>
    </xf>
    <xf numFmtId="169" fontId="2" fillId="0" borderId="18" xfId="3" applyNumberFormat="1" applyFont="1" applyBorder="1" applyAlignment="1">
      <alignment horizontal="center"/>
    </xf>
    <xf numFmtId="169" fontId="2" fillId="0" borderId="19" xfId="3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7">
    <cellStyle name="Comma" xfId="3" builtinId="3"/>
    <cellStyle name="Currency" xfId="2" builtinId="4"/>
    <cellStyle name="Currency 2" xfId="5" xr:uid="{00000000-0005-0000-0000-000002000000}"/>
    <cellStyle name="Normal" xfId="0" builtinId="0"/>
    <cellStyle name="Normal 2" xfId="4" xr:uid="{00000000-0005-0000-0000-000004000000}"/>
    <cellStyle name="Normal_Sheet1 2" xfId="6" xr:uid="{00000000-0005-0000-0000-000005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4</xdr:col>
      <xdr:colOff>533730</xdr:colOff>
      <xdr:row>12</xdr:row>
      <xdr:rowOff>181133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AC0EEB-DCD5-49C9-AF48-37CC6B3E7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2362530" cy="11336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36-SOUTHERN%20STAR\Projects\312333_Straight_Blackwell_Exp\Pipeline\Capital%20Cost%20Estimates\SSCGP%20-%20Straight%20Blackwell%20Expansion%20Estimate%20(08-23-12)(Rev%200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cd\dfs\Users\bleutzinger\Documents\Projects\SRP\Research\RFP\NESC%20Grades\ANSI_dimensions_rev1\ANSI_dimensions_rev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osito\home\wmampre\Engineering%20Calculations\FORMULA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ulation"/>
      <sheetName val="Chesapeake"/>
      <sheetName val="NGPL Pipeline"/>
      <sheetName val="Waynoka"/>
      <sheetName val="Blackwell"/>
      <sheetName val="Wakita"/>
      <sheetName val="West_Webb"/>
      <sheetName val="Alva"/>
      <sheetName val="Atlas"/>
      <sheetName val="N Uprate"/>
      <sheetName val="Spend Schedule"/>
      <sheetName val="Proposed Rates"/>
      <sheetName val="Survey Workday Rates"/>
      <sheetName val="Construction"/>
    </sheetNames>
    <sheetDataSet>
      <sheetData sheetId="0">
        <row r="5">
          <cell r="C5" t="str">
            <v>SOUTHERN STAR CENTRAL GAS PIPELINE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B10" t="str">
            <v>PRINCIPAL / SUB-DIVISION MANAGER</v>
          </cell>
        </row>
        <row r="11">
          <cell r="B11" t="str">
            <v>PRINCIPAL PROJECT MANAGER II</v>
          </cell>
        </row>
        <row r="12">
          <cell r="B12" t="str">
            <v>PRINCIPAL PROJECT MANAGER I</v>
          </cell>
        </row>
        <row r="13">
          <cell r="B13" t="str">
            <v>PRINCIPAL PROJECT ENGINEER II</v>
          </cell>
        </row>
        <row r="14">
          <cell r="B14" t="str">
            <v>PRINCIPAL PROJECT ENGINEER I</v>
          </cell>
        </row>
        <row r="15">
          <cell r="B15" t="str">
            <v xml:space="preserve">SENIOR PROJECT MANAGER II </v>
          </cell>
        </row>
        <row r="16">
          <cell r="B16" t="str">
            <v xml:space="preserve">SENIOR PROJECT MANAGER I </v>
          </cell>
        </row>
        <row r="17">
          <cell r="B17" t="str">
            <v>SENIOR PROJECT ENGINEER II</v>
          </cell>
        </row>
        <row r="18">
          <cell r="B18" t="str">
            <v>SENIOR PROJECT ENGINEER I</v>
          </cell>
        </row>
        <row r="19">
          <cell r="B19" t="str">
            <v>PROJECT MANAGER II</v>
          </cell>
        </row>
        <row r="20">
          <cell r="B20" t="str">
            <v>PROJECT MANAGER I</v>
          </cell>
        </row>
        <row r="21">
          <cell r="B21" t="str">
            <v>PROJECT ENGINEER II</v>
          </cell>
        </row>
        <row r="22">
          <cell r="B22" t="str">
            <v>PROJECT ENGINEER I</v>
          </cell>
        </row>
        <row r="23">
          <cell r="B23" t="str">
            <v>ENGINEER III</v>
          </cell>
        </row>
        <row r="24">
          <cell r="B24" t="str">
            <v>ENGINEER II</v>
          </cell>
        </row>
        <row r="25">
          <cell r="B25" t="str">
            <v>SPECIALIST V</v>
          </cell>
        </row>
        <row r="26">
          <cell r="B26" t="str">
            <v>SPECIALIST IV</v>
          </cell>
        </row>
        <row r="27">
          <cell r="B27" t="str">
            <v>SPECIALIST III</v>
          </cell>
        </row>
        <row r="28">
          <cell r="B28" t="str">
            <v>SPECIALIST II</v>
          </cell>
        </row>
        <row r="29">
          <cell r="B29" t="str">
            <v>SPECIALIST I</v>
          </cell>
        </row>
        <row r="30">
          <cell r="B30" t="str">
            <v>DESIGNER V</v>
          </cell>
        </row>
        <row r="31">
          <cell r="B31" t="str">
            <v>DESIGNER IV</v>
          </cell>
        </row>
        <row r="32">
          <cell r="B32" t="str">
            <v>DESIGNER III</v>
          </cell>
        </row>
        <row r="33">
          <cell r="B33" t="str">
            <v>TECHNICIAN II</v>
          </cell>
        </row>
        <row r="34">
          <cell r="B34" t="str">
            <v>TECHNICIAN I</v>
          </cell>
        </row>
        <row r="35">
          <cell r="B35" t="str">
            <v>CHIEF INSPECTOR</v>
          </cell>
        </row>
        <row r="36">
          <cell r="B36" t="str">
            <v>ENVIRONMENTAL INSPECTOR</v>
          </cell>
        </row>
        <row r="37">
          <cell r="B37" t="str">
            <v>WELDING INSPECTOR</v>
          </cell>
        </row>
        <row r="38">
          <cell r="B38" t="str">
            <v>UTILITY INSPECTOR</v>
          </cell>
        </row>
        <row r="39">
          <cell r="B39" t="str">
            <v>ELECTRICAL INSPECTOR</v>
          </cell>
        </row>
        <row r="40">
          <cell r="B40" t="str">
            <v>PROJECT ADMIN IV</v>
          </cell>
        </row>
        <row r="41">
          <cell r="B41" t="str">
            <v>PROJECT ADMIN III</v>
          </cell>
        </row>
        <row r="42">
          <cell r="B42" t="str">
            <v>PROJECT ADMIN II</v>
          </cell>
        </row>
        <row r="43">
          <cell r="B43" t="str">
            <v>PROJECT ADMIN I</v>
          </cell>
        </row>
        <row r="44">
          <cell r="B44" t="str">
            <v>SURVEYOR V (RPLS)</v>
          </cell>
        </row>
        <row r="45">
          <cell r="B45" t="str">
            <v>SURVEYOR IV (SURVEY SUPERVISOR)</v>
          </cell>
        </row>
        <row r="46">
          <cell r="B46" t="str">
            <v>SURVEYOR III (PARTY CHIEF)</v>
          </cell>
        </row>
        <row r="47">
          <cell r="B47" t="str">
            <v>SURVEYOR II (INSTRUMENT MAN)</v>
          </cell>
        </row>
        <row r="48">
          <cell r="B48" t="str">
            <v>SURVEYOR I (RODMAN)</v>
          </cell>
        </row>
        <row r="49">
          <cell r="B49" t="str">
            <v>TWO-MAN SURVEY CREW</v>
          </cell>
        </row>
        <row r="50">
          <cell r="B50" t="str">
            <v>THREE-MAN SURVEY CREW</v>
          </cell>
        </row>
        <row r="51">
          <cell r="B51" t="str">
            <v>FOUR-MAN SURVEY CREW</v>
          </cell>
        </row>
        <row r="52">
          <cell r="B52" t="str">
            <v>PER DIEM</v>
          </cell>
        </row>
        <row r="53">
          <cell r="B53" t="str">
            <v>VEHICLE</v>
          </cell>
        </row>
        <row r="54">
          <cell r="B54" t="str">
            <v>ATV</v>
          </cell>
        </row>
        <row r="55">
          <cell r="B55" t="str">
            <v>MILEAGE</v>
          </cell>
        </row>
        <row r="56">
          <cell r="B56" t="str">
            <v>PHONE</v>
          </cell>
        </row>
        <row r="57">
          <cell r="B57" t="str">
            <v>GPS</v>
          </cell>
        </row>
        <row r="58">
          <cell r="B58" t="str">
            <v>DRAFTING COMPUTERS</v>
          </cell>
        </row>
        <row r="59">
          <cell r="B59" t="str">
            <v xml:space="preserve"> COMPUTERS (STONER SOFTWARE)</v>
          </cell>
        </row>
        <row r="60">
          <cell r="B60">
            <v>0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sclaimer"/>
      <sheetName val="ANSI Dimensions"/>
      <sheetName val="DropDown"/>
      <sheetName val="DFir"/>
      <sheetName val="SYP"/>
      <sheetName val="WRC"/>
      <sheetName val="Other Pine"/>
      <sheetName val="Array Data"/>
    </sheetNames>
    <sheetDataSet>
      <sheetData sheetId="0"/>
      <sheetData sheetId="1"/>
      <sheetData sheetId="2"/>
      <sheetData sheetId="3">
        <row r="2">
          <cell r="A2" t="str">
            <v>Douglas Fir</v>
          </cell>
          <cell r="B2">
            <v>20</v>
          </cell>
          <cell r="C2" t="str">
            <v xml:space="preserve">H-6      39" </v>
          </cell>
        </row>
        <row r="3">
          <cell r="A3" t="str">
            <v>Southern Yellow Pine</v>
          </cell>
          <cell r="B3">
            <v>25</v>
          </cell>
          <cell r="C3" t="str">
            <v>H-5     37"</v>
          </cell>
        </row>
        <row r="4">
          <cell r="A4" t="str">
            <v>Western Red Cedar</v>
          </cell>
          <cell r="B4">
            <v>30</v>
          </cell>
          <cell r="C4" t="str">
            <v>H-4     35"</v>
          </cell>
        </row>
        <row r="5">
          <cell r="A5" t="str">
            <v>Other Pine</v>
          </cell>
          <cell r="B5">
            <v>35</v>
          </cell>
          <cell r="C5" t="str">
            <v>H-3     31"</v>
          </cell>
        </row>
        <row r="6">
          <cell r="B6">
            <v>40</v>
          </cell>
          <cell r="C6" t="str">
            <v>H-2     31"</v>
          </cell>
        </row>
        <row r="7">
          <cell r="B7">
            <v>45</v>
          </cell>
          <cell r="C7" t="str">
            <v>H-1     29"</v>
          </cell>
        </row>
        <row r="8">
          <cell r="B8">
            <v>50</v>
          </cell>
          <cell r="C8" t="str">
            <v>1        27"</v>
          </cell>
        </row>
        <row r="9">
          <cell r="B9">
            <v>55</v>
          </cell>
          <cell r="C9" t="str">
            <v>2        25"</v>
          </cell>
        </row>
        <row r="10">
          <cell r="B10">
            <v>60</v>
          </cell>
          <cell r="C10" t="str">
            <v>3        23"</v>
          </cell>
        </row>
        <row r="11">
          <cell r="B11">
            <v>65</v>
          </cell>
          <cell r="C11" t="str">
            <v>4        21"</v>
          </cell>
        </row>
        <row r="12">
          <cell r="B12">
            <v>70</v>
          </cell>
          <cell r="C12" t="str">
            <v>5        19"</v>
          </cell>
        </row>
        <row r="13">
          <cell r="B13">
            <v>75</v>
          </cell>
          <cell r="C13" t="str">
            <v>6        17"</v>
          </cell>
        </row>
        <row r="14">
          <cell r="B14">
            <v>80</v>
          </cell>
          <cell r="C14" t="str">
            <v>7        15"</v>
          </cell>
        </row>
        <row r="15">
          <cell r="B15">
            <v>85</v>
          </cell>
          <cell r="C15" t="str">
            <v>8       15"</v>
          </cell>
        </row>
        <row r="16">
          <cell r="B16">
            <v>90</v>
          </cell>
          <cell r="C16" t="str">
            <v>9       12"</v>
          </cell>
        </row>
        <row r="17">
          <cell r="B17">
            <v>95</v>
          </cell>
          <cell r="C17" t="str">
            <v>9       15"</v>
          </cell>
        </row>
        <row r="18">
          <cell r="B18">
            <v>100</v>
          </cell>
          <cell r="C18" t="str">
            <v>10       12"</v>
          </cell>
        </row>
        <row r="19">
          <cell r="B19">
            <v>105</v>
          </cell>
        </row>
        <row r="20">
          <cell r="B20">
            <v>110</v>
          </cell>
        </row>
        <row r="21">
          <cell r="B21">
            <v>115</v>
          </cell>
        </row>
        <row r="22">
          <cell r="B22">
            <v>120</v>
          </cell>
        </row>
        <row r="23">
          <cell r="B23">
            <v>125</v>
          </cell>
        </row>
      </sheetData>
      <sheetData sheetId="4"/>
      <sheetData sheetId="5"/>
      <sheetData sheetId="6"/>
      <sheetData sheetId="7"/>
      <sheetData sheetId="8">
        <row r="2">
          <cell r="A2" t="str">
            <v>Douglas Fir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low"/>
      <sheetName val="Pipe Weight"/>
      <sheetName val="Pipe Cost"/>
      <sheetName val="Relief Valve Sizing"/>
      <sheetName val="Tank"/>
      <sheetName val="Tank (2)"/>
      <sheetName val="Noise"/>
      <sheetName val="Sound"/>
      <sheetName val="Ventilation"/>
      <sheetName val="Gas Velocity"/>
      <sheetName val="Specific Gravity"/>
      <sheetName val="Horsepower"/>
      <sheetName val="HP 2 Stage"/>
      <sheetName val="Sheet10"/>
      <sheetName val="Darcy Flow"/>
      <sheetName val="Vol in Place"/>
      <sheetName val="Hydrotest"/>
      <sheetName val="Gas Weight"/>
      <sheetName val="Clearance"/>
      <sheetName val="Meter Capacity"/>
      <sheetName val="Casing Spacers"/>
      <sheetName val="Gas Volume"/>
      <sheetName val="Blowdown"/>
      <sheetName val="Lowerin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B6"/>
  <sheetViews>
    <sheetView tabSelected="1" workbookViewId="0">
      <selection activeCell="B6" sqref="B6"/>
    </sheetView>
  </sheetViews>
  <sheetFormatPr defaultRowHeight="15" x14ac:dyDescent="0.25"/>
  <sheetData>
    <row r="4" spans="2:2" x14ac:dyDescent="0.25">
      <c r="B4" t="s">
        <v>8475</v>
      </c>
    </row>
    <row r="5" spans="2:2" x14ac:dyDescent="0.25">
      <c r="B5" t="s">
        <v>8500</v>
      </c>
    </row>
    <row r="6" spans="2:2" x14ac:dyDescent="0.25">
      <c r="B6" t="s">
        <v>8501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H27"/>
  <sheetViews>
    <sheetView zoomScale="90" zoomScaleNormal="90" workbookViewId="0">
      <selection activeCell="I1" sqref="I1:K1048576"/>
    </sheetView>
  </sheetViews>
  <sheetFormatPr defaultRowHeight="15" x14ac:dyDescent="0.25"/>
  <cols>
    <col min="1" max="1" width="41.140625" bestFit="1" customWidth="1"/>
    <col min="2" max="8" width="15.28515625" bestFit="1" customWidth="1"/>
    <col min="9" max="9" width="14.28515625" bestFit="1" customWidth="1"/>
  </cols>
  <sheetData>
    <row r="1" spans="1:8" ht="15.75" thickBot="1" x14ac:dyDescent="0.3">
      <c r="A1" s="23" t="s">
        <v>61</v>
      </c>
    </row>
    <row r="2" spans="1:8" ht="15.75" thickBot="1" x14ac:dyDescent="0.3">
      <c r="A2" s="9" t="s">
        <v>0</v>
      </c>
      <c r="B2" s="10">
        <f>'Summary by Project - Distributi'!C25</f>
        <v>107901098.1840589</v>
      </c>
      <c r="C2" s="10">
        <f>'Summary by Project - Distributi'!D25</f>
        <v>138474269.0266917</v>
      </c>
      <c r="D2" s="10">
        <f>'Summary by Project - Distributi'!E25</f>
        <v>147639120.37568632</v>
      </c>
      <c r="E2" s="10">
        <f>'Summary by Project - Distributi'!F25</f>
        <v>171556606.12965631</v>
      </c>
      <c r="F2" s="10">
        <f>'Summary by Project - Distributi'!G25</f>
        <v>127088984.53019306</v>
      </c>
      <c r="G2" s="10">
        <f>'Summary by Project - Distributi'!H25</f>
        <v>148577592.40777543</v>
      </c>
      <c r="H2" s="10">
        <f>'Summary by Project - Distributi'!I25</f>
        <v>132797699.54825395</v>
      </c>
    </row>
    <row r="3" spans="1:8" ht="15.75" thickBot="1" x14ac:dyDescent="0.3">
      <c r="A3" s="9" t="s">
        <v>1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</row>
    <row r="4" spans="1:8" x14ac:dyDescent="0.25">
      <c r="A4" s="42" t="s">
        <v>49</v>
      </c>
      <c r="B4" s="43"/>
      <c r="C4" s="43"/>
      <c r="D4" s="43"/>
      <c r="E4" s="43"/>
      <c r="F4" s="43"/>
      <c r="G4" s="43"/>
      <c r="H4" s="43"/>
    </row>
    <row r="5" spans="1:8" x14ac:dyDescent="0.25">
      <c r="A5" s="4">
        <v>5</v>
      </c>
      <c r="B5" s="44">
        <v>0.2</v>
      </c>
      <c r="C5" s="44">
        <v>0.32</v>
      </c>
      <c r="D5" s="44">
        <v>0.192</v>
      </c>
      <c r="E5" s="44">
        <v>0.1152</v>
      </c>
      <c r="F5" s="44">
        <v>0.1152</v>
      </c>
      <c r="G5" s="44">
        <v>5.7599999999999998E-2</v>
      </c>
      <c r="H5" s="44">
        <v>0</v>
      </c>
    </row>
    <row r="6" spans="1:8" x14ac:dyDescent="0.25">
      <c r="A6" s="4">
        <v>7</v>
      </c>
      <c r="B6" s="44">
        <v>0.1429</v>
      </c>
      <c r="C6" s="44">
        <v>0.24490000000000001</v>
      </c>
      <c r="D6" s="44">
        <v>0.1749</v>
      </c>
      <c r="E6" s="44">
        <v>0.1249</v>
      </c>
      <c r="F6" s="44">
        <v>8.9300000000000004E-2</v>
      </c>
      <c r="G6" s="44">
        <v>8.9200000000000002E-2</v>
      </c>
      <c r="H6" s="44">
        <v>8.9300000000000004E-2</v>
      </c>
    </row>
    <row r="7" spans="1:8" x14ac:dyDescent="0.25">
      <c r="A7" s="4">
        <v>15</v>
      </c>
      <c r="B7" s="44">
        <v>0.05</v>
      </c>
      <c r="C7" s="44">
        <v>9.5000000000000001E-2</v>
      </c>
      <c r="D7" s="44">
        <v>8.5500000000000007E-2</v>
      </c>
      <c r="E7" s="44">
        <v>7.6999999999999999E-2</v>
      </c>
      <c r="F7" s="44">
        <v>6.93E-2</v>
      </c>
      <c r="G7" s="44">
        <v>6.2300000000000001E-2</v>
      </c>
      <c r="H7" s="44">
        <v>5.8999999999999997E-2</v>
      </c>
    </row>
    <row r="8" spans="1:8" x14ac:dyDescent="0.25">
      <c r="A8" s="4">
        <v>20</v>
      </c>
      <c r="B8" s="44">
        <v>3.7499999999999999E-2</v>
      </c>
      <c r="C8" s="44">
        <v>7.2190000000000004E-2</v>
      </c>
      <c r="D8" s="44">
        <v>6.6769999999999996E-2</v>
      </c>
      <c r="E8" s="44">
        <v>6.1769999999999999E-2</v>
      </c>
      <c r="F8" s="44">
        <v>5.713E-2</v>
      </c>
      <c r="G8" s="44">
        <v>5.2850000000000001E-2</v>
      </c>
      <c r="H8" s="44">
        <v>4.888E-2</v>
      </c>
    </row>
    <row r="9" spans="1:8" x14ac:dyDescent="0.25">
      <c r="A9" s="23" t="s">
        <v>50</v>
      </c>
    </row>
    <row r="10" spans="1:8" x14ac:dyDescent="0.25">
      <c r="A10" s="4">
        <v>5</v>
      </c>
      <c r="B10" s="39">
        <f>SUMIF('Summary by Project - Distributi'!$L:$L,$A10,'Summary by Project - Distributi'!C:C)</f>
        <v>0</v>
      </c>
      <c r="C10" s="39">
        <f>SUMIF('Summary by Project - Distributi'!$L:$L,$A10,'Summary by Project - Distributi'!D:D)</f>
        <v>0</v>
      </c>
      <c r="D10" s="39">
        <f>SUMIF('Summary by Project - Distributi'!$L:$L,$A10,'Summary by Project - Distributi'!E:E)</f>
        <v>0</v>
      </c>
      <c r="E10" s="39">
        <f>SUMIF('Summary by Project - Distributi'!$L:$L,$A10,'Summary by Project - Distributi'!F:F)</f>
        <v>0</v>
      </c>
      <c r="F10" s="39">
        <f>SUMIF('Summary by Project - Distributi'!$L:$L,$A10,'Summary by Project - Distributi'!G:G)</f>
        <v>0</v>
      </c>
      <c r="G10" s="39">
        <f>SUMIF('Summary by Project - Distributi'!$L:$L,$A10,'Summary by Project - Distributi'!H:H)</f>
        <v>0</v>
      </c>
      <c r="H10" s="39">
        <f>SUMIF('Summary by Project - Distributi'!$L:$L,$A10,'Summary by Project - Distributi'!I:I)</f>
        <v>0</v>
      </c>
    </row>
    <row r="11" spans="1:8" x14ac:dyDescent="0.25">
      <c r="A11" s="4">
        <v>7</v>
      </c>
      <c r="B11" s="39">
        <f>SUMIF('Summary by Project - Distributi'!$L:$L,$A11,'Summary by Project - Distributi'!C:C)</f>
        <v>12736644</v>
      </c>
      <c r="C11" s="39">
        <f>SUMIF('Summary by Project - Distributi'!$L:$L,$A11,'Summary by Project - Distributi'!D:D)</f>
        <v>10185425</v>
      </c>
      <c r="D11" s="39">
        <f>SUMIF('Summary by Project - Distributi'!$L:$L,$A11,'Summary by Project - Distributi'!E:E)</f>
        <v>10389133</v>
      </c>
      <c r="E11" s="39">
        <f>SUMIF('Summary by Project - Distributi'!$L:$L,$A11,'Summary by Project - Distributi'!F:F)</f>
        <v>7413292</v>
      </c>
      <c r="F11" s="39">
        <f>SUMIF('Summary by Project - Distributi'!$L:$L,$A11,'Summary by Project - Distributi'!G:G)</f>
        <v>0</v>
      </c>
      <c r="G11" s="39">
        <f>SUMIF('Summary by Project - Distributi'!$L:$L,$A11,'Summary by Project - Distributi'!H:H)</f>
        <v>0</v>
      </c>
      <c r="H11" s="39">
        <f>SUMIF('Summary by Project - Distributi'!$L:$L,$A11,'Summary by Project - Distributi'!I:I)</f>
        <v>0</v>
      </c>
    </row>
    <row r="12" spans="1:8" x14ac:dyDescent="0.25">
      <c r="A12" s="4">
        <v>15</v>
      </c>
      <c r="B12" s="39">
        <f>SUMIF('Summary by Project - Distributi'!$L:$L,$A12,'Summary by Project - Distributi'!C:C)</f>
        <v>16163526</v>
      </c>
      <c r="C12" s="39">
        <f>SUMIF('Summary by Project - Distributi'!$L:$L,$A12,'Summary by Project - Distributi'!D:D)</f>
        <v>27712782</v>
      </c>
      <c r="D12" s="39">
        <f>SUMIF('Summary by Project - Distributi'!$L:$L,$A12,'Summary by Project - Distributi'!E:E)</f>
        <v>23113868</v>
      </c>
      <c r="E12" s="39">
        <f>SUMIF('Summary by Project - Distributi'!$L:$L,$A12,'Summary by Project - Distributi'!F:F)</f>
        <v>23712605.395638879</v>
      </c>
      <c r="F12" s="39">
        <f>SUMIF('Summary by Project - Distributi'!$L:$L,$A12,'Summary by Project - Distributi'!G:G)</f>
        <v>24715723.003551658</v>
      </c>
      <c r="G12" s="39">
        <f>SUMIF('Summary by Project - Distributi'!$L:$L,$A12,'Summary by Project - Distributi'!H:H)</f>
        <v>24678092.329672012</v>
      </c>
      <c r="H12" s="39">
        <f>SUMIF('Summary by Project - Distributi'!$L:$L,$A12,'Summary by Project - Distributi'!I:I)</f>
        <v>26270169.359260291</v>
      </c>
    </row>
    <row r="13" spans="1:8" x14ac:dyDescent="0.25">
      <c r="A13" s="4">
        <v>20</v>
      </c>
      <c r="B13" s="39">
        <f>SUMIF('Summary by Project - Distributi'!$L:$L,$A13,'Summary by Project - Distributi'!C:C)</f>
        <v>79000928.184058905</v>
      </c>
      <c r="C13" s="39">
        <f>SUMIF('Summary by Project - Distributi'!$L:$L,$A13,'Summary by Project - Distributi'!D:D)</f>
        <v>100576062.0266917</v>
      </c>
      <c r="D13" s="39">
        <f>SUMIF('Summary by Project - Distributi'!$L:$L,$A13,'Summary by Project - Distributi'!E:E)</f>
        <v>114136119.37568632</v>
      </c>
      <c r="E13" s="39">
        <f>SUMIF('Summary by Project - Distributi'!$L:$L,$A13,'Summary by Project - Distributi'!F:F)</f>
        <v>140430708.73401743</v>
      </c>
      <c r="F13" s="39">
        <f>SUMIF('Summary by Project - Distributi'!$L:$L,$A13,'Summary by Project - Distributi'!G:G)</f>
        <v>102373261.5266414</v>
      </c>
      <c r="G13" s="39">
        <f>SUMIF('Summary by Project - Distributi'!$L:$L,$A13,'Summary by Project - Distributi'!H:H)</f>
        <v>123899500.07810342</v>
      </c>
      <c r="H13" s="39">
        <f>SUMIF('Summary by Project - Distributi'!$L:$L,$A13,'Summary by Project - Distributi'!I:I)</f>
        <v>106527530.18899366</v>
      </c>
    </row>
    <row r="14" spans="1:8" x14ac:dyDescent="0.25">
      <c r="A14" t="s">
        <v>51</v>
      </c>
      <c r="B14" s="45">
        <f t="shared" ref="B14:H14" si="0">SUM(B10:B13)</f>
        <v>107901098.1840589</v>
      </c>
      <c r="C14" s="45">
        <f t="shared" si="0"/>
        <v>138474269.0266917</v>
      </c>
      <c r="D14" s="45">
        <f t="shared" si="0"/>
        <v>147639120.37568632</v>
      </c>
      <c r="E14" s="45">
        <f t="shared" si="0"/>
        <v>171556606.12965631</v>
      </c>
      <c r="F14" s="45">
        <f t="shared" si="0"/>
        <v>127088984.53019306</v>
      </c>
      <c r="G14" s="45">
        <f t="shared" si="0"/>
        <v>148577592.40777543</v>
      </c>
      <c r="H14" s="45">
        <f t="shared" si="0"/>
        <v>132797699.54825395</v>
      </c>
    </row>
    <row r="15" spans="1:8" x14ac:dyDescent="0.25">
      <c r="A15" t="s">
        <v>52</v>
      </c>
      <c r="B15" s="40">
        <f t="shared" ref="B15:H15" si="1">B14-B2</f>
        <v>0</v>
      </c>
      <c r="C15" s="40">
        <f t="shared" si="1"/>
        <v>0</v>
      </c>
      <c r="D15" s="40">
        <f t="shared" si="1"/>
        <v>0</v>
      </c>
      <c r="E15" s="40">
        <f t="shared" si="1"/>
        <v>0</v>
      </c>
      <c r="F15" s="40">
        <f t="shared" si="1"/>
        <v>0</v>
      </c>
      <c r="G15" s="40">
        <f t="shared" si="1"/>
        <v>0</v>
      </c>
      <c r="H15" s="40">
        <f t="shared" si="1"/>
        <v>0</v>
      </c>
    </row>
    <row r="16" spans="1:8" x14ac:dyDescent="0.25">
      <c r="A16" s="23" t="s">
        <v>53</v>
      </c>
    </row>
    <row r="17" spans="1:8" x14ac:dyDescent="0.25">
      <c r="A17" s="4">
        <v>5</v>
      </c>
      <c r="B17" s="46">
        <f t="shared" ref="B17:B18" si="2">(B10*$B5)</f>
        <v>0</v>
      </c>
      <c r="C17" s="46">
        <f t="shared" ref="C17:C18" si="3">(C10*$B5)+(B10*$C5)</f>
        <v>0</v>
      </c>
      <c r="D17" s="46">
        <f t="shared" ref="D17:D18" si="4">(D10*$B5)+(C10*$C5)+(B10*$D5)</f>
        <v>0</v>
      </c>
      <c r="E17" s="46">
        <f t="shared" ref="E17:E18" si="5">(E10*$B5)+(D10*$C5)+(C10*$D5)+(B10*$E5)</f>
        <v>0</v>
      </c>
      <c r="F17" s="46">
        <f t="shared" ref="F17:F18" si="6">(F10*$B5)+(E10*$C5)+(D10*$D5)+(C10*$E5)+(B10*$F5)</f>
        <v>0</v>
      </c>
      <c r="G17" s="46">
        <f t="shared" ref="G17:G18" si="7">(G10*$B5)+(F10*$C5)+(E10*$D5)+(D10*$E5)+(C10*$F5)+(B10*$G5)</f>
        <v>0</v>
      </c>
      <c r="H17" s="46">
        <f t="shared" ref="H17:H18" si="8">(H10*$B5)+(G10*$C5)+(F10*$D5)+(E10*$E5)+(D10*$F5)+(C10*$G5)+(B10*$H5)</f>
        <v>0</v>
      </c>
    </row>
    <row r="18" spans="1:8" x14ac:dyDescent="0.25">
      <c r="A18" s="4">
        <v>7</v>
      </c>
      <c r="B18" s="46">
        <f t="shared" si="2"/>
        <v>1820066.4276000001</v>
      </c>
      <c r="C18" s="46">
        <f t="shared" si="3"/>
        <v>4574701.3481000001</v>
      </c>
      <c r="D18" s="46">
        <f t="shared" si="4"/>
        <v>6206656.7237999998</v>
      </c>
      <c r="E18" s="46">
        <f t="shared" si="5"/>
        <v>6975895.7665999997</v>
      </c>
      <c r="F18" s="46">
        <f t="shared" si="6"/>
        <v>6042116.4641999993</v>
      </c>
      <c r="G18" s="46">
        <f t="shared" si="7"/>
        <v>4639854.5798000004</v>
      </c>
      <c r="H18" s="46">
        <f t="shared" si="8"/>
        <v>3899591.9669000003</v>
      </c>
    </row>
    <row r="19" spans="1:8" x14ac:dyDescent="0.25">
      <c r="A19" s="4">
        <v>15</v>
      </c>
      <c r="B19" s="46">
        <f>(B12*$B7)</f>
        <v>808176.3</v>
      </c>
      <c r="C19" s="46">
        <f>(C12*$B7)+(B12*$C7)</f>
        <v>2921174.0700000003</v>
      </c>
      <c r="D19" s="46">
        <f>(D12*$B7)+(C12*$C7)+(B12*$D7)</f>
        <v>5170389.1630000006</v>
      </c>
      <c r="E19" s="46">
        <f>(E12*$B7)+(D12*$C7)+(C12*$D7)+(B12*$E7)</f>
        <v>6995482.0927819442</v>
      </c>
      <c r="F19" s="46">
        <f>(F12*$B7)+(E12*$C7)+(D12*$D7)+(C12*$E7)+(B12*$F7)</f>
        <v>8718735.9425632767</v>
      </c>
      <c r="G19" s="46">
        <f>(G12*$B7)+(F12*$C7)+(E12*$D7)+(D12*$E7)+(C12*$F7)+(B12*$G7)</f>
        <v>10316577.361548133</v>
      </c>
      <c r="H19" s="46">
        <f>(H12*$B7)+(G12*$C7)+(F12*$D7)+(E12*$E7)+(D12*$F7)+(C12*$G7)+(B12*$H7)</f>
        <v>11878937.576549718</v>
      </c>
    </row>
    <row r="20" spans="1:8" x14ac:dyDescent="0.25">
      <c r="A20" s="4">
        <v>20</v>
      </c>
      <c r="B20" s="46">
        <f>(B13*$B8)</f>
        <v>2962534.8069022088</v>
      </c>
      <c r="C20" s="46">
        <f>(C13*$B8)+(B13*$C8)</f>
        <v>9474679.331608152</v>
      </c>
      <c r="D20" s="46">
        <f>(D13*$B8)+(C13*$C8)+(B13*$D8)</f>
        <v>16815582.369144723</v>
      </c>
      <c r="E20" s="46">
        <f>(E13*$B8)+(D13*$C8)+(C13*$D8)+(B13*$E8)</f>
        <v>25100989.030707974</v>
      </c>
      <c r="F20" s="46">
        <f>(F13*$B8)+(E13*$C8)+(D13*$D8)+(C13*$E8)+(B13*$F8)</f>
        <v>32323465.240016378</v>
      </c>
      <c r="G20" s="46">
        <f>(G13*$B8)+(F13*$C8)+(E13*$D8)+(D13*$E8)+(C13*$F8)+(B13*$G8)</f>
        <v>38384412.996656023</v>
      </c>
      <c r="H20" s="46">
        <f>(H13*$B8)+(G13*$C8)+(F13*$D8)+(E13*$E8)+(D13*$F8)+(C13*$G8)+(B13*$H8)</f>
        <v>44146561.59104006</v>
      </c>
    </row>
    <row r="21" spans="1:8" x14ac:dyDescent="0.25">
      <c r="A21" t="s">
        <v>54</v>
      </c>
      <c r="B21" s="45">
        <f>SUM(B17:B20)</f>
        <v>5590777.5345022082</v>
      </c>
      <c r="C21" s="45">
        <f t="shared" ref="C21:H21" si="9">SUM(C17:C20)</f>
        <v>16970554.749708153</v>
      </c>
      <c r="D21" s="45">
        <f t="shared" si="9"/>
        <v>28192628.255944721</v>
      </c>
      <c r="E21" s="45">
        <f t="shared" si="9"/>
        <v>39072366.890089914</v>
      </c>
      <c r="F21" s="45">
        <f t="shared" si="9"/>
        <v>47084317.646779656</v>
      </c>
      <c r="G21" s="45">
        <f t="shared" si="9"/>
        <v>53340844.938004158</v>
      </c>
      <c r="H21" s="45">
        <f t="shared" si="9"/>
        <v>59925091.134489775</v>
      </c>
    </row>
    <row r="23" spans="1:8" x14ac:dyDescent="0.25">
      <c r="A23" t="s">
        <v>55</v>
      </c>
      <c r="B23" s="2">
        <f>B2-B21</f>
        <v>102310320.6495567</v>
      </c>
      <c r="C23" s="2">
        <f t="shared" ref="C23:H23" si="10">B23+C2-C21</f>
        <v>223814034.92654026</v>
      </c>
      <c r="D23" s="2">
        <f t="shared" si="10"/>
        <v>343260527.04628181</v>
      </c>
      <c r="E23" s="2">
        <f t="shared" si="10"/>
        <v>475744766.2858482</v>
      </c>
      <c r="F23" s="2">
        <f t="shared" si="10"/>
        <v>555749433.16926157</v>
      </c>
      <c r="G23" s="2">
        <f t="shared" si="10"/>
        <v>650986180.63903284</v>
      </c>
      <c r="H23" s="2">
        <f t="shared" si="10"/>
        <v>723858789.05279708</v>
      </c>
    </row>
    <row r="24" spans="1:8" x14ac:dyDescent="0.25">
      <c r="B24" s="47"/>
      <c r="C24" s="47"/>
      <c r="D24" s="47"/>
      <c r="E24" s="47"/>
      <c r="F24" s="47"/>
      <c r="G24" s="47"/>
      <c r="H24" s="47"/>
    </row>
    <row r="25" spans="1:8" x14ac:dyDescent="0.25">
      <c r="A25" t="s">
        <v>8450</v>
      </c>
      <c r="B25" s="2">
        <f>(B10*$B$5)+(B11*$B$6)+(B12*$B$7)+(B13*$B$8)</f>
        <v>5590777.5345022082</v>
      </c>
      <c r="C25" s="2">
        <f>(C10*$B$5)+(C11*$B$6)+(C12*$B$7)+(C13*$B$8)</f>
        <v>6612738.6585009387</v>
      </c>
      <c r="D25" s="2">
        <f t="shared" ref="D25:H25" si="11">(D10*$B$5)+(D11*$B$6)+(D12*$B$7)+(D13*$B$8)</f>
        <v>6920404.9822882377</v>
      </c>
      <c r="E25" s="2">
        <f t="shared" si="11"/>
        <v>7511141.2741075978</v>
      </c>
      <c r="F25" s="2">
        <f t="shared" si="11"/>
        <v>5074783.4574266355</v>
      </c>
      <c r="G25" s="2">
        <f t="shared" si="11"/>
        <v>5880135.869412479</v>
      </c>
      <c r="H25" s="2">
        <f t="shared" si="11"/>
        <v>5308290.8500502771</v>
      </c>
    </row>
    <row r="27" spans="1:8" x14ac:dyDescent="0.25">
      <c r="A27" s="23" t="s">
        <v>56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</sheetPr>
  <dimension ref="A1:M14"/>
  <sheetViews>
    <sheetView workbookViewId="0">
      <selection activeCell="C30" sqref="C30"/>
    </sheetView>
  </sheetViews>
  <sheetFormatPr defaultRowHeight="15" x14ac:dyDescent="0.25"/>
  <cols>
    <col min="1" max="1" width="16.42578125" bestFit="1" customWidth="1"/>
    <col min="2" max="2" width="22.140625" style="39" customWidth="1"/>
    <col min="3" max="3" width="9.42578125" style="24" customWidth="1"/>
    <col min="4" max="4" width="22.140625" style="39" customWidth="1"/>
    <col min="6" max="6" width="16.42578125" bestFit="1" customWidth="1"/>
    <col min="7" max="7" width="16.7109375" bestFit="1" customWidth="1"/>
    <col min="8" max="8" width="14.28515625" bestFit="1" customWidth="1"/>
    <col min="9" max="9" width="17.42578125" customWidth="1"/>
    <col min="10" max="10" width="13.5703125" style="39" bestFit="1" customWidth="1"/>
    <col min="11" max="11" width="15.5703125" bestFit="1" customWidth="1"/>
    <col min="12" max="12" width="12" bestFit="1" customWidth="1"/>
    <col min="13" max="13" width="16.5703125" style="39" bestFit="1" customWidth="1"/>
  </cols>
  <sheetData>
    <row r="1" spans="1:13" ht="15.75" thickBot="1" x14ac:dyDescent="0.3"/>
    <row r="2" spans="1:13" x14ac:dyDescent="0.25">
      <c r="A2" s="292" t="s">
        <v>112</v>
      </c>
      <c r="B2" s="293"/>
      <c r="C2" s="293"/>
      <c r="D2" s="294"/>
      <c r="F2" s="290" t="s">
        <v>120</v>
      </c>
      <c r="G2" s="291"/>
      <c r="H2" s="291"/>
      <c r="I2" s="79" t="s">
        <v>127</v>
      </c>
      <c r="J2" s="80" t="s">
        <v>26</v>
      </c>
      <c r="K2" s="81"/>
      <c r="L2" s="81"/>
      <c r="M2" s="82"/>
    </row>
    <row r="3" spans="1:13" x14ac:dyDescent="0.25">
      <c r="A3" s="83"/>
      <c r="B3" s="84"/>
      <c r="C3" s="93" t="s">
        <v>121</v>
      </c>
      <c r="D3" s="85" t="s">
        <v>126</v>
      </c>
      <c r="F3" s="83"/>
      <c r="G3" s="5" t="s">
        <v>34</v>
      </c>
      <c r="H3" s="5" t="s">
        <v>123</v>
      </c>
      <c r="I3" s="5" t="s">
        <v>97</v>
      </c>
      <c r="J3" s="84" t="s">
        <v>97</v>
      </c>
      <c r="K3" s="5" t="s">
        <v>124</v>
      </c>
      <c r="L3" s="5" t="s">
        <v>125</v>
      </c>
      <c r="M3" s="85" t="s">
        <v>126</v>
      </c>
    </row>
    <row r="4" spans="1:13" x14ac:dyDescent="0.25">
      <c r="A4" s="83" t="s">
        <v>111</v>
      </c>
      <c r="B4" s="84">
        <v>16966250</v>
      </c>
      <c r="C4" s="93">
        <v>0.7</v>
      </c>
      <c r="D4" s="85">
        <f>B4*C4</f>
        <v>11876375</v>
      </c>
      <c r="F4" s="83" t="s">
        <v>122</v>
      </c>
      <c r="G4" s="84">
        <v>594950384</v>
      </c>
      <c r="H4" s="5"/>
      <c r="I4" s="5"/>
      <c r="J4" s="84"/>
      <c r="K4" s="5"/>
      <c r="L4" s="5"/>
      <c r="M4" s="85"/>
    </row>
    <row r="5" spans="1:13" x14ac:dyDescent="0.25">
      <c r="A5" s="83" t="s">
        <v>113</v>
      </c>
      <c r="B5" s="84">
        <v>15268400</v>
      </c>
      <c r="C5" s="93">
        <v>0.6</v>
      </c>
      <c r="D5" s="85">
        <f t="shared" ref="D5:D11" si="0">B5*C5</f>
        <v>9161040</v>
      </c>
      <c r="F5" s="83" t="s">
        <v>111</v>
      </c>
      <c r="G5" s="84">
        <v>594950384</v>
      </c>
      <c r="H5" s="84">
        <f>'EV CCGT Depreciation'!C8-'EV CCGT Depreciation'!D8</f>
        <v>23774506.5</v>
      </c>
      <c r="I5" s="84">
        <f>'EV CCGT Depreciation'!D8</f>
        <v>45619205.299999997</v>
      </c>
      <c r="J5" s="84">
        <f t="shared" ref="J5:J12" si="1">H5+I5</f>
        <v>69393711.799999997</v>
      </c>
      <c r="K5" s="86">
        <f t="shared" ref="K5:K12" si="2">G5-J5</f>
        <v>525556672.19999999</v>
      </c>
      <c r="L5" s="87">
        <v>0.6</v>
      </c>
      <c r="M5" s="85">
        <f>K5*L5</f>
        <v>315334003.31999999</v>
      </c>
    </row>
    <row r="6" spans="1:13" x14ac:dyDescent="0.25">
      <c r="A6" s="83" t="s">
        <v>114</v>
      </c>
      <c r="B6" s="84">
        <v>13742050</v>
      </c>
      <c r="C6" s="93">
        <v>0.5</v>
      </c>
      <c r="D6" s="85">
        <f t="shared" si="0"/>
        <v>6871025</v>
      </c>
      <c r="F6" s="83" t="s">
        <v>113</v>
      </c>
      <c r="G6" s="84">
        <v>594950384</v>
      </c>
      <c r="H6" s="84">
        <f>J5</f>
        <v>69393711.799999997</v>
      </c>
      <c r="I6" s="84">
        <f>'EV CCGT Depreciation'!D9</f>
        <v>41918997.460000001</v>
      </c>
      <c r="J6" s="84">
        <f t="shared" si="1"/>
        <v>111312709.25999999</v>
      </c>
      <c r="K6" s="86">
        <f t="shared" si="2"/>
        <v>483637674.74000001</v>
      </c>
      <c r="L6" s="87">
        <v>0.6</v>
      </c>
      <c r="M6" s="85">
        <f t="shared" ref="M6:M12" si="3">K6*L6</f>
        <v>290182604.84399998</v>
      </c>
    </row>
    <row r="7" spans="1:13" x14ac:dyDescent="0.25">
      <c r="A7" s="83" t="s">
        <v>115</v>
      </c>
      <c r="B7" s="84">
        <v>12296550</v>
      </c>
      <c r="C7" s="93">
        <v>0.4</v>
      </c>
      <c r="D7" s="85">
        <f t="shared" si="0"/>
        <v>4918620</v>
      </c>
      <c r="F7" s="83" t="s">
        <v>114</v>
      </c>
      <c r="G7" s="84">
        <v>594950384</v>
      </c>
      <c r="H7" s="84">
        <f t="shared" ref="H7:H12" si="4">J6</f>
        <v>111312709.25999999</v>
      </c>
      <c r="I7" s="84">
        <f>'EV CCGT Depreciation'!D10</f>
        <v>38528114.240000002</v>
      </c>
      <c r="J7" s="84">
        <f t="shared" si="1"/>
        <v>149840823.5</v>
      </c>
      <c r="K7" s="86">
        <f t="shared" si="2"/>
        <v>445109560.5</v>
      </c>
      <c r="L7" s="87">
        <v>0.6</v>
      </c>
      <c r="M7" s="85">
        <f t="shared" si="3"/>
        <v>267065736.29999998</v>
      </c>
    </row>
    <row r="8" spans="1:13" x14ac:dyDescent="0.25">
      <c r="A8" s="83" t="s">
        <v>116</v>
      </c>
      <c r="B8" s="84">
        <v>10851050</v>
      </c>
      <c r="C8" s="93">
        <v>0.3</v>
      </c>
      <c r="D8" s="85">
        <f t="shared" si="0"/>
        <v>3255315</v>
      </c>
      <c r="F8" s="83" t="s">
        <v>115</v>
      </c>
      <c r="G8" s="84">
        <v>594950384</v>
      </c>
      <c r="H8" s="84">
        <f t="shared" si="4"/>
        <v>149840823.5</v>
      </c>
      <c r="I8" s="84">
        <f>'EV CCGT Depreciation'!D11</f>
        <v>35409584.640000001</v>
      </c>
      <c r="J8" s="84">
        <f t="shared" si="1"/>
        <v>185250408.13999999</v>
      </c>
      <c r="K8" s="86">
        <f t="shared" si="2"/>
        <v>409699975.86000001</v>
      </c>
      <c r="L8" s="87">
        <v>0.6</v>
      </c>
      <c r="M8" s="85">
        <f t="shared" si="3"/>
        <v>245819985.516</v>
      </c>
    </row>
    <row r="9" spans="1:13" x14ac:dyDescent="0.25">
      <c r="A9" s="83" t="s">
        <v>117</v>
      </c>
      <c r="B9" s="84">
        <v>9403100</v>
      </c>
      <c r="C9" s="93">
        <v>0.2</v>
      </c>
      <c r="D9" s="85">
        <f t="shared" si="0"/>
        <v>1880620</v>
      </c>
      <c r="F9" s="83" t="s">
        <v>116</v>
      </c>
      <c r="G9" s="84">
        <v>594950384</v>
      </c>
      <c r="H9" s="84">
        <f t="shared" si="4"/>
        <v>185250408.13999999</v>
      </c>
      <c r="I9" s="84">
        <f>'EV CCGT Depreciation'!D12</f>
        <v>32549811.129999999</v>
      </c>
      <c r="J9" s="84">
        <f t="shared" si="1"/>
        <v>217800219.26999998</v>
      </c>
      <c r="K9" s="86">
        <f t="shared" si="2"/>
        <v>377150164.73000002</v>
      </c>
      <c r="L9" s="87">
        <v>0.6</v>
      </c>
      <c r="M9" s="85">
        <f t="shared" si="3"/>
        <v>226290098.838</v>
      </c>
    </row>
    <row r="10" spans="1:13" x14ac:dyDescent="0.25">
      <c r="A10" s="83" t="s">
        <v>118</v>
      </c>
      <c r="B10" s="84">
        <v>7957600</v>
      </c>
      <c r="C10" s="93">
        <v>0.1</v>
      </c>
      <c r="D10" s="85">
        <f t="shared" si="0"/>
        <v>795760</v>
      </c>
      <c r="F10" s="83" t="s">
        <v>117</v>
      </c>
      <c r="G10" s="84">
        <v>594950384</v>
      </c>
      <c r="H10" s="84">
        <f t="shared" si="4"/>
        <v>217800219.26999998</v>
      </c>
      <c r="I10" s="84">
        <f>'EV CCGT Depreciation'!D13</f>
        <v>30269558.550000001</v>
      </c>
      <c r="J10" s="84">
        <f t="shared" si="1"/>
        <v>248069777.81999999</v>
      </c>
      <c r="K10" s="86">
        <f t="shared" si="2"/>
        <v>346880606.18000001</v>
      </c>
      <c r="L10" s="87">
        <v>0.6</v>
      </c>
      <c r="M10" s="85">
        <f t="shared" si="3"/>
        <v>208128363.708</v>
      </c>
    </row>
    <row r="11" spans="1:13" ht="15.75" thickBot="1" x14ac:dyDescent="0.3">
      <c r="A11" s="88" t="s">
        <v>119</v>
      </c>
      <c r="B11" s="89">
        <v>0</v>
      </c>
      <c r="C11" s="94">
        <v>0</v>
      </c>
      <c r="D11" s="92">
        <f t="shared" si="0"/>
        <v>0</v>
      </c>
      <c r="F11" s="83" t="s">
        <v>118</v>
      </c>
      <c r="G11" s="84">
        <v>594950384</v>
      </c>
      <c r="H11" s="84">
        <f t="shared" si="4"/>
        <v>248069777.81999999</v>
      </c>
      <c r="I11" s="84">
        <f>'EV CCGT Depreciation'!D14</f>
        <v>28521970.73</v>
      </c>
      <c r="J11" s="84">
        <f t="shared" si="1"/>
        <v>276591748.55000001</v>
      </c>
      <c r="K11" s="86">
        <f t="shared" si="2"/>
        <v>318358635.44999999</v>
      </c>
      <c r="L11" s="87">
        <v>0.6</v>
      </c>
      <c r="M11" s="85">
        <f t="shared" si="3"/>
        <v>191015181.26999998</v>
      </c>
    </row>
    <row r="12" spans="1:13" x14ac:dyDescent="0.25">
      <c r="F12" s="83" t="s">
        <v>119</v>
      </c>
      <c r="G12" s="84">
        <v>594950384</v>
      </c>
      <c r="H12" s="84">
        <f t="shared" si="4"/>
        <v>276591748.55000001</v>
      </c>
      <c r="I12" s="84">
        <f>'EV CCGT Depreciation'!D15</f>
        <v>28236903.719999999</v>
      </c>
      <c r="J12" s="84">
        <f t="shared" si="1"/>
        <v>304828652.26999998</v>
      </c>
      <c r="K12" s="86">
        <f t="shared" si="2"/>
        <v>290121731.73000002</v>
      </c>
      <c r="L12" s="87">
        <v>0.6</v>
      </c>
      <c r="M12" s="85">
        <f t="shared" si="3"/>
        <v>174073039.03800002</v>
      </c>
    </row>
    <row r="13" spans="1:13" x14ac:dyDescent="0.25">
      <c r="F13" s="83"/>
      <c r="G13" s="5"/>
      <c r="H13" s="5"/>
      <c r="I13" s="5"/>
      <c r="J13" s="84"/>
      <c r="K13" s="5"/>
      <c r="L13" s="5"/>
      <c r="M13" s="85"/>
    </row>
    <row r="14" spans="1:13" ht="15.75" thickBot="1" x14ac:dyDescent="0.3">
      <c r="F14" s="88"/>
      <c r="G14" s="89"/>
      <c r="H14" s="90"/>
      <c r="I14" s="91">
        <f>SUM(I5:I13)</f>
        <v>281054145.76999998</v>
      </c>
      <c r="J14" s="89"/>
      <c r="K14" s="90"/>
      <c r="L14" s="90"/>
      <c r="M14" s="92">
        <f>SUM(M5:M13)</f>
        <v>1917909012.8340001</v>
      </c>
    </row>
  </sheetData>
  <mergeCells count="2">
    <mergeCell ref="F2:H2"/>
    <mergeCell ref="A2:D2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H29"/>
  <sheetViews>
    <sheetView workbookViewId="0">
      <selection activeCell="C30" sqref="C30"/>
    </sheetView>
  </sheetViews>
  <sheetFormatPr defaultColWidth="9.140625" defaultRowHeight="15" x14ac:dyDescent="0.25"/>
  <cols>
    <col min="1" max="1" width="42.85546875" style="58" bestFit="1" customWidth="1"/>
    <col min="2" max="2" width="18" style="58" bestFit="1" customWidth="1"/>
    <col min="3" max="3" width="20.42578125" style="58" bestFit="1" customWidth="1"/>
    <col min="4" max="4" width="15.5703125" style="58" bestFit="1" customWidth="1"/>
    <col min="5" max="6" width="9.5703125" style="58" hidden="1" customWidth="1"/>
    <col min="7" max="7" width="12" style="58" hidden="1" customWidth="1"/>
    <col min="8" max="8" width="16.85546875" style="58" bestFit="1" customWidth="1"/>
    <col min="9" max="16384" width="9.140625" style="58"/>
  </cols>
  <sheetData>
    <row r="1" spans="1:8" x14ac:dyDescent="0.25">
      <c r="A1" s="58" t="s">
        <v>89</v>
      </c>
    </row>
    <row r="2" spans="1:8" x14ac:dyDescent="0.25">
      <c r="A2" s="59">
        <v>43601</v>
      </c>
    </row>
    <row r="3" spans="1:8" x14ac:dyDescent="0.25">
      <c r="A3" s="58" t="s">
        <v>90</v>
      </c>
    </row>
    <row r="4" spans="1:8" x14ac:dyDescent="0.25">
      <c r="A4" s="58" t="s">
        <v>91</v>
      </c>
    </row>
    <row r="5" spans="1:8" x14ac:dyDescent="0.25">
      <c r="A5" s="58" t="s">
        <v>92</v>
      </c>
    </row>
    <row r="6" spans="1:8" x14ac:dyDescent="0.25">
      <c r="A6" s="58" t="s">
        <v>93</v>
      </c>
    </row>
    <row r="7" spans="1:8" x14ac:dyDescent="0.25">
      <c r="A7" s="58" t="s">
        <v>94</v>
      </c>
      <c r="B7" s="58" t="s">
        <v>95</v>
      </c>
      <c r="C7" s="58" t="s">
        <v>96</v>
      </c>
      <c r="D7" s="58" t="s">
        <v>97</v>
      </c>
      <c r="E7" s="58" t="s">
        <v>98</v>
      </c>
      <c r="F7" s="58" t="s">
        <v>99</v>
      </c>
      <c r="G7" s="58" t="s">
        <v>100</v>
      </c>
      <c r="H7" s="58" t="s">
        <v>8418</v>
      </c>
    </row>
    <row r="8" spans="1:8" x14ac:dyDescent="0.25">
      <c r="A8" s="58">
        <v>2019</v>
      </c>
      <c r="B8" s="60">
        <v>594861585.03999996</v>
      </c>
      <c r="C8" s="60">
        <v>69393711.799999997</v>
      </c>
      <c r="D8" s="60">
        <v>45619205.299999997</v>
      </c>
      <c r="E8" s="60">
        <v>0</v>
      </c>
      <c r="F8" s="60">
        <v>0</v>
      </c>
      <c r="G8" s="60">
        <v>0</v>
      </c>
      <c r="H8" s="60">
        <f>B8-C8</f>
        <v>525467873.23999995</v>
      </c>
    </row>
    <row r="9" spans="1:8" x14ac:dyDescent="0.25">
      <c r="A9" s="58">
        <v>2020</v>
      </c>
      <c r="B9" s="60">
        <v>594861585.03999996</v>
      </c>
      <c r="C9" s="60">
        <v>111312709.26000001</v>
      </c>
      <c r="D9" s="60">
        <v>41918997.460000001</v>
      </c>
      <c r="E9" s="60">
        <v>0</v>
      </c>
      <c r="F9" s="60">
        <v>0</v>
      </c>
      <c r="G9" s="60">
        <v>0</v>
      </c>
      <c r="H9" s="60">
        <f t="shared" ref="H9:H16" si="0">B9-C9</f>
        <v>483548875.77999997</v>
      </c>
    </row>
    <row r="10" spans="1:8" x14ac:dyDescent="0.25">
      <c r="A10" s="58">
        <v>2021</v>
      </c>
      <c r="B10" s="60">
        <v>594861585.03999996</v>
      </c>
      <c r="C10" s="60">
        <v>149840823.5</v>
      </c>
      <c r="D10" s="60">
        <v>38528114.240000002</v>
      </c>
      <c r="E10" s="60">
        <v>0</v>
      </c>
      <c r="F10" s="60">
        <v>0</v>
      </c>
      <c r="G10" s="60">
        <v>0</v>
      </c>
      <c r="H10" s="60">
        <f t="shared" si="0"/>
        <v>445020761.53999996</v>
      </c>
    </row>
    <row r="11" spans="1:8" x14ac:dyDescent="0.25">
      <c r="A11" s="58">
        <v>2022</v>
      </c>
      <c r="B11" s="60">
        <v>594861585.03999996</v>
      </c>
      <c r="C11" s="60">
        <v>185250408.13999999</v>
      </c>
      <c r="D11" s="60">
        <v>35409584.640000001</v>
      </c>
      <c r="E11" s="60">
        <v>0</v>
      </c>
      <c r="F11" s="60">
        <v>0</v>
      </c>
      <c r="G11" s="60">
        <v>0</v>
      </c>
      <c r="H11" s="60">
        <f t="shared" si="0"/>
        <v>409611176.89999998</v>
      </c>
    </row>
    <row r="12" spans="1:8" x14ac:dyDescent="0.25">
      <c r="A12" s="58">
        <v>2023</v>
      </c>
      <c r="B12" s="60">
        <v>594861585.03999996</v>
      </c>
      <c r="C12" s="60">
        <v>217800219.25999999</v>
      </c>
      <c r="D12" s="60">
        <v>32549811.129999999</v>
      </c>
      <c r="E12" s="60">
        <v>0</v>
      </c>
      <c r="F12" s="60">
        <v>0</v>
      </c>
      <c r="G12" s="60">
        <v>0</v>
      </c>
      <c r="H12" s="60">
        <f t="shared" si="0"/>
        <v>377061365.77999997</v>
      </c>
    </row>
    <row r="13" spans="1:8" x14ac:dyDescent="0.25">
      <c r="A13" s="58">
        <v>2024</v>
      </c>
      <c r="B13" s="60">
        <v>594861585.03999996</v>
      </c>
      <c r="C13" s="60">
        <v>248069777.81</v>
      </c>
      <c r="D13" s="60">
        <v>30269558.550000001</v>
      </c>
      <c r="E13" s="60">
        <v>0</v>
      </c>
      <c r="F13" s="60">
        <v>0</v>
      </c>
      <c r="G13" s="60">
        <v>0</v>
      </c>
      <c r="H13" s="60">
        <f t="shared" si="0"/>
        <v>346791807.22999996</v>
      </c>
    </row>
    <row r="14" spans="1:8" x14ac:dyDescent="0.25">
      <c r="A14" s="58">
        <v>2025</v>
      </c>
      <c r="B14" s="60">
        <v>594861585.03999996</v>
      </c>
      <c r="C14" s="60">
        <v>276591748.54000002</v>
      </c>
      <c r="D14" s="60">
        <v>28521970.73</v>
      </c>
      <c r="E14" s="60">
        <v>0</v>
      </c>
      <c r="F14" s="60">
        <v>0</v>
      </c>
      <c r="G14" s="60">
        <v>0</v>
      </c>
      <c r="H14" s="60">
        <f t="shared" si="0"/>
        <v>318269836.49999994</v>
      </c>
    </row>
    <row r="15" spans="1:8" x14ac:dyDescent="0.25">
      <c r="A15" s="58">
        <v>2026</v>
      </c>
      <c r="B15" s="60">
        <v>594861585.03999996</v>
      </c>
      <c r="C15" s="60">
        <v>304828652.25999999</v>
      </c>
      <c r="D15" s="60">
        <v>28236903.719999999</v>
      </c>
      <c r="E15" s="60">
        <v>0</v>
      </c>
      <c r="F15" s="60">
        <v>0</v>
      </c>
      <c r="G15" s="60">
        <v>0</v>
      </c>
      <c r="H15" s="60">
        <f t="shared" si="0"/>
        <v>290032932.77999997</v>
      </c>
    </row>
    <row r="16" spans="1:8" x14ac:dyDescent="0.25">
      <c r="A16" s="58">
        <v>2027</v>
      </c>
      <c r="B16" s="60">
        <v>594861585.03999996</v>
      </c>
      <c r="C16" s="60">
        <v>333060837.22000003</v>
      </c>
      <c r="D16" s="60">
        <v>28232184.960000001</v>
      </c>
      <c r="E16" s="60">
        <v>0</v>
      </c>
      <c r="F16" s="60">
        <v>0</v>
      </c>
      <c r="G16" s="60">
        <v>0</v>
      </c>
      <c r="H16" s="60">
        <f t="shared" si="0"/>
        <v>261800747.81999993</v>
      </c>
    </row>
    <row r="17" spans="1:7" x14ac:dyDescent="0.25">
      <c r="A17" s="58" t="s">
        <v>101</v>
      </c>
      <c r="B17" s="60">
        <v>5353754265.3599997</v>
      </c>
      <c r="C17" s="60">
        <v>1896148887.79</v>
      </c>
      <c r="D17" s="60">
        <v>309286330.73000002</v>
      </c>
      <c r="E17" s="60">
        <v>0</v>
      </c>
      <c r="F17" s="60">
        <v>0</v>
      </c>
      <c r="G17" s="60">
        <v>0</v>
      </c>
    </row>
    <row r="18" spans="1:7" x14ac:dyDescent="0.25">
      <c r="A18" s="58" t="s">
        <v>102</v>
      </c>
      <c r="B18" s="60">
        <v>5353754265.3599997</v>
      </c>
      <c r="C18" s="60">
        <v>1896148887.79</v>
      </c>
      <c r="D18" s="60">
        <v>309286330.73000002</v>
      </c>
      <c r="E18" s="60">
        <v>0</v>
      </c>
      <c r="F18" s="60">
        <v>0</v>
      </c>
      <c r="G18" s="60">
        <v>0</v>
      </c>
    </row>
    <row r="19" spans="1:7" x14ac:dyDescent="0.25">
      <c r="A19" s="58" t="s">
        <v>103</v>
      </c>
      <c r="B19" s="60">
        <v>5353754265.3599997</v>
      </c>
      <c r="C19" s="60">
        <v>1896148887.79</v>
      </c>
      <c r="D19" s="60">
        <v>309286330.73000002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152</v>
      </c>
      <c r="B20" s="58" t="s">
        <v>105</v>
      </c>
    </row>
    <row r="21" spans="1:7" x14ac:dyDescent="0.25">
      <c r="A21" s="58" t="s">
        <v>106</v>
      </c>
      <c r="B21" s="60">
        <v>5353754265.3599997</v>
      </c>
      <c r="C21" s="60">
        <v>1896148887.79</v>
      </c>
      <c r="D21" s="60">
        <v>309286330.73000002</v>
      </c>
      <c r="E21" s="60">
        <v>0</v>
      </c>
      <c r="F21" s="60">
        <v>0</v>
      </c>
      <c r="G21" s="60">
        <v>0</v>
      </c>
    </row>
    <row r="26" spans="1:7" x14ac:dyDescent="0.25">
      <c r="A26" s="58" t="s">
        <v>153</v>
      </c>
    </row>
    <row r="27" spans="1:7" x14ac:dyDescent="0.25">
      <c r="A27" s="58" t="s">
        <v>154</v>
      </c>
      <c r="B27" s="58" t="s">
        <v>93</v>
      </c>
    </row>
    <row r="28" spans="1:7" x14ac:dyDescent="0.25">
      <c r="A28" s="58" t="s">
        <v>155</v>
      </c>
      <c r="B28" s="58" t="s">
        <v>156</v>
      </c>
    </row>
    <row r="29" spans="1:7" x14ac:dyDescent="0.25">
      <c r="A29" s="58" t="s">
        <v>157</v>
      </c>
      <c r="B29" s="58" t="s">
        <v>158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H22"/>
  <sheetViews>
    <sheetView workbookViewId="0">
      <selection activeCell="C30" sqref="C30"/>
    </sheetView>
  </sheetViews>
  <sheetFormatPr defaultColWidth="9.140625" defaultRowHeight="15" x14ac:dyDescent="0.25"/>
  <cols>
    <col min="1" max="1" width="42.85546875" style="58" bestFit="1" customWidth="1"/>
    <col min="2" max="2" width="18.28515625" style="58" bestFit="1" customWidth="1"/>
    <col min="3" max="3" width="20.42578125" style="58" bestFit="1" customWidth="1"/>
    <col min="4" max="4" width="17.28515625" style="58" bestFit="1" customWidth="1"/>
    <col min="5" max="6" width="9.5703125" style="58" hidden="1" customWidth="1"/>
    <col min="7" max="7" width="12" style="58" hidden="1" customWidth="1"/>
    <col min="8" max="8" width="12.7109375" style="61" bestFit="1" customWidth="1"/>
    <col min="9" max="16384" width="9.140625" style="58"/>
  </cols>
  <sheetData>
    <row r="1" spans="1:8" x14ac:dyDescent="0.25">
      <c r="A1" s="58" t="s">
        <v>89</v>
      </c>
    </row>
    <row r="2" spans="1:8" x14ac:dyDescent="0.25">
      <c r="A2" s="59">
        <v>43601</v>
      </c>
    </row>
    <row r="3" spans="1:8" x14ac:dyDescent="0.25">
      <c r="A3" s="58" t="s">
        <v>90</v>
      </c>
    </row>
    <row r="4" spans="1:8" x14ac:dyDescent="0.25">
      <c r="A4" s="58" t="s">
        <v>91</v>
      </c>
    </row>
    <row r="5" spans="1:8" x14ac:dyDescent="0.25">
      <c r="A5" s="58" t="s">
        <v>92</v>
      </c>
    </row>
    <row r="6" spans="1:8" x14ac:dyDescent="0.25">
      <c r="A6" s="58" t="s">
        <v>93</v>
      </c>
    </row>
    <row r="7" spans="1:8" x14ac:dyDescent="0.25">
      <c r="A7" s="58" t="s">
        <v>94</v>
      </c>
      <c r="B7" s="62" t="s">
        <v>95</v>
      </c>
      <c r="C7" s="62" t="s">
        <v>96</v>
      </c>
      <c r="D7" s="62" t="s">
        <v>97</v>
      </c>
      <c r="E7" s="62" t="s">
        <v>98</v>
      </c>
      <c r="F7" s="62" t="s">
        <v>99</v>
      </c>
      <c r="G7" s="62" t="s">
        <v>100</v>
      </c>
      <c r="H7" s="63" t="s">
        <v>107</v>
      </c>
    </row>
    <row r="8" spans="1:8" x14ac:dyDescent="0.25">
      <c r="A8" s="58">
        <v>2018</v>
      </c>
      <c r="B8" s="60">
        <v>5401811610.0900002</v>
      </c>
      <c r="C8" s="60">
        <v>3166822202.9499998</v>
      </c>
      <c r="D8" s="60">
        <v>183834245.34999999</v>
      </c>
    </row>
    <row r="9" spans="1:8" x14ac:dyDescent="0.25">
      <c r="A9" s="58">
        <v>2019</v>
      </c>
      <c r="B9" s="60">
        <v>5401811610.0900002</v>
      </c>
      <c r="C9" s="60">
        <v>3367351274.0100002</v>
      </c>
      <c r="D9" s="60">
        <v>200530975.22999999</v>
      </c>
      <c r="E9" s="60">
        <v>0</v>
      </c>
      <c r="F9" s="60">
        <v>0</v>
      </c>
      <c r="G9" s="60">
        <v>0</v>
      </c>
      <c r="H9" s="61">
        <f>(D9-D8)/D8</f>
        <v>9.0824915935609679E-2</v>
      </c>
    </row>
    <row r="10" spans="1:8" x14ac:dyDescent="0.25">
      <c r="A10" s="58">
        <v>2020</v>
      </c>
      <c r="B10" s="60">
        <v>5399269536.8900003</v>
      </c>
      <c r="C10" s="60">
        <v>3546313485.7199998</v>
      </c>
      <c r="D10" s="60">
        <v>181504284.90000001</v>
      </c>
      <c r="E10" s="60">
        <v>0</v>
      </c>
      <c r="F10" s="60">
        <v>0</v>
      </c>
      <c r="G10" s="60">
        <v>0</v>
      </c>
      <c r="H10" s="61">
        <f t="shared" ref="H10:H17" si="0">(D10-D9)/D9</f>
        <v>-9.4881552878188655E-2</v>
      </c>
    </row>
    <row r="11" spans="1:8" x14ac:dyDescent="0.25">
      <c r="A11" s="58">
        <v>2021</v>
      </c>
      <c r="B11" s="60">
        <v>5398862746.4300003</v>
      </c>
      <c r="C11" s="60">
        <v>3707866348.5599999</v>
      </c>
      <c r="D11" s="60">
        <v>161959653.30000001</v>
      </c>
      <c r="E11" s="60">
        <v>0</v>
      </c>
      <c r="F11" s="60">
        <v>0</v>
      </c>
      <c r="G11" s="60">
        <v>0</v>
      </c>
      <c r="H11" s="61">
        <f t="shared" si="0"/>
        <v>-0.10768137849069585</v>
      </c>
    </row>
    <row r="12" spans="1:8" x14ac:dyDescent="0.25">
      <c r="A12" s="58">
        <v>2022</v>
      </c>
      <c r="B12" s="60">
        <v>5397693544.1099997</v>
      </c>
      <c r="C12" s="60">
        <v>3855478292.23</v>
      </c>
      <c r="D12" s="60">
        <v>148781145.99000001</v>
      </c>
      <c r="E12" s="60">
        <v>0</v>
      </c>
      <c r="F12" s="60">
        <v>0</v>
      </c>
      <c r="G12" s="60">
        <v>0</v>
      </c>
      <c r="H12" s="61">
        <f t="shared" si="0"/>
        <v>-8.1369075825256793E-2</v>
      </c>
    </row>
    <row r="13" spans="1:8" x14ac:dyDescent="0.25">
      <c r="A13" s="58">
        <v>2023</v>
      </c>
      <c r="B13" s="60">
        <v>5397693544.1099997</v>
      </c>
      <c r="C13" s="60">
        <v>3995294207.96</v>
      </c>
      <c r="D13" s="60">
        <v>139815915.72999999</v>
      </c>
      <c r="E13" s="60">
        <v>0</v>
      </c>
      <c r="F13" s="60">
        <v>0</v>
      </c>
      <c r="G13" s="60">
        <v>0</v>
      </c>
      <c r="H13" s="61">
        <f t="shared" si="0"/>
        <v>-6.0257838453553772E-2</v>
      </c>
    </row>
    <row r="14" spans="1:8" x14ac:dyDescent="0.25">
      <c r="A14" s="58">
        <v>2024</v>
      </c>
      <c r="B14" s="60">
        <v>5396864630.1999998</v>
      </c>
      <c r="C14" s="60">
        <v>4124694735.3699999</v>
      </c>
      <c r="D14" s="60">
        <v>130229441.31999999</v>
      </c>
      <c r="E14" s="60">
        <v>0</v>
      </c>
      <c r="F14" s="60">
        <v>0</v>
      </c>
      <c r="G14" s="60">
        <v>0</v>
      </c>
      <c r="H14" s="61">
        <f t="shared" si="0"/>
        <v>-6.8564972449292105E-2</v>
      </c>
    </row>
    <row r="15" spans="1:8" x14ac:dyDescent="0.25">
      <c r="A15" s="58">
        <v>2025</v>
      </c>
      <c r="B15" s="60">
        <v>5396861841.1999998</v>
      </c>
      <c r="C15" s="60">
        <v>4247575568.0799999</v>
      </c>
      <c r="D15" s="60">
        <v>122883621.70999999</v>
      </c>
      <c r="E15" s="60">
        <v>0</v>
      </c>
      <c r="F15" s="60">
        <v>0</v>
      </c>
      <c r="G15" s="60">
        <v>0</v>
      </c>
      <c r="H15" s="61">
        <f t="shared" si="0"/>
        <v>-5.6406750543833171E-2</v>
      </c>
    </row>
    <row r="16" spans="1:8" x14ac:dyDescent="0.25">
      <c r="A16" s="58">
        <v>2026</v>
      </c>
      <c r="B16" s="60">
        <v>5396859810.0200005</v>
      </c>
      <c r="C16" s="60">
        <v>4366648493.3999996</v>
      </c>
      <c r="D16" s="60">
        <v>119074956.5</v>
      </c>
      <c r="E16" s="60">
        <v>0</v>
      </c>
      <c r="F16" s="60">
        <v>0</v>
      </c>
      <c r="G16" s="60">
        <v>0</v>
      </c>
      <c r="H16" s="61">
        <f t="shared" si="0"/>
        <v>-3.0994083320462981E-2</v>
      </c>
    </row>
    <row r="17" spans="1:8" x14ac:dyDescent="0.25">
      <c r="A17" s="58">
        <v>2027</v>
      </c>
      <c r="B17" s="60">
        <v>5396527565.0100002</v>
      </c>
      <c r="C17" s="60">
        <v>4482191834.0100002</v>
      </c>
      <c r="D17" s="60">
        <v>115875585.62</v>
      </c>
      <c r="E17" s="60">
        <v>0</v>
      </c>
      <c r="F17" s="60">
        <v>0</v>
      </c>
      <c r="G17" s="60">
        <v>0</v>
      </c>
      <c r="H17" s="61">
        <f t="shared" si="0"/>
        <v>-2.6868545444314273E-2</v>
      </c>
    </row>
    <row r="18" spans="1:8" x14ac:dyDescent="0.25">
      <c r="A18" s="58" t="s">
        <v>101</v>
      </c>
      <c r="B18" s="60">
        <v>48582444828.059998</v>
      </c>
      <c r="C18" s="60">
        <v>35693414239.339996</v>
      </c>
      <c r="D18" s="60">
        <v>1320655580.3</v>
      </c>
      <c r="E18" s="60">
        <v>0</v>
      </c>
      <c r="F18" s="60">
        <v>0</v>
      </c>
      <c r="G18" s="60">
        <v>0</v>
      </c>
    </row>
    <row r="19" spans="1:8" x14ac:dyDescent="0.25">
      <c r="A19" s="58" t="s">
        <v>102</v>
      </c>
      <c r="B19" s="60">
        <v>48582444828.059998</v>
      </c>
      <c r="C19" s="60">
        <v>35693414239.339996</v>
      </c>
      <c r="D19" s="60">
        <v>1320655580.3</v>
      </c>
      <c r="E19" s="60">
        <v>0</v>
      </c>
      <c r="F19" s="60">
        <v>0</v>
      </c>
      <c r="G19" s="60">
        <v>0</v>
      </c>
    </row>
    <row r="20" spans="1:8" x14ac:dyDescent="0.25">
      <c r="A20" s="58" t="s">
        <v>103</v>
      </c>
      <c r="B20" s="60">
        <v>48582444828.059998</v>
      </c>
      <c r="C20" s="60">
        <v>35693414239.339996</v>
      </c>
      <c r="D20" s="60">
        <v>1320655580.3</v>
      </c>
      <c r="E20" s="60">
        <v>0</v>
      </c>
      <c r="F20" s="60">
        <v>0</v>
      </c>
      <c r="G20" s="60">
        <v>0</v>
      </c>
    </row>
    <row r="21" spans="1:8" x14ac:dyDescent="0.25">
      <c r="A21" s="58" t="s">
        <v>104</v>
      </c>
      <c r="B21" s="58" t="s">
        <v>105</v>
      </c>
    </row>
    <row r="22" spans="1:8" x14ac:dyDescent="0.25">
      <c r="A22" s="58" t="s">
        <v>106</v>
      </c>
      <c r="B22" s="60">
        <v>48582444828.059998</v>
      </c>
      <c r="C22" s="60">
        <v>35693414239.339996</v>
      </c>
      <c r="D22" s="60">
        <v>1320655580.3</v>
      </c>
      <c r="E22" s="60">
        <v>0</v>
      </c>
      <c r="F22" s="60">
        <v>0</v>
      </c>
      <c r="G22" s="60"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47"/>
  <sheetViews>
    <sheetView zoomScale="75" zoomScaleNormal="75" workbookViewId="0">
      <selection activeCell="D39" sqref="D39"/>
    </sheetView>
  </sheetViews>
  <sheetFormatPr defaultRowHeight="15" x14ac:dyDescent="0.25"/>
  <cols>
    <col min="1" max="1" width="6.140625" customWidth="1"/>
    <col min="2" max="2" width="39" customWidth="1"/>
    <col min="3" max="7" width="17.85546875" bestFit="1" customWidth="1"/>
    <col min="8" max="8" width="17.42578125" bestFit="1" customWidth="1"/>
    <col min="9" max="9" width="17.85546875" bestFit="1" customWidth="1"/>
    <col min="10" max="10" width="20" customWidth="1"/>
    <col min="11" max="11" width="11.5703125" bestFit="1" customWidth="1"/>
  </cols>
  <sheetData>
    <row r="1" spans="1:12" ht="18.75" x14ac:dyDescent="0.3">
      <c r="A1" s="243" t="s">
        <v>8475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2" ht="18.75" x14ac:dyDescent="0.3">
      <c r="A2" s="243" t="s">
        <v>8476</v>
      </c>
      <c r="B2" s="244"/>
      <c r="C2" s="244"/>
      <c r="D2" s="244"/>
      <c r="E2" s="244"/>
      <c r="F2" s="244"/>
      <c r="G2" s="244"/>
      <c r="H2" s="244"/>
      <c r="I2" s="244"/>
      <c r="J2" s="244"/>
    </row>
    <row r="4" spans="1:12" x14ac:dyDescent="0.25">
      <c r="B4" s="4" t="s">
        <v>8440</v>
      </c>
      <c r="C4" s="4" t="s">
        <v>8441</v>
      </c>
      <c r="D4" s="245" t="s">
        <v>8442</v>
      </c>
      <c r="E4" s="4" t="s">
        <v>8477</v>
      </c>
      <c r="F4" s="245" t="s">
        <v>8478</v>
      </c>
      <c r="G4" s="4" t="s">
        <v>8479</v>
      </c>
      <c r="H4" s="4" t="s">
        <v>8480</v>
      </c>
      <c r="I4" s="4" t="s">
        <v>8481</v>
      </c>
      <c r="J4" s="4" t="s">
        <v>8482</v>
      </c>
    </row>
    <row r="5" spans="1:12" ht="26.25" x14ac:dyDescent="0.25">
      <c r="A5" s="246" t="s">
        <v>8483</v>
      </c>
      <c r="B5" s="247" t="s">
        <v>8484</v>
      </c>
      <c r="C5" s="247">
        <v>2020</v>
      </c>
      <c r="D5" s="247">
        <v>2021</v>
      </c>
      <c r="E5" s="247">
        <v>2022</v>
      </c>
      <c r="F5" s="247">
        <v>2023</v>
      </c>
      <c r="G5" s="247">
        <v>2024</v>
      </c>
      <c r="H5" s="247">
        <v>2025</v>
      </c>
      <c r="I5" s="248">
        <v>2026</v>
      </c>
      <c r="J5" s="249" t="s">
        <v>8485</v>
      </c>
    </row>
    <row r="6" spans="1:12" x14ac:dyDescent="0.25">
      <c r="A6" s="250"/>
      <c r="B6" s="251" t="s">
        <v>8486</v>
      </c>
      <c r="C6" s="252"/>
      <c r="D6" s="252"/>
      <c r="E6" s="252"/>
      <c r="F6" s="252"/>
      <c r="G6" s="252"/>
      <c r="H6" s="252"/>
      <c r="I6" s="253"/>
      <c r="J6" s="254"/>
    </row>
    <row r="7" spans="1:12" x14ac:dyDescent="0.25">
      <c r="A7" s="255">
        <v>1</v>
      </c>
      <c r="B7" s="256" t="s">
        <v>3</v>
      </c>
      <c r="C7" s="257">
        <v>0</v>
      </c>
      <c r="D7" s="257">
        <v>0</v>
      </c>
      <c r="E7" s="257">
        <v>0</v>
      </c>
      <c r="F7" s="257">
        <v>0</v>
      </c>
      <c r="G7" s="257">
        <v>0</v>
      </c>
      <c r="H7" s="257">
        <v>0</v>
      </c>
      <c r="I7" s="258">
        <v>0</v>
      </c>
      <c r="J7" s="259">
        <f>SUM(C7:I7)</f>
        <v>0</v>
      </c>
      <c r="L7" s="6">
        <v>20</v>
      </c>
    </row>
    <row r="8" spans="1:12" x14ac:dyDescent="0.25">
      <c r="A8" s="255">
        <v>2</v>
      </c>
      <c r="B8" s="256" t="s">
        <v>8471</v>
      </c>
      <c r="C8" s="260">
        <v>5951394.7559411051</v>
      </c>
      <c r="D8" s="260">
        <v>12933999.949788302</v>
      </c>
      <c r="E8" s="260">
        <v>10976519.027113685</v>
      </c>
      <c r="F8" s="260">
        <v>7018048.349154789</v>
      </c>
      <c r="G8" s="260">
        <v>18361355.559995431</v>
      </c>
      <c r="H8" s="260">
        <v>19807099.238504186</v>
      </c>
      <c r="I8" s="261">
        <v>15710087.431726471</v>
      </c>
      <c r="J8" s="262">
        <f t="shared" ref="J8:J17" si="0">SUM(C8:I8)</f>
        <v>90758504.312223971</v>
      </c>
      <c r="L8">
        <v>20</v>
      </c>
    </row>
    <row r="9" spans="1:12" x14ac:dyDescent="0.25">
      <c r="A9" s="255">
        <v>3</v>
      </c>
      <c r="B9" s="256" t="s">
        <v>4</v>
      </c>
      <c r="C9" s="257">
        <v>0</v>
      </c>
      <c r="D9" s="257">
        <v>0</v>
      </c>
      <c r="E9" s="257">
        <v>0</v>
      </c>
      <c r="F9" s="257">
        <v>0</v>
      </c>
      <c r="G9" s="257">
        <v>0</v>
      </c>
      <c r="H9" s="257">
        <v>0</v>
      </c>
      <c r="I9" s="258">
        <v>0</v>
      </c>
      <c r="J9" s="259">
        <f t="shared" si="0"/>
        <v>0</v>
      </c>
      <c r="L9">
        <v>15</v>
      </c>
    </row>
    <row r="10" spans="1:12" x14ac:dyDescent="0.25">
      <c r="A10" s="255">
        <v>4</v>
      </c>
      <c r="B10" s="256" t="s">
        <v>25</v>
      </c>
      <c r="C10" s="257">
        <v>0</v>
      </c>
      <c r="D10" s="257">
        <v>0</v>
      </c>
      <c r="E10" s="257">
        <v>0</v>
      </c>
      <c r="F10" s="257">
        <v>0</v>
      </c>
      <c r="G10" s="257">
        <v>0</v>
      </c>
      <c r="H10" s="257">
        <v>0</v>
      </c>
      <c r="I10" s="258">
        <v>0</v>
      </c>
      <c r="J10" s="259">
        <f t="shared" si="0"/>
        <v>0</v>
      </c>
      <c r="L10">
        <v>20</v>
      </c>
    </row>
    <row r="11" spans="1:12" x14ac:dyDescent="0.25">
      <c r="A11" s="255">
        <v>5</v>
      </c>
      <c r="B11" s="256" t="s">
        <v>8470</v>
      </c>
      <c r="C11" s="257">
        <v>0</v>
      </c>
      <c r="D11" s="257">
        <v>0</v>
      </c>
      <c r="E11" s="257">
        <v>0</v>
      </c>
      <c r="F11" s="257">
        <v>0</v>
      </c>
      <c r="G11" s="257">
        <v>0</v>
      </c>
      <c r="H11" s="257">
        <v>0</v>
      </c>
      <c r="I11" s="258">
        <v>0</v>
      </c>
      <c r="J11" s="259">
        <f t="shared" si="0"/>
        <v>0</v>
      </c>
      <c r="L11" s="6">
        <v>15</v>
      </c>
    </row>
    <row r="12" spans="1:12" x14ac:dyDescent="0.25">
      <c r="A12" s="255">
        <v>6</v>
      </c>
      <c r="B12" s="256" t="s">
        <v>8469</v>
      </c>
      <c r="C12" s="257">
        <v>0</v>
      </c>
      <c r="D12" s="257">
        <v>0</v>
      </c>
      <c r="E12" s="257">
        <v>0</v>
      </c>
      <c r="F12" s="257">
        <v>0</v>
      </c>
      <c r="G12" s="257">
        <v>0</v>
      </c>
      <c r="H12" s="257">
        <v>0</v>
      </c>
      <c r="I12" s="258">
        <v>0</v>
      </c>
      <c r="J12" s="259">
        <f t="shared" si="0"/>
        <v>0</v>
      </c>
      <c r="L12" s="6">
        <v>7</v>
      </c>
    </row>
    <row r="13" spans="1:12" x14ac:dyDescent="0.25">
      <c r="A13" s="255">
        <v>7</v>
      </c>
      <c r="B13" s="256" t="s">
        <v>8487</v>
      </c>
      <c r="C13" s="257">
        <v>0</v>
      </c>
      <c r="D13" s="257">
        <v>0</v>
      </c>
      <c r="E13" s="257">
        <v>0</v>
      </c>
      <c r="F13" s="257">
        <v>0</v>
      </c>
      <c r="G13" s="257">
        <v>0</v>
      </c>
      <c r="H13" s="257">
        <v>0</v>
      </c>
      <c r="I13" s="258">
        <v>0</v>
      </c>
      <c r="J13" s="259">
        <f t="shared" si="0"/>
        <v>0</v>
      </c>
      <c r="L13" s="6">
        <v>20</v>
      </c>
    </row>
    <row r="14" spans="1:12" x14ac:dyDescent="0.25">
      <c r="A14" s="255">
        <v>8</v>
      </c>
      <c r="B14" s="256" t="s">
        <v>6</v>
      </c>
      <c r="C14" s="260">
        <v>7271227</v>
      </c>
      <c r="D14" s="260">
        <v>4376599</v>
      </c>
      <c r="E14" s="260">
        <v>4132020</v>
      </c>
      <c r="F14" s="260">
        <v>11350071</v>
      </c>
      <c r="G14" s="260">
        <v>11497320</v>
      </c>
      <c r="H14" s="260">
        <v>10679473</v>
      </c>
      <c r="I14" s="261">
        <v>7601921</v>
      </c>
      <c r="J14" s="259">
        <f t="shared" si="0"/>
        <v>56908631</v>
      </c>
      <c r="L14" s="6">
        <v>15</v>
      </c>
    </row>
    <row r="15" spans="1:12" x14ac:dyDescent="0.25">
      <c r="A15" s="255">
        <v>9</v>
      </c>
      <c r="B15" s="256" t="s">
        <v>5</v>
      </c>
      <c r="C15" s="260">
        <v>3042254.14</v>
      </c>
      <c r="D15" s="260">
        <v>1599599</v>
      </c>
      <c r="E15" s="260">
        <v>4907055</v>
      </c>
      <c r="F15" s="260">
        <v>2392592.0587766399</v>
      </c>
      <c r="G15" s="260">
        <v>3283099.0071033151</v>
      </c>
      <c r="H15" s="260">
        <v>4684974.246796282</v>
      </c>
      <c r="I15" s="261">
        <v>1924551.9399521728</v>
      </c>
      <c r="J15" s="259">
        <f t="shared" si="0"/>
        <v>21834125.392628409</v>
      </c>
      <c r="L15" s="6">
        <v>15</v>
      </c>
    </row>
    <row r="16" spans="1:12" x14ac:dyDescent="0.25">
      <c r="A16" s="255">
        <v>10</v>
      </c>
      <c r="B16" s="256" t="s">
        <v>7</v>
      </c>
      <c r="C16" s="257">
        <v>0</v>
      </c>
      <c r="D16" s="257">
        <v>0</v>
      </c>
      <c r="E16" s="257">
        <v>0</v>
      </c>
      <c r="F16" s="257">
        <v>0</v>
      </c>
      <c r="G16" s="257">
        <v>0</v>
      </c>
      <c r="H16" s="257">
        <v>0</v>
      </c>
      <c r="I16" s="258">
        <v>0</v>
      </c>
      <c r="J16" s="259">
        <f t="shared" si="0"/>
        <v>0</v>
      </c>
      <c r="L16" s="6">
        <v>20</v>
      </c>
    </row>
    <row r="17" spans="1:12" x14ac:dyDescent="0.25">
      <c r="A17" s="255">
        <v>11</v>
      </c>
      <c r="B17" s="256" t="s">
        <v>8468</v>
      </c>
      <c r="C17" s="263">
        <v>1459099</v>
      </c>
      <c r="D17" s="263">
        <v>1082432</v>
      </c>
      <c r="E17" s="263">
        <v>850792</v>
      </c>
      <c r="F17" s="263">
        <v>0</v>
      </c>
      <c r="G17" s="263">
        <v>0</v>
      </c>
      <c r="H17" s="263">
        <v>0</v>
      </c>
      <c r="I17" s="264">
        <v>0</v>
      </c>
      <c r="J17" s="265">
        <f t="shared" si="0"/>
        <v>3392323</v>
      </c>
      <c r="L17" s="6">
        <v>15</v>
      </c>
    </row>
    <row r="18" spans="1:12" x14ac:dyDescent="0.25">
      <c r="A18" s="255">
        <v>12</v>
      </c>
      <c r="B18" s="266" t="s">
        <v>8488</v>
      </c>
      <c r="C18" s="257">
        <f>SUM(C7:C17)</f>
        <v>17723974.895941105</v>
      </c>
      <c r="D18" s="257">
        <f t="shared" ref="D18:J18" si="1">SUM(D7:D17)</f>
        <v>19992629.949788302</v>
      </c>
      <c r="E18" s="257">
        <f t="shared" si="1"/>
        <v>20866386.027113684</v>
      </c>
      <c r="F18" s="257">
        <f t="shared" si="1"/>
        <v>20760711.407931428</v>
      </c>
      <c r="G18" s="257">
        <f t="shared" si="1"/>
        <v>33141774.567098748</v>
      </c>
      <c r="H18" s="257">
        <f t="shared" si="1"/>
        <v>35171546.485300466</v>
      </c>
      <c r="I18" s="258">
        <f t="shared" si="1"/>
        <v>25236560.371678643</v>
      </c>
      <c r="J18" s="259">
        <f t="shared" si="1"/>
        <v>172893583.70485237</v>
      </c>
    </row>
    <row r="19" spans="1:12" x14ac:dyDescent="0.25">
      <c r="A19" s="255"/>
      <c r="B19" s="267"/>
      <c r="C19" s="257"/>
      <c r="D19" s="257"/>
      <c r="E19" s="257"/>
      <c r="F19" s="257"/>
      <c r="G19" s="257"/>
      <c r="H19" s="257"/>
      <c r="I19" s="258"/>
      <c r="J19" s="259"/>
    </row>
    <row r="20" spans="1:12" x14ac:dyDescent="0.25">
      <c r="A20" s="255"/>
      <c r="B20" s="266" t="s">
        <v>8489</v>
      </c>
      <c r="C20" s="257"/>
      <c r="D20" s="257"/>
      <c r="E20" s="257"/>
      <c r="F20" s="257"/>
      <c r="G20" s="257"/>
      <c r="H20" s="257"/>
      <c r="I20" s="258"/>
      <c r="J20" s="259"/>
    </row>
    <row r="21" spans="1:12" x14ac:dyDescent="0.25">
      <c r="A21" s="255">
        <v>13</v>
      </c>
      <c r="B21" s="256" t="s">
        <v>10</v>
      </c>
      <c r="C21" s="260">
        <v>0</v>
      </c>
      <c r="D21" s="260">
        <v>0</v>
      </c>
      <c r="E21" s="260">
        <v>0</v>
      </c>
      <c r="F21" s="260">
        <v>0</v>
      </c>
      <c r="G21" s="260">
        <v>0</v>
      </c>
      <c r="H21" s="260">
        <v>0</v>
      </c>
      <c r="I21" s="261">
        <v>0</v>
      </c>
      <c r="J21" s="259">
        <f>SUM(C21:I21)</f>
        <v>0</v>
      </c>
      <c r="L21" s="6">
        <v>20</v>
      </c>
    </row>
    <row r="22" spans="1:12" x14ac:dyDescent="0.25">
      <c r="A22" s="255">
        <v>14</v>
      </c>
      <c r="B22" s="256" t="s">
        <v>8490</v>
      </c>
      <c r="C22" s="263">
        <v>0</v>
      </c>
      <c r="D22" s="263">
        <v>3795549</v>
      </c>
      <c r="E22" s="263">
        <v>3450733</v>
      </c>
      <c r="F22" s="263">
        <v>14478613</v>
      </c>
      <c r="G22" s="263">
        <v>2844940</v>
      </c>
      <c r="H22" s="263">
        <v>2300385</v>
      </c>
      <c r="I22" s="264">
        <v>2632615</v>
      </c>
      <c r="J22" s="265">
        <f>SUM(C22:I22)</f>
        <v>29502835</v>
      </c>
      <c r="L22" s="6">
        <v>20</v>
      </c>
    </row>
    <row r="23" spans="1:12" x14ac:dyDescent="0.25">
      <c r="A23" s="255">
        <v>15</v>
      </c>
      <c r="B23" s="266" t="s">
        <v>8491</v>
      </c>
      <c r="C23" s="257">
        <f>SUM(C21:C22)</f>
        <v>0</v>
      </c>
      <c r="D23" s="257">
        <f t="shared" ref="D23:J23" si="2">SUM(D21:D22)</f>
        <v>3795549</v>
      </c>
      <c r="E23" s="257">
        <f t="shared" si="2"/>
        <v>3450733</v>
      </c>
      <c r="F23" s="257">
        <f t="shared" si="2"/>
        <v>14478613</v>
      </c>
      <c r="G23" s="257">
        <f t="shared" si="2"/>
        <v>2844940</v>
      </c>
      <c r="H23" s="257">
        <f t="shared" si="2"/>
        <v>2300385</v>
      </c>
      <c r="I23" s="258">
        <f t="shared" si="2"/>
        <v>2632615</v>
      </c>
      <c r="J23" s="259">
        <f t="shared" si="2"/>
        <v>29502835</v>
      </c>
    </row>
    <row r="24" spans="1:12" x14ac:dyDescent="0.25">
      <c r="A24" s="255"/>
      <c r="B24" s="267"/>
      <c r="C24" s="257"/>
      <c r="D24" s="257"/>
      <c r="E24" s="257"/>
      <c r="F24" s="257"/>
      <c r="G24" s="257"/>
      <c r="H24" s="257"/>
      <c r="I24" s="258"/>
      <c r="J24" s="259"/>
    </row>
    <row r="25" spans="1:12" ht="15.75" thickBot="1" x14ac:dyDescent="0.3">
      <c r="A25" s="268">
        <v>16</v>
      </c>
      <c r="B25" s="269" t="s">
        <v>8492</v>
      </c>
      <c r="C25" s="270">
        <f>+C18+C23</f>
        <v>17723974.895941105</v>
      </c>
      <c r="D25" s="270">
        <f t="shared" ref="D25:J25" si="3">+D18+D23</f>
        <v>23788178.949788302</v>
      </c>
      <c r="E25" s="270">
        <f t="shared" si="3"/>
        <v>24317119.027113684</v>
      </c>
      <c r="F25" s="270">
        <f t="shared" si="3"/>
        <v>35239324.407931432</v>
      </c>
      <c r="G25" s="270">
        <f t="shared" si="3"/>
        <v>35986714.567098752</v>
      </c>
      <c r="H25" s="270">
        <f t="shared" si="3"/>
        <v>37471931.485300466</v>
      </c>
      <c r="I25" s="271">
        <f t="shared" si="3"/>
        <v>27869175.371678643</v>
      </c>
      <c r="J25" s="272">
        <f t="shared" si="3"/>
        <v>202396418.70485237</v>
      </c>
    </row>
    <row r="26" spans="1:12" x14ac:dyDescent="0.25">
      <c r="A26" s="255"/>
      <c r="B26" s="267"/>
      <c r="C26" s="257"/>
      <c r="D26" s="257"/>
      <c r="E26" s="257"/>
      <c r="F26" s="257"/>
      <c r="G26" s="257"/>
      <c r="H26" s="257"/>
      <c r="I26" s="258"/>
      <c r="J26" s="259"/>
    </row>
    <row r="27" spans="1:12" x14ac:dyDescent="0.25">
      <c r="A27" s="255">
        <v>17</v>
      </c>
      <c r="B27" s="267" t="s">
        <v>8493</v>
      </c>
      <c r="C27" s="257">
        <v>17723974.895941105</v>
      </c>
      <c r="D27" s="257">
        <v>23788178.949788302</v>
      </c>
      <c r="E27" s="257">
        <v>24317119.027113684</v>
      </c>
      <c r="F27" s="257">
        <v>35239324.407931432</v>
      </c>
      <c r="G27" s="257">
        <v>35986714.567098752</v>
      </c>
      <c r="H27" s="257">
        <v>37471931.485300466</v>
      </c>
      <c r="I27" s="258">
        <v>27869175.371678643</v>
      </c>
      <c r="J27" s="259">
        <f>SUM(C27:I27)</f>
        <v>202396418.7048524</v>
      </c>
      <c r="K27" s="14"/>
    </row>
    <row r="28" spans="1:12" x14ac:dyDescent="0.25">
      <c r="A28" s="255">
        <v>18</v>
      </c>
      <c r="B28" s="267" t="s">
        <v>8494</v>
      </c>
      <c r="C28" s="257">
        <v>107901098.24207206</v>
      </c>
      <c r="D28" s="257">
        <v>138474269.11083016</v>
      </c>
      <c r="E28" s="257">
        <v>147639120.01947764</v>
      </c>
      <c r="F28" s="257">
        <v>171556605.59006453</v>
      </c>
      <c r="G28" s="257">
        <v>127088984.99632089</v>
      </c>
      <c r="H28" s="257">
        <v>148577591.94452512</v>
      </c>
      <c r="I28" s="258">
        <v>132797700.29445028</v>
      </c>
      <c r="J28" s="265">
        <f>SUM(C28:I28)</f>
        <v>974035370.19774067</v>
      </c>
      <c r="K28" s="14"/>
    </row>
    <row r="29" spans="1:12" x14ac:dyDescent="0.25">
      <c r="A29" s="273">
        <v>19</v>
      </c>
      <c r="B29" s="274" t="s">
        <v>8492</v>
      </c>
      <c r="C29" s="275">
        <f>SUM(C27:C28)</f>
        <v>125625073.13801317</v>
      </c>
      <c r="D29" s="275">
        <f t="shared" ref="D29:J29" si="4">SUM(D27:D28)</f>
        <v>162262448.06061846</v>
      </c>
      <c r="E29" s="275">
        <f t="shared" si="4"/>
        <v>171956239.04659131</v>
      </c>
      <c r="F29" s="275">
        <f t="shared" si="4"/>
        <v>206795929.99799597</v>
      </c>
      <c r="G29" s="275">
        <f t="shared" si="4"/>
        <v>163075699.56341964</v>
      </c>
      <c r="H29" s="275">
        <f t="shared" si="4"/>
        <v>186049523.4298256</v>
      </c>
      <c r="I29" s="276">
        <f t="shared" si="4"/>
        <v>160666875.66612893</v>
      </c>
      <c r="J29" s="277">
        <f t="shared" si="4"/>
        <v>1176431788.9025931</v>
      </c>
    </row>
    <row r="32" spans="1:12" x14ac:dyDescent="0.25">
      <c r="C32" s="47"/>
      <c r="D32" s="47"/>
      <c r="E32" s="47"/>
      <c r="F32" s="47"/>
      <c r="G32" s="47"/>
      <c r="H32" s="47"/>
      <c r="I32" s="47"/>
      <c r="J32" s="47"/>
    </row>
    <row r="33" spans="3:10" x14ac:dyDescent="0.25">
      <c r="C33" s="47"/>
      <c r="D33" s="47"/>
      <c r="E33" s="47"/>
      <c r="F33" s="47"/>
      <c r="G33" s="47"/>
      <c r="H33" s="47"/>
      <c r="I33" s="47"/>
      <c r="J33" s="47"/>
    </row>
    <row r="34" spans="3:10" x14ac:dyDescent="0.25">
      <c r="C34" s="47"/>
      <c r="D34" s="47"/>
      <c r="E34" s="47"/>
      <c r="F34" s="47"/>
      <c r="G34" s="47"/>
      <c r="H34" s="47"/>
      <c r="I34" s="47"/>
      <c r="J34" s="47"/>
    </row>
    <row r="35" spans="3:10" x14ac:dyDescent="0.25">
      <c r="C35" s="47"/>
      <c r="D35" s="47"/>
      <c r="E35" s="47"/>
      <c r="F35" s="47"/>
      <c r="G35" s="47"/>
      <c r="H35" s="47"/>
      <c r="I35" s="47"/>
      <c r="J35" s="47"/>
    </row>
    <row r="36" spans="3:10" x14ac:dyDescent="0.25">
      <c r="C36" s="47"/>
      <c r="D36" s="47"/>
      <c r="E36" s="47"/>
      <c r="F36" s="47"/>
      <c r="G36" s="47"/>
      <c r="H36" s="47"/>
      <c r="I36" s="47"/>
      <c r="J36" s="47"/>
    </row>
    <row r="37" spans="3:10" x14ac:dyDescent="0.25">
      <c r="C37" s="47"/>
      <c r="D37" s="47"/>
      <c r="E37" s="47"/>
      <c r="F37" s="47"/>
      <c r="G37" s="47"/>
      <c r="H37" s="47"/>
      <c r="I37" s="47"/>
      <c r="J37" s="47"/>
    </row>
    <row r="38" spans="3:10" x14ac:dyDescent="0.25">
      <c r="C38" s="47"/>
      <c r="D38" s="47"/>
      <c r="E38" s="47"/>
      <c r="F38" s="47"/>
      <c r="G38" s="47"/>
      <c r="H38" s="47"/>
      <c r="I38" s="47"/>
      <c r="J38" s="47"/>
    </row>
    <row r="39" spans="3:10" x14ac:dyDescent="0.25">
      <c r="C39" s="47"/>
      <c r="D39" s="47"/>
      <c r="E39" s="47"/>
      <c r="F39" s="47"/>
      <c r="G39" s="47"/>
      <c r="H39" s="47"/>
      <c r="I39" s="47"/>
      <c r="J39" s="47"/>
    </row>
    <row r="40" spans="3:10" x14ac:dyDescent="0.25">
      <c r="C40" s="47"/>
      <c r="D40" s="47"/>
      <c r="E40" s="47"/>
      <c r="F40" s="47"/>
      <c r="G40" s="47"/>
      <c r="H40" s="47"/>
      <c r="I40" s="47"/>
      <c r="J40" s="47"/>
    </row>
    <row r="41" spans="3:10" x14ac:dyDescent="0.25">
      <c r="C41" s="47"/>
      <c r="D41" s="47"/>
      <c r="E41" s="47"/>
      <c r="F41" s="47"/>
      <c r="G41" s="47"/>
      <c r="H41" s="47"/>
      <c r="I41" s="47"/>
      <c r="J41" s="47"/>
    </row>
    <row r="42" spans="3:10" x14ac:dyDescent="0.25">
      <c r="C42" s="47"/>
      <c r="D42" s="47"/>
      <c r="E42" s="47"/>
      <c r="F42" s="47"/>
      <c r="G42" s="47"/>
      <c r="H42" s="47"/>
      <c r="I42" s="47"/>
      <c r="J42" s="47"/>
    </row>
    <row r="43" spans="3:10" x14ac:dyDescent="0.25">
      <c r="C43" s="47"/>
      <c r="D43" s="47"/>
      <c r="E43" s="47"/>
      <c r="F43" s="47"/>
      <c r="G43" s="47"/>
      <c r="H43" s="47"/>
      <c r="I43" s="47"/>
      <c r="J43" s="47"/>
    </row>
    <row r="44" spans="3:10" x14ac:dyDescent="0.25">
      <c r="C44" s="47"/>
      <c r="D44" s="47"/>
      <c r="E44" s="47"/>
      <c r="F44" s="47"/>
      <c r="G44" s="47"/>
      <c r="H44" s="47"/>
      <c r="I44" s="47"/>
      <c r="J44" s="47"/>
    </row>
    <row r="45" spans="3:10" x14ac:dyDescent="0.25">
      <c r="C45" s="47"/>
      <c r="D45" s="47"/>
      <c r="E45" s="47"/>
      <c r="F45" s="47"/>
      <c r="G45" s="47"/>
      <c r="H45" s="47"/>
      <c r="I45" s="47"/>
      <c r="J45" s="47"/>
    </row>
    <row r="46" spans="3:10" x14ac:dyDescent="0.25">
      <c r="C46" s="47"/>
      <c r="D46" s="47"/>
      <c r="E46" s="47"/>
      <c r="F46" s="47"/>
      <c r="G46" s="47"/>
      <c r="H46" s="47"/>
      <c r="I46" s="47"/>
      <c r="J46" s="47"/>
    </row>
    <row r="47" spans="3:10" x14ac:dyDescent="0.25">
      <c r="C47" s="47"/>
      <c r="D47" s="47"/>
      <c r="E47" s="47"/>
      <c r="F47" s="47"/>
      <c r="G47" s="47"/>
      <c r="H47" s="47"/>
      <c r="I47" s="47"/>
      <c r="J47" s="47"/>
    </row>
  </sheetData>
  <pageMargins left="0.7" right="0.7" top="0.75" bottom="0.75" header="0.3" footer="0.3"/>
  <pageSetup scale="76" orientation="landscape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L47"/>
  <sheetViews>
    <sheetView zoomScale="75" zoomScaleNormal="75" workbookViewId="0">
      <selection activeCell="C27" sqref="C27:I28"/>
    </sheetView>
  </sheetViews>
  <sheetFormatPr defaultRowHeight="15" x14ac:dyDescent="0.25"/>
  <cols>
    <col min="1" max="1" width="6.140625" customWidth="1"/>
    <col min="2" max="2" width="39" customWidth="1"/>
    <col min="3" max="7" width="17.85546875" bestFit="1" customWidth="1"/>
    <col min="8" max="8" width="17.42578125" bestFit="1" customWidth="1"/>
    <col min="9" max="9" width="17.85546875" bestFit="1" customWidth="1"/>
    <col min="10" max="10" width="20" customWidth="1"/>
  </cols>
  <sheetData>
    <row r="1" spans="1:12" ht="18.75" x14ac:dyDescent="0.3">
      <c r="A1" s="243" t="s">
        <v>8475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2" ht="18.75" x14ac:dyDescent="0.3">
      <c r="A2" s="243" t="s">
        <v>8495</v>
      </c>
      <c r="B2" s="244"/>
      <c r="C2" s="244"/>
      <c r="D2" s="244"/>
      <c r="E2" s="244"/>
      <c r="F2" s="244"/>
      <c r="G2" s="244"/>
      <c r="H2" s="244"/>
      <c r="I2" s="244"/>
      <c r="J2" s="244"/>
    </row>
    <row r="4" spans="1:12" x14ac:dyDescent="0.25">
      <c r="B4" s="4" t="s">
        <v>8440</v>
      </c>
      <c r="C4" s="4" t="s">
        <v>8441</v>
      </c>
      <c r="D4" s="245" t="s">
        <v>8442</v>
      </c>
      <c r="E4" s="4" t="s">
        <v>8477</v>
      </c>
      <c r="F4" s="245" t="s">
        <v>8478</v>
      </c>
      <c r="G4" s="4" t="s">
        <v>8479</v>
      </c>
      <c r="H4" s="4" t="s">
        <v>8480</v>
      </c>
      <c r="I4" s="4" t="s">
        <v>8481</v>
      </c>
      <c r="J4" s="4" t="s">
        <v>8482</v>
      </c>
    </row>
    <row r="5" spans="1:12" ht="26.25" x14ac:dyDescent="0.25">
      <c r="A5" s="246" t="s">
        <v>8483</v>
      </c>
      <c r="B5" s="247" t="s">
        <v>8484</v>
      </c>
      <c r="C5" s="247">
        <v>2020</v>
      </c>
      <c r="D5" s="247">
        <v>2021</v>
      </c>
      <c r="E5" s="247">
        <v>2022</v>
      </c>
      <c r="F5" s="247">
        <v>2023</v>
      </c>
      <c r="G5" s="247">
        <v>2024</v>
      </c>
      <c r="H5" s="247">
        <v>2025</v>
      </c>
      <c r="I5" s="248">
        <v>2026</v>
      </c>
      <c r="J5" s="249" t="s">
        <v>8485</v>
      </c>
    </row>
    <row r="6" spans="1:12" x14ac:dyDescent="0.25">
      <c r="A6" s="250"/>
      <c r="B6" s="251" t="s">
        <v>8486</v>
      </c>
      <c r="C6" s="252"/>
      <c r="D6" s="252"/>
      <c r="E6" s="252"/>
      <c r="F6" s="252"/>
      <c r="G6" s="252"/>
      <c r="H6" s="252"/>
      <c r="I6" s="253"/>
      <c r="J6" s="254"/>
    </row>
    <row r="7" spans="1:12" x14ac:dyDescent="0.25">
      <c r="A7" s="255">
        <v>1</v>
      </c>
      <c r="B7" s="256" t="s">
        <v>3</v>
      </c>
      <c r="C7" s="257">
        <v>36907329</v>
      </c>
      <c r="D7" s="257">
        <v>39297037</v>
      </c>
      <c r="E7" s="257">
        <v>43140873</v>
      </c>
      <c r="F7" s="257">
        <v>43728811</v>
      </c>
      <c r="G7" s="257">
        <v>43668907.5</v>
      </c>
      <c r="H7" s="257">
        <v>43258337</v>
      </c>
      <c r="I7" s="258">
        <v>43275588.5</v>
      </c>
      <c r="J7" s="259">
        <f>SUM(C7:I7)</f>
        <v>293276883</v>
      </c>
      <c r="L7" s="6">
        <v>20</v>
      </c>
    </row>
    <row r="8" spans="1:12" x14ac:dyDescent="0.25">
      <c r="A8" s="255">
        <v>2</v>
      </c>
      <c r="B8" s="256" t="s">
        <v>8471</v>
      </c>
      <c r="C8" s="260">
        <v>3438499.1840588958</v>
      </c>
      <c r="D8" s="260">
        <v>17943232.787011698</v>
      </c>
      <c r="E8" s="260">
        <v>23457005.708886314</v>
      </c>
      <c r="F8" s="260">
        <v>23216228.235154714</v>
      </c>
      <c r="G8" s="260">
        <v>26125596.026641406</v>
      </c>
      <c r="H8" s="260">
        <v>27427841.078103431</v>
      </c>
      <c r="I8" s="261">
        <v>30826185.688993663</v>
      </c>
      <c r="J8" s="262">
        <f t="shared" ref="J8:J17" si="0">SUM(C8:I8)</f>
        <v>152434588.70885012</v>
      </c>
      <c r="L8">
        <v>20</v>
      </c>
    </row>
    <row r="9" spans="1:12" x14ac:dyDescent="0.25">
      <c r="A9" s="255">
        <v>3</v>
      </c>
      <c r="B9" s="256" t="s">
        <v>4</v>
      </c>
      <c r="C9" s="260">
        <v>12185638</v>
      </c>
      <c r="D9" s="260">
        <v>11768208</v>
      </c>
      <c r="E9" s="260">
        <v>12501788</v>
      </c>
      <c r="F9" s="260">
        <v>12354210</v>
      </c>
      <c r="G9" s="260">
        <v>12297234</v>
      </c>
      <c r="H9" s="260">
        <v>12829535</v>
      </c>
      <c r="I9" s="261">
        <v>12301534</v>
      </c>
      <c r="J9" s="259">
        <f t="shared" si="0"/>
        <v>86238147</v>
      </c>
      <c r="L9">
        <v>15</v>
      </c>
    </row>
    <row r="10" spans="1:12" x14ac:dyDescent="0.25">
      <c r="A10" s="255">
        <v>4</v>
      </c>
      <c r="B10" s="256" t="s">
        <v>25</v>
      </c>
      <c r="C10" s="260">
        <v>19709314</v>
      </c>
      <c r="D10" s="260">
        <v>10645005</v>
      </c>
      <c r="E10" s="260">
        <v>16797568</v>
      </c>
      <c r="F10" s="260">
        <v>15541783</v>
      </c>
      <c r="G10" s="260">
        <v>7583329</v>
      </c>
      <c r="H10" s="260">
        <v>12385359</v>
      </c>
      <c r="I10" s="261">
        <v>7520674</v>
      </c>
      <c r="J10" s="259">
        <f t="shared" si="0"/>
        <v>90183032</v>
      </c>
      <c r="L10">
        <v>20</v>
      </c>
    </row>
    <row r="11" spans="1:12" x14ac:dyDescent="0.25">
      <c r="A11" s="255">
        <v>5</v>
      </c>
      <c r="B11" s="256" t="s">
        <v>8470</v>
      </c>
      <c r="C11" s="260">
        <v>3977888</v>
      </c>
      <c r="D11" s="260">
        <v>15526273</v>
      </c>
      <c r="E11" s="260">
        <v>10612080</v>
      </c>
      <c r="F11" s="260">
        <v>10824322</v>
      </c>
      <c r="G11" s="260">
        <v>11040808</v>
      </c>
      <c r="H11" s="260">
        <v>11261624</v>
      </c>
      <c r="I11" s="261">
        <v>11486857</v>
      </c>
      <c r="J11" s="259">
        <f t="shared" si="0"/>
        <v>74729852</v>
      </c>
      <c r="L11" s="6">
        <v>15</v>
      </c>
    </row>
    <row r="12" spans="1:12" x14ac:dyDescent="0.25">
      <c r="A12" s="255">
        <v>6</v>
      </c>
      <c r="B12" s="256" t="s">
        <v>8469</v>
      </c>
      <c r="C12" s="260">
        <v>12736644</v>
      </c>
      <c r="D12" s="260">
        <v>10185425</v>
      </c>
      <c r="E12" s="260">
        <v>10389133</v>
      </c>
      <c r="F12" s="260">
        <v>7413292</v>
      </c>
      <c r="G12" s="260">
        <v>0</v>
      </c>
      <c r="H12" s="260">
        <v>0</v>
      </c>
      <c r="I12" s="261">
        <v>0</v>
      </c>
      <c r="J12" s="259">
        <f t="shared" si="0"/>
        <v>40724494</v>
      </c>
      <c r="L12" s="6">
        <v>7</v>
      </c>
    </row>
    <row r="13" spans="1:12" x14ac:dyDescent="0.25">
      <c r="A13" s="255">
        <v>7</v>
      </c>
      <c r="B13" s="256" t="s">
        <v>8487</v>
      </c>
      <c r="C13" s="260">
        <v>1905092</v>
      </c>
      <c r="D13" s="260">
        <v>8722818.2396799996</v>
      </c>
      <c r="E13" s="260">
        <v>4056062</v>
      </c>
      <c r="F13" s="260">
        <v>6019291.4988627201</v>
      </c>
      <c r="G13" s="260">
        <v>5095373</v>
      </c>
      <c r="H13" s="260">
        <v>5976129</v>
      </c>
      <c r="I13" s="261">
        <v>6469332</v>
      </c>
      <c r="J13" s="259">
        <f t="shared" si="0"/>
        <v>38244097.738542721</v>
      </c>
      <c r="L13" s="6">
        <v>20</v>
      </c>
    </row>
    <row r="14" spans="1:12" x14ac:dyDescent="0.25">
      <c r="A14" s="255">
        <v>8</v>
      </c>
      <c r="B14" s="256" t="s">
        <v>6</v>
      </c>
      <c r="C14" s="260">
        <v>0</v>
      </c>
      <c r="D14" s="260">
        <v>0</v>
      </c>
      <c r="E14" s="260">
        <v>0</v>
      </c>
      <c r="F14" s="260">
        <v>0</v>
      </c>
      <c r="G14" s="260">
        <v>0</v>
      </c>
      <c r="H14" s="260">
        <v>0</v>
      </c>
      <c r="I14" s="261">
        <v>0</v>
      </c>
      <c r="J14" s="259">
        <f t="shared" si="0"/>
        <v>0</v>
      </c>
      <c r="L14" s="6">
        <v>15</v>
      </c>
    </row>
    <row r="15" spans="1:12" x14ac:dyDescent="0.25">
      <c r="A15" s="255">
        <v>9</v>
      </c>
      <c r="B15" s="256" t="s">
        <v>5</v>
      </c>
      <c r="C15" s="260">
        <v>0</v>
      </c>
      <c r="D15" s="260">
        <v>418301</v>
      </c>
      <c r="E15" s="260">
        <v>0</v>
      </c>
      <c r="F15" s="260">
        <v>534073.39563887997</v>
      </c>
      <c r="G15" s="260">
        <v>1377681.0035516575</v>
      </c>
      <c r="H15" s="260">
        <v>586933.32967201155</v>
      </c>
      <c r="I15" s="261">
        <v>2481778.3592602904</v>
      </c>
      <c r="J15" s="259">
        <f t="shared" si="0"/>
        <v>5398767.0881228391</v>
      </c>
      <c r="L15" s="6">
        <v>15</v>
      </c>
    </row>
    <row r="16" spans="1:12" x14ac:dyDescent="0.25">
      <c r="A16" s="255">
        <v>10</v>
      </c>
      <c r="B16" s="256" t="s">
        <v>7</v>
      </c>
      <c r="C16" s="260">
        <v>2989365</v>
      </c>
      <c r="D16" s="260">
        <v>2589813</v>
      </c>
      <c r="E16" s="260">
        <v>3387682</v>
      </c>
      <c r="F16" s="260">
        <v>3455435</v>
      </c>
      <c r="G16" s="260">
        <v>3524544</v>
      </c>
      <c r="H16" s="260">
        <v>3595035</v>
      </c>
      <c r="I16" s="261">
        <v>3666935</v>
      </c>
      <c r="J16" s="259">
        <f t="shared" si="0"/>
        <v>23208809</v>
      </c>
      <c r="L16" s="6">
        <v>20</v>
      </c>
    </row>
    <row r="17" spans="1:12" x14ac:dyDescent="0.25">
      <c r="A17" s="255">
        <v>11</v>
      </c>
      <c r="B17" s="256" t="s">
        <v>8468</v>
      </c>
      <c r="C17" s="263">
        <v>0</v>
      </c>
      <c r="D17" s="263">
        <v>0</v>
      </c>
      <c r="E17" s="263">
        <v>0</v>
      </c>
      <c r="F17" s="263">
        <v>0</v>
      </c>
      <c r="G17" s="263">
        <v>0</v>
      </c>
      <c r="H17" s="263">
        <v>0</v>
      </c>
      <c r="I17" s="264">
        <v>0</v>
      </c>
      <c r="J17" s="265">
        <f t="shared" si="0"/>
        <v>0</v>
      </c>
      <c r="L17" s="6">
        <v>15</v>
      </c>
    </row>
    <row r="18" spans="1:12" x14ac:dyDescent="0.25">
      <c r="A18" s="255">
        <v>12</v>
      </c>
      <c r="B18" s="266" t="s">
        <v>8488</v>
      </c>
      <c r="C18" s="257">
        <f>SUM(C7:C17)</f>
        <v>93849769.184058905</v>
      </c>
      <c r="D18" s="257">
        <f t="shared" ref="D18:J18" si="1">SUM(D7:D17)</f>
        <v>117096113.0266917</v>
      </c>
      <c r="E18" s="257">
        <f t="shared" si="1"/>
        <v>124342191.70888631</v>
      </c>
      <c r="F18" s="257">
        <f t="shared" si="1"/>
        <v>123087446.12965631</v>
      </c>
      <c r="G18" s="257">
        <f t="shared" si="1"/>
        <v>110713472.53019306</v>
      </c>
      <c r="H18" s="257">
        <f t="shared" si="1"/>
        <v>117320793.40777543</v>
      </c>
      <c r="I18" s="258">
        <f t="shared" si="1"/>
        <v>118028884.54825395</v>
      </c>
      <c r="J18" s="259">
        <f t="shared" si="1"/>
        <v>804438670.53551567</v>
      </c>
    </row>
    <row r="19" spans="1:12" x14ac:dyDescent="0.25">
      <c r="A19" s="255"/>
      <c r="B19" s="267"/>
      <c r="C19" s="257"/>
      <c r="D19" s="257"/>
      <c r="E19" s="257"/>
      <c r="F19" s="257"/>
      <c r="G19" s="257"/>
      <c r="H19" s="257"/>
      <c r="I19" s="258"/>
      <c r="J19" s="259"/>
    </row>
    <row r="20" spans="1:12" x14ac:dyDescent="0.25">
      <c r="A20" s="255"/>
      <c r="B20" s="266" t="s">
        <v>8489</v>
      </c>
      <c r="C20" s="257"/>
      <c r="D20" s="257"/>
      <c r="E20" s="257"/>
      <c r="F20" s="257"/>
      <c r="G20" s="257"/>
      <c r="H20" s="257"/>
      <c r="I20" s="258"/>
      <c r="J20" s="259"/>
    </row>
    <row r="21" spans="1:12" x14ac:dyDescent="0.25">
      <c r="A21" s="255">
        <v>13</v>
      </c>
      <c r="B21" s="256" t="s">
        <v>10</v>
      </c>
      <c r="C21" s="260">
        <v>14051329</v>
      </c>
      <c r="D21" s="260">
        <v>12637770</v>
      </c>
      <c r="E21" s="260">
        <v>15824290</v>
      </c>
      <c r="F21" s="260">
        <v>16533209</v>
      </c>
      <c r="G21" s="260">
        <v>16375512</v>
      </c>
      <c r="H21" s="260">
        <v>14479231</v>
      </c>
      <c r="I21" s="261">
        <v>14768815</v>
      </c>
      <c r="J21" s="259">
        <f>SUM(C21:I21)</f>
        <v>104670156</v>
      </c>
      <c r="L21" s="6">
        <v>20</v>
      </c>
    </row>
    <row r="22" spans="1:12" x14ac:dyDescent="0.25">
      <c r="A22" s="255">
        <v>14</v>
      </c>
      <c r="B22" s="256" t="s">
        <v>8490</v>
      </c>
      <c r="C22" s="263">
        <v>0</v>
      </c>
      <c r="D22" s="263">
        <v>8740386</v>
      </c>
      <c r="E22" s="263">
        <v>7472638.6667999998</v>
      </c>
      <c r="F22" s="263">
        <v>31935951</v>
      </c>
      <c r="G22" s="263">
        <v>0</v>
      </c>
      <c r="H22" s="263">
        <v>16777568</v>
      </c>
      <c r="I22" s="264">
        <v>0</v>
      </c>
      <c r="J22" s="265">
        <f>SUM(C22:I22)</f>
        <v>64926543.6668</v>
      </c>
      <c r="L22" s="6">
        <v>20</v>
      </c>
    </row>
    <row r="23" spans="1:12" x14ac:dyDescent="0.25">
      <c r="A23" s="255">
        <v>15</v>
      </c>
      <c r="B23" s="266" t="s">
        <v>8491</v>
      </c>
      <c r="C23" s="257">
        <f>SUM(C21:C22)</f>
        <v>14051329</v>
      </c>
      <c r="D23" s="257">
        <f t="shared" ref="D23:J23" si="2">SUM(D21:D22)</f>
        <v>21378156</v>
      </c>
      <c r="E23" s="257">
        <f t="shared" si="2"/>
        <v>23296928.6668</v>
      </c>
      <c r="F23" s="257">
        <f t="shared" si="2"/>
        <v>48469160</v>
      </c>
      <c r="G23" s="257">
        <f t="shared" si="2"/>
        <v>16375512</v>
      </c>
      <c r="H23" s="257">
        <f t="shared" si="2"/>
        <v>31256799</v>
      </c>
      <c r="I23" s="258">
        <f t="shared" si="2"/>
        <v>14768815</v>
      </c>
      <c r="J23" s="259">
        <f t="shared" si="2"/>
        <v>169596699.66679999</v>
      </c>
    </row>
    <row r="24" spans="1:12" x14ac:dyDescent="0.25">
      <c r="A24" s="255"/>
      <c r="B24" s="267"/>
      <c r="C24" s="257"/>
      <c r="D24" s="257"/>
      <c r="E24" s="257"/>
      <c r="F24" s="257"/>
      <c r="G24" s="257"/>
      <c r="H24" s="257"/>
      <c r="I24" s="258"/>
      <c r="J24" s="259"/>
    </row>
    <row r="25" spans="1:12" ht="15.75" thickBot="1" x14ac:dyDescent="0.3">
      <c r="A25" s="268">
        <v>16</v>
      </c>
      <c r="B25" s="269" t="s">
        <v>8492</v>
      </c>
      <c r="C25" s="270">
        <f>+C18+C23</f>
        <v>107901098.1840589</v>
      </c>
      <c r="D25" s="270">
        <f t="shared" ref="D25:J25" si="3">+D18+D23</f>
        <v>138474269.0266917</v>
      </c>
      <c r="E25" s="270">
        <f t="shared" si="3"/>
        <v>147639120.37568632</v>
      </c>
      <c r="F25" s="270">
        <f t="shared" si="3"/>
        <v>171556606.12965631</v>
      </c>
      <c r="G25" s="270">
        <f t="shared" si="3"/>
        <v>127088984.53019306</v>
      </c>
      <c r="H25" s="270">
        <f t="shared" si="3"/>
        <v>148577592.40777543</v>
      </c>
      <c r="I25" s="271">
        <f t="shared" si="3"/>
        <v>132797699.54825395</v>
      </c>
      <c r="J25" s="272">
        <f t="shared" si="3"/>
        <v>974035370.20231569</v>
      </c>
    </row>
    <row r="26" spans="1:12" x14ac:dyDescent="0.25">
      <c r="A26" s="255"/>
      <c r="B26" s="267"/>
      <c r="C26" s="257"/>
      <c r="D26" s="257"/>
      <c r="E26" s="257"/>
      <c r="F26" s="257"/>
      <c r="G26" s="257"/>
      <c r="H26" s="257"/>
      <c r="I26" s="258"/>
      <c r="J26" s="259"/>
    </row>
    <row r="27" spans="1:12" x14ac:dyDescent="0.25">
      <c r="A27" s="255">
        <v>17</v>
      </c>
      <c r="B27" s="267" t="s">
        <v>8493</v>
      </c>
      <c r="C27" s="257">
        <v>17723974.895941105</v>
      </c>
      <c r="D27" s="257">
        <v>23788178.949788302</v>
      </c>
      <c r="E27" s="257">
        <v>24317119.027113684</v>
      </c>
      <c r="F27" s="257">
        <v>35239324.407931432</v>
      </c>
      <c r="G27" s="257">
        <v>35986714.567098752</v>
      </c>
      <c r="H27" s="257">
        <v>37471931.485300466</v>
      </c>
      <c r="I27" s="258">
        <v>27869175.371678643</v>
      </c>
      <c r="J27" s="259">
        <f>SUM(C27:I27)</f>
        <v>202396418.7048524</v>
      </c>
    </row>
    <row r="28" spans="1:12" x14ac:dyDescent="0.25">
      <c r="A28" s="255">
        <v>18</v>
      </c>
      <c r="B28" s="267" t="s">
        <v>8494</v>
      </c>
      <c r="C28" s="257">
        <v>107901098.24207206</v>
      </c>
      <c r="D28" s="257">
        <v>138474269.11083016</v>
      </c>
      <c r="E28" s="257">
        <v>147639120.01947764</v>
      </c>
      <c r="F28" s="257">
        <v>171556605.59006453</v>
      </c>
      <c r="G28" s="257">
        <v>127088984.99632089</v>
      </c>
      <c r="H28" s="257">
        <v>148577591.94452512</v>
      </c>
      <c r="I28" s="258">
        <v>132797700.29445028</v>
      </c>
      <c r="J28" s="265">
        <f>SUM(C28:I28)</f>
        <v>974035370.19774067</v>
      </c>
    </row>
    <row r="29" spans="1:12" x14ac:dyDescent="0.25">
      <c r="A29" s="273">
        <v>19</v>
      </c>
      <c r="B29" s="274" t="s">
        <v>8492</v>
      </c>
      <c r="C29" s="275">
        <f>SUM(C27:C28)</f>
        <v>125625073.13801317</v>
      </c>
      <c r="D29" s="275">
        <f t="shared" ref="D29:J29" si="4">SUM(D27:D28)</f>
        <v>162262448.06061846</v>
      </c>
      <c r="E29" s="275">
        <f t="shared" si="4"/>
        <v>171956239.04659131</v>
      </c>
      <c r="F29" s="275">
        <f t="shared" si="4"/>
        <v>206795929.99799597</v>
      </c>
      <c r="G29" s="275">
        <f t="shared" si="4"/>
        <v>163075699.56341964</v>
      </c>
      <c r="H29" s="275">
        <f t="shared" si="4"/>
        <v>186049523.4298256</v>
      </c>
      <c r="I29" s="276">
        <f t="shared" si="4"/>
        <v>160666875.66612893</v>
      </c>
      <c r="J29" s="277">
        <f t="shared" si="4"/>
        <v>1176431788.9025931</v>
      </c>
    </row>
    <row r="32" spans="1:12" x14ac:dyDescent="0.25">
      <c r="C32" s="47"/>
      <c r="D32" s="47"/>
      <c r="E32" s="47"/>
      <c r="F32" s="47"/>
      <c r="G32" s="47"/>
      <c r="H32" s="47"/>
      <c r="I32" s="47"/>
      <c r="J32" s="47"/>
    </row>
    <row r="33" spans="3:10" x14ac:dyDescent="0.25">
      <c r="C33" s="47"/>
      <c r="D33" s="47"/>
      <c r="E33" s="47"/>
      <c r="F33" s="47"/>
      <c r="G33" s="47"/>
      <c r="H33" s="47"/>
      <c r="I33" s="47"/>
      <c r="J33" s="47"/>
    </row>
    <row r="34" spans="3:10" x14ac:dyDescent="0.25">
      <c r="C34" s="47"/>
      <c r="D34" s="47"/>
      <c r="E34" s="47"/>
      <c r="F34" s="47"/>
      <c r="G34" s="47"/>
      <c r="H34" s="47"/>
      <c r="I34" s="47"/>
      <c r="J34" s="47"/>
    </row>
    <row r="35" spans="3:10" x14ac:dyDescent="0.25">
      <c r="C35" s="47"/>
      <c r="D35" s="47"/>
      <c r="E35" s="47"/>
      <c r="F35" s="47"/>
      <c r="G35" s="47"/>
      <c r="H35" s="47"/>
      <c r="I35" s="47"/>
      <c r="J35" s="47"/>
    </row>
    <row r="36" spans="3:10" x14ac:dyDescent="0.25">
      <c r="C36" s="47"/>
      <c r="D36" s="47"/>
      <c r="E36" s="47"/>
      <c r="F36" s="47"/>
      <c r="G36" s="47"/>
      <c r="H36" s="47"/>
      <c r="I36" s="47"/>
      <c r="J36" s="47"/>
    </row>
    <row r="37" spans="3:10" x14ac:dyDescent="0.25">
      <c r="C37" s="47"/>
      <c r="D37" s="47"/>
      <c r="E37" s="47"/>
      <c r="F37" s="47"/>
      <c r="G37" s="47"/>
      <c r="H37" s="47"/>
      <c r="I37" s="47"/>
      <c r="J37" s="47"/>
    </row>
    <row r="38" spans="3:10" x14ac:dyDescent="0.25">
      <c r="C38" s="47"/>
      <c r="D38" s="47"/>
      <c r="E38" s="47"/>
      <c r="F38" s="47"/>
      <c r="G38" s="47"/>
      <c r="H38" s="47"/>
      <c r="I38" s="47"/>
      <c r="J38" s="47"/>
    </row>
    <row r="39" spans="3:10" x14ac:dyDescent="0.25">
      <c r="C39" s="47"/>
      <c r="D39" s="47"/>
      <c r="E39" s="47"/>
      <c r="F39" s="47"/>
      <c r="G39" s="47"/>
      <c r="H39" s="47"/>
      <c r="I39" s="47"/>
      <c r="J39" s="47"/>
    </row>
    <row r="40" spans="3:10" x14ac:dyDescent="0.25">
      <c r="C40" s="47"/>
      <c r="D40" s="47"/>
      <c r="E40" s="47"/>
      <c r="F40" s="47"/>
      <c r="G40" s="47"/>
      <c r="H40" s="47"/>
      <c r="I40" s="47"/>
      <c r="J40" s="47"/>
    </row>
    <row r="41" spans="3:10" x14ac:dyDescent="0.25">
      <c r="C41" s="47"/>
      <c r="D41" s="47"/>
      <c r="E41" s="47"/>
      <c r="F41" s="47"/>
      <c r="G41" s="47"/>
      <c r="H41" s="47"/>
      <c r="I41" s="47"/>
      <c r="J41" s="47"/>
    </row>
    <row r="42" spans="3:10" x14ac:dyDescent="0.25">
      <c r="C42" s="47"/>
      <c r="D42" s="47"/>
      <c r="E42" s="47"/>
      <c r="F42" s="47"/>
      <c r="G42" s="47"/>
      <c r="H42" s="47"/>
      <c r="I42" s="47"/>
      <c r="J42" s="47"/>
    </row>
    <row r="43" spans="3:10" x14ac:dyDescent="0.25">
      <c r="C43" s="47"/>
      <c r="D43" s="47"/>
      <c r="E43" s="47"/>
      <c r="F43" s="47"/>
      <c r="G43" s="47"/>
      <c r="H43" s="47"/>
      <c r="I43" s="47"/>
      <c r="J43" s="47"/>
    </row>
    <row r="44" spans="3:10" x14ac:dyDescent="0.25">
      <c r="C44" s="47"/>
      <c r="D44" s="47"/>
      <c r="E44" s="47"/>
      <c r="F44" s="47"/>
      <c r="G44" s="47"/>
      <c r="H44" s="47"/>
      <c r="I44" s="47"/>
      <c r="J44" s="47"/>
    </row>
    <row r="45" spans="3:10" x14ac:dyDescent="0.25">
      <c r="C45" s="47"/>
      <c r="D45" s="47"/>
      <c r="E45" s="47"/>
      <c r="F45" s="47"/>
      <c r="G45" s="47"/>
      <c r="H45" s="47"/>
      <c r="I45" s="47"/>
      <c r="J45" s="47"/>
    </row>
    <row r="46" spans="3:10" x14ac:dyDescent="0.25">
      <c r="C46" s="47"/>
      <c r="D46" s="47"/>
      <c r="E46" s="47"/>
      <c r="F46" s="47"/>
      <c r="G46" s="47"/>
      <c r="H46" s="47"/>
      <c r="I46" s="47"/>
      <c r="J46" s="47"/>
    </row>
    <row r="47" spans="3:10" x14ac:dyDescent="0.25">
      <c r="C47" s="47"/>
      <c r="D47" s="47"/>
      <c r="E47" s="47"/>
      <c r="F47" s="47"/>
      <c r="G47" s="47"/>
      <c r="H47" s="47"/>
      <c r="I47" s="47"/>
      <c r="J47" s="47"/>
    </row>
  </sheetData>
  <pageMargins left="0.7" right="0.7" top="0.75" bottom="0.75" header="0.3" footer="0.3"/>
  <pageSetup scale="76" orientation="landscape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B1:M35"/>
  <sheetViews>
    <sheetView topLeftCell="D1" zoomScale="110" zoomScaleNormal="110" workbookViewId="0">
      <selection activeCell="K3" sqref="K3"/>
    </sheetView>
  </sheetViews>
  <sheetFormatPr defaultRowHeight="15" x14ac:dyDescent="0.25"/>
  <cols>
    <col min="1" max="1" width="1.140625" customWidth="1"/>
    <col min="2" max="2" width="3.5703125" style="1" bestFit="1" customWidth="1"/>
    <col min="3" max="3" width="41.85546875" bestFit="1" customWidth="1"/>
    <col min="4" max="10" width="13.5703125" style="1" bestFit="1" customWidth="1"/>
    <col min="11" max="11" width="15.5703125" style="1" bestFit="1" customWidth="1"/>
  </cols>
  <sheetData>
    <row r="1" spans="2:13" ht="8.25" customHeight="1" thickBot="1" x14ac:dyDescent="0.3"/>
    <row r="2" spans="2:13" ht="15.75" thickBot="1" x14ac:dyDescent="0.3">
      <c r="C2" s="9" t="s">
        <v>1</v>
      </c>
      <c r="D2" s="242">
        <v>1</v>
      </c>
      <c r="E2" s="242">
        <v>2</v>
      </c>
      <c r="F2" s="242">
        <v>3</v>
      </c>
      <c r="G2" s="242">
        <v>4</v>
      </c>
      <c r="H2" s="242">
        <v>5</v>
      </c>
      <c r="I2" s="242">
        <v>6</v>
      </c>
      <c r="J2" s="242">
        <v>7</v>
      </c>
      <c r="K2" s="241" t="s">
        <v>8474</v>
      </c>
    </row>
    <row r="3" spans="2:13" ht="15.75" thickBot="1" x14ac:dyDescent="0.3">
      <c r="C3" s="9" t="s">
        <v>8473</v>
      </c>
      <c r="D3" s="240">
        <f t="shared" ref="D3:J3" si="0">D16+D35</f>
        <v>125625073.13801317</v>
      </c>
      <c r="E3" s="240">
        <f t="shared" si="0"/>
        <v>162262448.22621846</v>
      </c>
      <c r="F3" s="240">
        <f t="shared" si="0"/>
        <v>171956239.52264845</v>
      </c>
      <c r="G3" s="240">
        <f t="shared" si="0"/>
        <v>206795930.08371022</v>
      </c>
      <c r="H3" s="240">
        <f t="shared" si="0"/>
        <v>163075699.95084822</v>
      </c>
      <c r="I3" s="240">
        <f t="shared" si="0"/>
        <v>186049523.32500276</v>
      </c>
      <c r="J3" s="240">
        <f t="shared" si="0"/>
        <v>160666874.93920964</v>
      </c>
      <c r="K3" s="240">
        <f>SUM(D3:J3)</f>
        <v>1176431789.1856511</v>
      </c>
    </row>
    <row r="4" spans="2:13" ht="16.5" thickBot="1" x14ac:dyDescent="0.3">
      <c r="C4" s="295" t="s">
        <v>2</v>
      </c>
      <c r="D4" s="296"/>
      <c r="E4" s="296"/>
      <c r="F4" s="296"/>
      <c r="G4" s="296"/>
      <c r="H4" s="296"/>
      <c r="I4" s="296"/>
      <c r="J4" s="296"/>
      <c r="K4" s="297"/>
      <c r="M4" t="s">
        <v>8472</v>
      </c>
    </row>
    <row r="5" spans="2:13" s="6" customFormat="1" ht="15.75" x14ac:dyDescent="0.25">
      <c r="B5" s="237">
        <v>1</v>
      </c>
      <c r="C5" s="239" t="s">
        <v>3</v>
      </c>
      <c r="D5" s="25">
        <v>36907327.854799993</v>
      </c>
      <c r="E5" s="25">
        <v>39297038.827200003</v>
      </c>
      <c r="F5" s="25">
        <v>43140873.639832467</v>
      </c>
      <c r="G5" s="25">
        <v>43728812.785840951</v>
      </c>
      <c r="H5" s="25">
        <v>43668908.819252156</v>
      </c>
      <c r="I5" s="25">
        <v>43258338.808348924</v>
      </c>
      <c r="J5" s="25">
        <v>43275587.69655928</v>
      </c>
      <c r="K5" s="232">
        <f t="shared" ref="K5:K16" si="1">SUM(D5:J5)</f>
        <v>293276888.43183374</v>
      </c>
      <c r="M5" s="6">
        <v>20</v>
      </c>
    </row>
    <row r="6" spans="2:13" ht="15.75" x14ac:dyDescent="0.25">
      <c r="B6" s="231">
        <v>2</v>
      </c>
      <c r="C6" s="236" t="s">
        <v>8471</v>
      </c>
      <c r="D6" s="25">
        <v>9389894.3800000027</v>
      </c>
      <c r="E6" s="25">
        <v>30877232.576800004</v>
      </c>
      <c r="F6" s="25">
        <v>34433524.736000001</v>
      </c>
      <c r="G6" s="25">
        <v>30234276.987369478</v>
      </c>
      <c r="H6" s="25">
        <v>44486951.447761893</v>
      </c>
      <c r="I6" s="25">
        <v>47234940.316607617</v>
      </c>
      <c r="J6" s="25">
        <v>46536273.120720133</v>
      </c>
      <c r="K6" s="22">
        <f t="shared" si="1"/>
        <v>243193093.56525916</v>
      </c>
      <c r="M6">
        <v>20</v>
      </c>
    </row>
    <row r="7" spans="2:13" ht="15.75" x14ac:dyDescent="0.25">
      <c r="B7" s="231">
        <v>3</v>
      </c>
      <c r="C7" s="236" t="s">
        <v>4</v>
      </c>
      <c r="D7" s="25">
        <v>12185638</v>
      </c>
      <c r="E7" s="25">
        <v>11768208</v>
      </c>
      <c r="F7" s="25">
        <v>12501787.942512</v>
      </c>
      <c r="G7" s="25">
        <v>12354209.5663008</v>
      </c>
      <c r="H7" s="25">
        <v>12297234.320748748</v>
      </c>
      <c r="I7" s="25">
        <v>12829535.082484497</v>
      </c>
      <c r="J7" s="25">
        <v>12301534.417817026</v>
      </c>
      <c r="K7" s="22">
        <f t="shared" si="1"/>
        <v>86238147.329863071</v>
      </c>
      <c r="M7">
        <v>15</v>
      </c>
    </row>
    <row r="8" spans="2:13" ht="15.75" customHeight="1" x14ac:dyDescent="0.25">
      <c r="B8" s="231">
        <v>4</v>
      </c>
      <c r="C8" s="236" t="s">
        <v>25</v>
      </c>
      <c r="D8" s="25">
        <v>19709314.140000001</v>
      </c>
      <c r="E8" s="25">
        <v>10645004.498399999</v>
      </c>
      <c r="F8" s="25">
        <v>16797567.6404</v>
      </c>
      <c r="G8" s="25">
        <v>15541782.851872798</v>
      </c>
      <c r="H8" s="25">
        <v>7583329.3131430559</v>
      </c>
      <c r="I8" s="25">
        <v>12385358.605728067</v>
      </c>
      <c r="J8" s="25">
        <v>7520672.5058620293</v>
      </c>
      <c r="K8" s="22">
        <f t="shared" si="1"/>
        <v>90183029.555405945</v>
      </c>
      <c r="M8">
        <v>20</v>
      </c>
    </row>
    <row r="9" spans="2:13" s="6" customFormat="1" ht="15.75" x14ac:dyDescent="0.25">
      <c r="B9" s="237">
        <v>5</v>
      </c>
      <c r="C9" s="236" t="s">
        <v>8470</v>
      </c>
      <c r="D9" s="25">
        <v>3977888.12375717</v>
      </c>
      <c r="E9" s="25">
        <v>15526273.745498443</v>
      </c>
      <c r="F9" s="25">
        <v>10612080</v>
      </c>
      <c r="G9" s="25">
        <v>10824321.6</v>
      </c>
      <c r="H9" s="25">
        <v>11040808.032</v>
      </c>
      <c r="I9" s="25">
        <v>11261624.192640001</v>
      </c>
      <c r="J9" s="25">
        <v>11486856.676492799</v>
      </c>
      <c r="K9" s="22">
        <f t="shared" si="1"/>
        <v>74729852.370388404</v>
      </c>
      <c r="M9" s="6">
        <v>15</v>
      </c>
    </row>
    <row r="10" spans="2:13" ht="15.75" x14ac:dyDescent="0.25">
      <c r="B10" s="237">
        <v>6</v>
      </c>
      <c r="C10" s="230" t="s">
        <v>8469</v>
      </c>
      <c r="D10" s="25">
        <v>12736644</v>
      </c>
      <c r="E10" s="25">
        <v>10185425</v>
      </c>
      <c r="F10" s="25">
        <v>10389133</v>
      </c>
      <c r="G10" s="25">
        <v>7413292</v>
      </c>
      <c r="H10" s="25">
        <v>0</v>
      </c>
      <c r="I10" s="25">
        <v>0</v>
      </c>
      <c r="J10" s="25">
        <v>0</v>
      </c>
      <c r="K10" s="22">
        <f t="shared" si="1"/>
        <v>40724494</v>
      </c>
      <c r="M10" s="6">
        <v>7</v>
      </c>
    </row>
    <row r="11" spans="2:13" ht="15.75" x14ac:dyDescent="0.25">
      <c r="B11" s="237">
        <v>7</v>
      </c>
      <c r="C11" s="236" t="s">
        <v>8487</v>
      </c>
      <c r="D11" s="25">
        <v>1905092.08</v>
      </c>
      <c r="E11" s="25">
        <v>8722817.8480799999</v>
      </c>
      <c r="F11" s="25">
        <v>4056062</v>
      </c>
      <c r="G11" s="25">
        <v>6019290.3372902432</v>
      </c>
      <c r="H11" s="25">
        <v>5095373.0037125787</v>
      </c>
      <c r="I11" s="25">
        <v>5976127.2761071948</v>
      </c>
      <c r="J11" s="25">
        <v>6469332.9582707779</v>
      </c>
      <c r="K11" s="22">
        <f t="shared" si="1"/>
        <v>38244095.503460795</v>
      </c>
      <c r="M11" s="6">
        <v>20</v>
      </c>
    </row>
    <row r="12" spans="2:13" ht="15.75" x14ac:dyDescent="0.25">
      <c r="B12" s="237">
        <v>8</v>
      </c>
      <c r="C12" s="236" t="s">
        <v>6</v>
      </c>
      <c r="D12" s="25">
        <v>7271227.4194560004</v>
      </c>
      <c r="E12" s="25">
        <v>4376598.7130400008</v>
      </c>
      <c r="F12" s="25">
        <v>4132020</v>
      </c>
      <c r="G12" s="25">
        <v>11350070.930390369</v>
      </c>
      <c r="H12" s="25">
        <v>11497319.624280864</v>
      </c>
      <c r="I12" s="25">
        <v>10679473.236518394</v>
      </c>
      <c r="J12" s="25">
        <v>7601921.0428833729</v>
      </c>
      <c r="K12" s="22">
        <f t="shared" si="1"/>
        <v>56908630.966568999</v>
      </c>
      <c r="M12" s="6">
        <v>15</v>
      </c>
    </row>
    <row r="13" spans="2:13" s="6" customFormat="1" ht="15.75" x14ac:dyDescent="0.25">
      <c r="B13" s="237">
        <v>9</v>
      </c>
      <c r="C13" s="238" t="s">
        <v>5</v>
      </c>
      <c r="D13" s="25">
        <v>3042254.14</v>
      </c>
      <c r="E13" s="25">
        <v>2017899.0972</v>
      </c>
      <c r="F13" s="25">
        <v>4907055</v>
      </c>
      <c r="G13" s="25">
        <v>2926665.1536235195</v>
      </c>
      <c r="H13" s="25">
        <v>4660779.2812175732</v>
      </c>
      <c r="I13" s="25">
        <v>5271907.4808735577</v>
      </c>
      <c r="J13" s="25">
        <v>4406330.8005934414</v>
      </c>
      <c r="K13" s="22">
        <f t="shared" si="1"/>
        <v>27232890.953508094</v>
      </c>
      <c r="M13" s="6">
        <v>15</v>
      </c>
    </row>
    <row r="14" spans="2:13" ht="15.75" x14ac:dyDescent="0.25">
      <c r="B14" s="237">
        <v>10</v>
      </c>
      <c r="C14" s="236" t="s">
        <v>7</v>
      </c>
      <c r="D14" s="25">
        <v>2989365</v>
      </c>
      <c r="E14" s="25">
        <v>2589813</v>
      </c>
      <c r="F14" s="25">
        <v>3387681.563904</v>
      </c>
      <c r="G14" s="25">
        <v>3455435.1951820799</v>
      </c>
      <c r="H14" s="25">
        <v>3524543.8990857215</v>
      </c>
      <c r="I14" s="25">
        <v>3595034.7770674364</v>
      </c>
      <c r="J14" s="25">
        <v>3666935.4726087837</v>
      </c>
      <c r="K14" s="26">
        <f t="shared" si="1"/>
        <v>23208808.907848019</v>
      </c>
      <c r="M14" s="6">
        <v>20</v>
      </c>
    </row>
    <row r="15" spans="2:13" ht="15.75" x14ac:dyDescent="0.25">
      <c r="B15" s="237">
        <v>11</v>
      </c>
      <c r="C15" s="236" t="s">
        <v>8468</v>
      </c>
      <c r="D15" s="25">
        <v>1459099</v>
      </c>
      <c r="E15" s="25">
        <v>1082432</v>
      </c>
      <c r="F15" s="25">
        <v>850792</v>
      </c>
      <c r="G15" s="25">
        <v>0</v>
      </c>
      <c r="H15" s="25">
        <v>0</v>
      </c>
      <c r="I15" s="25">
        <v>0</v>
      </c>
      <c r="J15" s="25">
        <v>0</v>
      </c>
      <c r="K15" s="22">
        <f t="shared" si="1"/>
        <v>3392323</v>
      </c>
      <c r="M15" s="6">
        <v>15</v>
      </c>
    </row>
    <row r="16" spans="2:13" ht="15.75" x14ac:dyDescent="0.25">
      <c r="B16" s="234"/>
      <c r="C16" s="8" t="s">
        <v>8</v>
      </c>
      <c r="D16" s="225">
        <f t="shared" ref="D16:J16" si="2">SUM(D5:D15)</f>
        <v>111573744.13801317</v>
      </c>
      <c r="E16" s="225">
        <f t="shared" si="2"/>
        <v>137088743.30621845</v>
      </c>
      <c r="F16" s="225">
        <f t="shared" si="2"/>
        <v>145208577.52264845</v>
      </c>
      <c r="G16" s="225">
        <f t="shared" si="2"/>
        <v>143848157.40787023</v>
      </c>
      <c r="H16" s="225">
        <f t="shared" si="2"/>
        <v>143855247.74120262</v>
      </c>
      <c r="I16" s="225">
        <f t="shared" si="2"/>
        <v>152492339.77637568</v>
      </c>
      <c r="J16" s="225">
        <f t="shared" si="2"/>
        <v>143265444.69180763</v>
      </c>
      <c r="K16" s="235">
        <f t="shared" si="1"/>
        <v>977332254.58413625</v>
      </c>
    </row>
    <row r="17" spans="2:13" ht="16.5" thickBot="1" x14ac:dyDescent="0.3">
      <c r="B17" s="234"/>
      <c r="J17" s="3"/>
      <c r="K17" s="13"/>
    </row>
    <row r="18" spans="2:13" ht="16.5" thickBot="1" x14ac:dyDescent="0.3">
      <c r="B18" s="234"/>
      <c r="C18" s="298" t="s">
        <v>9</v>
      </c>
      <c r="D18" s="299"/>
      <c r="E18" s="299"/>
      <c r="F18" s="299"/>
      <c r="G18" s="299"/>
      <c r="H18" s="299"/>
      <c r="I18" s="299"/>
      <c r="J18" s="299"/>
      <c r="K18" s="300"/>
    </row>
    <row r="19" spans="2:13" ht="15.75" x14ac:dyDescent="0.25">
      <c r="B19" s="231">
        <v>12</v>
      </c>
      <c r="C19" s="233" t="s">
        <v>10</v>
      </c>
      <c r="D19" s="278">
        <f>D20+D21</f>
        <v>14051329</v>
      </c>
      <c r="E19" s="278">
        <f t="shared" ref="E19:J19" si="3">E20+E21</f>
        <v>12637770</v>
      </c>
      <c r="F19" s="278">
        <f t="shared" si="3"/>
        <v>15824290</v>
      </c>
      <c r="G19" s="278">
        <f t="shared" si="3"/>
        <v>16533209</v>
      </c>
      <c r="H19" s="278">
        <f t="shared" si="3"/>
        <v>16375512</v>
      </c>
      <c r="I19" s="278">
        <f t="shared" si="3"/>
        <v>14479231</v>
      </c>
      <c r="J19" s="278">
        <f t="shared" si="3"/>
        <v>14768815</v>
      </c>
      <c r="K19" s="278">
        <f>SUM(D19:J19)</f>
        <v>104670156</v>
      </c>
    </row>
    <row r="20" spans="2:13" x14ac:dyDescent="0.25">
      <c r="B20" s="227" t="s">
        <v>8467</v>
      </c>
      <c r="C20" s="226" t="s">
        <v>11</v>
      </c>
      <c r="D20" s="25">
        <v>11255947</v>
      </c>
      <c r="E20" s="25">
        <v>10893621</v>
      </c>
      <c r="F20" s="25">
        <v>13644103</v>
      </c>
      <c r="G20" s="25">
        <v>13916985</v>
      </c>
      <c r="H20" s="25">
        <v>14195325</v>
      </c>
      <c r="I20" s="25">
        <v>14479231</v>
      </c>
      <c r="J20" s="25">
        <v>14768815</v>
      </c>
      <c r="K20" s="22">
        <f>SUM(D20:J20)</f>
        <v>93154027</v>
      </c>
      <c r="M20">
        <v>20</v>
      </c>
    </row>
    <row r="21" spans="2:13" x14ac:dyDescent="0.25">
      <c r="B21" s="227" t="s">
        <v>8466</v>
      </c>
      <c r="C21" s="226" t="s">
        <v>8465</v>
      </c>
      <c r="D21" s="21">
        <v>2795382</v>
      </c>
      <c r="E21" s="21">
        <v>1744149</v>
      </c>
      <c r="F21" s="21">
        <v>2180187</v>
      </c>
      <c r="G21" s="21">
        <v>2616224</v>
      </c>
      <c r="H21" s="21">
        <v>2180187</v>
      </c>
      <c r="I21" s="21"/>
      <c r="J21" s="21"/>
      <c r="K21" s="22">
        <f>SUM(D21:J21)</f>
        <v>11516129</v>
      </c>
      <c r="M21">
        <v>20</v>
      </c>
    </row>
    <row r="22" spans="2:13" ht="15.75" x14ac:dyDescent="0.25">
      <c r="B22" s="231">
        <v>13</v>
      </c>
      <c r="C22" s="230" t="s">
        <v>8490</v>
      </c>
      <c r="D22" s="279">
        <f>SUM(D23:D34)</f>
        <v>0</v>
      </c>
      <c r="E22" s="279">
        <f t="shared" ref="E22:J22" si="4">SUM(E23:E34)</f>
        <v>12535934.92</v>
      </c>
      <c r="F22" s="279">
        <f t="shared" si="4"/>
        <v>10923372</v>
      </c>
      <c r="G22" s="279">
        <f t="shared" si="4"/>
        <v>46414563.675839998</v>
      </c>
      <c r="H22" s="279">
        <f t="shared" si="4"/>
        <v>2844940.2096456001</v>
      </c>
      <c r="I22" s="279">
        <f t="shared" si="4"/>
        <v>19077952.548627075</v>
      </c>
      <c r="J22" s="279">
        <f t="shared" si="4"/>
        <v>2632615.2474020021</v>
      </c>
      <c r="K22" s="279">
        <f>SUM(D22:J22)</f>
        <v>94429378.601514682</v>
      </c>
    </row>
    <row r="23" spans="2:13" x14ac:dyDescent="0.25">
      <c r="B23" s="227" t="s">
        <v>8464</v>
      </c>
      <c r="C23" s="226" t="s">
        <v>12</v>
      </c>
      <c r="D23" s="21"/>
      <c r="E23" s="21">
        <v>8740386</v>
      </c>
      <c r="F23" s="21"/>
      <c r="G23" s="21"/>
      <c r="H23" s="21"/>
      <c r="I23" s="21"/>
      <c r="J23" s="21"/>
      <c r="K23" s="22">
        <f t="shared" ref="K23:K35" si="5">SUM(D23:J23)</f>
        <v>8740386</v>
      </c>
      <c r="M23">
        <v>20</v>
      </c>
    </row>
    <row r="24" spans="2:13" x14ac:dyDescent="0.25">
      <c r="B24" s="227" t="s">
        <v>8463</v>
      </c>
      <c r="C24" s="226" t="s">
        <v>13</v>
      </c>
      <c r="D24" s="21"/>
      <c r="E24" s="21"/>
      <c r="F24" s="21"/>
      <c r="G24" s="21">
        <v>14478612.57216</v>
      </c>
      <c r="H24" s="21"/>
      <c r="I24" s="21"/>
      <c r="J24" s="21"/>
      <c r="K24" s="22">
        <f t="shared" si="5"/>
        <v>14478612.57216</v>
      </c>
      <c r="M24">
        <v>20</v>
      </c>
    </row>
    <row r="25" spans="2:13" x14ac:dyDescent="0.25">
      <c r="B25" s="227" t="s">
        <v>8462</v>
      </c>
      <c r="C25" s="226" t="s">
        <v>14</v>
      </c>
      <c r="D25" s="21"/>
      <c r="E25" s="21"/>
      <c r="F25" s="11"/>
      <c r="G25" s="21">
        <v>15809876.783999998</v>
      </c>
      <c r="H25" s="21"/>
      <c r="I25" s="21"/>
      <c r="J25" s="21"/>
      <c r="K25" s="22">
        <f t="shared" si="5"/>
        <v>15809876.783999998</v>
      </c>
      <c r="M25">
        <v>20</v>
      </c>
    </row>
    <row r="26" spans="2:13" x14ac:dyDescent="0.25">
      <c r="B26" s="227" t="s">
        <v>8461</v>
      </c>
      <c r="C26" s="226" t="s">
        <v>15</v>
      </c>
      <c r="D26" s="21"/>
      <c r="E26" s="21"/>
      <c r="F26" s="21"/>
      <c r="G26" s="21">
        <v>16126074.31968</v>
      </c>
      <c r="H26" s="21"/>
      <c r="I26" s="21"/>
      <c r="J26" s="21"/>
      <c r="K26" s="22">
        <f t="shared" si="5"/>
        <v>16126074.31968</v>
      </c>
      <c r="M26">
        <v>20</v>
      </c>
    </row>
    <row r="27" spans="2:13" x14ac:dyDescent="0.25">
      <c r="B27" s="229" t="s">
        <v>8460</v>
      </c>
      <c r="C27" s="226" t="s">
        <v>16</v>
      </c>
      <c r="D27" s="21"/>
      <c r="E27" s="21"/>
      <c r="F27" s="21"/>
      <c r="G27" s="21"/>
      <c r="H27" s="21"/>
      <c r="I27" s="21">
        <v>16777567.722195074</v>
      </c>
      <c r="J27" s="21"/>
      <c r="K27" s="22">
        <f t="shared" si="5"/>
        <v>16777567.722195074</v>
      </c>
      <c r="M27">
        <v>20</v>
      </c>
    </row>
    <row r="28" spans="2:13" x14ac:dyDescent="0.25">
      <c r="B28" s="227" t="s">
        <v>8459</v>
      </c>
      <c r="C28" s="226" t="s">
        <v>17</v>
      </c>
      <c r="D28" s="21"/>
      <c r="E28" s="11"/>
      <c r="F28" s="21">
        <v>7472639</v>
      </c>
      <c r="G28" s="21"/>
      <c r="H28" s="21"/>
      <c r="I28" s="21"/>
      <c r="J28" s="21"/>
      <c r="K28" s="22">
        <f t="shared" si="5"/>
        <v>7472639</v>
      </c>
      <c r="M28">
        <v>20</v>
      </c>
    </row>
    <row r="29" spans="2:13" x14ac:dyDescent="0.25">
      <c r="B29" s="227" t="s">
        <v>8458</v>
      </c>
      <c r="C29" s="228" t="s">
        <v>18</v>
      </c>
      <c r="D29" s="21"/>
      <c r="E29" s="21"/>
      <c r="F29" s="21">
        <v>3450733</v>
      </c>
      <c r="G29" s="21"/>
      <c r="H29" s="21"/>
      <c r="I29" s="21"/>
      <c r="J29" s="21"/>
      <c r="K29" s="22">
        <f t="shared" si="5"/>
        <v>3450733</v>
      </c>
      <c r="M29">
        <v>20</v>
      </c>
    </row>
    <row r="30" spans="2:13" x14ac:dyDescent="0.25">
      <c r="B30" s="227" t="s">
        <v>8457</v>
      </c>
      <c r="C30" s="228" t="s">
        <v>19</v>
      </c>
      <c r="D30" s="11"/>
      <c r="E30" s="21">
        <v>3634510.92</v>
      </c>
      <c r="F30" s="21"/>
      <c r="G30" s="21"/>
      <c r="H30" s="21"/>
      <c r="I30" s="21"/>
      <c r="J30" s="21"/>
      <c r="K30" s="26">
        <f>SUM(E30:J30)</f>
        <v>3634510.92</v>
      </c>
      <c r="M30">
        <v>20</v>
      </c>
    </row>
    <row r="31" spans="2:13" x14ac:dyDescent="0.25">
      <c r="B31" s="227" t="s">
        <v>8456</v>
      </c>
      <c r="C31" s="226" t="s">
        <v>20</v>
      </c>
      <c r="D31" s="11"/>
      <c r="E31" s="21">
        <v>161038</v>
      </c>
      <c r="F31" s="21"/>
      <c r="G31" s="21"/>
      <c r="H31" s="21"/>
      <c r="I31" s="21"/>
      <c r="J31" s="21"/>
      <c r="K31" s="22">
        <f>SUM(E31:J31)</f>
        <v>161038</v>
      </c>
      <c r="M31">
        <v>20</v>
      </c>
    </row>
    <row r="32" spans="2:13" x14ac:dyDescent="0.25">
      <c r="B32" s="227" t="s">
        <v>8455</v>
      </c>
      <c r="C32" s="226" t="s">
        <v>21</v>
      </c>
      <c r="D32" s="21"/>
      <c r="E32" s="21"/>
      <c r="F32" s="21"/>
      <c r="G32" s="21"/>
      <c r="H32" s="21">
        <v>2844940.2096456001</v>
      </c>
      <c r="I32" s="21"/>
      <c r="J32" s="21"/>
      <c r="K32" s="22">
        <f t="shared" si="5"/>
        <v>2844940.2096456001</v>
      </c>
      <c r="M32">
        <v>20</v>
      </c>
    </row>
    <row r="33" spans="2:13" x14ac:dyDescent="0.25">
      <c r="B33" s="227" t="s">
        <v>8454</v>
      </c>
      <c r="C33" s="226" t="s">
        <v>22</v>
      </c>
      <c r="D33" s="21"/>
      <c r="E33" s="21"/>
      <c r="F33" s="21"/>
      <c r="G33" s="11"/>
      <c r="H33" s="21"/>
      <c r="I33" s="31">
        <v>2300384.8264319999</v>
      </c>
      <c r="J33" s="21"/>
      <c r="K33" s="22">
        <f t="shared" si="5"/>
        <v>2300384.8264319999</v>
      </c>
      <c r="M33">
        <v>20</v>
      </c>
    </row>
    <row r="34" spans="2:13" x14ac:dyDescent="0.25">
      <c r="B34" s="227" t="s">
        <v>8453</v>
      </c>
      <c r="C34" s="226" t="s">
        <v>23</v>
      </c>
      <c r="D34" s="21"/>
      <c r="E34" s="21"/>
      <c r="F34" s="21"/>
      <c r="G34" s="25"/>
      <c r="H34" s="21"/>
      <c r="I34" s="21"/>
      <c r="J34" s="21">
        <v>2632615.2474020021</v>
      </c>
      <c r="K34" s="22">
        <f t="shared" si="5"/>
        <v>2632615.2474020021</v>
      </c>
      <c r="M34">
        <v>20</v>
      </c>
    </row>
    <row r="35" spans="2:13" x14ac:dyDescent="0.25">
      <c r="C35" s="8" t="s">
        <v>24</v>
      </c>
      <c r="D35" s="30">
        <f>D19+D22</f>
        <v>14051329</v>
      </c>
      <c r="E35" s="30">
        <f t="shared" ref="E35:J35" si="6">E19+E22</f>
        <v>25173704.920000002</v>
      </c>
      <c r="F35" s="30">
        <f t="shared" si="6"/>
        <v>26747662</v>
      </c>
      <c r="G35" s="30">
        <f t="shared" si="6"/>
        <v>62947772.675839998</v>
      </c>
      <c r="H35" s="30">
        <f t="shared" si="6"/>
        <v>19220452.209645599</v>
      </c>
      <c r="I35" s="30">
        <f t="shared" si="6"/>
        <v>33557183.548627079</v>
      </c>
      <c r="J35" s="30">
        <f t="shared" si="6"/>
        <v>17401430.247402001</v>
      </c>
      <c r="K35" s="225">
        <f t="shared" si="5"/>
        <v>199099534.6015147</v>
      </c>
    </row>
  </sheetData>
  <mergeCells count="2">
    <mergeCell ref="C4:K4"/>
    <mergeCell ref="C18:K18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J42"/>
  <sheetViews>
    <sheetView workbookViewId="0">
      <selection activeCell="M1" sqref="M1:O1048576"/>
    </sheetView>
  </sheetViews>
  <sheetFormatPr defaultRowHeight="15" outlineLevelRow="1" x14ac:dyDescent="0.25"/>
  <cols>
    <col min="1" max="1" width="5" bestFit="1" customWidth="1"/>
    <col min="2" max="2" width="11.5703125" bestFit="1" customWidth="1"/>
    <col min="3" max="3" width="13.7109375" bestFit="1" customWidth="1"/>
    <col min="4" max="4" width="15.28515625" customWidth="1"/>
    <col min="5" max="6" width="16" bestFit="1" customWidth="1"/>
    <col min="7" max="7" width="16.140625" bestFit="1" customWidth="1"/>
    <col min="8" max="8" width="15.140625" bestFit="1" customWidth="1"/>
    <col min="9" max="9" width="13.7109375" bestFit="1" customWidth="1"/>
    <col min="10" max="10" width="12.5703125" bestFit="1" customWidth="1"/>
  </cols>
  <sheetData>
    <row r="2" spans="1:10" x14ac:dyDescent="0.25">
      <c r="D2" s="221" t="s">
        <v>8440</v>
      </c>
      <c r="E2" s="221"/>
      <c r="F2" s="4"/>
      <c r="G2" s="221" t="s">
        <v>8441</v>
      </c>
      <c r="H2" s="221" t="s">
        <v>8442</v>
      </c>
      <c r="I2" s="221" t="s">
        <v>8443</v>
      </c>
      <c r="J2" s="222">
        <v>0.03</v>
      </c>
    </row>
    <row r="3" spans="1:10" x14ac:dyDescent="0.25">
      <c r="A3" s="282" t="s">
        <v>8496</v>
      </c>
      <c r="B3" s="283"/>
      <c r="C3" s="283"/>
      <c r="D3" s="283"/>
      <c r="E3" s="283"/>
      <c r="F3" s="283"/>
      <c r="G3" s="283"/>
      <c r="H3" s="283"/>
      <c r="I3" s="283"/>
      <c r="J3" s="284"/>
    </row>
    <row r="4" spans="1:10" ht="30" x14ac:dyDescent="0.25">
      <c r="A4" s="223" t="s">
        <v>1</v>
      </c>
      <c r="B4" s="223" t="s">
        <v>8444</v>
      </c>
      <c r="C4" s="223" t="s">
        <v>8445</v>
      </c>
      <c r="D4" s="223" t="s">
        <v>8446</v>
      </c>
      <c r="E4" s="223" t="s">
        <v>8452</v>
      </c>
      <c r="F4" s="223" t="s">
        <v>8451</v>
      </c>
      <c r="G4" s="223" t="s">
        <v>8447</v>
      </c>
      <c r="H4" s="223" t="s">
        <v>44</v>
      </c>
      <c r="I4" s="223" t="s">
        <v>8414</v>
      </c>
      <c r="J4" s="223" t="s">
        <v>8448</v>
      </c>
    </row>
    <row r="5" spans="1:10" x14ac:dyDescent="0.25">
      <c r="A5" s="4">
        <v>1</v>
      </c>
      <c r="B5" s="224">
        <v>44197</v>
      </c>
      <c r="C5" s="281">
        <f>HLOOKUP($A5,'Tax Depr - All Categories'!$B$3:$H$25,12,FALSE)</f>
        <v>125625073.13801317</v>
      </c>
      <c r="D5" s="35">
        <f>C5</f>
        <v>125625073.13801317</v>
      </c>
      <c r="E5" s="281">
        <f>HLOOKUP($A5,'Tax Depr - All Categories'!$B$3:$H$25,23,FALSE)</f>
        <v>6402583.853815658</v>
      </c>
      <c r="F5" s="35">
        <f>HLOOKUP($A5,'Tax Depr - All Categories'!$B$3:$H$25,19,FALSE)</f>
        <v>6402583.853815658</v>
      </c>
      <c r="G5" s="281">
        <f>F5</f>
        <v>6402583.853815658</v>
      </c>
      <c r="H5" s="35">
        <f>(C5-E5)*0.6</f>
        <v>71533493.570518509</v>
      </c>
      <c r="I5" s="35">
        <f>D5-G5-H5</f>
        <v>47688995.713679001</v>
      </c>
      <c r="J5" s="14">
        <f>ROUND(I5*$J$2,0)</f>
        <v>1430670</v>
      </c>
    </row>
    <row r="6" spans="1:10" x14ac:dyDescent="0.25">
      <c r="A6" s="4">
        <f>A5+1</f>
        <v>2</v>
      </c>
      <c r="B6" s="224">
        <v>44562</v>
      </c>
      <c r="C6" s="281">
        <f>'Tax Depr - All Categories'!C2</f>
        <v>162262448.22621846</v>
      </c>
      <c r="D6" s="35">
        <f t="shared" ref="D6:D11" si="0">D5+C6</f>
        <v>287887521.36423165</v>
      </c>
      <c r="E6" s="281">
        <f>HLOOKUP($A6,'Tax Depr - All Categories'!$B$3:$H$25,23,FALSE)</f>
        <v>7593028.2479299223</v>
      </c>
      <c r="F6" s="35">
        <f>HLOOKUP($A6,'Tax Depr - All Categories'!$B$3:$H$25,19,FALSE)</f>
        <v>19498870.656447187</v>
      </c>
      <c r="G6" s="281">
        <f>G5+F6</f>
        <v>25901454.510262847</v>
      </c>
      <c r="H6" s="35">
        <f t="shared" ref="H6:H11" si="1">(C6-E6)*0.6</f>
        <v>92801651.986973122</v>
      </c>
      <c r="I6" s="35">
        <f t="shared" ref="I6:I11" si="2">D6-G6-H6</f>
        <v>169184414.86699569</v>
      </c>
      <c r="J6" s="14">
        <f t="shared" ref="J6:J11" si="3">ROUND(I6*$J$2,0)</f>
        <v>5075532</v>
      </c>
    </row>
    <row r="7" spans="1:10" x14ac:dyDescent="0.25">
      <c r="A7" s="4">
        <f t="shared" ref="A7:A11" si="4">A6+1</f>
        <v>3</v>
      </c>
      <c r="B7" s="224">
        <v>44927</v>
      </c>
      <c r="C7" s="281">
        <f>'Tax Depr - All Categories'!D2</f>
        <v>171956239.52264845</v>
      </c>
      <c r="D7" s="35">
        <f t="shared" si="0"/>
        <v>459843760.8868801</v>
      </c>
      <c r="E7" s="281">
        <f>HLOOKUP($A7,'Tax Depr - All Categories'!$B$3:$H$25,23,FALSE)</f>
        <v>7955920.2870807173</v>
      </c>
      <c r="F7" s="35">
        <f>HLOOKUP($A7,'Tax Depr - All Categories'!$B$3:$H$25,19,FALSE)</f>
        <v>32510349.801189546</v>
      </c>
      <c r="G7" s="281">
        <f t="shared" ref="G7:G11" si="5">G6+F7</f>
        <v>58411804.311452389</v>
      </c>
      <c r="H7" s="35">
        <f t="shared" si="1"/>
        <v>98400191.541340649</v>
      </c>
      <c r="I7" s="35">
        <f t="shared" si="2"/>
        <v>303031765.03408706</v>
      </c>
      <c r="J7" s="14">
        <f t="shared" si="3"/>
        <v>9090953</v>
      </c>
    </row>
    <row r="8" spans="1:10" x14ac:dyDescent="0.25">
      <c r="A8" s="4">
        <f t="shared" si="4"/>
        <v>4</v>
      </c>
      <c r="B8" s="224">
        <v>45292</v>
      </c>
      <c r="C8" s="281">
        <f>'Tax Depr - All Categories'!E2</f>
        <v>206795930.08371022</v>
      </c>
      <c r="D8" s="35">
        <f t="shared" si="0"/>
        <v>666639690.97059035</v>
      </c>
      <c r="E8" s="281">
        <f>HLOOKUP($A8,'Tax Depr - All Categories'!$B$3:$H$25,23,FALSE)</f>
        <v>9004399.195568068</v>
      </c>
      <c r="F8" s="35">
        <f>HLOOKUP($A8,'Tax Depr - All Categories'!$B$3:$H$25,19,FALSE)</f>
        <v>45541316.701170757</v>
      </c>
      <c r="G8" s="281">
        <f t="shared" si="5"/>
        <v>103953121.01262315</v>
      </c>
      <c r="H8" s="35">
        <f t="shared" si="1"/>
        <v>118674918.5328853</v>
      </c>
      <c r="I8" s="35">
        <f t="shared" si="2"/>
        <v>444011651.42508185</v>
      </c>
      <c r="J8" s="14">
        <f t="shared" si="3"/>
        <v>13320350</v>
      </c>
    </row>
    <row r="9" spans="1:10" x14ac:dyDescent="0.25">
      <c r="A9" s="4">
        <f t="shared" si="4"/>
        <v>5</v>
      </c>
      <c r="B9" s="224">
        <v>45658</v>
      </c>
      <c r="C9" s="281">
        <f>'Tax Depr - All Categories'!F2</f>
        <v>163075699.95084822</v>
      </c>
      <c r="D9" s="35">
        <f t="shared" si="0"/>
        <v>829715390.92143857</v>
      </c>
      <c r="E9" s="281">
        <f>HLOOKUP($A9,'Tax Depr - All Categories'!$B$3:$H$25,23,FALSE)</f>
        <v>6609040.5138848973</v>
      </c>
      <c r="F9" s="35">
        <f>HLOOKUP($A9,'Tax Depr - All Categories'!$B$3:$H$25,19,FALSE)</f>
        <v>56017604.622984909</v>
      </c>
      <c r="G9" s="281">
        <f t="shared" si="5"/>
        <v>159970725.63560805</v>
      </c>
      <c r="H9" s="35">
        <f t="shared" si="1"/>
        <v>93879995.662177995</v>
      </c>
      <c r="I9" s="35">
        <f t="shared" si="2"/>
        <v>575864669.62365246</v>
      </c>
      <c r="J9" s="15">
        <f t="shared" si="3"/>
        <v>17275940</v>
      </c>
    </row>
    <row r="10" spans="1:10" x14ac:dyDescent="0.25">
      <c r="A10" s="4">
        <f t="shared" si="4"/>
        <v>6</v>
      </c>
      <c r="B10" s="224">
        <v>46023</v>
      </c>
      <c r="C10" s="281">
        <f>'Tax Depr - All Categories'!G2</f>
        <v>186049523.32500276</v>
      </c>
      <c r="D10" s="35">
        <f t="shared" si="0"/>
        <v>1015764914.2464414</v>
      </c>
      <c r="E10" s="281">
        <f>HLOOKUP($A10,'Tax Depr - All Categories'!$B$3:$H$25,23,FALSE)</f>
        <v>7477388.8745940588</v>
      </c>
      <c r="F10" s="35">
        <f>HLOOKUP($A10,'Tax Depr - All Categories'!$B$3:$H$25,19,FALSE)</f>
        <v>64629026.27312015</v>
      </c>
      <c r="G10" s="281">
        <f t="shared" si="5"/>
        <v>224599751.90872818</v>
      </c>
      <c r="H10" s="35">
        <f t="shared" si="1"/>
        <v>107143280.67024522</v>
      </c>
      <c r="I10" s="35">
        <f t="shared" si="2"/>
        <v>684021881.66746807</v>
      </c>
      <c r="J10" s="15">
        <f t="shared" si="3"/>
        <v>20520656</v>
      </c>
    </row>
    <row r="11" spans="1:10" x14ac:dyDescent="0.25">
      <c r="A11" s="4">
        <f t="shared" si="4"/>
        <v>7</v>
      </c>
      <c r="B11" s="224">
        <v>46388</v>
      </c>
      <c r="C11" s="280">
        <f>'Tax Depr - All Categories'!H2</f>
        <v>160666874.93920964</v>
      </c>
      <c r="D11" s="280">
        <f t="shared" si="0"/>
        <v>1176431789.1856511</v>
      </c>
      <c r="E11" s="280">
        <f>HLOOKUP($A11,'Tax Depr - All Categories'!$B$3:$H$25,23,FALSE)</f>
        <v>6472465.8469426939</v>
      </c>
      <c r="F11" s="280">
        <f>HLOOKUP($A11,'Tax Depr - All Categories'!$B$3:$H$25,19,FALSE)</f>
        <v>73029524.308538973</v>
      </c>
      <c r="G11" s="280">
        <f t="shared" si="5"/>
        <v>297629276.21726716</v>
      </c>
      <c r="H11" s="35">
        <f t="shared" si="1"/>
        <v>92516645.455360159</v>
      </c>
      <c r="I11" s="35">
        <f t="shared" si="2"/>
        <v>786285867.51302373</v>
      </c>
      <c r="J11" s="15">
        <f t="shared" si="3"/>
        <v>23588576</v>
      </c>
    </row>
    <row r="12" spans="1:10" x14ac:dyDescent="0.25">
      <c r="A12" s="282" t="s">
        <v>8497</v>
      </c>
      <c r="B12" s="283"/>
      <c r="C12" s="283"/>
      <c r="D12" s="283"/>
      <c r="E12" s="283"/>
      <c r="F12" s="283"/>
      <c r="G12" s="283"/>
      <c r="H12" s="283"/>
      <c r="I12" s="283"/>
      <c r="J12" s="284"/>
    </row>
    <row r="13" spans="1:10" ht="30" x14ac:dyDescent="0.25">
      <c r="A13" s="223" t="s">
        <v>1</v>
      </c>
      <c r="B13" s="223" t="s">
        <v>8444</v>
      </c>
      <c r="C13" s="223" t="s">
        <v>8445</v>
      </c>
      <c r="D13" s="223" t="s">
        <v>8446</v>
      </c>
      <c r="E13" s="223" t="s">
        <v>8452</v>
      </c>
      <c r="F13" s="223" t="s">
        <v>8451</v>
      </c>
      <c r="G13" s="223" t="s">
        <v>8447</v>
      </c>
      <c r="H13" s="223" t="s">
        <v>44</v>
      </c>
      <c r="I13" s="223" t="s">
        <v>8414</v>
      </c>
      <c r="J13" s="223" t="s">
        <v>8448</v>
      </c>
    </row>
    <row r="14" spans="1:10" x14ac:dyDescent="0.25">
      <c r="A14" s="4">
        <v>1</v>
      </c>
      <c r="B14" s="224">
        <v>44197</v>
      </c>
      <c r="C14" s="281">
        <f>HLOOKUP($A14,'Tax Depr - Transmission'!$B$3:$H$25,12,FALSE)</f>
        <v>17723974.895941105</v>
      </c>
      <c r="D14" s="35">
        <f>C14</f>
        <v>17723974.895941105</v>
      </c>
      <c r="E14" s="281">
        <f>HLOOKUP($A14,'Tax Depr - Transmission'!$B$3:$H$25,23,FALSE)</f>
        <v>811806.31034779153</v>
      </c>
      <c r="F14" s="35">
        <f>HLOOKUP($A14,'Tax Depr - Transmission'!$B$3:$H$25,19,FALSE)</f>
        <v>811806.31034779153</v>
      </c>
      <c r="G14" s="281">
        <f>F14</f>
        <v>811806.31034779153</v>
      </c>
      <c r="H14" s="35">
        <f>(C14-E14)*0.6</f>
        <v>10147301.151355987</v>
      </c>
      <c r="I14" s="35">
        <f>D14-G14-H14</f>
        <v>6764867.4342373256</v>
      </c>
      <c r="J14" s="14">
        <f>ROUND(I14*$J$2,0)</f>
        <v>202946</v>
      </c>
    </row>
    <row r="15" spans="1:10" x14ac:dyDescent="0.25">
      <c r="A15" s="4">
        <f>A14+1</f>
        <v>2</v>
      </c>
      <c r="B15" s="224">
        <v>44562</v>
      </c>
      <c r="C15" s="281">
        <f>HLOOKUP($A15,'Tax Depr - Transmission'!$B$3:$H$25,12,FALSE)</f>
        <v>23788178.949788302</v>
      </c>
      <c r="D15" s="35">
        <f t="shared" ref="D15:D20" si="6">D14+C15</f>
        <v>41512153.845729411</v>
      </c>
      <c r="E15" s="281">
        <f>HLOOKUP($A15,'Tax Depr - Transmission'!$B$3:$H$25,23,FALSE)</f>
        <v>980289.58561706136</v>
      </c>
      <c r="F15" s="35">
        <f>HLOOKUP($A15,'Tax Depr - Transmission'!$B$3:$H$25,19,FALSE)</f>
        <v>2528315.8863484496</v>
      </c>
      <c r="G15" s="281">
        <f>G14+F15</f>
        <v>3340122.1966962414</v>
      </c>
      <c r="H15" s="35">
        <f t="shared" ref="H15:H20" si="7">(C15-E15)*0.6</f>
        <v>13684733.618502744</v>
      </c>
      <c r="I15" s="35">
        <f t="shared" ref="I15:I20" si="8">D15-G15-H15</f>
        <v>24487298.030530423</v>
      </c>
      <c r="J15" s="14">
        <f t="shared" ref="J15:J20" si="9">ROUND(I15*$J$2,0)</f>
        <v>734619</v>
      </c>
    </row>
    <row r="16" spans="1:10" x14ac:dyDescent="0.25">
      <c r="A16" s="4">
        <f t="shared" ref="A16:A20" si="10">A15+1</f>
        <v>3</v>
      </c>
      <c r="B16" s="224">
        <v>44927</v>
      </c>
      <c r="C16" s="281">
        <f>HLOOKUP($A16,'Tax Depr - Transmission'!$B$3:$H$25,12,FALSE)</f>
        <v>24317119.027113684</v>
      </c>
      <c r="D16" s="35">
        <f t="shared" si="6"/>
        <v>65829272.872843094</v>
      </c>
      <c r="E16" s="281">
        <f>HLOOKUP($A16,'Tax Depr - Transmission'!$B$3:$H$25,23,FALSE)</f>
        <v>1035515.3010167633</v>
      </c>
      <c r="F16" s="35">
        <f>HLOOKUP($A16,'Tax Depr - Transmission'!$B$3:$H$25,19,FALSE)</f>
        <v>4317721.5195261687</v>
      </c>
      <c r="G16" s="281">
        <f t="shared" ref="G16:G20" si="11">G15+F16</f>
        <v>7657843.7162224101</v>
      </c>
      <c r="H16" s="35">
        <f t="shared" si="7"/>
        <v>13968962.235658152</v>
      </c>
      <c r="I16" s="35">
        <f t="shared" si="8"/>
        <v>44202466.920962527</v>
      </c>
      <c r="J16" s="14">
        <f t="shared" si="9"/>
        <v>1326074</v>
      </c>
    </row>
    <row r="17" spans="1:10" x14ac:dyDescent="0.25">
      <c r="A17" s="4">
        <f t="shared" si="10"/>
        <v>4</v>
      </c>
      <c r="B17" s="224">
        <v>45292</v>
      </c>
      <c r="C17" s="281">
        <f>HLOOKUP($A17,'Tax Depr - Transmission'!$B$3:$H$25,12,FALSE)</f>
        <v>35239324.407931432</v>
      </c>
      <c r="D17" s="35">
        <f t="shared" si="6"/>
        <v>101068597.28077453</v>
      </c>
      <c r="E17" s="281">
        <f>HLOOKUP($A17,'Tax Depr - Transmission'!$B$3:$H$25,23,FALSE)</f>
        <v>1493257.9535321365</v>
      </c>
      <c r="F17" s="35">
        <f>HLOOKUP($A17,'Tax Depr - Transmission'!$B$3:$H$25,19,FALSE)</f>
        <v>6468949.8156013209</v>
      </c>
      <c r="G17" s="281">
        <f t="shared" si="11"/>
        <v>14126793.531823732</v>
      </c>
      <c r="H17" s="35">
        <f t="shared" si="7"/>
        <v>20247639.872639578</v>
      </c>
      <c r="I17" s="35">
        <f t="shared" si="8"/>
        <v>66694163.876311228</v>
      </c>
      <c r="J17" s="14">
        <f t="shared" si="9"/>
        <v>2000825</v>
      </c>
    </row>
    <row r="18" spans="1:10" x14ac:dyDescent="0.25">
      <c r="A18" s="4">
        <f t="shared" si="10"/>
        <v>5</v>
      </c>
      <c r="B18" s="224">
        <v>45658</v>
      </c>
      <c r="C18" s="281">
        <f>HLOOKUP($A18,'Tax Depr - Transmission'!$B$3:$H$25,12,FALSE)</f>
        <v>35986714.567098744</v>
      </c>
      <c r="D18" s="35">
        <f t="shared" si="6"/>
        <v>137055311.84787327</v>
      </c>
      <c r="E18" s="281">
        <f>HLOOKUP($A18,'Tax Depr - Transmission'!$B$3:$H$25,23,FALSE)</f>
        <v>1534257.0338549945</v>
      </c>
      <c r="F18" s="35">
        <f>HLOOKUP($A18,'Tax Depr - Transmission'!$B$3:$H$25,19,FALSE)</f>
        <v>8933286.9883219786</v>
      </c>
      <c r="G18" s="281">
        <f t="shared" si="11"/>
        <v>23060080.520145711</v>
      </c>
      <c r="H18" s="35">
        <f t="shared" si="7"/>
        <v>20671474.519946251</v>
      </c>
      <c r="I18" s="35">
        <f t="shared" si="8"/>
        <v>93323756.807781309</v>
      </c>
      <c r="J18" s="15">
        <f t="shared" si="9"/>
        <v>2799713</v>
      </c>
    </row>
    <row r="19" spans="1:10" x14ac:dyDescent="0.25">
      <c r="A19" s="4">
        <f t="shared" si="10"/>
        <v>6</v>
      </c>
      <c r="B19" s="224">
        <v>46023</v>
      </c>
      <c r="C19" s="281">
        <f>HLOOKUP($A19,'Tax Depr - Transmission'!$B$3:$H$25,12,FALSE)</f>
        <v>37471931.485300466</v>
      </c>
      <c r="D19" s="35">
        <f t="shared" si="6"/>
        <v>174527243.33317375</v>
      </c>
      <c r="E19" s="281">
        <f>HLOOKUP($A19,'Tax Depr - Transmission'!$B$3:$H$25,23,FALSE)</f>
        <v>1597253.0212837211</v>
      </c>
      <c r="F19" s="35">
        <f>HLOOKUP($A19,'Tax Depr - Transmission'!$B$3:$H$25,19,FALSE)</f>
        <v>11288181.336032778</v>
      </c>
      <c r="G19" s="281">
        <f t="shared" si="11"/>
        <v>34348261.856178492</v>
      </c>
      <c r="H19" s="35">
        <f t="shared" si="7"/>
        <v>21524807.078410044</v>
      </c>
      <c r="I19" s="35">
        <f t="shared" si="8"/>
        <v>118654174.39858522</v>
      </c>
      <c r="J19" s="15">
        <f t="shared" si="9"/>
        <v>3559625</v>
      </c>
    </row>
    <row r="20" spans="1:10" x14ac:dyDescent="0.25">
      <c r="A20" s="4">
        <f t="shared" si="10"/>
        <v>7</v>
      </c>
      <c r="B20" s="224">
        <v>46388</v>
      </c>
      <c r="C20" s="280">
        <f>HLOOKUP($A20,'Tax Depr - Transmission'!$B$3:$H$25,12,FALSE)</f>
        <v>27869175.371678643</v>
      </c>
      <c r="D20" s="280">
        <f t="shared" si="6"/>
        <v>202396418.7048524</v>
      </c>
      <c r="E20" s="280">
        <f>HLOOKUP($A20,'Tax Depr - Transmission'!$B$3:$H$25,23,FALSE)</f>
        <v>1164174.9881873513</v>
      </c>
      <c r="F20" s="280">
        <f>HLOOKUP($A20,'Tax Depr - Transmission'!$B$3:$H$25,19,FALSE)</f>
        <v>13104433.176857654</v>
      </c>
      <c r="G20" s="280">
        <f t="shared" si="11"/>
        <v>47452695.033036143</v>
      </c>
      <c r="H20" s="35">
        <f t="shared" si="7"/>
        <v>16023000.230094776</v>
      </c>
      <c r="I20" s="35">
        <f t="shared" si="8"/>
        <v>138920723.4417215</v>
      </c>
      <c r="J20" s="15">
        <f t="shared" si="9"/>
        <v>4167622</v>
      </c>
    </row>
    <row r="21" spans="1:10" x14ac:dyDescent="0.25">
      <c r="A21" s="282" t="s">
        <v>8498</v>
      </c>
      <c r="B21" s="283"/>
      <c r="C21" s="283"/>
      <c r="D21" s="283"/>
      <c r="E21" s="283"/>
      <c r="F21" s="283"/>
      <c r="G21" s="283"/>
      <c r="H21" s="283"/>
      <c r="I21" s="283"/>
      <c r="J21" s="284"/>
    </row>
    <row r="22" spans="1:10" ht="30" x14ac:dyDescent="0.25">
      <c r="A22" s="223" t="s">
        <v>1</v>
      </c>
      <c r="B22" s="223" t="s">
        <v>8444</v>
      </c>
      <c r="C22" s="223" t="s">
        <v>8445</v>
      </c>
      <c r="D22" s="223" t="s">
        <v>8446</v>
      </c>
      <c r="E22" s="223" t="s">
        <v>8452</v>
      </c>
      <c r="F22" s="223" t="s">
        <v>8451</v>
      </c>
      <c r="G22" s="223" t="s">
        <v>8447</v>
      </c>
      <c r="H22" s="223" t="s">
        <v>44</v>
      </c>
      <c r="I22" s="223" t="s">
        <v>8414</v>
      </c>
      <c r="J22" s="223" t="s">
        <v>8448</v>
      </c>
    </row>
    <row r="23" spans="1:10" x14ac:dyDescent="0.25">
      <c r="A23" s="4">
        <v>1</v>
      </c>
      <c r="B23" s="224">
        <v>44197</v>
      </c>
      <c r="C23" s="281">
        <f>HLOOKUP($A23,'Tax Depr - Distribution'!$B$3:$H$25,12,FALSE)</f>
        <v>107901098.1840589</v>
      </c>
      <c r="D23" s="35">
        <f>C23</f>
        <v>107901098.1840589</v>
      </c>
      <c r="E23" s="281">
        <f>HLOOKUP($A23,'Tax Depr - Distribution'!$B$3:$H$25,23,FALSE)</f>
        <v>5590777.5345022082</v>
      </c>
      <c r="F23" s="35">
        <f>HLOOKUP($A23,'Tax Depr - Distribution'!$B$3:$H$25,19,FALSE)</f>
        <v>5590777.5345022082</v>
      </c>
      <c r="G23" s="281">
        <f>F23</f>
        <v>5590777.5345022082</v>
      </c>
      <c r="H23" s="35">
        <f>(C23-E23)*0.6</f>
        <v>61386192.389734015</v>
      </c>
      <c r="I23" s="35">
        <f>D23-G23-H23</f>
        <v>40924128.259822682</v>
      </c>
      <c r="J23" s="14">
        <f>ROUND(I23*$J$2,0)</f>
        <v>1227724</v>
      </c>
    </row>
    <row r="24" spans="1:10" x14ac:dyDescent="0.25">
      <c r="A24" s="4">
        <f>A23+1</f>
        <v>2</v>
      </c>
      <c r="B24" s="224">
        <v>44562</v>
      </c>
      <c r="C24" s="281">
        <f>HLOOKUP($A24,'Tax Depr - Distribution'!$B$3:$H$25,12,FALSE)</f>
        <v>138474269.0266917</v>
      </c>
      <c r="D24" s="35">
        <f t="shared" ref="D24:D29" si="12">D23+C24</f>
        <v>246375367.21075061</v>
      </c>
      <c r="E24" s="281">
        <f>HLOOKUP($A24,'Tax Depr - Distribution'!$B$3:$H$25,23,FALSE)</f>
        <v>6612738.6585009387</v>
      </c>
      <c r="F24" s="35">
        <f>HLOOKUP($A24,'Tax Depr - Distribution'!$B$3:$H$25,19,FALSE)</f>
        <v>16970554.749708153</v>
      </c>
      <c r="G24" s="281">
        <f>G23+F24</f>
        <v>22561332.284210362</v>
      </c>
      <c r="H24" s="35">
        <f t="shared" ref="H24:H29" si="13">(C24-E24)*0.6</f>
        <v>79116918.220914453</v>
      </c>
      <c r="I24" s="35">
        <f t="shared" ref="I24:I29" si="14">D24-G24-H24</f>
        <v>144697116.7056258</v>
      </c>
      <c r="J24" s="14">
        <f t="shared" ref="J24:J29" si="15">ROUND(I24*$J$2,0)</f>
        <v>4340914</v>
      </c>
    </row>
    <row r="25" spans="1:10" x14ac:dyDescent="0.25">
      <c r="A25" s="4">
        <f t="shared" ref="A25:A29" si="16">A24+1</f>
        <v>3</v>
      </c>
      <c r="B25" s="224">
        <v>44927</v>
      </c>
      <c r="C25" s="281">
        <f>HLOOKUP($A25,'Tax Depr - Distribution'!$B$3:$H$25,12,FALSE)</f>
        <v>147639120.37568632</v>
      </c>
      <c r="D25" s="35">
        <f t="shared" si="12"/>
        <v>394014487.58643693</v>
      </c>
      <c r="E25" s="281">
        <f>HLOOKUP($A25,'Tax Depr - Distribution'!$B$3:$H$25,23,FALSE)</f>
        <v>6920404.9822882377</v>
      </c>
      <c r="F25" s="35">
        <f>HLOOKUP($A25,'Tax Depr - Distribution'!$B$3:$H$25,19,FALSE)</f>
        <v>28192628.255944721</v>
      </c>
      <c r="G25" s="281">
        <f t="shared" ref="G25:G29" si="17">G24+F25</f>
        <v>50753960.540155083</v>
      </c>
      <c r="H25" s="35">
        <f t="shared" si="13"/>
        <v>84431229.236038849</v>
      </c>
      <c r="I25" s="35">
        <f t="shared" si="14"/>
        <v>258829297.81024295</v>
      </c>
      <c r="J25" s="14">
        <f t="shared" si="15"/>
        <v>7764879</v>
      </c>
    </row>
    <row r="26" spans="1:10" x14ac:dyDescent="0.25">
      <c r="A26" s="4">
        <f t="shared" si="16"/>
        <v>4</v>
      </c>
      <c r="B26" s="224">
        <v>45292</v>
      </c>
      <c r="C26" s="281">
        <f>HLOOKUP($A26,'Tax Depr - Distribution'!$B$3:$H$25,12,FALSE)</f>
        <v>171556606.12965631</v>
      </c>
      <c r="D26" s="35">
        <f t="shared" si="12"/>
        <v>565571093.7160933</v>
      </c>
      <c r="E26" s="281">
        <f>HLOOKUP($A26,'Tax Depr - Distribution'!$B$3:$H$25,23,FALSE)</f>
        <v>7511141.2741075978</v>
      </c>
      <c r="F26" s="35">
        <f>HLOOKUP($A26,'Tax Depr - Distribution'!$B$3:$H$25,19,FALSE)</f>
        <v>39072366.890089914</v>
      </c>
      <c r="G26" s="281">
        <f t="shared" si="17"/>
        <v>89826327.430244997</v>
      </c>
      <c r="H26" s="35">
        <f t="shared" si="13"/>
        <v>98427278.913329229</v>
      </c>
      <c r="I26" s="35">
        <f t="shared" si="14"/>
        <v>377317487.37251908</v>
      </c>
      <c r="J26" s="14">
        <f t="shared" si="15"/>
        <v>11319525</v>
      </c>
    </row>
    <row r="27" spans="1:10" x14ac:dyDescent="0.25">
      <c r="A27" s="4">
        <f t="shared" si="16"/>
        <v>5</v>
      </c>
      <c r="B27" s="224">
        <v>45658</v>
      </c>
      <c r="C27" s="281">
        <f>HLOOKUP($A27,'Tax Depr - Distribution'!$B$3:$H$25,12,FALSE)</f>
        <v>127088984.53019306</v>
      </c>
      <c r="D27" s="35">
        <f t="shared" si="12"/>
        <v>692660078.24628639</v>
      </c>
      <c r="E27" s="281">
        <f>HLOOKUP($A27,'Tax Depr - Distribution'!$B$3:$H$25,23,FALSE)</f>
        <v>5074783.4574266355</v>
      </c>
      <c r="F27" s="35">
        <f>HLOOKUP($A27,'Tax Depr - Distribution'!$B$3:$H$25,19,FALSE)</f>
        <v>47084317.646779656</v>
      </c>
      <c r="G27" s="281">
        <f t="shared" si="17"/>
        <v>136910645.07702464</v>
      </c>
      <c r="H27" s="35">
        <f t="shared" si="13"/>
        <v>73208520.643659845</v>
      </c>
      <c r="I27" s="35">
        <f t="shared" si="14"/>
        <v>482540912.52560186</v>
      </c>
      <c r="J27" s="15">
        <f t="shared" si="15"/>
        <v>14476227</v>
      </c>
    </row>
    <row r="28" spans="1:10" x14ac:dyDescent="0.25">
      <c r="A28" s="4">
        <f t="shared" si="16"/>
        <v>6</v>
      </c>
      <c r="B28" s="224">
        <v>46023</v>
      </c>
      <c r="C28" s="281">
        <f>HLOOKUP($A28,'Tax Depr - Distribution'!$B$3:$H$25,12,FALSE)</f>
        <v>148577592.40777543</v>
      </c>
      <c r="D28" s="35">
        <f t="shared" si="12"/>
        <v>841237670.65406179</v>
      </c>
      <c r="E28" s="281">
        <f>HLOOKUP($A28,'Tax Depr - Distribution'!$B$3:$H$25,23,FALSE)</f>
        <v>5880135.869412479</v>
      </c>
      <c r="F28" s="35">
        <f>HLOOKUP($A28,'Tax Depr - Distribution'!$B$3:$H$25,19,FALSE)</f>
        <v>53340844.938004158</v>
      </c>
      <c r="G28" s="281">
        <f t="shared" si="17"/>
        <v>190251490.0150288</v>
      </c>
      <c r="H28" s="35">
        <f t="shared" si="13"/>
        <v>85618473.92301777</v>
      </c>
      <c r="I28" s="35">
        <f t="shared" si="14"/>
        <v>565367706.71601522</v>
      </c>
      <c r="J28" s="15">
        <f t="shared" si="15"/>
        <v>16961031</v>
      </c>
    </row>
    <row r="29" spans="1:10" x14ac:dyDescent="0.25">
      <c r="A29" s="4">
        <f t="shared" si="16"/>
        <v>7</v>
      </c>
      <c r="B29" s="224">
        <v>46388</v>
      </c>
      <c r="C29" s="280">
        <f>HLOOKUP($A29,'Tax Depr - Distribution'!$B$3:$H$25,12,FALSE)</f>
        <v>132797699.54825395</v>
      </c>
      <c r="D29" s="280">
        <f t="shared" si="12"/>
        <v>974035370.20231581</v>
      </c>
      <c r="E29" s="280">
        <f>HLOOKUP($A29,'Tax Depr - Distribution'!$B$3:$H$25,23,FALSE)</f>
        <v>5308290.8500502771</v>
      </c>
      <c r="F29" s="280">
        <f>HLOOKUP($A29,'Tax Depr - Distribution'!$B$3:$H$25,19,FALSE)</f>
        <v>59925091.134489775</v>
      </c>
      <c r="G29" s="280">
        <f t="shared" si="17"/>
        <v>250176581.14951858</v>
      </c>
      <c r="H29" s="35">
        <f t="shared" si="13"/>
        <v>76493645.218922213</v>
      </c>
      <c r="I29" s="35">
        <f t="shared" si="14"/>
        <v>647365143.83387494</v>
      </c>
      <c r="J29" s="15">
        <f t="shared" si="15"/>
        <v>19420954</v>
      </c>
    </row>
    <row r="34" spans="1:10" hidden="1" outlineLevel="1" x14ac:dyDescent="0.25">
      <c r="A34" s="23" t="s">
        <v>8499</v>
      </c>
    </row>
    <row r="35" spans="1:10" hidden="1" outlineLevel="1" x14ac:dyDescent="0.25">
      <c r="A35" s="4">
        <v>1</v>
      </c>
      <c r="B35" s="224">
        <v>44197</v>
      </c>
      <c r="C35" s="14">
        <f>C5-C14-C23</f>
        <v>5.8013156056404114E-2</v>
      </c>
      <c r="D35" s="14">
        <f t="shared" ref="D35:J35" si="18">D5-D14-D23</f>
        <v>5.8013156056404114E-2</v>
      </c>
      <c r="E35" s="14">
        <f t="shared" si="18"/>
        <v>8.9656580239534378E-3</v>
      </c>
      <c r="F35" s="14">
        <f t="shared" si="18"/>
        <v>8.9656580239534378E-3</v>
      </c>
      <c r="G35" s="14">
        <f t="shared" si="18"/>
        <v>8.9656580239534378E-3</v>
      </c>
      <c r="H35" s="14">
        <f t="shared" si="18"/>
        <v>2.9428504407405853E-2</v>
      </c>
      <c r="I35" s="14">
        <f t="shared" si="18"/>
        <v>1.9618995487689972E-2</v>
      </c>
      <c r="J35" s="14">
        <f t="shared" si="18"/>
        <v>0</v>
      </c>
    </row>
    <row r="36" spans="1:10" hidden="1" outlineLevel="1" x14ac:dyDescent="0.25">
      <c r="A36" s="4">
        <f>A35+1</f>
        <v>2</v>
      </c>
      <c r="B36" s="224">
        <v>44562</v>
      </c>
      <c r="C36" s="14">
        <f t="shared" ref="C36:J36" si="19">C6-C15-C24</f>
        <v>0.24973845481872559</v>
      </c>
      <c r="D36" s="14">
        <f t="shared" si="19"/>
        <v>0.30775162577629089</v>
      </c>
      <c r="E36" s="14">
        <f t="shared" si="19"/>
        <v>3.8119219243526459E-3</v>
      </c>
      <c r="F36" s="14">
        <f t="shared" si="19"/>
        <v>2.0390585064888E-2</v>
      </c>
      <c r="G36" s="14">
        <f t="shared" si="19"/>
        <v>2.9356244951486588E-2</v>
      </c>
      <c r="H36" s="14">
        <f t="shared" si="19"/>
        <v>0.14755591750144958</v>
      </c>
      <c r="I36" s="14">
        <f t="shared" si="19"/>
        <v>0.13083946704864502</v>
      </c>
      <c r="J36" s="14">
        <f t="shared" si="19"/>
        <v>-1</v>
      </c>
    </row>
    <row r="37" spans="1:10" hidden="1" outlineLevel="1" x14ac:dyDescent="0.25">
      <c r="A37" s="4">
        <f t="shared" ref="A37:A41" si="20">A36+1</f>
        <v>3</v>
      </c>
      <c r="B37" s="224">
        <v>44927</v>
      </c>
      <c r="C37" s="14">
        <f t="shared" ref="C37:J37" si="21">C7-C16-C25</f>
        <v>0.11984845995903015</v>
      </c>
      <c r="D37" s="14">
        <f t="shared" si="21"/>
        <v>0.42760008573532104</v>
      </c>
      <c r="E37" s="14">
        <f t="shared" si="21"/>
        <v>3.7757158279418945E-3</v>
      </c>
      <c r="F37" s="14">
        <f t="shared" si="21"/>
        <v>2.5718655437231064E-2</v>
      </c>
      <c r="G37" s="14">
        <f t="shared" si="21"/>
        <v>5.5074892938137054E-2</v>
      </c>
      <c r="H37" s="14">
        <f t="shared" si="21"/>
        <v>6.9643646478652954E-2</v>
      </c>
      <c r="I37" s="14">
        <f t="shared" si="21"/>
        <v>0.30288159847259521</v>
      </c>
      <c r="J37" s="14">
        <f t="shared" si="21"/>
        <v>0</v>
      </c>
    </row>
    <row r="38" spans="1:10" hidden="1" outlineLevel="1" x14ac:dyDescent="0.25">
      <c r="A38" s="4">
        <f t="shared" si="20"/>
        <v>4</v>
      </c>
      <c r="B38" s="224">
        <v>45292</v>
      </c>
      <c r="C38" s="14">
        <f t="shared" ref="C38:J38" si="22">C8-C17-C26</f>
        <v>-0.45387750864028931</v>
      </c>
      <c r="D38" s="14">
        <f t="shared" si="22"/>
        <v>-2.6277542114257813E-2</v>
      </c>
      <c r="E38" s="14">
        <f t="shared" si="22"/>
        <v>-3.2071666792035103E-2</v>
      </c>
      <c r="F38" s="14">
        <f t="shared" si="22"/>
        <v>-4.5204758644104004E-3</v>
      </c>
      <c r="G38" s="14">
        <f t="shared" si="22"/>
        <v>5.0554409623146057E-2</v>
      </c>
      <c r="H38" s="14">
        <f t="shared" si="22"/>
        <v>-0.25308351218700409</v>
      </c>
      <c r="I38" s="14">
        <f t="shared" si="22"/>
        <v>0.17625153064727783</v>
      </c>
      <c r="J38" s="14">
        <f t="shared" si="22"/>
        <v>0</v>
      </c>
    </row>
    <row r="39" spans="1:10" hidden="1" outlineLevel="1" x14ac:dyDescent="0.25">
      <c r="A39" s="4">
        <f t="shared" si="20"/>
        <v>5</v>
      </c>
      <c r="B39" s="224">
        <v>45658</v>
      </c>
      <c r="C39" s="14">
        <f t="shared" ref="C39:J39" si="23">C9-C18-C27</f>
        <v>0.85355642437934875</v>
      </c>
      <c r="D39" s="14">
        <f t="shared" si="23"/>
        <v>0.82727885246276855</v>
      </c>
      <c r="E39" s="14">
        <f t="shared" si="23"/>
        <v>2.2603267803788185E-2</v>
      </c>
      <c r="F39" s="14">
        <f t="shared" si="23"/>
        <v>-1.2116730213165283E-2</v>
      </c>
      <c r="G39" s="14">
        <f t="shared" si="23"/>
        <v>3.8437694311141968E-2</v>
      </c>
      <c r="H39" s="14">
        <f t="shared" si="23"/>
        <v>0.49857190251350403</v>
      </c>
      <c r="I39" s="14">
        <f t="shared" si="23"/>
        <v>0.29026925563812256</v>
      </c>
      <c r="J39" s="14">
        <f t="shared" si="23"/>
        <v>0</v>
      </c>
    </row>
    <row r="40" spans="1:10" hidden="1" outlineLevel="1" x14ac:dyDescent="0.25">
      <c r="A40" s="4">
        <f t="shared" si="20"/>
        <v>6</v>
      </c>
      <c r="B40" s="224">
        <v>46023</v>
      </c>
      <c r="C40" s="14">
        <f t="shared" ref="C40:J40" si="24">C10-C19-C28</f>
        <v>-0.56807312369346619</v>
      </c>
      <c r="D40" s="14">
        <f t="shared" si="24"/>
        <v>0.25920581817626953</v>
      </c>
      <c r="E40" s="14">
        <f t="shared" si="24"/>
        <v>-1.6102141700685024E-2</v>
      </c>
      <c r="F40" s="14">
        <f t="shared" si="24"/>
        <v>-9.1678649187088013E-4</v>
      </c>
      <c r="G40" s="14">
        <f t="shared" si="24"/>
        <v>3.7520885467529297E-2</v>
      </c>
      <c r="H40" s="14">
        <f t="shared" si="24"/>
        <v>-0.33118259906768799</v>
      </c>
      <c r="I40" s="14">
        <f t="shared" si="24"/>
        <v>0.55286765098571777</v>
      </c>
      <c r="J40" s="14">
        <f t="shared" si="24"/>
        <v>0</v>
      </c>
    </row>
    <row r="41" spans="1:10" hidden="1" outlineLevel="1" x14ac:dyDescent="0.25">
      <c r="A41" s="4">
        <f t="shared" si="20"/>
        <v>7</v>
      </c>
      <c r="B41" s="224">
        <v>46388</v>
      </c>
      <c r="C41" s="14">
        <f t="shared" ref="C41:J41" si="25">C11-C20-C29</f>
        <v>1.9277036190032959E-2</v>
      </c>
      <c r="D41" s="14">
        <f t="shared" si="25"/>
        <v>0.27848291397094727</v>
      </c>
      <c r="E41" s="14">
        <f t="shared" si="25"/>
        <v>8.7050655856728554E-3</v>
      </c>
      <c r="F41" s="14">
        <f t="shared" si="25"/>
        <v>-2.8084516525268555E-3</v>
      </c>
      <c r="G41" s="14">
        <f t="shared" si="25"/>
        <v>3.4712433815002441E-2</v>
      </c>
      <c r="H41" s="14">
        <f t="shared" si="25"/>
        <v>6.3431710004806519E-3</v>
      </c>
      <c r="I41" s="14">
        <f t="shared" si="25"/>
        <v>0.2374272346496582</v>
      </c>
      <c r="J41" s="14">
        <f t="shared" si="25"/>
        <v>0</v>
      </c>
    </row>
    <row r="42" spans="1:10" collapsed="1" x14ac:dyDescent="0.25"/>
  </sheetData>
  <mergeCells count="3">
    <mergeCell ref="A3:J3"/>
    <mergeCell ref="A12:J12"/>
    <mergeCell ref="A21:J21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M90"/>
  <sheetViews>
    <sheetView workbookViewId="0">
      <pane xSplit="2" ySplit="7" topLeftCell="E8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39.85546875" bestFit="1" customWidth="1"/>
    <col min="2" max="2" width="35.28515625" customWidth="1"/>
    <col min="3" max="3" width="17.140625" hidden="1" customWidth="1"/>
    <col min="4" max="4" width="16.85546875" hidden="1" customWidth="1"/>
    <col min="5" max="12" width="16.85546875" bestFit="1" customWidth="1"/>
    <col min="13" max="13" width="15.5703125" bestFit="1" customWidth="1"/>
  </cols>
  <sheetData>
    <row r="2" spans="1:13" x14ac:dyDescent="0.25">
      <c r="B2" t="s">
        <v>70</v>
      </c>
      <c r="C2" s="39">
        <v>1716220676</v>
      </c>
    </row>
    <row r="3" spans="1:13" x14ac:dyDescent="0.25">
      <c r="B3" t="s">
        <v>71</v>
      </c>
      <c r="C3" s="41">
        <v>1832173247</v>
      </c>
    </row>
    <row r="4" spans="1:13" ht="30" x14ac:dyDescent="0.25">
      <c r="B4" s="66" t="s">
        <v>108</v>
      </c>
      <c r="C4" s="53">
        <f>C3-C2</f>
        <v>115952571</v>
      </c>
    </row>
    <row r="6" spans="1:13" x14ac:dyDescent="0.25">
      <c r="D6">
        <v>2018</v>
      </c>
      <c r="E6" s="12">
        <v>2020</v>
      </c>
      <c r="F6" s="12">
        <v>2021</v>
      </c>
      <c r="G6" s="12">
        <v>2022</v>
      </c>
      <c r="H6" s="12">
        <v>2023</v>
      </c>
      <c r="I6" s="12">
        <v>2024</v>
      </c>
      <c r="J6" s="12">
        <v>2025</v>
      </c>
      <c r="K6" s="12">
        <v>2026</v>
      </c>
      <c r="L6" s="12">
        <v>2027</v>
      </c>
    </row>
    <row r="7" spans="1:13" x14ac:dyDescent="0.25">
      <c r="A7" s="37" t="s">
        <v>82</v>
      </c>
      <c r="B7" s="37"/>
      <c r="C7" s="52" t="s">
        <v>83</v>
      </c>
      <c r="D7" s="52" t="s">
        <v>73</v>
      </c>
      <c r="E7" s="52" t="s">
        <v>74</v>
      </c>
      <c r="F7" s="52" t="s">
        <v>75</v>
      </c>
      <c r="G7" s="52" t="s">
        <v>76</v>
      </c>
      <c r="H7" s="52" t="s">
        <v>77</v>
      </c>
      <c r="I7" s="52" t="s">
        <v>78</v>
      </c>
      <c r="J7" s="52" t="s">
        <v>79</v>
      </c>
      <c r="K7" s="52" t="s">
        <v>80</v>
      </c>
      <c r="L7" s="52" t="s">
        <v>81</v>
      </c>
      <c r="M7" s="37" t="s">
        <v>69</v>
      </c>
    </row>
    <row r="8" spans="1:13" x14ac:dyDescent="0.25">
      <c r="A8" t="s">
        <v>57</v>
      </c>
      <c r="C8" s="33"/>
      <c r="E8" s="39"/>
      <c r="F8" s="39" t="e">
        <f>#REF!</f>
        <v>#REF!</v>
      </c>
      <c r="G8" s="39" t="e">
        <f>#REF!</f>
        <v>#REF!</v>
      </c>
      <c r="H8" s="39" t="e">
        <f>#REF!</f>
        <v>#REF!</v>
      </c>
      <c r="I8" s="39" t="e">
        <f>#REF!</f>
        <v>#REF!</v>
      </c>
      <c r="J8" s="39" t="e">
        <f>#REF!</f>
        <v>#REF!</v>
      </c>
      <c r="K8" s="39" t="e">
        <f>#REF!</f>
        <v>#REF!</v>
      </c>
      <c r="L8" s="39" t="e">
        <f>#REF!</f>
        <v>#REF!</v>
      </c>
      <c r="M8" s="40" t="e">
        <f>SUM(E8:L8)</f>
        <v>#REF!</v>
      </c>
    </row>
    <row r="9" spans="1:13" x14ac:dyDescent="0.25">
      <c r="C9" s="33"/>
      <c r="D9" s="39"/>
      <c r="E9" s="39"/>
      <c r="F9" s="39"/>
      <c r="G9" s="39"/>
      <c r="H9" s="39"/>
      <c r="I9" s="39"/>
      <c r="J9" s="39"/>
      <c r="K9" s="39"/>
      <c r="L9" s="39"/>
    </row>
    <row r="10" spans="1:13" x14ac:dyDescent="0.25">
      <c r="A10" t="s">
        <v>58</v>
      </c>
      <c r="C10" s="33"/>
      <c r="D10" s="39"/>
      <c r="E10" s="39">
        <f>'Tax Depr - All Categories'!B58</f>
        <v>170229490</v>
      </c>
      <c r="F10" s="39">
        <f>'Tax Depr - All Categories'!C58</f>
        <v>159566283</v>
      </c>
      <c r="G10" s="39">
        <f>'Tax Depr - All Categories'!D58</f>
        <v>157081531</v>
      </c>
      <c r="H10" s="39">
        <f>'Tax Depr - All Categories'!E58</f>
        <v>136594815.76000002</v>
      </c>
      <c r="I10" s="39">
        <f>'Tax Depr - All Categories'!F58</f>
        <v>131100738.62279999</v>
      </c>
      <c r="J10" s="39">
        <f>'Tax Depr - All Categories'!G58</f>
        <v>136293355.17148402</v>
      </c>
      <c r="K10" s="39">
        <f>'Tax Depr - All Categories'!H58</f>
        <v>139950435.33662859</v>
      </c>
      <c r="L10" s="39" t="e">
        <f>'Tax Depr - All Categories'!#REF!</f>
        <v>#REF!</v>
      </c>
      <c r="M10" s="40" t="e">
        <f>SUM(E10:L10)</f>
        <v>#REF!</v>
      </c>
    </row>
    <row r="11" spans="1:13" x14ac:dyDescent="0.25">
      <c r="C11" s="33"/>
      <c r="D11" s="33"/>
      <c r="E11" s="33"/>
    </row>
    <row r="12" spans="1:13" x14ac:dyDescent="0.25">
      <c r="A12" t="s">
        <v>151</v>
      </c>
      <c r="C12" s="33"/>
      <c r="D12" s="33"/>
      <c r="E12" s="33"/>
      <c r="F12" s="39">
        <f>-'Project Disposals'!M3</f>
        <v>-22950849.616</v>
      </c>
      <c r="G12" s="39">
        <f>-'Project Disposals'!M4</f>
        <v>-26850583.001120001</v>
      </c>
      <c r="H12" s="39">
        <f>-'Project Disposals'!M5</f>
        <v>-24930711.935072001</v>
      </c>
      <c r="I12" s="39">
        <f>-'Project Disposals'!M6</f>
        <v>-22632677.710207999</v>
      </c>
      <c r="J12" s="39">
        <f>-'Project Disposals'!M7</f>
        <v>-23261415.269696001</v>
      </c>
      <c r="K12" s="39">
        <f>-'Project Disposals'!M8</f>
        <v>-17904076.035424002</v>
      </c>
      <c r="L12" s="39">
        <f>-'Project Disposals'!M9</f>
        <v>-16712537.718736</v>
      </c>
      <c r="M12" s="39">
        <f>SUM(F12:L12)</f>
        <v>-155242851.28625599</v>
      </c>
    </row>
    <row r="13" spans="1:13" x14ac:dyDescent="0.25">
      <c r="C13" s="33"/>
      <c r="D13" s="33"/>
      <c r="E13" s="33"/>
    </row>
    <row r="14" spans="1:13" x14ac:dyDescent="0.25">
      <c r="A14" t="s">
        <v>39</v>
      </c>
      <c r="B14" t="s">
        <v>40</v>
      </c>
      <c r="C14" s="39">
        <v>2321338791</v>
      </c>
      <c r="D14" s="39">
        <v>2946386671</v>
      </c>
      <c r="E14" s="40">
        <f>D10+D14+E10</f>
        <v>3116616161</v>
      </c>
      <c r="F14" s="40" t="e">
        <f>E14+F8+F10+F12</f>
        <v>#REF!</v>
      </c>
      <c r="G14" s="40" t="e">
        <f t="shared" ref="G14:L14" si="0">F14+G8+G10+G12</f>
        <v>#REF!</v>
      </c>
      <c r="H14" s="40" t="e">
        <f t="shared" si="0"/>
        <v>#REF!</v>
      </c>
      <c r="I14" s="40" t="e">
        <f t="shared" si="0"/>
        <v>#REF!</v>
      </c>
      <c r="J14" s="40" t="e">
        <f t="shared" si="0"/>
        <v>#REF!</v>
      </c>
      <c r="K14" s="40" t="e">
        <f t="shared" si="0"/>
        <v>#REF!</v>
      </c>
      <c r="L14" s="40" t="e">
        <f t="shared" si="0"/>
        <v>#REF!</v>
      </c>
    </row>
    <row r="15" spans="1:13" x14ac:dyDescent="0.25">
      <c r="D15" s="33"/>
      <c r="E15" s="39"/>
      <c r="F15" s="39"/>
      <c r="G15" s="39"/>
      <c r="H15" s="39"/>
      <c r="I15" s="39"/>
      <c r="J15" s="39"/>
      <c r="K15" s="39"/>
      <c r="L15" s="39"/>
    </row>
    <row r="16" spans="1:13" x14ac:dyDescent="0.25">
      <c r="A16" t="s">
        <v>59</v>
      </c>
      <c r="D16" s="33"/>
      <c r="E16" s="39"/>
      <c r="F16" s="39" t="e">
        <f>#REF!</f>
        <v>#REF!</v>
      </c>
      <c r="G16" s="39" t="e">
        <f>#REF!</f>
        <v>#REF!</v>
      </c>
      <c r="H16" s="39" t="e">
        <f>#REF!</f>
        <v>#REF!</v>
      </c>
      <c r="I16" s="39" t="e">
        <f>#REF!</f>
        <v>#REF!</v>
      </c>
      <c r="J16" s="39" t="e">
        <f>#REF!</f>
        <v>#REF!</v>
      </c>
      <c r="K16" s="39" t="e">
        <f>#REF!</f>
        <v>#REF!</v>
      </c>
      <c r="L16" s="39" t="e">
        <f>#REF!</f>
        <v>#REF!</v>
      </c>
      <c r="M16" s="40" t="e">
        <f>SUM(F16:L16)</f>
        <v>#REF!</v>
      </c>
    </row>
    <row r="17" spans="1:13" x14ac:dyDescent="0.25">
      <c r="D17" s="33"/>
    </row>
    <row r="18" spans="1:13" x14ac:dyDescent="0.25">
      <c r="A18" t="s">
        <v>60</v>
      </c>
      <c r="D18" s="33"/>
      <c r="E18" s="39">
        <f>'Tax Depr - All Categories'!B60</f>
        <v>7357740</v>
      </c>
      <c r="F18" s="39">
        <f>'Tax Depr - All Categories'!C60</f>
        <v>20889994.830000002</v>
      </c>
      <c r="G18" s="39">
        <f>'Tax Depr - All Categories'!D60</f>
        <v>32516332.2621</v>
      </c>
      <c r="H18" s="39">
        <f>'Tax Depr - All Categories'!E60</f>
        <v>42077745.692563005</v>
      </c>
      <c r="I18" s="39">
        <f>'Tax Depr - All Categories'!F60</f>
        <v>49698696.334939897</v>
      </c>
      <c r="J18" s="39">
        <f>'Tax Depr - All Categories'!G60</f>
        <v>56810309.892488092</v>
      </c>
      <c r="K18" s="39">
        <f>'Tax Depr - All Categories'!H60</f>
        <v>63818947.19981274</v>
      </c>
      <c r="L18" s="39" t="e">
        <f>'Tax Depr - All Categories'!#REF!</f>
        <v>#REF!</v>
      </c>
      <c r="M18" s="40" t="e">
        <f>SUM(E18:L18)</f>
        <v>#REF!</v>
      </c>
    </row>
    <row r="19" spans="1:13" x14ac:dyDescent="0.25">
      <c r="D19" s="33"/>
      <c r="E19" s="39"/>
      <c r="F19" s="39"/>
      <c r="G19" s="39"/>
      <c r="H19" s="39"/>
      <c r="I19" s="39"/>
      <c r="J19" s="39"/>
      <c r="K19" s="39"/>
      <c r="L19" s="39"/>
      <c r="M19" s="40"/>
    </row>
    <row r="20" spans="1:13" x14ac:dyDescent="0.25">
      <c r="A20" t="s">
        <v>8449</v>
      </c>
      <c r="D20" s="33"/>
      <c r="E20" s="39"/>
      <c r="F20" s="39">
        <f>F12</f>
        <v>-22950849.616</v>
      </c>
      <c r="G20" s="39">
        <f t="shared" ref="G20:L20" si="1">G12</f>
        <v>-26850583.001120001</v>
      </c>
      <c r="H20" s="39">
        <f t="shared" si="1"/>
        <v>-24930711.935072001</v>
      </c>
      <c r="I20" s="39">
        <f t="shared" si="1"/>
        <v>-22632677.710207999</v>
      </c>
      <c r="J20" s="39">
        <f t="shared" si="1"/>
        <v>-23261415.269696001</v>
      </c>
      <c r="K20" s="39">
        <f t="shared" si="1"/>
        <v>-17904076.035424002</v>
      </c>
      <c r="L20" s="39">
        <f t="shared" si="1"/>
        <v>-16712537.718736</v>
      </c>
      <c r="M20" s="40"/>
    </row>
    <row r="21" spans="1:13" x14ac:dyDescent="0.25">
      <c r="D21" s="33"/>
    </row>
    <row r="22" spans="1:13" x14ac:dyDescent="0.25">
      <c r="A22" t="s">
        <v>109</v>
      </c>
      <c r="D22" s="33"/>
      <c r="E22" s="64">
        <f>'All Property Depr'!H9</f>
        <v>9.0824915935609679E-2</v>
      </c>
      <c r="F22" s="64">
        <f>'All Property Depr'!H10</f>
        <v>-9.4881552878188655E-2</v>
      </c>
      <c r="G22" s="64">
        <f>'All Property Depr'!H11</f>
        <v>-0.10768137849069585</v>
      </c>
      <c r="H22" s="64">
        <f>'All Property Depr'!H12</f>
        <v>-8.1369075825256793E-2</v>
      </c>
      <c r="I22" s="64">
        <f>'All Property Depr'!H13</f>
        <v>-6.0257838453553772E-2</v>
      </c>
      <c r="J22" s="64">
        <f>'All Property Depr'!H14</f>
        <v>-6.8564972449292105E-2</v>
      </c>
      <c r="K22" s="64">
        <f>'All Property Depr'!H15</f>
        <v>-5.6406750543833171E-2</v>
      </c>
      <c r="L22" s="64">
        <f>'All Property Depr'!H16</f>
        <v>-3.0994083320462981E-2</v>
      </c>
    </row>
    <row r="23" spans="1:13" x14ac:dyDescent="0.25">
      <c r="D23" s="33"/>
    </row>
    <row r="24" spans="1:13" ht="30" x14ac:dyDescent="0.25">
      <c r="A24" s="54" t="s">
        <v>72</v>
      </c>
      <c r="D24" s="33"/>
      <c r="E24" s="65">
        <f>(E22+1)*C4</f>
        <v>126483953.51359281</v>
      </c>
      <c r="F24" s="65">
        <f>(1+F22)*E24</f>
        <v>114482959.59005049</v>
      </c>
      <c r="G24" s="65">
        <f t="shared" ref="G24:L24" si="2">(1+G22)*F24</f>
        <v>102155276.68769923</v>
      </c>
      <c r="H24" s="65">
        <f t="shared" si="2"/>
        <v>93842996.232947752</v>
      </c>
      <c r="I24" s="65">
        <f t="shared" si="2"/>
        <v>88188220.12594533</v>
      </c>
      <c r="J24" s="65">
        <f t="shared" si="2"/>
        <v>82141597.242657781</v>
      </c>
      <c r="K24" s="65">
        <f t="shared" si="2"/>
        <v>77508256.657719165</v>
      </c>
      <c r="L24" s="65">
        <f t="shared" si="2"/>
        <v>75105959.292845994</v>
      </c>
      <c r="M24" s="40">
        <f>SUM(E24:L24)</f>
        <v>759909219.34345841</v>
      </c>
    </row>
    <row r="25" spans="1:13" x14ac:dyDescent="0.25">
      <c r="D25" s="33"/>
    </row>
    <row r="26" spans="1:13" x14ac:dyDescent="0.25">
      <c r="A26" t="s">
        <v>37</v>
      </c>
      <c r="B26" t="s">
        <v>38</v>
      </c>
      <c r="C26" s="39">
        <v>1716220676</v>
      </c>
      <c r="D26" s="39">
        <v>1832173247</v>
      </c>
      <c r="E26" s="39">
        <f>D26+E16+E24+E18+E20</f>
        <v>1966014940.5135927</v>
      </c>
      <c r="F26" s="39" t="e">
        <f t="shared" ref="F26:L26" si="3">E26+F16+F24+F18+F20</f>
        <v>#REF!</v>
      </c>
      <c r="G26" s="39" t="e">
        <f t="shared" si="3"/>
        <v>#REF!</v>
      </c>
      <c r="H26" s="39" t="e">
        <f t="shared" si="3"/>
        <v>#REF!</v>
      </c>
      <c r="I26" s="39" t="e">
        <f t="shared" si="3"/>
        <v>#REF!</v>
      </c>
      <c r="J26" s="39" t="e">
        <f t="shared" si="3"/>
        <v>#REF!</v>
      </c>
      <c r="K26" s="39" t="e">
        <f t="shared" si="3"/>
        <v>#REF!</v>
      </c>
      <c r="L26" s="39" t="e">
        <f t="shared" si="3"/>
        <v>#REF!</v>
      </c>
    </row>
    <row r="28" spans="1:13" x14ac:dyDescent="0.25">
      <c r="B28" t="s">
        <v>44</v>
      </c>
      <c r="C28" s="41">
        <v>52753247</v>
      </c>
      <c r="D28" s="41">
        <v>49804187</v>
      </c>
      <c r="E28" s="41">
        <f>(E14-D14-'Tax Depr - All Categories'!B48-'Tax Depr - All Categories'!B55)*0.6</f>
        <v>97723050</v>
      </c>
      <c r="F28" s="41" t="e">
        <f>(F8-'Tax Depr - All Categories'!B25+F10-'Tax Depr - All Categories'!C48-'Tax Depr - All Categories'!C55)*0.6</f>
        <v>#REF!</v>
      </c>
      <c r="G28" s="41" t="e">
        <f>(G8-'Tax Depr - All Categories'!C25+G10-'Tax Depr - All Categories'!D48-'Tax Depr - All Categories'!D55)*0.6</f>
        <v>#REF!</v>
      </c>
      <c r="H28" s="41" t="e">
        <f>(H8-'Tax Depr - All Categories'!D25+H10-'Tax Depr - All Categories'!E48-'Tax Depr - All Categories'!E55)*0.6</f>
        <v>#REF!</v>
      </c>
      <c r="I28" s="41" t="e">
        <f>(I8-'Tax Depr - All Categories'!E25+I10-'Tax Depr - All Categories'!F48-'Tax Depr - All Categories'!F55)*0.6</f>
        <v>#REF!</v>
      </c>
      <c r="J28" s="41" t="e">
        <f>(J8-'Tax Depr - All Categories'!F25+J10-'Tax Depr - All Categories'!G48-'Tax Depr - All Categories'!G55)*0.6</f>
        <v>#REF!</v>
      </c>
      <c r="K28" s="41" t="e">
        <f>(K8-'Tax Depr - All Categories'!G25+K10-'Tax Depr - All Categories'!H48-'Tax Depr - All Categories'!H55)*0.6</f>
        <v>#REF!</v>
      </c>
      <c r="L28" s="41" t="e">
        <f>(L8-'Tax Depr - All Categories'!H25+L10-'Tax Depr - All Categories'!#REF!-'Tax Depr - All Categories'!#REF!)*0.6</f>
        <v>#REF!</v>
      </c>
    </row>
    <row r="29" spans="1:13" x14ac:dyDescent="0.25">
      <c r="C29" s="39"/>
      <c r="D29" s="39"/>
    </row>
    <row r="30" spans="1:13" x14ac:dyDescent="0.25">
      <c r="B30" t="s">
        <v>43</v>
      </c>
      <c r="C30" s="39">
        <f>SUM(C26:C29)</f>
        <v>1768973923</v>
      </c>
      <c r="D30" s="39">
        <f>SUM(D26:D29)</f>
        <v>1881977434</v>
      </c>
      <c r="E30" s="39">
        <f>SUM(E26:E29)</f>
        <v>2063737990.5135927</v>
      </c>
      <c r="F30" s="39" t="e">
        <f t="shared" ref="F30:K30" si="4">SUM(F26:F29)</f>
        <v>#REF!</v>
      </c>
      <c r="G30" s="39" t="e">
        <f t="shared" si="4"/>
        <v>#REF!</v>
      </c>
      <c r="H30" s="39" t="e">
        <f t="shared" si="4"/>
        <v>#REF!</v>
      </c>
      <c r="I30" s="39" t="e">
        <f t="shared" si="4"/>
        <v>#REF!</v>
      </c>
      <c r="J30" s="39" t="e">
        <f t="shared" si="4"/>
        <v>#REF!</v>
      </c>
      <c r="K30" s="39" t="e">
        <f t="shared" si="4"/>
        <v>#REF!</v>
      </c>
      <c r="L30" s="39" t="e">
        <f t="shared" ref="L30" si="5">SUM(L26:L29)</f>
        <v>#REF!</v>
      </c>
    </row>
    <row r="31" spans="1:13" x14ac:dyDescent="0.25">
      <c r="C31" s="39"/>
      <c r="D31" s="39"/>
    </row>
    <row r="32" spans="1:13" x14ac:dyDescent="0.25">
      <c r="B32" t="s">
        <v>45</v>
      </c>
      <c r="C32" s="39">
        <f>C14-C30</f>
        <v>552364868</v>
      </c>
      <c r="D32" s="39">
        <f>D14-D30</f>
        <v>1064409237</v>
      </c>
      <c r="E32" s="39">
        <f>E14-E30</f>
        <v>1052878170.4864073</v>
      </c>
      <c r="F32" s="39" t="e">
        <f t="shared" ref="F32:K32" si="6">F14-F30</f>
        <v>#REF!</v>
      </c>
      <c r="G32" s="39" t="e">
        <f t="shared" si="6"/>
        <v>#REF!</v>
      </c>
      <c r="H32" s="39" t="e">
        <f t="shared" si="6"/>
        <v>#REF!</v>
      </c>
      <c r="I32" s="39" t="e">
        <f t="shared" si="6"/>
        <v>#REF!</v>
      </c>
      <c r="J32" s="39" t="e">
        <f t="shared" si="6"/>
        <v>#REF!</v>
      </c>
      <c r="K32" s="39" t="e">
        <f t="shared" si="6"/>
        <v>#REF!</v>
      </c>
      <c r="L32" s="39" t="e">
        <f t="shared" ref="L32" si="7">L14-L30</f>
        <v>#REF!</v>
      </c>
    </row>
    <row r="34" spans="2:13" x14ac:dyDescent="0.25">
      <c r="B34" t="s">
        <v>41</v>
      </c>
      <c r="C34" s="40">
        <f t="shared" ref="C34:L34" si="8">C14*0.3</f>
        <v>696401637.29999995</v>
      </c>
      <c r="D34" s="40">
        <f t="shared" si="8"/>
        <v>883916001.29999995</v>
      </c>
      <c r="E34" s="40">
        <f t="shared" si="8"/>
        <v>934984848.29999995</v>
      </c>
      <c r="F34" s="40" t="e">
        <f t="shared" si="8"/>
        <v>#REF!</v>
      </c>
      <c r="G34" s="40" t="e">
        <f t="shared" si="8"/>
        <v>#REF!</v>
      </c>
      <c r="H34" s="40" t="e">
        <f t="shared" si="8"/>
        <v>#REF!</v>
      </c>
      <c r="I34" s="40" t="e">
        <f t="shared" si="8"/>
        <v>#REF!</v>
      </c>
      <c r="J34" s="40" t="e">
        <f t="shared" si="8"/>
        <v>#REF!</v>
      </c>
      <c r="K34" s="40" t="e">
        <f t="shared" si="8"/>
        <v>#REF!</v>
      </c>
      <c r="L34" s="40" t="e">
        <f t="shared" si="8"/>
        <v>#REF!</v>
      </c>
    </row>
    <row r="36" spans="2:13" x14ac:dyDescent="0.25">
      <c r="B36" t="s">
        <v>42</v>
      </c>
      <c r="C36" s="40">
        <f t="shared" ref="C36:L36" si="9">C32-C34</f>
        <v>-144036769.29999995</v>
      </c>
      <c r="D36" s="40">
        <f t="shared" si="9"/>
        <v>180493235.70000005</v>
      </c>
      <c r="E36" s="40">
        <f t="shared" si="9"/>
        <v>117893322.18640733</v>
      </c>
      <c r="F36" s="40" t="e">
        <f t="shared" si="9"/>
        <v>#REF!</v>
      </c>
      <c r="G36" s="40" t="e">
        <f t="shared" si="9"/>
        <v>#REF!</v>
      </c>
      <c r="H36" s="40" t="e">
        <f t="shared" si="9"/>
        <v>#REF!</v>
      </c>
      <c r="I36" s="40" t="e">
        <f t="shared" si="9"/>
        <v>#REF!</v>
      </c>
      <c r="J36" s="40" t="e">
        <f t="shared" si="9"/>
        <v>#REF!</v>
      </c>
      <c r="K36" s="40" t="e">
        <f t="shared" si="9"/>
        <v>#REF!</v>
      </c>
      <c r="L36" s="40" t="e">
        <f t="shared" si="9"/>
        <v>#REF!</v>
      </c>
    </row>
    <row r="38" spans="2:13" x14ac:dyDescent="0.25">
      <c r="B38" t="s">
        <v>46</v>
      </c>
      <c r="C38" s="56" t="s">
        <v>47</v>
      </c>
      <c r="D38" s="55" t="s">
        <v>48</v>
      </c>
      <c r="E38" s="55" t="s">
        <v>48</v>
      </c>
      <c r="F38" s="55" t="s">
        <v>48</v>
      </c>
      <c r="G38" s="55" t="s">
        <v>48</v>
      </c>
      <c r="H38" s="55" t="s">
        <v>48</v>
      </c>
      <c r="I38" s="55" t="s">
        <v>48</v>
      </c>
      <c r="J38" s="55" t="s">
        <v>48</v>
      </c>
      <c r="K38" s="55" t="s">
        <v>48</v>
      </c>
      <c r="L38" s="55" t="s">
        <v>48</v>
      </c>
    </row>
    <row r="40" spans="2:13" x14ac:dyDescent="0.25">
      <c r="B40" t="s">
        <v>130</v>
      </c>
      <c r="C40" s="6"/>
      <c r="D40" s="6"/>
      <c r="E40" s="65">
        <f>IF(E34&gt;E32,E34,E32)</f>
        <v>1052878170.4864073</v>
      </c>
      <c r="F40" s="65" t="e">
        <f t="shared" ref="F40:L40" si="10">IF(F34&gt;F32,F34,F32)</f>
        <v>#REF!</v>
      </c>
      <c r="G40" s="65" t="e">
        <f t="shared" si="10"/>
        <v>#REF!</v>
      </c>
      <c r="H40" s="65" t="e">
        <f t="shared" si="10"/>
        <v>#REF!</v>
      </c>
      <c r="I40" s="65" t="e">
        <f t="shared" si="10"/>
        <v>#REF!</v>
      </c>
      <c r="J40" s="65" t="e">
        <f t="shared" si="10"/>
        <v>#REF!</v>
      </c>
      <c r="K40" s="65" t="e">
        <f t="shared" si="10"/>
        <v>#REF!</v>
      </c>
      <c r="L40" s="65" t="e">
        <f t="shared" si="10"/>
        <v>#REF!</v>
      </c>
    </row>
    <row r="42" spans="2:13" x14ac:dyDescent="0.25">
      <c r="B42" t="s">
        <v>8417</v>
      </c>
      <c r="E42" s="39">
        <f>'EV CCGT Depreciation'!H8</f>
        <v>525467873.23999995</v>
      </c>
      <c r="F42" s="39">
        <f>'EV CCGT Depreciation'!H9</f>
        <v>483548875.77999997</v>
      </c>
      <c r="G42" s="39">
        <f>'EV CCGT Depreciation'!H10</f>
        <v>445020761.53999996</v>
      </c>
      <c r="H42" s="39">
        <f>'EV CCGT Depreciation'!H11</f>
        <v>409611176.89999998</v>
      </c>
      <c r="I42" s="39">
        <f>'EV CCGT Depreciation'!H12</f>
        <v>377061365.77999997</v>
      </c>
      <c r="J42" s="39">
        <f>'EV CCGT Depreciation'!H13</f>
        <v>346791807.22999996</v>
      </c>
      <c r="K42" s="39">
        <f>'EV CCGT Depreciation'!H14</f>
        <v>318269836.49999994</v>
      </c>
      <c r="L42" s="39">
        <f>'EV CCGT Depreciation'!H15</f>
        <v>290032932.77999997</v>
      </c>
    </row>
    <row r="44" spans="2:13" x14ac:dyDescent="0.25">
      <c r="B44" t="s">
        <v>129</v>
      </c>
      <c r="E44" s="39">
        <f>'Abatement Estimates'!M5</f>
        <v>315334003.31999999</v>
      </c>
      <c r="F44" s="39">
        <f>'Abatement Estimates'!M6</f>
        <v>290182604.84399998</v>
      </c>
      <c r="G44" s="39">
        <f>'Abatement Estimates'!M7</f>
        <v>267065736.29999998</v>
      </c>
      <c r="H44" s="39">
        <f>'Abatement Estimates'!M8</f>
        <v>245819985.516</v>
      </c>
      <c r="I44" s="39">
        <f>'Abatement Estimates'!M9</f>
        <v>226290098.838</v>
      </c>
      <c r="J44" s="39">
        <f>'Abatement Estimates'!M10</f>
        <v>208128363.708</v>
      </c>
      <c r="K44" s="39">
        <f>'Abatement Estimates'!M11</f>
        <v>191015181.26999998</v>
      </c>
      <c r="L44" s="39">
        <f>'Abatement Estimates'!M12</f>
        <v>174073039.03800002</v>
      </c>
      <c r="M44" s="40"/>
    </row>
    <row r="46" spans="2:13" x14ac:dyDescent="0.25">
      <c r="B46" t="s">
        <v>8419</v>
      </c>
      <c r="E46" s="40">
        <f>E42-E44</f>
        <v>210133869.91999996</v>
      </c>
      <c r="F46" s="40">
        <f t="shared" ref="F46:L46" si="11">F42-F44</f>
        <v>193366270.93599999</v>
      </c>
      <c r="G46" s="40">
        <f t="shared" si="11"/>
        <v>177955025.23999998</v>
      </c>
      <c r="H46" s="40">
        <f t="shared" si="11"/>
        <v>163791191.38399997</v>
      </c>
      <c r="I46" s="40">
        <f t="shared" si="11"/>
        <v>150771266.94199997</v>
      </c>
      <c r="J46" s="40">
        <f t="shared" si="11"/>
        <v>138663443.52199996</v>
      </c>
      <c r="K46" s="40">
        <f t="shared" si="11"/>
        <v>127254655.22999996</v>
      </c>
      <c r="L46" s="40">
        <f t="shared" si="11"/>
        <v>115959893.74199995</v>
      </c>
    </row>
    <row r="48" spans="2:13" x14ac:dyDescent="0.25">
      <c r="B48" t="s">
        <v>8424</v>
      </c>
      <c r="D48" s="67">
        <f>'Final 2019 Schedule E'!O184</f>
        <v>1.2688E-2</v>
      </c>
      <c r="E48" s="34">
        <f t="shared" ref="E48:L48" si="12">D48*(1+$C$70)</f>
        <v>1.2891007999999999E-2</v>
      </c>
      <c r="F48" s="34">
        <f t="shared" si="12"/>
        <v>1.3097264127999999E-2</v>
      </c>
      <c r="G48" s="34">
        <f t="shared" si="12"/>
        <v>1.3306820354047998E-2</v>
      </c>
      <c r="H48" s="34">
        <f t="shared" si="12"/>
        <v>1.3519729479712765E-2</v>
      </c>
      <c r="I48" s="34">
        <f t="shared" si="12"/>
        <v>1.373604515138817E-2</v>
      </c>
      <c r="J48" s="34">
        <f t="shared" si="12"/>
        <v>1.395582187381038E-2</v>
      </c>
      <c r="K48" s="34">
        <f t="shared" si="12"/>
        <v>1.4179115023791346E-2</v>
      </c>
      <c r="L48" s="34">
        <f t="shared" si="12"/>
        <v>1.4405980864172009E-2</v>
      </c>
    </row>
    <row r="50" spans="2:13" x14ac:dyDescent="0.25">
      <c r="B50" s="206" t="s">
        <v>8420</v>
      </c>
      <c r="E50" s="205">
        <f>E46*E48</f>
        <v>2708837.3982096785</v>
      </c>
      <c r="F50" s="205">
        <f t="shared" ref="F50:L50" si="13">F46*F48</f>
        <v>2532569.1238952014</v>
      </c>
      <c r="G50" s="205">
        <f t="shared" si="13"/>
        <v>2368015.5519687571</v>
      </c>
      <c r="H50" s="205">
        <f t="shared" si="13"/>
        <v>2214412.5986715402</v>
      </c>
      <c r="I50" s="205">
        <f t="shared" si="13"/>
        <v>2071000.9302473101</v>
      </c>
      <c r="J50" s="205">
        <f t="shared" si="13"/>
        <v>1935162.3182021973</v>
      </c>
      <c r="K50" s="205">
        <f t="shared" si="13"/>
        <v>1804358.3938190804</v>
      </c>
      <c r="L50" s="205">
        <f t="shared" si="13"/>
        <v>1670516.0102586709</v>
      </c>
      <c r="M50" s="36">
        <f>SUM(E50:L50)</f>
        <v>17304872.325272437</v>
      </c>
    </row>
    <row r="52" spans="2:13" x14ac:dyDescent="0.25">
      <c r="B52" t="s">
        <v>8421</v>
      </c>
      <c r="E52" s="40">
        <f>E40-E42</f>
        <v>527410297.24640733</v>
      </c>
      <c r="F52" s="40" t="e">
        <f t="shared" ref="F52:L52" si="14">F40-F42</f>
        <v>#REF!</v>
      </c>
      <c r="G52" s="40" t="e">
        <f t="shared" si="14"/>
        <v>#REF!</v>
      </c>
      <c r="H52" s="40" t="e">
        <f t="shared" si="14"/>
        <v>#REF!</v>
      </c>
      <c r="I52" s="40" t="e">
        <f t="shared" si="14"/>
        <v>#REF!</v>
      </c>
      <c r="J52" s="40" t="e">
        <f t="shared" si="14"/>
        <v>#REF!</v>
      </c>
      <c r="K52" s="40" t="e">
        <f t="shared" si="14"/>
        <v>#REF!</v>
      </c>
      <c r="L52" s="40" t="e">
        <f t="shared" si="14"/>
        <v>#REF!</v>
      </c>
    </row>
    <row r="54" spans="2:13" x14ac:dyDescent="0.25">
      <c r="B54" t="s">
        <v>128</v>
      </c>
      <c r="E54" s="39">
        <f>'Abatement Estimates'!D4</f>
        <v>11876375</v>
      </c>
      <c r="F54" s="39">
        <f>'Abatement Estimates'!D5</f>
        <v>9161040</v>
      </c>
      <c r="G54" s="39">
        <f>'Abatement Estimates'!D6</f>
        <v>6871025</v>
      </c>
      <c r="H54" s="39">
        <f>'Abatement Estimates'!D7</f>
        <v>4918620</v>
      </c>
      <c r="I54" s="39">
        <f>'Abatement Estimates'!D8</f>
        <v>3255315</v>
      </c>
      <c r="J54" s="39">
        <f>'Abatement Estimates'!D9</f>
        <v>1880620</v>
      </c>
      <c r="K54" s="39">
        <f>'Abatement Estimates'!D10</f>
        <v>795760</v>
      </c>
      <c r="L54" s="39"/>
      <c r="M54" s="40"/>
    </row>
    <row r="56" spans="2:13" x14ac:dyDescent="0.25">
      <c r="B56" t="s">
        <v>45</v>
      </c>
      <c r="E56" s="40">
        <f>E52-E54</f>
        <v>515533922.24640733</v>
      </c>
      <c r="F56" s="40" t="e">
        <f t="shared" ref="F56:L56" si="15">F52-F54</f>
        <v>#REF!</v>
      </c>
      <c r="G56" s="40" t="e">
        <f t="shared" si="15"/>
        <v>#REF!</v>
      </c>
      <c r="H56" s="40" t="e">
        <f t="shared" si="15"/>
        <v>#REF!</v>
      </c>
      <c r="I56" s="40" t="e">
        <f t="shared" si="15"/>
        <v>#REF!</v>
      </c>
      <c r="J56" s="40" t="e">
        <f t="shared" si="15"/>
        <v>#REF!</v>
      </c>
      <c r="K56" s="40" t="e">
        <f t="shared" si="15"/>
        <v>#REF!</v>
      </c>
      <c r="L56" s="40" t="e">
        <f t="shared" si="15"/>
        <v>#REF!</v>
      </c>
    </row>
    <row r="58" spans="2:13" x14ac:dyDescent="0.25">
      <c r="B58" t="s">
        <v>8425</v>
      </c>
      <c r="E58" s="39">
        <f>'Tax Analysis No Proj'!E56</f>
        <v>515533922.24640733</v>
      </c>
      <c r="F58" s="39">
        <f>'Tax Analysis No Proj'!F56</f>
        <v>590537119.74295974</v>
      </c>
      <c r="G58" s="39">
        <f>'Tax Analysis No Proj'!G56</f>
        <v>655218175.75206947</v>
      </c>
      <c r="H58" s="39">
        <f>'Tax Analysis No Proj'!H56</f>
        <v>705074539.97367108</v>
      </c>
      <c r="I58" s="39">
        <f>'Tax Analysis No Proj'!I56</f>
        <v>735692586.73809791</v>
      </c>
      <c r="J58" s="39">
        <f>'Tax Analysis No Proj'!J56</f>
        <v>802503438.13628507</v>
      </c>
      <c r="K58" s="39">
        <f>'Tax Analysis No Proj'!K56</f>
        <v>874095399.46727371</v>
      </c>
      <c r="L58" s="39" t="e">
        <f>'Tax Analysis No Proj'!L56</f>
        <v>#REF!</v>
      </c>
    </row>
    <row r="60" spans="2:13" x14ac:dyDescent="0.25">
      <c r="B60" t="s">
        <v>8427</v>
      </c>
      <c r="D60" s="67">
        <f>'Final 2019 Schedule E'!O180</f>
        <v>2.6414679277461172E-2</v>
      </c>
      <c r="E60" s="34">
        <f t="shared" ref="E60:L60" si="16">D60*(1+$C$70)</f>
        <v>2.683731414590055E-2</v>
      </c>
      <c r="F60" s="34">
        <f t="shared" si="16"/>
        <v>2.7266711172234958E-2</v>
      </c>
      <c r="G60" s="34">
        <f t="shared" si="16"/>
        <v>2.7702978550990718E-2</v>
      </c>
      <c r="H60" s="34">
        <f t="shared" si="16"/>
        <v>2.814622620780657E-2</v>
      </c>
      <c r="I60" s="34">
        <f t="shared" si="16"/>
        <v>2.8596565827131475E-2</v>
      </c>
      <c r="J60" s="34">
        <f t="shared" si="16"/>
        <v>2.905411088036558E-2</v>
      </c>
      <c r="K60" s="34">
        <f t="shared" si="16"/>
        <v>2.9518976654451429E-2</v>
      </c>
      <c r="L60" s="34">
        <f t="shared" si="16"/>
        <v>2.9991280280922652E-2</v>
      </c>
    </row>
    <row r="62" spans="2:13" x14ac:dyDescent="0.25">
      <c r="B62" s="206" t="s">
        <v>8428</v>
      </c>
      <c r="E62" s="205">
        <f>E58*E60</f>
        <v>13835545.824195102</v>
      </c>
      <c r="F62" s="205">
        <f t="shared" ref="F62:L62" si="17">F58*F60</f>
        <v>16102005.080514813</v>
      </c>
      <c r="G62" s="205">
        <f t="shared" si="17"/>
        <v>18151495.069078848</v>
      </c>
      <c r="H62" s="205">
        <f t="shared" si="17"/>
        <v>19845187.495464101</v>
      </c>
      <c r="I62" s="205">
        <f t="shared" si="17"/>
        <v>21038281.485188648</v>
      </c>
      <c r="J62" s="205">
        <f t="shared" si="17"/>
        <v>23316023.873486225</v>
      </c>
      <c r="K62" s="205">
        <f t="shared" si="17"/>
        <v>25802401.690637849</v>
      </c>
      <c r="L62" s="205" t="e">
        <f t="shared" si="17"/>
        <v>#REF!</v>
      </c>
      <c r="M62" s="36" t="e">
        <f>SUM(E62:L62)</f>
        <v>#REF!</v>
      </c>
    </row>
    <row r="64" spans="2:13" x14ac:dyDescent="0.25">
      <c r="B64" t="s">
        <v>8426</v>
      </c>
      <c r="E64" s="40">
        <f>E56-E58</f>
        <v>0</v>
      </c>
      <c r="F64" s="40" t="e">
        <f t="shared" ref="F64:L64" si="18">F56-F58</f>
        <v>#REF!</v>
      </c>
      <c r="G64" s="40" t="e">
        <f t="shared" si="18"/>
        <v>#REF!</v>
      </c>
      <c r="H64" s="40" t="e">
        <f t="shared" si="18"/>
        <v>#REF!</v>
      </c>
      <c r="I64" s="40" t="e">
        <f t="shared" si="18"/>
        <v>#REF!</v>
      </c>
      <c r="J64" s="40" t="e">
        <f t="shared" si="18"/>
        <v>#REF!</v>
      </c>
      <c r="K64" s="40" t="e">
        <f t="shared" si="18"/>
        <v>#REF!</v>
      </c>
      <c r="L64" s="40" t="e">
        <f t="shared" si="18"/>
        <v>#REF!</v>
      </c>
    </row>
    <row r="66" spans="2:13" x14ac:dyDescent="0.25">
      <c r="B66" t="s">
        <v>8430</v>
      </c>
      <c r="E66" s="34">
        <v>0.03</v>
      </c>
      <c r="F66" s="34">
        <v>0.03</v>
      </c>
      <c r="G66" s="34">
        <v>0.03</v>
      </c>
      <c r="H66" s="34">
        <v>0.03</v>
      </c>
      <c r="I66" s="34">
        <v>0.03</v>
      </c>
      <c r="J66" s="34">
        <v>0.03</v>
      </c>
      <c r="K66" s="34">
        <v>0.03</v>
      </c>
      <c r="L66" s="34">
        <v>0.03</v>
      </c>
    </row>
    <row r="68" spans="2:13" x14ac:dyDescent="0.25">
      <c r="B68" s="206" t="s">
        <v>8429</v>
      </c>
      <c r="C68" s="23"/>
      <c r="D68" s="23"/>
      <c r="E68" s="205">
        <f>E64*E66</f>
        <v>0</v>
      </c>
      <c r="F68" s="205" t="e">
        <f t="shared" ref="F68:L68" si="19">F64*F66</f>
        <v>#REF!</v>
      </c>
      <c r="G68" s="205" t="e">
        <f t="shared" si="19"/>
        <v>#REF!</v>
      </c>
      <c r="H68" s="205" t="e">
        <f t="shared" si="19"/>
        <v>#REF!</v>
      </c>
      <c r="I68" s="205" t="e">
        <f t="shared" si="19"/>
        <v>#REF!</v>
      </c>
      <c r="J68" s="205" t="e">
        <f t="shared" si="19"/>
        <v>#REF!</v>
      </c>
      <c r="K68" s="205" t="e">
        <f t="shared" si="19"/>
        <v>#REF!</v>
      </c>
      <c r="L68" s="205" t="e">
        <f t="shared" si="19"/>
        <v>#REF!</v>
      </c>
      <c r="M68" s="36" t="e">
        <f>SUM(E68:L68)</f>
        <v>#REF!</v>
      </c>
    </row>
    <row r="70" spans="2:13" x14ac:dyDescent="0.25">
      <c r="B70" t="s">
        <v>110</v>
      </c>
      <c r="C70" s="68">
        <v>1.6E-2</v>
      </c>
      <c r="D70" s="203"/>
      <c r="E70" s="200"/>
      <c r="F70" s="69"/>
      <c r="G70" s="69"/>
      <c r="H70" s="69"/>
      <c r="I70" s="69"/>
      <c r="J70" s="69"/>
      <c r="K70" s="69"/>
      <c r="L70" s="69"/>
    </row>
    <row r="71" spans="2:13" ht="15.75" thickBot="1" x14ac:dyDescent="0.3"/>
    <row r="72" spans="2:13" x14ac:dyDescent="0.25">
      <c r="B72" s="208" t="s">
        <v>8437</v>
      </c>
      <c r="C72" s="81"/>
      <c r="D72" s="81"/>
      <c r="E72" s="220">
        <v>2020</v>
      </c>
      <c r="F72" s="220">
        <v>2021</v>
      </c>
      <c r="G72" s="220">
        <v>2022</v>
      </c>
      <c r="H72" s="220">
        <v>2023</v>
      </c>
      <c r="I72" s="220">
        <v>2024</v>
      </c>
      <c r="J72" s="220">
        <v>2025</v>
      </c>
      <c r="K72" s="220">
        <v>2026</v>
      </c>
      <c r="L72" s="220">
        <v>2027</v>
      </c>
      <c r="M72" s="209"/>
    </row>
    <row r="73" spans="2:13" x14ac:dyDescent="0.25">
      <c r="B73" s="210" t="s">
        <v>8436</v>
      </c>
      <c r="C73" s="5"/>
      <c r="D73" s="5"/>
      <c r="E73" s="86">
        <f>E80</f>
        <v>2509040.4479999999</v>
      </c>
      <c r="F73" s="86">
        <f t="shared" ref="F73:L73" si="20">F80</f>
        <v>2549185.0951680001</v>
      </c>
      <c r="G73" s="86">
        <f t="shared" si="20"/>
        <v>2589972.0566906882</v>
      </c>
      <c r="H73" s="86">
        <f t="shared" si="20"/>
        <v>2631411.6095977393</v>
      </c>
      <c r="I73" s="86">
        <f t="shared" si="20"/>
        <v>2673514.1953513031</v>
      </c>
      <c r="J73" s="86">
        <f t="shared" si="20"/>
        <v>2716290.422476924</v>
      </c>
      <c r="K73" s="86">
        <f t="shared" si="20"/>
        <v>2759751.0692365547</v>
      </c>
      <c r="L73" s="86">
        <f t="shared" si="20"/>
        <v>2803907.0863443394</v>
      </c>
      <c r="M73" s="211">
        <f>SUM(E73:L73)</f>
        <v>21233071.982865546</v>
      </c>
    </row>
    <row r="74" spans="2:13" x14ac:dyDescent="0.25">
      <c r="B74" s="210" t="s">
        <v>8438</v>
      </c>
      <c r="C74" s="5"/>
      <c r="D74" s="5"/>
      <c r="E74" s="86">
        <f>E81</f>
        <v>202240.89600000001</v>
      </c>
      <c r="F74" s="86">
        <f t="shared" ref="F74:L74" si="21">F81</f>
        <v>205476.750336</v>
      </c>
      <c r="G74" s="86">
        <f t="shared" si="21"/>
        <v>208764.378341376</v>
      </c>
      <c r="H74" s="86">
        <f t="shared" si="21"/>
        <v>212104.60839483803</v>
      </c>
      <c r="I74" s="86">
        <f t="shared" si="21"/>
        <v>215498.28212915544</v>
      </c>
      <c r="J74" s="86">
        <f t="shared" si="21"/>
        <v>218946.25464322194</v>
      </c>
      <c r="K74" s="86">
        <f t="shared" si="21"/>
        <v>222449.3947175135</v>
      </c>
      <c r="L74" s="86">
        <f t="shared" si="21"/>
        <v>226008.58503299372</v>
      </c>
      <c r="M74" s="211">
        <f>SUM(E74:L74)</f>
        <v>1711489.1495950988</v>
      </c>
    </row>
    <row r="75" spans="2:13" x14ac:dyDescent="0.25">
      <c r="B75" s="210" t="s">
        <v>8435</v>
      </c>
      <c r="C75" s="212"/>
      <c r="D75" s="212"/>
      <c r="E75" s="213">
        <f t="shared" ref="E75:L75" si="22">E50+E62+E68</f>
        <v>16544383.22240478</v>
      </c>
      <c r="F75" s="213" t="e">
        <f t="shared" si="22"/>
        <v>#REF!</v>
      </c>
      <c r="G75" s="213" t="e">
        <f t="shared" si="22"/>
        <v>#REF!</v>
      </c>
      <c r="H75" s="213" t="e">
        <f t="shared" si="22"/>
        <v>#REF!</v>
      </c>
      <c r="I75" s="213" t="e">
        <f t="shared" si="22"/>
        <v>#REF!</v>
      </c>
      <c r="J75" s="213" t="e">
        <f t="shared" si="22"/>
        <v>#REF!</v>
      </c>
      <c r="K75" s="213" t="e">
        <f t="shared" si="22"/>
        <v>#REF!</v>
      </c>
      <c r="L75" s="213" t="e">
        <f t="shared" si="22"/>
        <v>#REF!</v>
      </c>
      <c r="M75" s="211" t="e">
        <f>SUM(E75:L75)</f>
        <v>#REF!</v>
      </c>
    </row>
    <row r="76" spans="2:13" x14ac:dyDescent="0.25">
      <c r="B76" s="210" t="s">
        <v>8433</v>
      </c>
      <c r="C76" s="212"/>
      <c r="D76" s="212"/>
      <c r="E76" s="213">
        <f>E83+E88</f>
        <v>23329138.112742327</v>
      </c>
      <c r="F76" s="213">
        <f t="shared" ref="F76:L76" si="23">F83+F88</f>
        <v>24835945.022158291</v>
      </c>
      <c r="G76" s="213">
        <f t="shared" si="23"/>
        <v>26549143.264100868</v>
      </c>
      <c r="H76" s="213">
        <f t="shared" si="23"/>
        <v>28315146.735122181</v>
      </c>
      <c r="I76" s="213">
        <f t="shared" si="23"/>
        <v>29955210.732336216</v>
      </c>
      <c r="J76" s="213">
        <f t="shared" si="23"/>
        <v>31458352.777728874</v>
      </c>
      <c r="K76" s="213">
        <f t="shared" si="23"/>
        <v>32809603.757788703</v>
      </c>
      <c r="L76" s="213">
        <f t="shared" si="23"/>
        <v>33259196.028816216</v>
      </c>
      <c r="M76" s="211">
        <f>SUM(E76:L76)</f>
        <v>230511736.4307937</v>
      </c>
    </row>
    <row r="77" spans="2:13" x14ac:dyDescent="0.25">
      <c r="B77" s="214" t="s">
        <v>8439</v>
      </c>
      <c r="C77" s="212"/>
      <c r="D77" s="212"/>
      <c r="E77" s="207">
        <f>SUM(E73:E75)-E76</f>
        <v>-4073473.5463375486</v>
      </c>
      <c r="F77" s="207" t="e">
        <f t="shared" ref="F77:L77" si="24">SUM(F73:F75)-F76</f>
        <v>#REF!</v>
      </c>
      <c r="G77" s="207" t="e">
        <f t="shared" si="24"/>
        <v>#REF!</v>
      </c>
      <c r="H77" s="207" t="e">
        <f t="shared" si="24"/>
        <v>#REF!</v>
      </c>
      <c r="I77" s="207" t="e">
        <f t="shared" si="24"/>
        <v>#REF!</v>
      </c>
      <c r="J77" s="207" t="e">
        <f t="shared" si="24"/>
        <v>#REF!</v>
      </c>
      <c r="K77" s="207" t="e">
        <f t="shared" si="24"/>
        <v>#REF!</v>
      </c>
      <c r="L77" s="207" t="e">
        <f t="shared" si="24"/>
        <v>#REF!</v>
      </c>
      <c r="M77" s="215" t="e">
        <f t="shared" ref="M77" si="25">(M75+M73+M74)-M76</f>
        <v>#REF!</v>
      </c>
    </row>
    <row r="78" spans="2:13" x14ac:dyDescent="0.25">
      <c r="B78" s="214"/>
      <c r="C78" s="212"/>
      <c r="D78" s="212"/>
      <c r="E78" s="216"/>
      <c r="F78" s="216"/>
      <c r="G78" s="216"/>
      <c r="H78" s="216"/>
      <c r="I78" s="216"/>
      <c r="J78" s="216"/>
      <c r="K78" s="216"/>
      <c r="L78" s="216"/>
      <c r="M78" s="217"/>
    </row>
    <row r="79" spans="2:13" x14ac:dyDescent="0.25">
      <c r="B79" s="214" t="s">
        <v>8434</v>
      </c>
      <c r="C79" s="212"/>
      <c r="D79" s="212"/>
      <c r="E79" s="216"/>
      <c r="F79" s="216"/>
      <c r="G79" s="216"/>
      <c r="H79" s="216"/>
      <c r="I79" s="216"/>
      <c r="J79" s="216"/>
      <c r="K79" s="216"/>
      <c r="L79" s="216"/>
      <c r="M79" s="217"/>
    </row>
    <row r="80" spans="2:13" x14ac:dyDescent="0.25">
      <c r="B80" s="210" t="s">
        <v>8436</v>
      </c>
      <c r="C80" s="212"/>
      <c r="D80" s="212"/>
      <c r="E80" s="213">
        <f>2469528*(1+$C$70)</f>
        <v>2509040.4479999999</v>
      </c>
      <c r="F80" s="213">
        <f t="shared" ref="F80:L80" si="26">E80*(1+$C$70)</f>
        <v>2549185.0951680001</v>
      </c>
      <c r="G80" s="213">
        <f t="shared" si="26"/>
        <v>2589972.0566906882</v>
      </c>
      <c r="H80" s="213">
        <f t="shared" si="26"/>
        <v>2631411.6095977393</v>
      </c>
      <c r="I80" s="213">
        <f t="shared" si="26"/>
        <v>2673514.1953513031</v>
      </c>
      <c r="J80" s="213">
        <f t="shared" si="26"/>
        <v>2716290.422476924</v>
      </c>
      <c r="K80" s="213">
        <f t="shared" si="26"/>
        <v>2759751.0692365547</v>
      </c>
      <c r="L80" s="213">
        <f t="shared" si="26"/>
        <v>2803907.0863443394</v>
      </c>
      <c r="M80" s="211">
        <f t="shared" ref="M80:M83" si="27">SUM(E80:L80)</f>
        <v>21233071.982865546</v>
      </c>
    </row>
    <row r="81" spans="2:13" x14ac:dyDescent="0.25">
      <c r="B81" s="210" t="s">
        <v>8438</v>
      </c>
      <c r="C81" s="212"/>
      <c r="D81" s="212"/>
      <c r="E81" s="213">
        <f>99528*2*(1+$C$70)</f>
        <v>202240.89600000001</v>
      </c>
      <c r="F81" s="213">
        <f>E81*(1+$C$70)</f>
        <v>205476.750336</v>
      </c>
      <c r="G81" s="213">
        <f t="shared" ref="G81:L81" si="28">F81*(1+$C$70)</f>
        <v>208764.378341376</v>
      </c>
      <c r="H81" s="213">
        <f t="shared" si="28"/>
        <v>212104.60839483803</v>
      </c>
      <c r="I81" s="213">
        <f t="shared" si="28"/>
        <v>215498.28212915544</v>
      </c>
      <c r="J81" s="213">
        <f t="shared" si="28"/>
        <v>218946.25464322194</v>
      </c>
      <c r="K81" s="213">
        <f t="shared" si="28"/>
        <v>222449.3947175135</v>
      </c>
      <c r="L81" s="213">
        <f t="shared" si="28"/>
        <v>226008.58503299372</v>
      </c>
      <c r="M81" s="211">
        <f t="shared" si="27"/>
        <v>1711489.1495950988</v>
      </c>
    </row>
    <row r="82" spans="2:13" x14ac:dyDescent="0.25">
      <c r="B82" s="210" t="s">
        <v>8435</v>
      </c>
      <c r="C82" s="218"/>
      <c r="D82" s="218"/>
      <c r="E82" s="213">
        <f>'Tax Analysis No Proj'!E62</f>
        <v>16544383.22240478</v>
      </c>
      <c r="F82" s="213">
        <f>'Tax Analysis No Proj'!F62</f>
        <v>18634574.204410013</v>
      </c>
      <c r="G82" s="213">
        <f>'Tax Analysis No Proj'!G62</f>
        <v>20519510.621047605</v>
      </c>
      <c r="H82" s="213">
        <f>'Tax Analysis No Proj'!H62</f>
        <v>22059600.094135642</v>
      </c>
      <c r="I82" s="213">
        <f>'Tax Analysis No Proj'!I62</f>
        <v>23109282.415435959</v>
      </c>
      <c r="J82" s="213">
        <f>'Tax Analysis No Proj'!J62</f>
        <v>25251186.191688422</v>
      </c>
      <c r="K82" s="213">
        <f>'Tax Analysis No Proj'!K62</f>
        <v>27606760.084456928</v>
      </c>
      <c r="L82" s="213" t="e">
        <f>'Tax Analysis No Proj'!L62</f>
        <v>#REF!</v>
      </c>
      <c r="M82" s="211" t="e">
        <f t="shared" si="27"/>
        <v>#REF!</v>
      </c>
    </row>
    <row r="83" spans="2:13" x14ac:dyDescent="0.25">
      <c r="B83" s="210" t="s">
        <v>8433</v>
      </c>
      <c r="C83" s="218"/>
      <c r="D83" s="218"/>
      <c r="E83" s="213">
        <v>22540888.519249998</v>
      </c>
      <c r="F83" s="213">
        <v>22974153.539666697</v>
      </c>
      <c r="G83" s="213">
        <v>23340155.725166701</v>
      </c>
      <c r="H83" s="213">
        <v>23691870.023166697</v>
      </c>
      <c r="I83" s="213">
        <v>24038988.300000001</v>
      </c>
      <c r="J83" s="213">
        <v>24382837.300000001</v>
      </c>
      <c r="K83" s="213">
        <v>24696796.906776197</v>
      </c>
      <c r="L83" s="213">
        <v>24855482.6731112</v>
      </c>
      <c r="M83" s="211">
        <f t="shared" si="27"/>
        <v>190521172.9871375</v>
      </c>
    </row>
    <row r="84" spans="2:13" x14ac:dyDescent="0.25">
      <c r="B84" s="214" t="s">
        <v>8439</v>
      </c>
      <c r="C84" s="212"/>
      <c r="D84" s="212"/>
      <c r="E84" s="207">
        <f>SUM(E80:E82)-E83</f>
        <v>-3285223.9528452195</v>
      </c>
      <c r="F84" s="207">
        <f t="shared" ref="F84:M84" si="29">SUM(F80:F82)-F83</f>
        <v>-1584917.4897526838</v>
      </c>
      <c r="G84" s="207">
        <f t="shared" si="29"/>
        <v>-21908.669087029994</v>
      </c>
      <c r="H84" s="207">
        <f t="shared" si="29"/>
        <v>1211246.2889615223</v>
      </c>
      <c r="I84" s="207">
        <f t="shared" si="29"/>
        <v>1959306.5929164179</v>
      </c>
      <c r="J84" s="207">
        <f t="shared" si="29"/>
        <v>3803585.5688085668</v>
      </c>
      <c r="K84" s="207">
        <f t="shared" si="29"/>
        <v>5892163.6416347995</v>
      </c>
      <c r="L84" s="207" t="e">
        <f t="shared" si="29"/>
        <v>#REF!</v>
      </c>
      <c r="M84" s="215" t="e">
        <f t="shared" si="29"/>
        <v>#REF!</v>
      </c>
    </row>
    <row r="85" spans="2:13" x14ac:dyDescent="0.25">
      <c r="B85" s="214"/>
      <c r="C85" s="212"/>
      <c r="D85" s="212"/>
      <c r="E85" s="216"/>
      <c r="F85" s="216"/>
      <c r="G85" s="216"/>
      <c r="H85" s="216"/>
      <c r="I85" s="216"/>
      <c r="J85" s="216"/>
      <c r="K85" s="216"/>
      <c r="L85" s="216"/>
      <c r="M85" s="217"/>
    </row>
    <row r="86" spans="2:13" x14ac:dyDescent="0.25">
      <c r="B86" s="214" t="s">
        <v>8431</v>
      </c>
      <c r="C86" s="212"/>
      <c r="D86" s="212"/>
      <c r="E86" s="216"/>
      <c r="F86" s="216"/>
      <c r="G86" s="216"/>
      <c r="H86" s="216"/>
      <c r="I86" s="216"/>
      <c r="J86" s="216"/>
      <c r="K86" s="216"/>
      <c r="L86" s="216"/>
      <c r="M86" s="217"/>
    </row>
    <row r="87" spans="2:13" x14ac:dyDescent="0.25">
      <c r="B87" s="210" t="s">
        <v>8432</v>
      </c>
      <c r="C87" s="212"/>
      <c r="D87" s="212"/>
      <c r="E87" s="213">
        <f t="shared" ref="E87:L87" si="30">E75-E82</f>
        <v>0</v>
      </c>
      <c r="F87" s="213" t="e">
        <f t="shared" si="30"/>
        <v>#REF!</v>
      </c>
      <c r="G87" s="213" t="e">
        <f t="shared" si="30"/>
        <v>#REF!</v>
      </c>
      <c r="H87" s="213" t="e">
        <f t="shared" si="30"/>
        <v>#REF!</v>
      </c>
      <c r="I87" s="213" t="e">
        <f t="shared" si="30"/>
        <v>#REF!</v>
      </c>
      <c r="J87" s="213" t="e">
        <f t="shared" si="30"/>
        <v>#REF!</v>
      </c>
      <c r="K87" s="213" t="e">
        <f t="shared" si="30"/>
        <v>#REF!</v>
      </c>
      <c r="L87" s="213" t="e">
        <f t="shared" si="30"/>
        <v>#REF!</v>
      </c>
      <c r="M87" s="211" t="e">
        <f t="shared" ref="M87:M88" si="31">SUM(E87:L87)</f>
        <v>#REF!</v>
      </c>
    </row>
    <row r="88" spans="2:13" x14ac:dyDescent="0.25">
      <c r="B88" s="210" t="s">
        <v>8433</v>
      </c>
      <c r="C88" s="5"/>
      <c r="D88" s="5"/>
      <c r="E88" s="84">
        <v>788249.59349232924</v>
      </c>
      <c r="F88" s="84">
        <v>1861791.4824915926</v>
      </c>
      <c r="G88" s="84">
        <v>3208987.5389341689</v>
      </c>
      <c r="H88" s="84">
        <v>4623276.7119554849</v>
      </c>
      <c r="I88" s="84">
        <v>5916222.4323362168</v>
      </c>
      <c r="J88" s="84">
        <v>7075515.4777288726</v>
      </c>
      <c r="K88" s="84">
        <v>8112806.8510125075</v>
      </c>
      <c r="L88" s="84">
        <v>8403713.3557050154</v>
      </c>
      <c r="M88" s="211">
        <f t="shared" si="31"/>
        <v>39990563.443656184</v>
      </c>
    </row>
    <row r="89" spans="2:13" x14ac:dyDescent="0.25">
      <c r="B89" s="214" t="s">
        <v>8439</v>
      </c>
      <c r="C89" s="5"/>
      <c r="D89" s="5"/>
      <c r="E89" s="207">
        <f>E87-E88</f>
        <v>-788249.59349232924</v>
      </c>
      <c r="F89" s="207" t="e">
        <f t="shared" ref="F89" si="32">F87-F88</f>
        <v>#REF!</v>
      </c>
      <c r="G89" s="207" t="e">
        <f t="shared" ref="G89" si="33">G87-G88</f>
        <v>#REF!</v>
      </c>
      <c r="H89" s="207" t="e">
        <f t="shared" ref="H89" si="34">H87-H88</f>
        <v>#REF!</v>
      </c>
      <c r="I89" s="207" t="e">
        <f t="shared" ref="I89" si="35">I87-I88</f>
        <v>#REF!</v>
      </c>
      <c r="J89" s="207" t="e">
        <f t="shared" ref="J89" si="36">J87-J88</f>
        <v>#REF!</v>
      </c>
      <c r="K89" s="207" t="e">
        <f t="shared" ref="K89" si="37">K87-K88</f>
        <v>#REF!</v>
      </c>
      <c r="L89" s="207" t="e">
        <f t="shared" ref="L89:M89" si="38">L87-L88</f>
        <v>#REF!</v>
      </c>
      <c r="M89" s="215" t="e">
        <f t="shared" si="38"/>
        <v>#REF!</v>
      </c>
    </row>
    <row r="90" spans="2:13" ht="15.75" thickBot="1" x14ac:dyDescent="0.3">
      <c r="B90" s="88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219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M63"/>
  <sheetViews>
    <sheetView workbookViewId="0"/>
  </sheetViews>
  <sheetFormatPr defaultRowHeight="15" x14ac:dyDescent="0.25"/>
  <cols>
    <col min="1" max="1" width="39.85546875" bestFit="1" customWidth="1"/>
    <col min="2" max="2" width="40.42578125" bestFit="1" customWidth="1"/>
    <col min="3" max="3" width="22" bestFit="1" customWidth="1"/>
    <col min="4" max="12" width="16.85546875" bestFit="1" customWidth="1"/>
    <col min="13" max="13" width="14.28515625" bestFit="1" customWidth="1"/>
  </cols>
  <sheetData>
    <row r="2" spans="1:13" x14ac:dyDescent="0.25">
      <c r="B2" t="s">
        <v>70</v>
      </c>
      <c r="C2" s="39">
        <v>1716220676</v>
      </c>
    </row>
    <row r="3" spans="1:13" x14ac:dyDescent="0.25">
      <c r="B3" t="s">
        <v>71</v>
      </c>
      <c r="C3" s="41">
        <v>1832173247</v>
      </c>
    </row>
    <row r="4" spans="1:13" ht="30" x14ac:dyDescent="0.25">
      <c r="B4" s="66" t="s">
        <v>108</v>
      </c>
      <c r="C4" s="53">
        <f>C3-C2</f>
        <v>115952571</v>
      </c>
      <c r="E4" s="40">
        <f>E14-E26</f>
        <v>1150601220.4864073</v>
      </c>
    </row>
    <row r="7" spans="1:13" x14ac:dyDescent="0.25">
      <c r="A7" s="37" t="s">
        <v>82</v>
      </c>
      <c r="B7" s="37"/>
      <c r="C7" s="52" t="s">
        <v>83</v>
      </c>
      <c r="D7" s="52" t="s">
        <v>73</v>
      </c>
      <c r="E7" s="52" t="s">
        <v>74</v>
      </c>
      <c r="F7" s="52" t="s">
        <v>75</v>
      </c>
      <c r="G7" s="52" t="s">
        <v>76</v>
      </c>
      <c r="H7" s="52" t="s">
        <v>77</v>
      </c>
      <c r="I7" s="52" t="s">
        <v>78</v>
      </c>
      <c r="J7" s="52" t="s">
        <v>79</v>
      </c>
      <c r="K7" s="52" t="s">
        <v>80</v>
      </c>
      <c r="L7" s="52" t="s">
        <v>81</v>
      </c>
      <c r="M7" s="37" t="s">
        <v>69</v>
      </c>
    </row>
    <row r="8" spans="1:13" x14ac:dyDescent="0.25">
      <c r="A8" t="s">
        <v>57</v>
      </c>
      <c r="C8" s="33"/>
      <c r="E8" s="39"/>
      <c r="F8" s="39"/>
      <c r="G8" s="39"/>
      <c r="H8" s="39"/>
      <c r="I8" s="39"/>
      <c r="J8" s="39"/>
      <c r="K8" s="39"/>
      <c r="L8" s="39"/>
      <c r="M8" s="40">
        <f>SUM(E8:L8)</f>
        <v>0</v>
      </c>
    </row>
    <row r="9" spans="1:13" x14ac:dyDescent="0.25">
      <c r="C9" s="33"/>
      <c r="D9" s="39"/>
      <c r="E9" s="39"/>
      <c r="F9" s="39"/>
      <c r="G9" s="39"/>
      <c r="H9" s="39"/>
      <c r="I9" s="39"/>
      <c r="J9" s="39"/>
      <c r="K9" s="39"/>
      <c r="L9" s="39"/>
    </row>
    <row r="10" spans="1:13" x14ac:dyDescent="0.25">
      <c r="A10" t="s">
        <v>58</v>
      </c>
      <c r="C10" s="33"/>
      <c r="D10" s="39"/>
      <c r="E10" s="39">
        <f>'Tax Depr - All Categories'!B58</f>
        <v>170229490</v>
      </c>
      <c r="F10" s="39">
        <f>'Tax Depr - All Categories'!C58</f>
        <v>159566283</v>
      </c>
      <c r="G10" s="39">
        <f>'Tax Depr - All Categories'!D58</f>
        <v>157081531</v>
      </c>
      <c r="H10" s="39">
        <f>'Tax Depr - All Categories'!E58</f>
        <v>136594815.76000002</v>
      </c>
      <c r="I10" s="39">
        <f>'Tax Depr - All Categories'!F58</f>
        <v>131100738.62279999</v>
      </c>
      <c r="J10" s="39">
        <f>'Tax Depr - All Categories'!G58</f>
        <v>136293355.17148402</v>
      </c>
      <c r="K10" s="39">
        <f>'Tax Depr - All Categories'!H58</f>
        <v>139950435.33662859</v>
      </c>
      <c r="L10" s="39" t="e">
        <f>'Tax Depr - All Categories'!#REF!</f>
        <v>#REF!</v>
      </c>
      <c r="M10" s="40" t="e">
        <f>SUM(E10:L10)</f>
        <v>#REF!</v>
      </c>
    </row>
    <row r="11" spans="1:13" x14ac:dyDescent="0.25">
      <c r="C11" s="33"/>
      <c r="D11" s="39"/>
      <c r="E11" s="39"/>
      <c r="F11" s="39"/>
      <c r="G11" s="39"/>
      <c r="H11" s="39"/>
      <c r="I11" s="39"/>
      <c r="J11" s="39"/>
      <c r="K11" s="39"/>
      <c r="L11" s="39"/>
      <c r="M11" s="40"/>
    </row>
    <row r="12" spans="1:13" x14ac:dyDescent="0.25">
      <c r="A12" t="s">
        <v>133</v>
      </c>
      <c r="C12" s="33"/>
      <c r="D12" s="39"/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40"/>
    </row>
    <row r="13" spans="1:13" x14ac:dyDescent="0.25">
      <c r="C13" s="33"/>
      <c r="D13" s="33"/>
      <c r="E13" s="33"/>
    </row>
    <row r="14" spans="1:13" x14ac:dyDescent="0.25">
      <c r="A14" t="s">
        <v>39</v>
      </c>
      <c r="B14" t="s">
        <v>40</v>
      </c>
      <c r="C14" s="39">
        <v>2321338791</v>
      </c>
      <c r="D14" s="39">
        <v>2946386671</v>
      </c>
      <c r="E14" s="40">
        <f>D14+E8+E10-E12</f>
        <v>3116616161</v>
      </c>
      <c r="F14" s="40">
        <f t="shared" ref="F14:L14" si="0">E14+F8+F10-F12</f>
        <v>3276182444</v>
      </c>
      <c r="G14" s="40">
        <f t="shared" si="0"/>
        <v>3433263975</v>
      </c>
      <c r="H14" s="40">
        <f t="shared" si="0"/>
        <v>3569858790.7600002</v>
      </c>
      <c r="I14" s="40">
        <f t="shared" si="0"/>
        <v>3700959529.3828001</v>
      </c>
      <c r="J14" s="40">
        <f t="shared" si="0"/>
        <v>3837252884.5542841</v>
      </c>
      <c r="K14" s="40">
        <f t="shared" si="0"/>
        <v>3977203319.8909125</v>
      </c>
      <c r="L14" s="40" t="e">
        <f t="shared" si="0"/>
        <v>#REF!</v>
      </c>
    </row>
    <row r="15" spans="1:13" x14ac:dyDescent="0.25">
      <c r="D15" s="33"/>
      <c r="E15" s="39"/>
      <c r="F15" s="39"/>
      <c r="G15" s="39"/>
      <c r="H15" s="39"/>
      <c r="I15" s="39"/>
      <c r="J15" s="39"/>
      <c r="K15" s="39"/>
      <c r="L15" s="39"/>
    </row>
    <row r="16" spans="1:13" x14ac:dyDescent="0.25">
      <c r="A16" t="s">
        <v>59</v>
      </c>
      <c r="D16" s="33"/>
      <c r="E16" s="39"/>
      <c r="F16" s="39"/>
      <c r="G16" s="39"/>
      <c r="H16" s="39"/>
      <c r="I16" s="39"/>
      <c r="J16" s="39"/>
      <c r="K16" s="39"/>
      <c r="L16" s="39"/>
      <c r="M16" s="40">
        <f>SUM(F16:L16)</f>
        <v>0</v>
      </c>
    </row>
    <row r="17" spans="1:13" x14ac:dyDescent="0.25">
      <c r="D17" s="33"/>
    </row>
    <row r="18" spans="1:13" x14ac:dyDescent="0.25">
      <c r="A18" t="s">
        <v>60</v>
      </c>
      <c r="D18" s="33"/>
      <c r="E18" s="39">
        <f>'Tax Depr - All Categories'!B60</f>
        <v>7357740</v>
      </c>
      <c r="F18" s="39">
        <f>'Tax Depr - All Categories'!C60</f>
        <v>20889994.830000002</v>
      </c>
      <c r="G18" s="39">
        <f>'Tax Depr - All Categories'!D60</f>
        <v>32516332.2621</v>
      </c>
      <c r="H18" s="39">
        <f>'Tax Depr - All Categories'!E60</f>
        <v>42077745.692563005</v>
      </c>
      <c r="I18" s="39">
        <f>'Tax Depr - All Categories'!F60</f>
        <v>49698696.334939897</v>
      </c>
      <c r="J18" s="39">
        <f>'Tax Depr - All Categories'!G60</f>
        <v>56810309.892488092</v>
      </c>
      <c r="K18" s="39">
        <f>'Tax Depr - All Categories'!H60</f>
        <v>63818947.19981274</v>
      </c>
      <c r="L18" s="39" t="e">
        <f>'Tax Depr - All Categories'!#REF!</f>
        <v>#REF!</v>
      </c>
      <c r="M18" s="40" t="e">
        <f>SUM(E18:L18)</f>
        <v>#REF!</v>
      </c>
    </row>
    <row r="19" spans="1:13" x14ac:dyDescent="0.25">
      <c r="D19" s="33"/>
      <c r="E19" s="39"/>
      <c r="F19" s="39"/>
      <c r="G19" s="39"/>
      <c r="H19" s="39"/>
      <c r="I19" s="39"/>
      <c r="J19" s="39"/>
      <c r="K19" s="39"/>
      <c r="L19" s="39"/>
      <c r="M19" s="40"/>
    </row>
    <row r="20" spans="1:13" x14ac:dyDescent="0.25">
      <c r="A20" t="s">
        <v>8449</v>
      </c>
      <c r="D20" s="33"/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40"/>
    </row>
    <row r="21" spans="1:13" x14ac:dyDescent="0.25">
      <c r="D21" s="33"/>
    </row>
    <row r="22" spans="1:13" x14ac:dyDescent="0.25">
      <c r="A22" t="s">
        <v>109</v>
      </c>
      <c r="D22" s="33"/>
      <c r="E22" s="64">
        <f>'All Property Depr'!H9</f>
        <v>9.0824915935609679E-2</v>
      </c>
      <c r="F22" s="64">
        <f>'All Property Depr'!H10</f>
        <v>-9.4881552878188655E-2</v>
      </c>
      <c r="G22" s="64">
        <f>'All Property Depr'!H11</f>
        <v>-0.10768137849069585</v>
      </c>
      <c r="H22" s="64">
        <f>'All Property Depr'!H12</f>
        <v>-8.1369075825256793E-2</v>
      </c>
      <c r="I22" s="64">
        <f>'All Property Depr'!H13</f>
        <v>-6.0257838453553772E-2</v>
      </c>
      <c r="J22" s="64">
        <f>'All Property Depr'!H14</f>
        <v>-6.8564972449292105E-2</v>
      </c>
      <c r="K22" s="64">
        <f>'All Property Depr'!H15</f>
        <v>-5.6406750543833171E-2</v>
      </c>
      <c r="L22" s="64">
        <f>'All Property Depr'!H16</f>
        <v>-3.0994083320462981E-2</v>
      </c>
    </row>
    <row r="23" spans="1:13" x14ac:dyDescent="0.25">
      <c r="D23" s="33"/>
    </row>
    <row r="24" spans="1:13" ht="30" x14ac:dyDescent="0.25">
      <c r="A24" s="54" t="s">
        <v>72</v>
      </c>
      <c r="D24" s="33"/>
      <c r="E24" s="65">
        <f>(E22+1)*C4</f>
        <v>126483953.51359281</v>
      </c>
      <c r="F24" s="65">
        <f>(1+F22)*E24</f>
        <v>114482959.59005049</v>
      </c>
      <c r="G24" s="65">
        <f t="shared" ref="G24:L24" si="1">(1+G22)*F24</f>
        <v>102155276.68769923</v>
      </c>
      <c r="H24" s="65">
        <f t="shared" si="1"/>
        <v>93842996.232947752</v>
      </c>
      <c r="I24" s="65">
        <f t="shared" si="1"/>
        <v>88188220.12594533</v>
      </c>
      <c r="J24" s="65">
        <f t="shared" si="1"/>
        <v>82141597.242657781</v>
      </c>
      <c r="K24" s="65">
        <f t="shared" si="1"/>
        <v>77508256.657719165</v>
      </c>
      <c r="L24" s="65">
        <f t="shared" si="1"/>
        <v>75105959.292845994</v>
      </c>
      <c r="M24" s="40">
        <f>SUM(E24:L24)</f>
        <v>759909219.34345841</v>
      </c>
    </row>
    <row r="25" spans="1:13" x14ac:dyDescent="0.25">
      <c r="D25" s="33"/>
    </row>
    <row r="26" spans="1:13" x14ac:dyDescent="0.25">
      <c r="A26" t="s">
        <v>37</v>
      </c>
      <c r="B26" t="s">
        <v>38</v>
      </c>
      <c r="C26" s="39">
        <v>1716220676</v>
      </c>
      <c r="D26" s="39">
        <v>1832173247</v>
      </c>
      <c r="E26" s="39">
        <f>D26+E16+E24+E18+E20</f>
        <v>1966014940.5135927</v>
      </c>
      <c r="F26" s="39">
        <f t="shared" ref="F26:L26" si="2">E26+F16+F24+F18+F20</f>
        <v>2101387894.9336431</v>
      </c>
      <c r="G26" s="39">
        <f t="shared" si="2"/>
        <v>2236059503.8834424</v>
      </c>
      <c r="H26" s="39">
        <f t="shared" si="2"/>
        <v>2371980245.8089533</v>
      </c>
      <c r="I26" s="39">
        <f t="shared" si="2"/>
        <v>2509867162.2698383</v>
      </c>
      <c r="J26" s="39">
        <f t="shared" si="2"/>
        <v>2648819069.404984</v>
      </c>
      <c r="K26" s="39">
        <f t="shared" si="2"/>
        <v>2790146273.262516</v>
      </c>
      <c r="L26" s="39" t="e">
        <f t="shared" si="2"/>
        <v>#REF!</v>
      </c>
    </row>
    <row r="28" spans="1:13" x14ac:dyDescent="0.25">
      <c r="B28" t="s">
        <v>44</v>
      </c>
      <c r="C28" s="41">
        <v>52753247</v>
      </c>
      <c r="D28" s="41">
        <v>49804187</v>
      </c>
      <c r="E28" s="41">
        <f>(E10-'Tax Depr - All Categories'!B48-'Tax Depr - All Categories'!B55)*0.6</f>
        <v>97723050</v>
      </c>
      <c r="F28" s="41">
        <f>(F10-'Tax Depr - All Categories'!C48-'Tax Depr - All Categories'!C55)*0.6</f>
        <v>91547513.543397292</v>
      </c>
      <c r="G28" s="41">
        <f>(G10-'Tax Depr - All Categories'!D48-'Tax Depr - All Categories'!D55)*0.6</f>
        <v>90094508.824488148</v>
      </c>
      <c r="H28" s="41">
        <f>(H10-'Tax Depr - All Categories'!E48-'Tax Depr - All Categories'!E55)*0.6</f>
        <v>78274208.077376068</v>
      </c>
      <c r="I28" s="41">
        <f>(I10-'Tax Depr - All Categories'!F48-'Tax Depr - All Categories'!F55)*0.6</f>
        <v>75083099.594863892</v>
      </c>
      <c r="J28" s="41">
        <f>(J10-'Tax Depr - All Categories'!G48-'Tax Depr - All Categories'!G55)*0.6</f>
        <v>78063008.341589972</v>
      </c>
      <c r="K28" s="41">
        <f>(K10-'Tax Depr - All Categories'!H48-'Tax Depr - All Categories'!H55)*0.6</f>
        <v>80155580.009323642</v>
      </c>
      <c r="L28" s="41" t="e">
        <f>(L10-'Tax Depr - All Categories'!#REF!-'Tax Depr - All Categories'!#REF!)*0.6</f>
        <v>#REF!</v>
      </c>
    </row>
    <row r="29" spans="1:13" x14ac:dyDescent="0.25">
      <c r="C29" s="39"/>
      <c r="D29" s="39"/>
    </row>
    <row r="30" spans="1:13" x14ac:dyDescent="0.25">
      <c r="B30" t="s">
        <v>43</v>
      </c>
      <c r="C30" s="39">
        <f t="shared" ref="C30:L30" si="3">SUM(C26:C29)</f>
        <v>1768973923</v>
      </c>
      <c r="D30" s="39">
        <f t="shared" si="3"/>
        <v>1881977434</v>
      </c>
      <c r="E30" s="39">
        <f t="shared" si="3"/>
        <v>2063737990.5135927</v>
      </c>
      <c r="F30" s="39">
        <f t="shared" si="3"/>
        <v>2192935408.4770403</v>
      </c>
      <c r="G30" s="39">
        <f t="shared" si="3"/>
        <v>2326154012.7079306</v>
      </c>
      <c r="H30" s="39">
        <f t="shared" si="3"/>
        <v>2450254453.8863292</v>
      </c>
      <c r="I30" s="39">
        <f t="shared" si="3"/>
        <v>2584950261.8647022</v>
      </c>
      <c r="J30" s="39">
        <f t="shared" si="3"/>
        <v>2726882077.7465739</v>
      </c>
      <c r="K30" s="39">
        <f t="shared" si="3"/>
        <v>2870301853.2718396</v>
      </c>
      <c r="L30" s="39" t="e">
        <f t="shared" si="3"/>
        <v>#REF!</v>
      </c>
    </row>
    <row r="31" spans="1:13" x14ac:dyDescent="0.25">
      <c r="C31" s="39"/>
      <c r="D31" s="39"/>
    </row>
    <row r="32" spans="1:13" x14ac:dyDescent="0.25">
      <c r="B32" t="s">
        <v>45</v>
      </c>
      <c r="C32" s="39">
        <f t="shared" ref="C32:L32" si="4">C14-C30</f>
        <v>552364868</v>
      </c>
      <c r="D32" s="39">
        <f t="shared" si="4"/>
        <v>1064409237</v>
      </c>
      <c r="E32" s="39">
        <f t="shared" si="4"/>
        <v>1052878170.4864073</v>
      </c>
      <c r="F32" s="39">
        <f t="shared" si="4"/>
        <v>1083247035.5229597</v>
      </c>
      <c r="G32" s="39">
        <f t="shared" si="4"/>
        <v>1107109962.2920694</v>
      </c>
      <c r="H32" s="39">
        <f t="shared" si="4"/>
        <v>1119604336.8736711</v>
      </c>
      <c r="I32" s="39">
        <f t="shared" si="4"/>
        <v>1116009267.5180979</v>
      </c>
      <c r="J32" s="39">
        <f t="shared" si="4"/>
        <v>1110370806.8077102</v>
      </c>
      <c r="K32" s="39">
        <f t="shared" si="4"/>
        <v>1106901466.6190729</v>
      </c>
      <c r="L32" s="39" t="e">
        <f t="shared" si="4"/>
        <v>#REF!</v>
      </c>
    </row>
    <row r="34" spans="2:13" x14ac:dyDescent="0.25">
      <c r="B34" t="s">
        <v>41</v>
      </c>
      <c r="C34" s="40">
        <f t="shared" ref="C34:L34" si="5">C14*0.3</f>
        <v>696401637.29999995</v>
      </c>
      <c r="D34" s="40">
        <f t="shared" si="5"/>
        <v>883916001.29999995</v>
      </c>
      <c r="E34" s="40">
        <f t="shared" si="5"/>
        <v>934984848.29999995</v>
      </c>
      <c r="F34" s="40">
        <f t="shared" si="5"/>
        <v>982854733.19999993</v>
      </c>
      <c r="G34" s="40">
        <f t="shared" si="5"/>
        <v>1029979192.5</v>
      </c>
      <c r="H34" s="40">
        <f t="shared" si="5"/>
        <v>1070957637.228</v>
      </c>
      <c r="I34" s="40">
        <f t="shared" si="5"/>
        <v>1110287858.8148401</v>
      </c>
      <c r="J34" s="40">
        <f t="shared" si="5"/>
        <v>1151175865.3662851</v>
      </c>
      <c r="K34" s="40">
        <f t="shared" si="5"/>
        <v>1193160995.9672737</v>
      </c>
      <c r="L34" s="40" t="e">
        <f t="shared" si="5"/>
        <v>#REF!</v>
      </c>
    </row>
    <row r="36" spans="2:13" x14ac:dyDescent="0.25">
      <c r="B36" t="s">
        <v>42</v>
      </c>
      <c r="C36" s="40">
        <f t="shared" ref="C36:L36" si="6">C32-C34</f>
        <v>-144036769.29999995</v>
      </c>
      <c r="D36" s="40">
        <f t="shared" si="6"/>
        <v>180493235.70000005</v>
      </c>
      <c r="E36" s="40">
        <f t="shared" si="6"/>
        <v>117893322.18640733</v>
      </c>
      <c r="F36" s="40">
        <f t="shared" si="6"/>
        <v>100392302.32295978</v>
      </c>
      <c r="G36" s="40">
        <f t="shared" si="6"/>
        <v>77130769.792069435</v>
      </c>
      <c r="H36" s="40">
        <f t="shared" si="6"/>
        <v>48646699.64567101</v>
      </c>
      <c r="I36" s="40">
        <f t="shared" si="6"/>
        <v>5721408.7032577991</v>
      </c>
      <c r="J36" s="40">
        <f t="shared" si="6"/>
        <v>-40805058.558574915</v>
      </c>
      <c r="K36" s="40">
        <f t="shared" si="6"/>
        <v>-86259529.348200798</v>
      </c>
      <c r="L36" s="40" t="e">
        <f t="shared" si="6"/>
        <v>#REF!</v>
      </c>
    </row>
    <row r="38" spans="2:13" x14ac:dyDescent="0.25">
      <c r="B38" t="s">
        <v>46</v>
      </c>
      <c r="C38" s="56" t="s">
        <v>47</v>
      </c>
      <c r="D38" s="55" t="s">
        <v>48</v>
      </c>
      <c r="E38" s="55" t="s">
        <v>48</v>
      </c>
      <c r="F38" s="55" t="s">
        <v>48</v>
      </c>
      <c r="G38" s="55" t="s">
        <v>48</v>
      </c>
      <c r="H38" s="55" t="s">
        <v>48</v>
      </c>
      <c r="I38" s="55" t="s">
        <v>48</v>
      </c>
      <c r="J38" s="56" t="s">
        <v>47</v>
      </c>
      <c r="K38" s="56" t="s">
        <v>47</v>
      </c>
      <c r="L38" s="56" t="s">
        <v>47</v>
      </c>
    </row>
    <row r="39" spans="2:13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2:13" x14ac:dyDescent="0.25">
      <c r="B40" t="s">
        <v>130</v>
      </c>
      <c r="C40" s="6"/>
      <c r="D40" s="6"/>
      <c r="E40" s="65">
        <f>IF(E34&gt;E32,E34,E32)</f>
        <v>1052878170.4864073</v>
      </c>
      <c r="F40" s="65">
        <f t="shared" ref="F40:L40" si="7">IF(F34&gt;F32,F34,F32)</f>
        <v>1083247035.5229597</v>
      </c>
      <c r="G40" s="65">
        <f t="shared" si="7"/>
        <v>1107109962.2920694</v>
      </c>
      <c r="H40" s="65">
        <f t="shared" si="7"/>
        <v>1119604336.8736711</v>
      </c>
      <c r="I40" s="65">
        <f t="shared" si="7"/>
        <v>1116009267.5180979</v>
      </c>
      <c r="J40" s="65">
        <f t="shared" si="7"/>
        <v>1151175865.3662851</v>
      </c>
      <c r="K40" s="65">
        <f t="shared" si="7"/>
        <v>1193160995.9672737</v>
      </c>
      <c r="L40" s="65" t="e">
        <f t="shared" si="7"/>
        <v>#REF!</v>
      </c>
    </row>
    <row r="42" spans="2:13" x14ac:dyDescent="0.25">
      <c r="B42" t="s">
        <v>8417</v>
      </c>
      <c r="E42" s="39">
        <f>'EV CCGT Depreciation'!H8</f>
        <v>525467873.23999995</v>
      </c>
      <c r="F42" s="39">
        <f>'EV CCGT Depreciation'!H9</f>
        <v>483548875.77999997</v>
      </c>
      <c r="G42" s="39">
        <f>'EV CCGT Depreciation'!H10</f>
        <v>445020761.53999996</v>
      </c>
      <c r="H42" s="39">
        <f>'EV CCGT Depreciation'!H11</f>
        <v>409611176.89999998</v>
      </c>
      <c r="I42" s="39">
        <f>'EV CCGT Depreciation'!H12</f>
        <v>377061365.77999997</v>
      </c>
      <c r="J42" s="39">
        <f>'EV CCGT Depreciation'!H13</f>
        <v>346791807.22999996</v>
      </c>
      <c r="K42" s="39">
        <f>'EV CCGT Depreciation'!H14</f>
        <v>318269836.49999994</v>
      </c>
      <c r="L42" s="39">
        <f>'EV CCGT Depreciation'!H15</f>
        <v>290032932.77999997</v>
      </c>
    </row>
    <row r="44" spans="2:13" x14ac:dyDescent="0.25">
      <c r="B44" t="s">
        <v>129</v>
      </c>
      <c r="E44" s="39">
        <f>'Abatement Estimates'!M5</f>
        <v>315334003.31999999</v>
      </c>
      <c r="F44" s="39">
        <f>'Abatement Estimates'!M6</f>
        <v>290182604.84399998</v>
      </c>
      <c r="G44" s="39">
        <f>'Abatement Estimates'!M7</f>
        <v>267065736.29999998</v>
      </c>
      <c r="H44" s="39">
        <f>'Abatement Estimates'!M8</f>
        <v>245819985.516</v>
      </c>
      <c r="I44" s="39">
        <f>'Abatement Estimates'!M9</f>
        <v>226290098.838</v>
      </c>
      <c r="J44" s="39">
        <f>'Abatement Estimates'!M10</f>
        <v>208128363.708</v>
      </c>
      <c r="K44" s="39">
        <f>'Abatement Estimates'!M11</f>
        <v>191015181.26999998</v>
      </c>
      <c r="L44" s="39">
        <f>'Abatement Estimates'!M12</f>
        <v>174073039.03800002</v>
      </c>
      <c r="M44" s="40">
        <f>SUM(E44:L44)</f>
        <v>1917909012.8340001</v>
      </c>
    </row>
    <row r="45" spans="2:13" x14ac:dyDescent="0.25">
      <c r="E45" s="39"/>
      <c r="F45" s="39"/>
      <c r="G45" s="39"/>
      <c r="H45" s="39"/>
      <c r="I45" s="39"/>
      <c r="J45" s="39"/>
      <c r="K45" s="39"/>
      <c r="L45" s="39"/>
      <c r="M45" s="40"/>
    </row>
    <row r="46" spans="2:13" x14ac:dyDescent="0.25">
      <c r="B46" t="s">
        <v>8419</v>
      </c>
      <c r="E46" s="39">
        <f>E42-E44</f>
        <v>210133869.91999996</v>
      </c>
      <c r="F46" s="39">
        <f t="shared" ref="F46:L46" si="8">F42-F44</f>
        <v>193366270.93599999</v>
      </c>
      <c r="G46" s="39">
        <f t="shared" si="8"/>
        <v>177955025.23999998</v>
      </c>
      <c r="H46" s="39">
        <f t="shared" si="8"/>
        <v>163791191.38399997</v>
      </c>
      <c r="I46" s="39">
        <f t="shared" si="8"/>
        <v>150771266.94199997</v>
      </c>
      <c r="J46" s="39">
        <f t="shared" si="8"/>
        <v>138663443.52199996</v>
      </c>
      <c r="K46" s="39">
        <f t="shared" si="8"/>
        <v>127254655.22999996</v>
      </c>
      <c r="L46" s="39">
        <f t="shared" si="8"/>
        <v>115959893.74199995</v>
      </c>
      <c r="M46" s="40"/>
    </row>
    <row r="47" spans="2:13" x14ac:dyDescent="0.25">
      <c r="E47" s="39"/>
      <c r="F47" s="39"/>
      <c r="G47" s="39"/>
      <c r="H47" s="39"/>
      <c r="I47" s="39"/>
      <c r="J47" s="39"/>
      <c r="K47" s="39"/>
      <c r="L47" s="39"/>
      <c r="M47" s="40"/>
    </row>
    <row r="48" spans="2:13" x14ac:dyDescent="0.25">
      <c r="B48" t="s">
        <v>8424</v>
      </c>
      <c r="D48" s="67">
        <f>'Final 2019 Schedule E'!L184*0.01</f>
        <v>1.2688E-2</v>
      </c>
      <c r="E48" s="69">
        <f t="shared" ref="E48:L48" si="9">D48*(1+$C$58)</f>
        <v>1.2891007999999999E-2</v>
      </c>
      <c r="F48" s="69">
        <f t="shared" si="9"/>
        <v>1.3097264127999999E-2</v>
      </c>
      <c r="G48" s="69">
        <f t="shared" si="9"/>
        <v>1.3306820354047998E-2</v>
      </c>
      <c r="H48" s="69">
        <f t="shared" si="9"/>
        <v>1.3519729479712765E-2</v>
      </c>
      <c r="I48" s="69">
        <f t="shared" si="9"/>
        <v>1.373604515138817E-2</v>
      </c>
      <c r="J48" s="69">
        <f t="shared" si="9"/>
        <v>1.395582187381038E-2</v>
      </c>
      <c r="K48" s="69">
        <f t="shared" si="9"/>
        <v>1.4179115023791346E-2</v>
      </c>
      <c r="L48" s="69">
        <f t="shared" si="9"/>
        <v>1.4405980864172009E-2</v>
      </c>
    </row>
    <row r="50" spans="2:13" x14ac:dyDescent="0.25">
      <c r="B50" t="s">
        <v>8420</v>
      </c>
      <c r="E50" s="35">
        <f>E46*E48</f>
        <v>2708837.3982096785</v>
      </c>
      <c r="F50" s="35">
        <f t="shared" ref="F50:L50" si="10">F46*F48</f>
        <v>2532569.1238952014</v>
      </c>
      <c r="G50" s="35">
        <f t="shared" si="10"/>
        <v>2368015.5519687571</v>
      </c>
      <c r="H50" s="35">
        <f t="shared" si="10"/>
        <v>2214412.5986715402</v>
      </c>
      <c r="I50" s="35">
        <f t="shared" si="10"/>
        <v>2071000.9302473101</v>
      </c>
      <c r="J50" s="35">
        <f t="shared" si="10"/>
        <v>1935162.3182021973</v>
      </c>
      <c r="K50" s="35">
        <f t="shared" si="10"/>
        <v>1804358.3938190804</v>
      </c>
      <c r="L50" s="35">
        <f t="shared" si="10"/>
        <v>1670516.0102586709</v>
      </c>
    </row>
    <row r="52" spans="2:13" x14ac:dyDescent="0.25">
      <c r="B52" t="s">
        <v>8421</v>
      </c>
      <c r="E52" s="39">
        <f>E40-E42</f>
        <v>527410297.24640733</v>
      </c>
      <c r="F52" s="39">
        <f t="shared" ref="F52:L52" si="11">F40-F42</f>
        <v>599698159.74295974</v>
      </c>
      <c r="G52" s="39">
        <f t="shared" si="11"/>
        <v>662089200.75206947</v>
      </c>
      <c r="H52" s="39">
        <f t="shared" si="11"/>
        <v>709993159.97367108</v>
      </c>
      <c r="I52" s="39">
        <f t="shared" si="11"/>
        <v>738947901.73809791</v>
      </c>
      <c r="J52" s="39">
        <f t="shared" si="11"/>
        <v>804384058.13628507</v>
      </c>
      <c r="K52" s="39">
        <f t="shared" si="11"/>
        <v>874891159.46727371</v>
      </c>
      <c r="L52" s="39" t="e">
        <f t="shared" si="11"/>
        <v>#REF!</v>
      </c>
    </row>
    <row r="54" spans="2:13" x14ac:dyDescent="0.25">
      <c r="B54" t="s">
        <v>128</v>
      </c>
      <c r="E54" s="39">
        <f>'Abatement Estimates'!D4</f>
        <v>11876375</v>
      </c>
      <c r="F54" s="39">
        <f>'Abatement Estimates'!D5</f>
        <v>9161040</v>
      </c>
      <c r="G54" s="39">
        <f>'Abatement Estimates'!D6</f>
        <v>6871025</v>
      </c>
      <c r="H54" s="39">
        <f>'Abatement Estimates'!D7</f>
        <v>4918620</v>
      </c>
      <c r="I54" s="39">
        <f>'Abatement Estimates'!D8</f>
        <v>3255315</v>
      </c>
      <c r="J54" s="39">
        <f>'Abatement Estimates'!D9</f>
        <v>1880620</v>
      </c>
      <c r="K54" s="39">
        <f>'Abatement Estimates'!D10</f>
        <v>795760</v>
      </c>
      <c r="L54" s="39"/>
      <c r="M54" s="40">
        <f>SUM(E54:L54)</f>
        <v>38758755</v>
      </c>
    </row>
    <row r="56" spans="2:13" x14ac:dyDescent="0.25">
      <c r="B56" t="s">
        <v>45</v>
      </c>
      <c r="E56" s="40">
        <f t="shared" ref="E56:L56" si="12">E52-E54</f>
        <v>515533922.24640733</v>
      </c>
      <c r="F56" s="40">
        <f t="shared" si="12"/>
        <v>590537119.74295974</v>
      </c>
      <c r="G56" s="40">
        <f t="shared" si="12"/>
        <v>655218175.75206947</v>
      </c>
      <c r="H56" s="40">
        <f t="shared" si="12"/>
        <v>705074539.97367108</v>
      </c>
      <c r="I56" s="40">
        <f t="shared" si="12"/>
        <v>735692586.73809791</v>
      </c>
      <c r="J56" s="40">
        <f t="shared" si="12"/>
        <v>802503438.13628507</v>
      </c>
      <c r="K56" s="40">
        <f t="shared" si="12"/>
        <v>874095399.46727371</v>
      </c>
      <c r="L56" s="40" t="e">
        <f t="shared" si="12"/>
        <v>#REF!</v>
      </c>
    </row>
    <row r="57" spans="2:13" x14ac:dyDescent="0.25">
      <c r="C57" t="s">
        <v>132</v>
      </c>
    </row>
    <row r="58" spans="2:13" x14ac:dyDescent="0.25">
      <c r="B58" t="s">
        <v>131</v>
      </c>
      <c r="C58" s="68">
        <v>1.6E-2</v>
      </c>
      <c r="D58" s="67">
        <f>'Final 2019 Schedule E'!O180</f>
        <v>2.6414679277461172E-2</v>
      </c>
      <c r="E58" s="200">
        <f>D58*(1+$C$58)</f>
        <v>2.683731414590055E-2</v>
      </c>
      <c r="F58" s="200">
        <f t="shared" ref="F58:L58" si="13">E58*(1+$C$58)</f>
        <v>2.7266711172234958E-2</v>
      </c>
      <c r="G58" s="200">
        <f t="shared" si="13"/>
        <v>2.7702978550990718E-2</v>
      </c>
      <c r="H58" s="200">
        <f t="shared" si="13"/>
        <v>2.814622620780657E-2</v>
      </c>
      <c r="I58" s="200">
        <f t="shared" si="13"/>
        <v>2.8596565827131475E-2</v>
      </c>
      <c r="J58" s="200">
        <f t="shared" si="13"/>
        <v>2.905411088036558E-2</v>
      </c>
      <c r="K58" s="200">
        <f t="shared" si="13"/>
        <v>2.9518976654451429E-2</v>
      </c>
      <c r="L58" s="200">
        <f t="shared" si="13"/>
        <v>2.9991280280922652E-2</v>
      </c>
    </row>
    <row r="60" spans="2:13" x14ac:dyDescent="0.25">
      <c r="B60" t="s">
        <v>8422</v>
      </c>
      <c r="E60" s="38">
        <f>E56*E58</f>
        <v>13835545.824195102</v>
      </c>
      <c r="F60" s="38">
        <f t="shared" ref="F60:L60" si="14">F56*F58</f>
        <v>16102005.080514813</v>
      </c>
      <c r="G60" s="38">
        <f t="shared" si="14"/>
        <v>18151495.069078848</v>
      </c>
      <c r="H60" s="38">
        <f t="shared" si="14"/>
        <v>19845187.495464101</v>
      </c>
      <c r="I60" s="38">
        <f t="shared" si="14"/>
        <v>21038281.485188648</v>
      </c>
      <c r="J60" s="38">
        <f t="shared" si="14"/>
        <v>23316023.873486225</v>
      </c>
      <c r="K60" s="38">
        <f t="shared" si="14"/>
        <v>25802401.690637849</v>
      </c>
      <c r="L60" s="38" t="e">
        <f t="shared" si="14"/>
        <v>#REF!</v>
      </c>
      <c r="M60" s="95" t="e">
        <f>SUM(E60:L60)</f>
        <v>#REF!</v>
      </c>
    </row>
    <row r="61" spans="2:13" x14ac:dyDescent="0.25">
      <c r="E61" s="23"/>
      <c r="F61" s="23"/>
      <c r="G61" s="23"/>
      <c r="H61" s="23"/>
      <c r="I61" s="23"/>
      <c r="J61" s="23"/>
      <c r="K61" s="23"/>
      <c r="L61" s="23"/>
      <c r="M61" s="23"/>
    </row>
    <row r="62" spans="2:13" ht="15.75" thickBot="1" x14ac:dyDescent="0.3">
      <c r="B62" t="s">
        <v>8423</v>
      </c>
      <c r="E62" s="204">
        <f t="shared" ref="E62:L62" si="15">E50+E60</f>
        <v>16544383.22240478</v>
      </c>
      <c r="F62" s="204">
        <f t="shared" si="15"/>
        <v>18634574.204410013</v>
      </c>
      <c r="G62" s="204">
        <f t="shared" si="15"/>
        <v>20519510.621047605</v>
      </c>
      <c r="H62" s="204">
        <f t="shared" si="15"/>
        <v>22059600.094135642</v>
      </c>
      <c r="I62" s="204">
        <f t="shared" si="15"/>
        <v>23109282.415435959</v>
      </c>
      <c r="J62" s="204">
        <f t="shared" si="15"/>
        <v>25251186.191688422</v>
      </c>
      <c r="K62" s="204">
        <f t="shared" si="15"/>
        <v>27606760.084456928</v>
      </c>
      <c r="L62" s="204" t="e">
        <f t="shared" si="15"/>
        <v>#REF!</v>
      </c>
      <c r="M62" s="95" t="e">
        <f>SUM(E62:L62)</f>
        <v>#REF!</v>
      </c>
    </row>
    <row r="63" spans="2:13" ht="15.75" thickTop="1" x14ac:dyDescent="0.2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theme="9" tint="0.79998168889431442"/>
    <pageSetUpPr fitToPage="1"/>
  </sheetPr>
  <dimension ref="A1:P382"/>
  <sheetViews>
    <sheetView showGridLines="0" topLeftCell="F15" zoomScaleNormal="100" workbookViewId="0">
      <pane ySplit="9" topLeftCell="A144" activePane="bottomLeft" state="frozen"/>
      <selection pane="bottomLeft"/>
    </sheetView>
  </sheetViews>
  <sheetFormatPr defaultColWidth="9.7109375" defaultRowHeight="12.75" x14ac:dyDescent="0.2"/>
  <cols>
    <col min="1" max="3" width="4" style="96" customWidth="1"/>
    <col min="4" max="4" width="11" style="96" customWidth="1"/>
    <col min="5" max="5" width="21" style="96" customWidth="1"/>
    <col min="6" max="6" width="39.140625" style="96" bestFit="1" customWidth="1"/>
    <col min="7" max="8" width="28.7109375" style="96" customWidth="1"/>
    <col min="9" max="9" width="28.7109375" style="189" customWidth="1"/>
    <col min="10" max="10" width="16" style="189" bestFit="1" customWidth="1"/>
    <col min="11" max="11" width="19.140625" style="189" bestFit="1" customWidth="1"/>
    <col min="12" max="12" width="10.28515625" style="169" customWidth="1"/>
    <col min="13" max="13" width="10.28515625" style="192" customWidth="1"/>
    <col min="14" max="14" width="13" style="189" bestFit="1" customWidth="1"/>
    <col min="15" max="16384" width="9.7109375" style="96"/>
  </cols>
  <sheetData>
    <row r="1" spans="1:9" hidden="1" x14ac:dyDescent="0.2">
      <c r="E1" s="97"/>
      <c r="F1" s="97"/>
      <c r="G1" s="97"/>
      <c r="H1" s="97"/>
      <c r="I1" s="183"/>
    </row>
    <row r="2" spans="1:9" ht="16.5" hidden="1" customHeight="1" x14ac:dyDescent="0.25">
      <c r="B2" s="98" t="s">
        <v>159</v>
      </c>
      <c r="E2" s="98"/>
      <c r="F2" s="99"/>
      <c r="G2" s="100"/>
      <c r="H2" s="97"/>
      <c r="I2" s="183"/>
    </row>
    <row r="3" spans="1:9" hidden="1" x14ac:dyDescent="0.2">
      <c r="E3" s="99"/>
      <c r="F3" s="99"/>
      <c r="G3" s="100"/>
      <c r="H3" s="97"/>
      <c r="I3" s="183"/>
    </row>
    <row r="4" spans="1:9" ht="15" hidden="1" x14ac:dyDescent="0.2">
      <c r="B4" s="101" t="s">
        <v>160</v>
      </c>
      <c r="E4" s="102" t="s">
        <v>161</v>
      </c>
      <c r="F4" s="101"/>
      <c r="G4" s="103"/>
      <c r="H4" s="97"/>
      <c r="I4" s="183"/>
    </row>
    <row r="5" spans="1:9" ht="15" hidden="1" x14ac:dyDescent="0.2">
      <c r="E5" s="102" t="s">
        <v>162</v>
      </c>
      <c r="F5" s="101"/>
      <c r="G5" s="103"/>
      <c r="H5" s="97"/>
      <c r="I5" s="183"/>
    </row>
    <row r="6" spans="1:9" ht="15" hidden="1" x14ac:dyDescent="0.2">
      <c r="E6" s="102" t="s">
        <v>163</v>
      </c>
      <c r="F6" s="101"/>
      <c r="G6" s="103"/>
      <c r="H6" s="97"/>
      <c r="I6" s="183"/>
    </row>
    <row r="7" spans="1:9" ht="15" hidden="1" x14ac:dyDescent="0.2">
      <c r="E7" s="102" t="s">
        <v>164</v>
      </c>
      <c r="F7" s="101"/>
      <c r="G7" s="103"/>
      <c r="H7" s="97"/>
      <c r="I7" s="183"/>
    </row>
    <row r="8" spans="1:9" ht="15" hidden="1" x14ac:dyDescent="0.2">
      <c r="E8" s="104" t="s">
        <v>165</v>
      </c>
      <c r="F8" s="105"/>
      <c r="G8" s="100"/>
      <c r="H8" s="97"/>
      <c r="I8" s="183"/>
    </row>
    <row r="9" spans="1:9" ht="15" hidden="1" x14ac:dyDescent="0.2">
      <c r="E9" s="102" t="s">
        <v>166</v>
      </c>
      <c r="F9" s="101"/>
      <c r="G9" s="100"/>
      <c r="H9" s="97"/>
      <c r="I9" s="183"/>
    </row>
    <row r="10" spans="1:9" ht="15" hidden="1" x14ac:dyDescent="0.2">
      <c r="A10" s="106"/>
      <c r="B10" s="106"/>
      <c r="C10" s="106"/>
      <c r="D10" s="106"/>
      <c r="E10" s="104" t="s">
        <v>167</v>
      </c>
      <c r="F10" s="105"/>
      <c r="G10" s="100"/>
      <c r="H10" s="97"/>
      <c r="I10" s="183"/>
    </row>
    <row r="11" spans="1:9" ht="15" hidden="1" x14ac:dyDescent="0.2">
      <c r="E11" s="102" t="s">
        <v>168</v>
      </c>
      <c r="F11" s="101"/>
      <c r="G11" s="100"/>
      <c r="H11" s="97"/>
      <c r="I11" s="183"/>
    </row>
    <row r="12" spans="1:9" ht="19.5" hidden="1" customHeight="1" x14ac:dyDescent="0.25">
      <c r="E12" s="107"/>
      <c r="F12" s="101"/>
      <c r="G12" s="100"/>
      <c r="H12" s="97"/>
      <c r="I12" s="183"/>
    </row>
    <row r="13" spans="1:9" ht="3" hidden="1" customHeight="1" x14ac:dyDescent="0.25">
      <c r="A13" s="108"/>
      <c r="B13" s="109"/>
      <c r="E13" s="107"/>
      <c r="F13" s="101"/>
      <c r="G13" s="100"/>
      <c r="H13" s="97"/>
      <c r="I13" s="183"/>
    </row>
    <row r="14" spans="1:9" ht="12.75" hidden="1" customHeight="1" x14ac:dyDescent="0.25">
      <c r="A14" s="108"/>
      <c r="B14" s="110"/>
      <c r="C14" s="111" t="s">
        <v>169</v>
      </c>
      <c r="E14" s="107"/>
      <c r="F14" s="101"/>
      <c r="G14" s="100"/>
      <c r="H14" s="97"/>
      <c r="I14" s="183"/>
    </row>
    <row r="15" spans="1:9" ht="3.75" customHeight="1" x14ac:dyDescent="0.25">
      <c r="A15" s="108"/>
      <c r="B15" s="106"/>
      <c r="E15" s="107"/>
      <c r="F15" s="101"/>
      <c r="G15" s="100"/>
      <c r="H15" s="97"/>
      <c r="I15" s="183"/>
    </row>
    <row r="16" spans="1:9" ht="6.75" customHeight="1" x14ac:dyDescent="0.2">
      <c r="E16" s="97"/>
      <c r="F16" s="97"/>
      <c r="G16" s="97"/>
      <c r="H16" s="97"/>
      <c r="I16" s="183"/>
    </row>
    <row r="17" spans="1:14" ht="14.25" customHeight="1" x14ac:dyDescent="0.25">
      <c r="A17" s="106"/>
      <c r="B17" s="112"/>
      <c r="C17" s="113"/>
      <c r="D17" s="113"/>
      <c r="E17" s="114" t="s">
        <v>170</v>
      </c>
      <c r="F17" s="115"/>
      <c r="G17" s="116"/>
      <c r="H17" s="117"/>
      <c r="I17" s="184"/>
    </row>
    <row r="18" spans="1:14" ht="13.5" customHeight="1" x14ac:dyDescent="0.25">
      <c r="A18" s="106"/>
      <c r="B18" s="285" t="s">
        <v>171</v>
      </c>
      <c r="C18" s="286"/>
      <c r="D18" s="286"/>
      <c r="E18" s="286"/>
      <c r="F18" s="118" t="s">
        <v>172</v>
      </c>
      <c r="G18" s="119" t="s">
        <v>173</v>
      </c>
      <c r="H18" s="118" t="s">
        <v>174</v>
      </c>
      <c r="I18" s="184"/>
    </row>
    <row r="19" spans="1:14" ht="13.5" customHeight="1" x14ac:dyDescent="0.25">
      <c r="A19" s="106"/>
      <c r="B19" s="120"/>
      <c r="C19" s="119"/>
      <c r="D19" s="119"/>
      <c r="E19" s="119"/>
      <c r="F19" s="118"/>
      <c r="G19" s="119"/>
      <c r="H19" s="118" t="s">
        <v>175</v>
      </c>
      <c r="I19" s="184"/>
    </row>
    <row r="20" spans="1:14" ht="3.75" customHeight="1" x14ac:dyDescent="0.25">
      <c r="A20" s="106"/>
      <c r="B20" s="121"/>
      <c r="C20" s="122"/>
      <c r="D20" s="122"/>
      <c r="E20" s="123"/>
      <c r="F20" s="118"/>
      <c r="G20" s="124"/>
      <c r="H20" s="118"/>
      <c r="I20" s="184"/>
    </row>
    <row r="21" spans="1:14" ht="5.25" customHeight="1" x14ac:dyDescent="0.2">
      <c r="A21" s="106"/>
      <c r="B21" s="112"/>
      <c r="C21" s="113"/>
      <c r="D21" s="113"/>
      <c r="E21" s="125"/>
      <c r="F21" s="115"/>
      <c r="G21" s="116"/>
      <c r="H21" s="115"/>
      <c r="I21" s="185"/>
    </row>
    <row r="22" spans="1:14" ht="13.5" customHeight="1" x14ac:dyDescent="0.25">
      <c r="A22" s="106"/>
      <c r="B22" s="287" t="s">
        <v>176</v>
      </c>
      <c r="C22" s="288"/>
      <c r="D22" s="288"/>
      <c r="E22" s="289"/>
      <c r="F22" s="126"/>
      <c r="G22" s="127"/>
      <c r="H22" s="128" t="s">
        <v>177</v>
      </c>
      <c r="I22" s="186"/>
    </row>
    <row r="23" spans="1:14" ht="13.5" customHeight="1" x14ac:dyDescent="0.25">
      <c r="A23" s="106"/>
      <c r="B23" s="287" t="s">
        <v>178</v>
      </c>
      <c r="C23" s="288"/>
      <c r="D23" s="288"/>
      <c r="E23" s="289"/>
      <c r="F23" s="118" t="s">
        <v>176</v>
      </c>
      <c r="G23" s="119" t="s">
        <v>179</v>
      </c>
      <c r="H23" s="128" t="s">
        <v>180</v>
      </c>
      <c r="I23" s="186"/>
      <c r="J23" s="189" t="s">
        <v>8411</v>
      </c>
      <c r="K23" s="189" t="s">
        <v>8412</v>
      </c>
      <c r="L23" s="169" t="s">
        <v>8413</v>
      </c>
      <c r="M23" s="192" t="s">
        <v>8406</v>
      </c>
      <c r="N23" s="189" t="s">
        <v>36</v>
      </c>
    </row>
    <row r="24" spans="1:14" ht="13.5" customHeight="1" x14ac:dyDescent="0.2">
      <c r="A24" s="106"/>
      <c r="B24" s="129"/>
      <c r="C24" s="130" t="s">
        <v>181</v>
      </c>
      <c r="D24" s="130"/>
      <c r="E24" s="131"/>
      <c r="F24" s="132" t="s">
        <v>182</v>
      </c>
      <c r="G24" s="133" t="s">
        <v>183</v>
      </c>
      <c r="H24" s="134">
        <v>5.9999999999999995E-4</v>
      </c>
      <c r="I24" s="187">
        <f t="shared" ref="I24:I55" si="0">H24*$E$188*0.01</f>
        <v>6468.9817380000004</v>
      </c>
      <c r="K24" s="189">
        <f t="shared" ref="K24:K55" si="1">I24-J24</f>
        <v>6468.9817380000004</v>
      </c>
      <c r="L24" s="169">
        <v>1.4556</v>
      </c>
      <c r="M24" s="192">
        <f t="shared" ref="M24:M62" si="2">L24*0.01</f>
        <v>1.4555999999999999E-2</v>
      </c>
      <c r="N24" s="189">
        <f t="shared" ref="N24:N55" si="3">K24*M24</f>
        <v>94.162498178328008</v>
      </c>
    </row>
    <row r="25" spans="1:14" ht="13.5" customHeight="1" x14ac:dyDescent="0.2">
      <c r="A25" s="106"/>
      <c r="B25" s="129"/>
      <c r="C25" s="130" t="s">
        <v>181</v>
      </c>
      <c r="D25" s="130"/>
      <c r="E25" s="131"/>
      <c r="F25" s="135" t="s">
        <v>184</v>
      </c>
      <c r="G25" s="133" t="s">
        <v>185</v>
      </c>
      <c r="H25" s="134">
        <v>2.5799999999999997E-2</v>
      </c>
      <c r="I25" s="187">
        <f t="shared" si="0"/>
        <v>278166.21473399998</v>
      </c>
      <c r="K25" s="189">
        <f t="shared" si="1"/>
        <v>278166.21473399998</v>
      </c>
      <c r="L25" s="169">
        <v>1.387</v>
      </c>
      <c r="M25" s="192">
        <f t="shared" si="2"/>
        <v>1.387E-2</v>
      </c>
      <c r="N25" s="189">
        <f t="shared" si="3"/>
        <v>3858.1653983605797</v>
      </c>
    </row>
    <row r="26" spans="1:14" ht="13.5" customHeight="1" x14ac:dyDescent="0.2">
      <c r="A26" s="106"/>
      <c r="B26" s="129"/>
      <c r="C26" s="130" t="s">
        <v>181</v>
      </c>
      <c r="D26" s="130"/>
      <c r="E26" s="131"/>
      <c r="F26" s="135" t="s">
        <v>186</v>
      </c>
      <c r="G26" s="133" t="s">
        <v>187</v>
      </c>
      <c r="H26" s="134">
        <v>1.01E-2</v>
      </c>
      <c r="I26" s="187">
        <f t="shared" si="0"/>
        <v>108894.52592299999</v>
      </c>
      <c r="K26" s="189">
        <f t="shared" si="1"/>
        <v>108894.52592299999</v>
      </c>
      <c r="L26" s="169">
        <v>1.5258</v>
      </c>
      <c r="M26" s="192">
        <f t="shared" si="2"/>
        <v>1.5258000000000001E-2</v>
      </c>
      <c r="N26" s="189">
        <f t="shared" si="3"/>
        <v>1661.512676533134</v>
      </c>
    </row>
    <row r="27" spans="1:14" ht="13.5" customHeight="1" x14ac:dyDescent="0.2">
      <c r="A27" s="106"/>
      <c r="B27" s="129"/>
      <c r="C27" s="130" t="s">
        <v>181</v>
      </c>
      <c r="D27" s="130"/>
      <c r="E27" s="131"/>
      <c r="F27" s="135" t="s">
        <v>188</v>
      </c>
      <c r="G27" s="133" t="s">
        <v>189</v>
      </c>
      <c r="H27" s="134">
        <v>1.5100000000000001E-2</v>
      </c>
      <c r="I27" s="187">
        <f t="shared" si="0"/>
        <v>162802.707073</v>
      </c>
      <c r="K27" s="189">
        <f t="shared" si="1"/>
        <v>162802.707073</v>
      </c>
      <c r="L27" s="169">
        <v>1.9098999999999999</v>
      </c>
      <c r="M27" s="192">
        <f t="shared" si="2"/>
        <v>1.9099000000000001E-2</v>
      </c>
      <c r="N27" s="189">
        <f t="shared" si="3"/>
        <v>3109.3689023872271</v>
      </c>
    </row>
    <row r="28" spans="1:14" ht="13.5" customHeight="1" x14ac:dyDescent="0.2">
      <c r="A28" s="106"/>
      <c r="B28" s="129"/>
      <c r="C28" s="130" t="s">
        <v>181</v>
      </c>
      <c r="D28" s="130"/>
      <c r="E28" s="131"/>
      <c r="F28" s="135" t="s">
        <v>190</v>
      </c>
      <c r="G28" s="133" t="s">
        <v>191</v>
      </c>
      <c r="H28" s="134">
        <v>7.4999999999999997E-3</v>
      </c>
      <c r="I28" s="187">
        <f t="shared" si="0"/>
        <v>80862.271724999999</v>
      </c>
      <c r="K28" s="189">
        <f t="shared" si="1"/>
        <v>80862.271724999999</v>
      </c>
      <c r="L28" s="169">
        <v>1.4308000000000001</v>
      </c>
      <c r="M28" s="192">
        <f t="shared" si="2"/>
        <v>1.4308000000000001E-2</v>
      </c>
      <c r="N28" s="189">
        <f t="shared" si="3"/>
        <v>1156.9773838413</v>
      </c>
    </row>
    <row r="29" spans="1:14" ht="13.5" customHeight="1" x14ac:dyDescent="0.2">
      <c r="A29" s="106"/>
      <c r="B29" s="129"/>
      <c r="C29" s="130" t="s">
        <v>192</v>
      </c>
      <c r="D29" s="130"/>
      <c r="E29" s="131"/>
      <c r="F29" s="132" t="s">
        <v>193</v>
      </c>
      <c r="G29" s="136" t="s">
        <v>194</v>
      </c>
      <c r="H29" s="134">
        <v>4.65E-2</v>
      </c>
      <c r="I29" s="187">
        <f t="shared" si="0"/>
        <v>501346.08469499997</v>
      </c>
      <c r="K29" s="189">
        <f t="shared" si="1"/>
        <v>501346.08469499997</v>
      </c>
      <c r="L29" s="169">
        <v>1.8663000000000001</v>
      </c>
      <c r="M29" s="192">
        <f t="shared" si="2"/>
        <v>1.8663000000000003E-2</v>
      </c>
      <c r="N29" s="189">
        <f t="shared" si="3"/>
        <v>9356.6219786627862</v>
      </c>
    </row>
    <row r="30" spans="1:14" ht="13.5" customHeight="1" x14ac:dyDescent="0.2">
      <c r="A30" s="106"/>
      <c r="B30" s="129"/>
      <c r="C30" s="130" t="s">
        <v>192</v>
      </c>
      <c r="D30" s="130"/>
      <c r="E30" s="131"/>
      <c r="F30" s="135" t="s">
        <v>195</v>
      </c>
      <c r="G30" s="133" t="s">
        <v>196</v>
      </c>
      <c r="H30" s="134">
        <v>8.3000000000000001E-3</v>
      </c>
      <c r="I30" s="187">
        <f t="shared" si="0"/>
        <v>89487.580709000002</v>
      </c>
      <c r="K30" s="189">
        <f t="shared" si="1"/>
        <v>89487.580709000002</v>
      </c>
      <c r="L30" s="169">
        <v>1.2016</v>
      </c>
      <c r="M30" s="192">
        <f t="shared" si="2"/>
        <v>1.2016000000000001E-2</v>
      </c>
      <c r="N30" s="189">
        <f t="shared" si="3"/>
        <v>1075.2827697993441</v>
      </c>
    </row>
    <row r="31" spans="1:14" ht="13.5" customHeight="1" x14ac:dyDescent="0.2">
      <c r="A31" s="106"/>
      <c r="B31" s="129"/>
      <c r="C31" s="130" t="s">
        <v>192</v>
      </c>
      <c r="D31" s="130"/>
      <c r="E31" s="131"/>
      <c r="F31" s="135" t="s">
        <v>197</v>
      </c>
      <c r="G31" s="133" t="s">
        <v>198</v>
      </c>
      <c r="H31" s="134">
        <v>4.4999999999999997E-3</v>
      </c>
      <c r="I31" s="187">
        <f t="shared" si="0"/>
        <v>48517.363034999995</v>
      </c>
      <c r="K31" s="189">
        <f t="shared" si="1"/>
        <v>48517.363034999995</v>
      </c>
      <c r="L31" s="169">
        <v>1.5871999999999999</v>
      </c>
      <c r="M31" s="192">
        <f t="shared" si="2"/>
        <v>1.5872000000000001E-2</v>
      </c>
      <c r="N31" s="189">
        <f t="shared" si="3"/>
        <v>770.06758609151996</v>
      </c>
    </row>
    <row r="32" spans="1:14" ht="13.5" customHeight="1" x14ac:dyDescent="0.2">
      <c r="A32" s="106"/>
      <c r="B32" s="129"/>
      <c r="C32" s="130" t="s">
        <v>192</v>
      </c>
      <c r="D32" s="130"/>
      <c r="E32" s="131"/>
      <c r="F32" s="135" t="s">
        <v>199</v>
      </c>
      <c r="G32" s="133" t="s">
        <v>200</v>
      </c>
      <c r="H32" s="134">
        <v>4.6100000000000002E-2</v>
      </c>
      <c r="I32" s="187">
        <f t="shared" si="0"/>
        <v>497033.43020300003</v>
      </c>
      <c r="K32" s="189">
        <f t="shared" si="1"/>
        <v>497033.43020300003</v>
      </c>
      <c r="L32" s="169">
        <v>1.4674</v>
      </c>
      <c r="M32" s="192">
        <f t="shared" si="2"/>
        <v>1.4674000000000001E-2</v>
      </c>
      <c r="N32" s="189">
        <f t="shared" si="3"/>
        <v>7293.4685547988229</v>
      </c>
    </row>
    <row r="33" spans="1:14" ht="13.5" customHeight="1" x14ac:dyDescent="0.2">
      <c r="A33" s="106"/>
      <c r="B33" s="129"/>
      <c r="C33" s="130" t="s">
        <v>192</v>
      </c>
      <c r="D33" s="130"/>
      <c r="E33" s="131"/>
      <c r="F33" s="135" t="s">
        <v>201</v>
      </c>
      <c r="G33" s="133" t="s">
        <v>202</v>
      </c>
      <c r="H33" s="134">
        <v>6.4000000000000012E-3</v>
      </c>
      <c r="I33" s="187">
        <f t="shared" si="0"/>
        <v>69002.471872000009</v>
      </c>
      <c r="K33" s="189">
        <f t="shared" si="1"/>
        <v>69002.471872000009</v>
      </c>
      <c r="L33" s="169">
        <v>1.9137999999999999</v>
      </c>
      <c r="M33" s="192">
        <f t="shared" si="2"/>
        <v>1.9137999999999999E-2</v>
      </c>
      <c r="N33" s="189">
        <f t="shared" si="3"/>
        <v>1320.5693066863362</v>
      </c>
    </row>
    <row r="34" spans="1:14" ht="13.5" customHeight="1" x14ac:dyDescent="0.2">
      <c r="A34" s="106"/>
      <c r="B34" s="129"/>
      <c r="C34" s="130" t="s">
        <v>192</v>
      </c>
      <c r="D34" s="130"/>
      <c r="E34" s="131"/>
      <c r="F34" s="132" t="s">
        <v>203</v>
      </c>
      <c r="G34" s="136" t="s">
        <v>204</v>
      </c>
      <c r="H34" s="134">
        <v>7.4000000000000012E-3</v>
      </c>
      <c r="I34" s="187">
        <f t="shared" si="0"/>
        <v>79784.108102000013</v>
      </c>
      <c r="K34" s="189">
        <f t="shared" si="1"/>
        <v>79784.108102000013</v>
      </c>
      <c r="L34" s="169">
        <v>1.7724</v>
      </c>
      <c r="M34" s="192">
        <f t="shared" si="2"/>
        <v>1.7724E-2</v>
      </c>
      <c r="N34" s="189">
        <f t="shared" si="3"/>
        <v>1414.0935319998482</v>
      </c>
    </row>
    <row r="35" spans="1:14" ht="13.5" customHeight="1" x14ac:dyDescent="0.2">
      <c r="A35" s="106"/>
      <c r="B35" s="129"/>
      <c r="C35" s="130" t="s">
        <v>205</v>
      </c>
      <c r="D35" s="130"/>
      <c r="E35" s="131"/>
      <c r="F35" s="135" t="s">
        <v>206</v>
      </c>
      <c r="G35" s="133" t="s">
        <v>207</v>
      </c>
      <c r="H35" s="134">
        <v>2.5399999999999999E-2</v>
      </c>
      <c r="I35" s="187">
        <f t="shared" si="0"/>
        <v>273853.56024199998</v>
      </c>
      <c r="K35" s="189">
        <f t="shared" si="1"/>
        <v>273853.56024199998</v>
      </c>
      <c r="L35" s="169">
        <v>1.8130999999999999</v>
      </c>
      <c r="M35" s="192">
        <f t="shared" si="2"/>
        <v>1.8131000000000001E-2</v>
      </c>
      <c r="N35" s="189">
        <f t="shared" si="3"/>
        <v>4965.2389007477022</v>
      </c>
    </row>
    <row r="36" spans="1:14" ht="13.5" customHeight="1" x14ac:dyDescent="0.2">
      <c r="A36" s="106"/>
      <c r="B36" s="129"/>
      <c r="C36" s="130" t="s">
        <v>205</v>
      </c>
      <c r="D36" s="130"/>
      <c r="E36" s="131"/>
      <c r="F36" s="135" t="s">
        <v>208</v>
      </c>
      <c r="G36" s="133" t="s">
        <v>209</v>
      </c>
      <c r="H36" s="134">
        <v>8.6999999999999994E-3</v>
      </c>
      <c r="I36" s="187">
        <f t="shared" si="0"/>
        <v>93800.235200999989</v>
      </c>
      <c r="K36" s="189">
        <f t="shared" si="1"/>
        <v>93800.235200999989</v>
      </c>
      <c r="L36" s="169">
        <v>1.6585000000000001</v>
      </c>
      <c r="M36" s="192">
        <f t="shared" si="2"/>
        <v>1.6585000000000003E-2</v>
      </c>
      <c r="N36" s="189">
        <f t="shared" si="3"/>
        <v>1555.6769008085851</v>
      </c>
    </row>
    <row r="37" spans="1:14" ht="13.5" customHeight="1" x14ac:dyDescent="0.2">
      <c r="A37" s="106"/>
      <c r="B37" s="129"/>
      <c r="C37" s="130" t="s">
        <v>205</v>
      </c>
      <c r="D37" s="130"/>
      <c r="E37" s="131"/>
      <c r="F37" s="135" t="s">
        <v>210</v>
      </c>
      <c r="G37" s="133" t="s">
        <v>211</v>
      </c>
      <c r="H37" s="134">
        <v>4.5999999999999999E-3</v>
      </c>
      <c r="I37" s="187">
        <f t="shared" si="0"/>
        <v>49595.526657999995</v>
      </c>
      <c r="K37" s="189">
        <f t="shared" si="1"/>
        <v>49595.526657999995</v>
      </c>
      <c r="L37" s="169">
        <v>1.6898</v>
      </c>
      <c r="M37" s="192">
        <f t="shared" si="2"/>
        <v>1.6898E-2</v>
      </c>
      <c r="N37" s="189">
        <f t="shared" si="3"/>
        <v>838.06520946688386</v>
      </c>
    </row>
    <row r="38" spans="1:14" ht="13.5" customHeight="1" x14ac:dyDescent="0.2">
      <c r="A38" s="106"/>
      <c r="B38" s="129"/>
      <c r="C38" s="130" t="s">
        <v>205</v>
      </c>
      <c r="D38" s="130"/>
      <c r="E38" s="131"/>
      <c r="F38" s="135" t="s">
        <v>195</v>
      </c>
      <c r="G38" s="133" t="s">
        <v>212</v>
      </c>
      <c r="H38" s="134">
        <v>4.1000000000000003E-3</v>
      </c>
      <c r="I38" s="187">
        <f t="shared" si="0"/>
        <v>44204.708543000008</v>
      </c>
      <c r="K38" s="189">
        <f t="shared" si="1"/>
        <v>44204.708543000008</v>
      </c>
      <c r="L38" s="169">
        <v>1.9519</v>
      </c>
      <c r="M38" s="192">
        <f t="shared" si="2"/>
        <v>1.9519000000000002E-2</v>
      </c>
      <c r="N38" s="189">
        <f t="shared" si="3"/>
        <v>862.83170605081727</v>
      </c>
    </row>
    <row r="39" spans="1:14" ht="13.5" customHeight="1" x14ac:dyDescent="0.2">
      <c r="A39" s="106"/>
      <c r="B39" s="129"/>
      <c r="C39" s="130" t="s">
        <v>205</v>
      </c>
      <c r="D39" s="130"/>
      <c r="E39" s="131"/>
      <c r="F39" s="135" t="s">
        <v>213</v>
      </c>
      <c r="G39" s="133" t="s">
        <v>214</v>
      </c>
      <c r="H39" s="134">
        <v>1.2699999999999999E-2</v>
      </c>
      <c r="I39" s="187">
        <f t="shared" si="0"/>
        <v>136926.78012099999</v>
      </c>
      <c r="K39" s="189">
        <f t="shared" si="1"/>
        <v>136926.78012099999</v>
      </c>
      <c r="L39" s="169">
        <v>1.728</v>
      </c>
      <c r="M39" s="192">
        <f t="shared" si="2"/>
        <v>1.728E-2</v>
      </c>
      <c r="N39" s="189">
        <f t="shared" si="3"/>
        <v>2366.0947604908797</v>
      </c>
    </row>
    <row r="40" spans="1:14" ht="13.5" customHeight="1" x14ac:dyDescent="0.2">
      <c r="A40" s="106"/>
      <c r="B40" s="129"/>
      <c r="C40" s="130" t="s">
        <v>205</v>
      </c>
      <c r="D40" s="130"/>
      <c r="E40" s="131"/>
      <c r="F40" s="135" t="s">
        <v>215</v>
      </c>
      <c r="G40" s="133" t="s">
        <v>216</v>
      </c>
      <c r="H40" s="134">
        <v>2.4199999999999999E-2</v>
      </c>
      <c r="I40" s="187">
        <f t="shared" si="0"/>
        <v>260915.59676599997</v>
      </c>
      <c r="K40" s="189">
        <f t="shared" si="1"/>
        <v>260915.59676599997</v>
      </c>
      <c r="L40" s="169">
        <v>1.6517999999999999</v>
      </c>
      <c r="M40" s="192">
        <f t="shared" si="2"/>
        <v>1.6517999999999998E-2</v>
      </c>
      <c r="N40" s="189">
        <f t="shared" si="3"/>
        <v>4309.803827380787</v>
      </c>
    </row>
    <row r="41" spans="1:14" ht="13.5" customHeight="1" x14ac:dyDescent="0.2">
      <c r="A41" s="106"/>
      <c r="B41" s="129"/>
      <c r="C41" s="130" t="s">
        <v>205</v>
      </c>
      <c r="D41" s="130"/>
      <c r="E41" s="131"/>
      <c r="F41" s="135" t="s">
        <v>217</v>
      </c>
      <c r="G41" s="133" t="s">
        <v>218</v>
      </c>
      <c r="H41" s="134">
        <v>1.4200000000000001E-2</v>
      </c>
      <c r="I41" s="187">
        <f t="shared" si="0"/>
        <v>153099.23446600002</v>
      </c>
      <c r="K41" s="189">
        <f t="shared" si="1"/>
        <v>153099.23446600002</v>
      </c>
      <c r="L41" s="169">
        <v>1.9081999999999999</v>
      </c>
      <c r="M41" s="192">
        <f t="shared" si="2"/>
        <v>1.9081999999999998E-2</v>
      </c>
      <c r="N41" s="189">
        <f t="shared" si="3"/>
        <v>2921.4395920802122</v>
      </c>
    </row>
    <row r="42" spans="1:14" ht="13.5" customHeight="1" x14ac:dyDescent="0.2">
      <c r="A42" s="106"/>
      <c r="B42" s="129"/>
      <c r="C42" s="131" t="s">
        <v>205</v>
      </c>
      <c r="D42" s="130"/>
      <c r="E42" s="131"/>
      <c r="F42" s="132" t="s">
        <v>219</v>
      </c>
      <c r="G42" s="136" t="s">
        <v>220</v>
      </c>
      <c r="H42" s="134">
        <v>1.26E-2</v>
      </c>
      <c r="I42" s="187">
        <f t="shared" si="0"/>
        <v>135848.61649800002</v>
      </c>
      <c r="K42" s="189">
        <f t="shared" si="1"/>
        <v>135848.61649800002</v>
      </c>
      <c r="L42" s="169">
        <v>1.8912</v>
      </c>
      <c r="M42" s="192">
        <f t="shared" si="2"/>
        <v>1.8912000000000002E-2</v>
      </c>
      <c r="N42" s="189">
        <f t="shared" si="3"/>
        <v>2569.1690352101764</v>
      </c>
    </row>
    <row r="43" spans="1:14" ht="13.5" customHeight="1" x14ac:dyDescent="0.2">
      <c r="A43" s="106"/>
      <c r="B43" s="137"/>
      <c r="C43" s="138" t="s">
        <v>221</v>
      </c>
      <c r="D43" s="139"/>
      <c r="E43" s="138"/>
      <c r="F43" s="135" t="s">
        <v>222</v>
      </c>
      <c r="G43" s="133" t="s">
        <v>223</v>
      </c>
      <c r="H43" s="134">
        <v>5.0000000000000001E-4</v>
      </c>
      <c r="I43" s="187">
        <f t="shared" si="0"/>
        <v>5390.8181150000009</v>
      </c>
      <c r="K43" s="189">
        <f t="shared" si="1"/>
        <v>5390.8181150000009</v>
      </c>
      <c r="L43" s="169">
        <v>1.4734</v>
      </c>
      <c r="M43" s="192">
        <f t="shared" si="2"/>
        <v>1.4734000000000001E-2</v>
      </c>
      <c r="N43" s="189">
        <f t="shared" si="3"/>
        <v>79.428314106410014</v>
      </c>
    </row>
    <row r="44" spans="1:14" ht="13.5" customHeight="1" x14ac:dyDescent="0.2">
      <c r="A44" s="106"/>
      <c r="B44" s="137"/>
      <c r="C44" s="138" t="s">
        <v>224</v>
      </c>
      <c r="D44" s="139"/>
      <c r="E44" s="140"/>
      <c r="F44" s="132" t="s">
        <v>225</v>
      </c>
      <c r="G44" s="136" t="s">
        <v>226</v>
      </c>
      <c r="H44" s="134">
        <v>2.9999999999999997E-4</v>
      </c>
      <c r="I44" s="187">
        <f t="shared" si="0"/>
        <v>3234.4908690000002</v>
      </c>
      <c r="K44" s="189">
        <f t="shared" si="1"/>
        <v>3234.4908690000002</v>
      </c>
      <c r="L44" s="169">
        <v>1.6415</v>
      </c>
      <c r="M44" s="192">
        <f t="shared" si="2"/>
        <v>1.6414999999999999E-2</v>
      </c>
      <c r="N44" s="189">
        <f t="shared" si="3"/>
        <v>53.094167614634998</v>
      </c>
    </row>
    <row r="45" spans="1:14" ht="13.5" customHeight="1" x14ac:dyDescent="0.2">
      <c r="A45" s="106"/>
      <c r="B45" s="137"/>
      <c r="C45" s="138" t="s">
        <v>227</v>
      </c>
      <c r="D45" s="139"/>
      <c r="E45" s="138"/>
      <c r="F45" s="135" t="s">
        <v>228</v>
      </c>
      <c r="G45" s="133" t="s">
        <v>229</v>
      </c>
      <c r="H45" s="134">
        <v>1.2800000000000002E-2</v>
      </c>
      <c r="I45" s="187">
        <f t="shared" si="0"/>
        <v>138004.94374400002</v>
      </c>
      <c r="K45" s="189">
        <f t="shared" si="1"/>
        <v>138004.94374400002</v>
      </c>
      <c r="L45" s="169">
        <v>2.6520999999999999</v>
      </c>
      <c r="M45" s="192">
        <f t="shared" si="2"/>
        <v>2.6520999999999999E-2</v>
      </c>
      <c r="N45" s="189">
        <f t="shared" si="3"/>
        <v>3660.0291130346245</v>
      </c>
    </row>
    <row r="46" spans="1:14" ht="13.5" customHeight="1" x14ac:dyDescent="0.2">
      <c r="A46" s="106"/>
      <c r="B46" s="137"/>
      <c r="C46" s="138" t="s">
        <v>227</v>
      </c>
      <c r="D46" s="139"/>
      <c r="E46" s="138"/>
      <c r="F46" s="135" t="s">
        <v>230</v>
      </c>
      <c r="G46" s="133" t="s">
        <v>231</v>
      </c>
      <c r="H46" s="134">
        <v>3.5999999999999999E-3</v>
      </c>
      <c r="I46" s="187">
        <f t="shared" si="0"/>
        <v>38813.890427999999</v>
      </c>
      <c r="K46" s="189">
        <f t="shared" si="1"/>
        <v>38813.890427999999</v>
      </c>
      <c r="L46" s="169">
        <v>1.8613</v>
      </c>
      <c r="M46" s="192">
        <f t="shared" si="2"/>
        <v>1.8613000000000001E-2</v>
      </c>
      <c r="N46" s="189">
        <f t="shared" si="3"/>
        <v>722.44294253636406</v>
      </c>
    </row>
    <row r="47" spans="1:14" ht="13.5" customHeight="1" x14ac:dyDescent="0.2">
      <c r="A47" s="106"/>
      <c r="B47" s="137"/>
      <c r="C47" s="138" t="s">
        <v>227</v>
      </c>
      <c r="D47" s="139"/>
      <c r="E47" s="138"/>
      <c r="F47" s="135" t="s">
        <v>232</v>
      </c>
      <c r="G47" s="133" t="s">
        <v>233</v>
      </c>
      <c r="H47" s="134">
        <v>1.2899999999999998E-2</v>
      </c>
      <c r="I47" s="187">
        <f t="shared" si="0"/>
        <v>139083.10736699999</v>
      </c>
      <c r="K47" s="189">
        <f t="shared" si="1"/>
        <v>139083.10736699999</v>
      </c>
      <c r="L47" s="169">
        <v>2.6932</v>
      </c>
      <c r="M47" s="192">
        <f t="shared" si="2"/>
        <v>2.6932000000000001E-2</v>
      </c>
      <c r="N47" s="189">
        <f t="shared" si="3"/>
        <v>3745.7862476080441</v>
      </c>
    </row>
    <row r="48" spans="1:14" ht="13.5" customHeight="1" x14ac:dyDescent="0.2">
      <c r="A48" s="106"/>
      <c r="B48" s="137"/>
      <c r="C48" s="138" t="s">
        <v>227</v>
      </c>
      <c r="D48" s="139"/>
      <c r="E48" s="138"/>
      <c r="F48" s="135" t="s">
        <v>234</v>
      </c>
      <c r="G48" s="133" t="s">
        <v>235</v>
      </c>
      <c r="H48" s="134">
        <v>3.3000000000000004E-3</v>
      </c>
      <c r="I48" s="187">
        <f t="shared" si="0"/>
        <v>35579.399559000005</v>
      </c>
      <c r="K48" s="189">
        <f t="shared" si="1"/>
        <v>35579.399559000005</v>
      </c>
      <c r="L48" s="169">
        <v>1.9365000000000001</v>
      </c>
      <c r="M48" s="192">
        <f t="shared" si="2"/>
        <v>1.9365E-2</v>
      </c>
      <c r="N48" s="189">
        <f t="shared" si="3"/>
        <v>688.99507246003509</v>
      </c>
    </row>
    <row r="49" spans="1:14" ht="13.5" customHeight="1" x14ac:dyDescent="0.2">
      <c r="A49" s="106"/>
      <c r="B49" s="137"/>
      <c r="C49" s="138" t="s">
        <v>227</v>
      </c>
      <c r="D49" s="139"/>
      <c r="E49" s="138"/>
      <c r="F49" s="135" t="s">
        <v>236</v>
      </c>
      <c r="G49" s="133" t="s">
        <v>237</v>
      </c>
      <c r="H49" s="134">
        <v>4.0000000000000001E-3</v>
      </c>
      <c r="I49" s="187">
        <f t="shared" si="0"/>
        <v>43126.544920000008</v>
      </c>
      <c r="K49" s="189">
        <f t="shared" si="1"/>
        <v>43126.544920000008</v>
      </c>
      <c r="L49" s="169">
        <v>2.7</v>
      </c>
      <c r="M49" s="192">
        <f t="shared" si="2"/>
        <v>2.7000000000000003E-2</v>
      </c>
      <c r="N49" s="189">
        <f t="shared" si="3"/>
        <v>1164.4167128400004</v>
      </c>
    </row>
    <row r="50" spans="1:14" ht="13.5" customHeight="1" x14ac:dyDescent="0.2">
      <c r="A50" s="106"/>
      <c r="B50" s="137"/>
      <c r="C50" s="138" t="s">
        <v>227</v>
      </c>
      <c r="D50" s="139"/>
      <c r="E50" s="138"/>
      <c r="F50" s="135" t="s">
        <v>238</v>
      </c>
      <c r="G50" s="133" t="s">
        <v>239</v>
      </c>
      <c r="H50" s="134">
        <v>1.54E-2</v>
      </c>
      <c r="I50" s="187">
        <f t="shared" si="0"/>
        <v>166037.19794200003</v>
      </c>
      <c r="K50" s="189">
        <f t="shared" si="1"/>
        <v>166037.19794200003</v>
      </c>
      <c r="L50" s="169">
        <v>2.0421999999999998</v>
      </c>
      <c r="M50" s="192">
        <f t="shared" si="2"/>
        <v>2.0421999999999999E-2</v>
      </c>
      <c r="N50" s="189">
        <f t="shared" si="3"/>
        <v>3390.8116563715244</v>
      </c>
    </row>
    <row r="51" spans="1:14" ht="13.5" customHeight="1" x14ac:dyDescent="0.2">
      <c r="A51" s="106"/>
      <c r="B51" s="137"/>
      <c r="C51" s="138" t="s">
        <v>227</v>
      </c>
      <c r="D51" s="139"/>
      <c r="E51" s="138"/>
      <c r="F51" s="141" t="s">
        <v>240</v>
      </c>
      <c r="G51" s="142" t="s">
        <v>241</v>
      </c>
      <c r="H51" s="134">
        <v>9.5999999999999992E-3</v>
      </c>
      <c r="I51" s="187">
        <f t="shared" si="0"/>
        <v>103503.70780800001</v>
      </c>
      <c r="K51" s="189">
        <f t="shared" si="1"/>
        <v>103503.70780800001</v>
      </c>
      <c r="L51" s="169">
        <v>1.9355</v>
      </c>
      <c r="M51" s="192">
        <f t="shared" si="2"/>
        <v>1.9355000000000001E-2</v>
      </c>
      <c r="N51" s="189">
        <f t="shared" si="3"/>
        <v>2003.3142646238402</v>
      </c>
    </row>
    <row r="52" spans="1:14" ht="13.5" customHeight="1" x14ac:dyDescent="0.2">
      <c r="A52" s="106"/>
      <c r="B52" s="137"/>
      <c r="C52" s="138" t="s">
        <v>242</v>
      </c>
      <c r="D52" s="139"/>
      <c r="E52" s="138"/>
      <c r="F52" s="132" t="s">
        <v>182</v>
      </c>
      <c r="G52" s="143" t="s">
        <v>243</v>
      </c>
      <c r="H52" s="134">
        <v>0.19819999999999999</v>
      </c>
      <c r="I52" s="187">
        <f t="shared" si="0"/>
        <v>2136920.3007859997</v>
      </c>
      <c r="K52" s="189">
        <f t="shared" si="1"/>
        <v>2136920.3007859997</v>
      </c>
      <c r="L52" s="169">
        <v>1.4246000000000001</v>
      </c>
      <c r="M52" s="192">
        <f t="shared" si="2"/>
        <v>1.4246000000000002E-2</v>
      </c>
      <c r="N52" s="189">
        <f t="shared" si="3"/>
        <v>30442.566604997355</v>
      </c>
    </row>
    <row r="53" spans="1:14" ht="13.5" customHeight="1" x14ac:dyDescent="0.2">
      <c r="A53" s="106"/>
      <c r="B53" s="137"/>
      <c r="C53" s="138" t="s">
        <v>242</v>
      </c>
      <c r="D53" s="139"/>
      <c r="E53" s="138"/>
      <c r="F53" s="132" t="s">
        <v>244</v>
      </c>
      <c r="G53" s="136" t="s">
        <v>245</v>
      </c>
      <c r="H53" s="134">
        <v>1.0000000000000002E-4</v>
      </c>
      <c r="I53" s="187">
        <f t="shared" si="0"/>
        <v>1078.1636230000001</v>
      </c>
      <c r="K53" s="189">
        <f t="shared" si="1"/>
        <v>1078.1636230000001</v>
      </c>
      <c r="L53" s="169">
        <v>1.9146000000000001</v>
      </c>
      <c r="M53" s="192">
        <f t="shared" si="2"/>
        <v>1.9146E-2</v>
      </c>
      <c r="N53" s="189">
        <f t="shared" si="3"/>
        <v>20.642520725958004</v>
      </c>
    </row>
    <row r="54" spans="1:14" ht="13.5" customHeight="1" x14ac:dyDescent="0.2">
      <c r="B54" s="137"/>
      <c r="C54" s="138" t="s">
        <v>242</v>
      </c>
      <c r="D54" s="139"/>
      <c r="E54" s="138"/>
      <c r="F54" s="135" t="s">
        <v>246</v>
      </c>
      <c r="G54" s="201" t="s">
        <v>247</v>
      </c>
      <c r="H54" s="134">
        <v>4.0000000000000007E-4</v>
      </c>
      <c r="I54" s="187">
        <f t="shared" si="0"/>
        <v>4312.6544920000006</v>
      </c>
      <c r="K54" s="189">
        <f t="shared" si="1"/>
        <v>4312.6544920000006</v>
      </c>
      <c r="L54" s="169">
        <v>2.3210999999999999</v>
      </c>
      <c r="M54" s="192">
        <f t="shared" si="2"/>
        <v>2.3210999999999999E-2</v>
      </c>
      <c r="N54" s="189">
        <f t="shared" si="3"/>
        <v>100.10102341381202</v>
      </c>
    </row>
    <row r="55" spans="1:14" ht="13.5" customHeight="1" x14ac:dyDescent="0.2">
      <c r="A55" s="106"/>
      <c r="B55" s="137"/>
      <c r="C55" s="138" t="s">
        <v>242</v>
      </c>
      <c r="D55" s="139"/>
      <c r="E55" s="138"/>
      <c r="F55" s="135" t="s">
        <v>236</v>
      </c>
      <c r="G55" s="133" t="s">
        <v>248</v>
      </c>
      <c r="H55" s="134">
        <v>1.23E-2</v>
      </c>
      <c r="I55" s="187">
        <f t="shared" si="0"/>
        <v>132614.12562899999</v>
      </c>
      <c r="K55" s="189">
        <f t="shared" si="1"/>
        <v>132614.12562899999</v>
      </c>
      <c r="L55" s="169">
        <v>1.6500999999999999</v>
      </c>
      <c r="M55" s="192">
        <f t="shared" si="2"/>
        <v>1.6500999999999998E-2</v>
      </c>
      <c r="N55" s="189">
        <f t="shared" si="3"/>
        <v>2188.2656870041287</v>
      </c>
    </row>
    <row r="56" spans="1:14" ht="13.5" customHeight="1" x14ac:dyDescent="0.2">
      <c r="A56" s="106"/>
      <c r="B56" s="137"/>
      <c r="C56" s="138" t="s">
        <v>242</v>
      </c>
      <c r="D56" s="139"/>
      <c r="E56" s="138"/>
      <c r="F56" s="135" t="s">
        <v>249</v>
      </c>
      <c r="G56" s="133" t="s">
        <v>250</v>
      </c>
      <c r="H56" s="134">
        <v>1.5E-3</v>
      </c>
      <c r="I56" s="187">
        <f t="shared" ref="I56:I87" si="4">H56*$E$188*0.01</f>
        <v>16172.454345</v>
      </c>
      <c r="K56" s="189">
        <f t="shared" ref="K56:K87" si="5">I56-J56</f>
        <v>16172.454345</v>
      </c>
      <c r="L56" s="169">
        <v>2.1046999999999998</v>
      </c>
      <c r="M56" s="192">
        <f t="shared" si="2"/>
        <v>2.1047E-2</v>
      </c>
      <c r="N56" s="189">
        <f t="shared" ref="N56:N87" si="6">K56*M56</f>
        <v>340.381646599215</v>
      </c>
    </row>
    <row r="57" spans="1:14" ht="13.5" customHeight="1" x14ac:dyDescent="0.2">
      <c r="A57" s="106"/>
      <c r="B57" s="137"/>
      <c r="C57" s="138" t="s">
        <v>242</v>
      </c>
      <c r="D57" s="139"/>
      <c r="E57" s="138"/>
      <c r="F57" s="135" t="s">
        <v>219</v>
      </c>
      <c r="G57" s="133" t="s">
        <v>251</v>
      </c>
      <c r="H57" s="134">
        <v>1.37E-2</v>
      </c>
      <c r="I57" s="187">
        <f t="shared" si="4"/>
        <v>147708.41635099999</v>
      </c>
      <c r="K57" s="189">
        <f t="shared" si="5"/>
        <v>147708.41635099999</v>
      </c>
      <c r="L57" s="169">
        <v>2.5135000000000001</v>
      </c>
      <c r="M57" s="192">
        <f t="shared" si="2"/>
        <v>2.5135000000000001E-2</v>
      </c>
      <c r="N57" s="189">
        <f t="shared" si="6"/>
        <v>3712.651044982385</v>
      </c>
    </row>
    <row r="58" spans="1:14" ht="13.5" customHeight="1" x14ac:dyDescent="0.2">
      <c r="A58" s="106"/>
      <c r="B58" s="137"/>
      <c r="C58" s="138" t="s">
        <v>242</v>
      </c>
      <c r="D58" s="139"/>
      <c r="E58" s="138"/>
      <c r="F58" s="135" t="s">
        <v>252</v>
      </c>
      <c r="G58" s="133" t="s">
        <v>253</v>
      </c>
      <c r="H58" s="134">
        <v>1.2400000000000001E-2</v>
      </c>
      <c r="I58" s="187">
        <f t="shared" si="4"/>
        <v>133692.28925200002</v>
      </c>
      <c r="K58" s="189">
        <f t="shared" si="5"/>
        <v>133692.28925200002</v>
      </c>
      <c r="L58" s="169">
        <v>1.8314999999999999</v>
      </c>
      <c r="M58" s="192">
        <f t="shared" si="2"/>
        <v>1.8314999999999998E-2</v>
      </c>
      <c r="N58" s="189">
        <f t="shared" si="6"/>
        <v>2448.5742776503798</v>
      </c>
    </row>
    <row r="59" spans="1:14" ht="13.5" customHeight="1" x14ac:dyDescent="0.2">
      <c r="A59" s="106"/>
      <c r="B59" s="137"/>
      <c r="C59" s="138" t="s">
        <v>242</v>
      </c>
      <c r="D59" s="139"/>
      <c r="E59" s="138"/>
      <c r="F59" s="135" t="s">
        <v>254</v>
      </c>
      <c r="G59" s="133" t="s">
        <v>255</v>
      </c>
      <c r="H59" s="134">
        <v>6.7999999999999996E-3</v>
      </c>
      <c r="I59" s="187">
        <f t="shared" si="4"/>
        <v>73315.126363999996</v>
      </c>
      <c r="K59" s="189">
        <f t="shared" si="5"/>
        <v>73315.126363999996</v>
      </c>
      <c r="L59" s="169">
        <v>1.5298</v>
      </c>
      <c r="M59" s="192">
        <f t="shared" si="2"/>
        <v>1.5298000000000001E-2</v>
      </c>
      <c r="N59" s="189">
        <f t="shared" si="6"/>
        <v>1121.5748031164719</v>
      </c>
    </row>
    <row r="60" spans="1:14" ht="13.5" customHeight="1" x14ac:dyDescent="0.2">
      <c r="A60" s="106"/>
      <c r="B60" s="137"/>
      <c r="C60" s="138" t="s">
        <v>242</v>
      </c>
      <c r="D60" s="139"/>
      <c r="E60" s="138"/>
      <c r="F60" s="132" t="s">
        <v>256</v>
      </c>
      <c r="G60" s="136" t="s">
        <v>257</v>
      </c>
      <c r="H60" s="134">
        <v>0.1313</v>
      </c>
      <c r="I60" s="187">
        <f t="shared" si="4"/>
        <v>1415628.8369990001</v>
      </c>
      <c r="K60" s="189">
        <f t="shared" si="5"/>
        <v>1415628.8369990001</v>
      </c>
      <c r="L60" s="169">
        <v>2.0354000000000001</v>
      </c>
      <c r="M60" s="192">
        <f t="shared" si="2"/>
        <v>2.0354000000000001E-2</v>
      </c>
      <c r="N60" s="189">
        <f t="shared" si="6"/>
        <v>28813.709348277647</v>
      </c>
    </row>
    <row r="61" spans="1:14" ht="13.5" customHeight="1" x14ac:dyDescent="0.2">
      <c r="A61" s="106"/>
      <c r="B61" s="137"/>
      <c r="C61" s="138" t="s">
        <v>258</v>
      </c>
      <c r="D61" s="139"/>
      <c r="E61" s="138"/>
      <c r="F61" s="135" t="s">
        <v>259</v>
      </c>
      <c r="G61" s="133" t="s">
        <v>260</v>
      </c>
      <c r="H61" s="134">
        <v>2.9000000000000001E-2</v>
      </c>
      <c r="I61" s="187">
        <f t="shared" si="4"/>
        <v>312667.45067000005</v>
      </c>
      <c r="K61" s="189">
        <f t="shared" si="5"/>
        <v>312667.45067000005</v>
      </c>
      <c r="L61" s="169">
        <v>1.4722999999999999</v>
      </c>
      <c r="M61" s="192">
        <f t="shared" si="2"/>
        <v>1.4723E-2</v>
      </c>
      <c r="N61" s="189">
        <f t="shared" si="6"/>
        <v>4603.4028762144108</v>
      </c>
    </row>
    <row r="62" spans="1:14" ht="13.5" customHeight="1" x14ac:dyDescent="0.2">
      <c r="A62" s="106"/>
      <c r="B62" s="137"/>
      <c r="C62" s="138" t="s">
        <v>258</v>
      </c>
      <c r="D62" s="139"/>
      <c r="E62" s="138"/>
      <c r="F62" s="135" t="s">
        <v>261</v>
      </c>
      <c r="G62" s="133" t="s">
        <v>262</v>
      </c>
      <c r="H62" s="134">
        <v>3.5999999999999997E-2</v>
      </c>
      <c r="I62" s="187">
        <f t="shared" si="4"/>
        <v>388138.90427999996</v>
      </c>
      <c r="K62" s="189">
        <f t="shared" si="5"/>
        <v>388138.90427999996</v>
      </c>
      <c r="L62" s="169">
        <v>2.3610000000000002</v>
      </c>
      <c r="M62" s="192">
        <f t="shared" si="2"/>
        <v>2.3610000000000003E-2</v>
      </c>
      <c r="N62" s="189">
        <f t="shared" si="6"/>
        <v>9163.9595300508008</v>
      </c>
    </row>
    <row r="63" spans="1:14" ht="13.5" customHeight="1" x14ac:dyDescent="0.2">
      <c r="A63" s="106"/>
      <c r="B63" s="137"/>
      <c r="C63" s="138" t="s">
        <v>258</v>
      </c>
      <c r="D63" s="139"/>
      <c r="E63" s="138"/>
      <c r="F63" s="135" t="s">
        <v>263</v>
      </c>
      <c r="G63" s="133" t="s">
        <v>264</v>
      </c>
      <c r="H63" s="134">
        <v>3.3599999999999998E-2</v>
      </c>
      <c r="I63" s="187">
        <f t="shared" si="4"/>
        <v>362262.97732800001</v>
      </c>
      <c r="K63" s="189">
        <f t="shared" si="5"/>
        <v>362262.97732800001</v>
      </c>
      <c r="L63" s="172">
        <v>3.7174</v>
      </c>
      <c r="M63" s="192">
        <v>0.03</v>
      </c>
      <c r="N63" s="189">
        <f t="shared" si="6"/>
        <v>10867.88931984</v>
      </c>
    </row>
    <row r="64" spans="1:14" ht="13.5" customHeight="1" x14ac:dyDescent="0.2">
      <c r="A64" s="106"/>
      <c r="B64" s="137"/>
      <c r="C64" s="138" t="s">
        <v>258</v>
      </c>
      <c r="D64" s="139"/>
      <c r="E64" s="138"/>
      <c r="F64" s="135" t="s">
        <v>232</v>
      </c>
      <c r="G64" s="133" t="s">
        <v>265</v>
      </c>
      <c r="H64" s="134">
        <v>2.87E-2</v>
      </c>
      <c r="I64" s="187">
        <f t="shared" si="4"/>
        <v>309432.95980100002</v>
      </c>
      <c r="K64" s="189">
        <f t="shared" si="5"/>
        <v>309432.95980100002</v>
      </c>
      <c r="L64" s="169">
        <v>1.6393</v>
      </c>
      <c r="M64" s="192">
        <f>L64*0.01</f>
        <v>1.6393000000000001E-2</v>
      </c>
      <c r="N64" s="189">
        <f t="shared" si="6"/>
        <v>5072.5345100177938</v>
      </c>
    </row>
    <row r="65" spans="1:14" ht="13.5" customHeight="1" x14ac:dyDescent="0.2">
      <c r="A65" s="106"/>
      <c r="B65" s="137"/>
      <c r="C65" s="138" t="s">
        <v>258</v>
      </c>
      <c r="D65" s="139"/>
      <c r="E65" s="138"/>
      <c r="F65" s="135" t="s">
        <v>266</v>
      </c>
      <c r="G65" s="133" t="s">
        <v>267</v>
      </c>
      <c r="H65" s="134">
        <v>2.2000000000000001E-3</v>
      </c>
      <c r="I65" s="187">
        <f t="shared" si="4"/>
        <v>23719.599706000001</v>
      </c>
      <c r="K65" s="189">
        <f t="shared" si="5"/>
        <v>23719.599706000001</v>
      </c>
      <c r="L65" s="169">
        <v>1.4377</v>
      </c>
      <c r="M65" s="192">
        <f>L65*0.01</f>
        <v>1.4377000000000001E-2</v>
      </c>
      <c r="N65" s="189">
        <f t="shared" si="6"/>
        <v>341.01668497316206</v>
      </c>
    </row>
    <row r="66" spans="1:14" ht="13.5" customHeight="1" x14ac:dyDescent="0.2">
      <c r="A66" s="106"/>
      <c r="B66" s="137"/>
      <c r="C66" s="138" t="s">
        <v>258</v>
      </c>
      <c r="D66" s="139"/>
      <c r="E66" s="138"/>
      <c r="F66" s="135" t="s">
        <v>236</v>
      </c>
      <c r="G66" s="133" t="s">
        <v>268</v>
      </c>
      <c r="H66" s="134">
        <v>2.8000000000000004E-2</v>
      </c>
      <c r="I66" s="187">
        <f t="shared" si="4"/>
        <v>301885.81444000005</v>
      </c>
      <c r="K66" s="189">
        <f t="shared" si="5"/>
        <v>301885.81444000005</v>
      </c>
      <c r="L66" s="169">
        <v>1.4738</v>
      </c>
      <c r="M66" s="192">
        <f>L66*0.01</f>
        <v>1.4738000000000001E-2</v>
      </c>
      <c r="N66" s="189">
        <f t="shared" si="6"/>
        <v>4449.1931332167214</v>
      </c>
    </row>
    <row r="67" spans="1:14" ht="13.5" customHeight="1" x14ac:dyDescent="0.2">
      <c r="A67" s="106"/>
      <c r="B67" s="137"/>
      <c r="C67" s="138" t="s">
        <v>258</v>
      </c>
      <c r="D67" s="139"/>
      <c r="E67" s="138"/>
      <c r="F67" s="135" t="s">
        <v>269</v>
      </c>
      <c r="G67" s="133" t="s">
        <v>270</v>
      </c>
      <c r="H67" s="134">
        <v>1.5699999999999999E-2</v>
      </c>
      <c r="I67" s="187">
        <f t="shared" si="4"/>
        <v>169271.688811</v>
      </c>
      <c r="K67" s="189">
        <f t="shared" si="5"/>
        <v>169271.688811</v>
      </c>
      <c r="L67" s="169">
        <v>1.9269000000000001</v>
      </c>
      <c r="M67" s="192">
        <f>L67*0.01</f>
        <v>1.9269000000000001E-2</v>
      </c>
      <c r="N67" s="189">
        <f t="shared" si="6"/>
        <v>3261.6961716991591</v>
      </c>
    </row>
    <row r="68" spans="1:14" ht="13.5" customHeight="1" x14ac:dyDescent="0.2">
      <c r="A68" s="106"/>
      <c r="B68" s="137"/>
      <c r="C68" s="138" t="s">
        <v>258</v>
      </c>
      <c r="D68" s="139"/>
      <c r="E68" s="138"/>
      <c r="F68" s="135" t="s">
        <v>271</v>
      </c>
      <c r="G68" s="133" t="s">
        <v>272</v>
      </c>
      <c r="H68" s="134">
        <v>3.7000000000000006E-3</v>
      </c>
      <c r="I68" s="187">
        <f t="shared" si="4"/>
        <v>39892.054051000006</v>
      </c>
      <c r="K68" s="189">
        <f t="shared" si="5"/>
        <v>39892.054051000006</v>
      </c>
      <c r="L68" s="172">
        <v>3.2833000000000001</v>
      </c>
      <c r="M68" s="192">
        <v>0.03</v>
      </c>
      <c r="N68" s="189">
        <f t="shared" si="6"/>
        <v>1196.7616215300002</v>
      </c>
    </row>
    <row r="69" spans="1:14" ht="13.5" customHeight="1" x14ac:dyDescent="0.2">
      <c r="A69" s="106"/>
      <c r="B69" s="137"/>
      <c r="C69" s="138" t="s">
        <v>258</v>
      </c>
      <c r="D69" s="139"/>
      <c r="E69" s="138"/>
      <c r="F69" s="135" t="s">
        <v>273</v>
      </c>
      <c r="G69" s="133" t="s">
        <v>274</v>
      </c>
      <c r="H69" s="134">
        <v>3.6600000000000001E-2</v>
      </c>
      <c r="I69" s="187">
        <f t="shared" si="4"/>
        <v>394607.88601800002</v>
      </c>
      <c r="K69" s="189">
        <f t="shared" si="5"/>
        <v>394607.88601800002</v>
      </c>
      <c r="L69" s="169">
        <v>2.0425</v>
      </c>
      <c r="M69" s="192">
        <f t="shared" ref="M69:M76" si="7">L69*0.01</f>
        <v>2.0424999999999999E-2</v>
      </c>
      <c r="N69" s="189">
        <f t="shared" si="6"/>
        <v>8059.8660719176496</v>
      </c>
    </row>
    <row r="70" spans="1:14" ht="13.5" customHeight="1" x14ac:dyDescent="0.25">
      <c r="A70" s="106"/>
      <c r="B70" s="137"/>
      <c r="C70" s="138" t="s">
        <v>258</v>
      </c>
      <c r="D70" s="139"/>
      <c r="E70" s="138"/>
      <c r="F70" s="132" t="s">
        <v>275</v>
      </c>
      <c r="G70" s="133">
        <v>30018</v>
      </c>
      <c r="H70" s="134">
        <v>1.7299999999999999E-2</v>
      </c>
      <c r="I70" s="187">
        <f t="shared" si="4"/>
        <v>186522.30677899998</v>
      </c>
      <c r="K70" s="189">
        <f t="shared" si="5"/>
        <v>186522.30677899998</v>
      </c>
      <c r="L70" s="170">
        <v>2.5331999999999999</v>
      </c>
      <c r="M70" s="192">
        <f t="shared" si="7"/>
        <v>2.5332E-2</v>
      </c>
      <c r="N70" s="189">
        <f t="shared" si="6"/>
        <v>4724.9830753256274</v>
      </c>
    </row>
    <row r="71" spans="1:14" ht="13.5" customHeight="1" x14ac:dyDescent="0.2">
      <c r="A71" s="106"/>
      <c r="B71" s="137"/>
      <c r="C71" s="138" t="s">
        <v>276</v>
      </c>
      <c r="D71" s="139"/>
      <c r="E71" s="138"/>
      <c r="F71" s="135" t="s">
        <v>277</v>
      </c>
      <c r="G71" s="133" t="s">
        <v>278</v>
      </c>
      <c r="H71" s="134">
        <v>5.8600000000000006E-2</v>
      </c>
      <c r="I71" s="187">
        <f t="shared" si="4"/>
        <v>631803.88307800016</v>
      </c>
      <c r="K71" s="189">
        <f t="shared" si="5"/>
        <v>631803.88307800016</v>
      </c>
      <c r="L71" s="169">
        <v>2.1501000000000001</v>
      </c>
      <c r="M71" s="192">
        <f t="shared" si="7"/>
        <v>2.1501000000000003E-2</v>
      </c>
      <c r="N71" s="189">
        <f t="shared" si="6"/>
        <v>13584.415290060084</v>
      </c>
    </row>
    <row r="72" spans="1:14" ht="13.5" customHeight="1" x14ac:dyDescent="0.2">
      <c r="A72" s="106"/>
      <c r="B72" s="137"/>
      <c r="C72" s="138" t="s">
        <v>276</v>
      </c>
      <c r="D72" s="139"/>
      <c r="E72" s="138"/>
      <c r="F72" s="135" t="s">
        <v>279</v>
      </c>
      <c r="G72" s="133" t="s">
        <v>280</v>
      </c>
      <c r="H72" s="134">
        <v>6.8699999999999997E-2</v>
      </c>
      <c r="I72" s="187">
        <f t="shared" si="4"/>
        <v>740698.40900099999</v>
      </c>
      <c r="K72" s="189">
        <f t="shared" si="5"/>
        <v>740698.40900099999</v>
      </c>
      <c r="L72" s="169">
        <v>1.5879000000000001</v>
      </c>
      <c r="M72" s="192">
        <f t="shared" si="7"/>
        <v>1.5879000000000001E-2</v>
      </c>
      <c r="N72" s="189">
        <f t="shared" si="6"/>
        <v>11761.55003652688</v>
      </c>
    </row>
    <row r="73" spans="1:14" ht="13.5" customHeight="1" x14ac:dyDescent="0.25">
      <c r="A73" s="106"/>
      <c r="B73" s="137"/>
      <c r="C73" s="138" t="s">
        <v>276</v>
      </c>
      <c r="D73" s="139"/>
      <c r="E73" s="138"/>
      <c r="F73" s="135" t="s">
        <v>281</v>
      </c>
      <c r="G73" s="133">
        <v>32012</v>
      </c>
      <c r="H73" s="134">
        <v>2.2100000000000002E-2</v>
      </c>
      <c r="I73" s="187">
        <f t="shared" si="4"/>
        <v>238274.16068300002</v>
      </c>
      <c r="K73" s="189">
        <f t="shared" si="5"/>
        <v>238274.16068300002</v>
      </c>
      <c r="L73" s="170">
        <v>2.1202000000000001</v>
      </c>
      <c r="M73" s="192">
        <f t="shared" si="7"/>
        <v>2.1202000000000002E-2</v>
      </c>
      <c r="N73" s="189">
        <f t="shared" si="6"/>
        <v>5051.888754800967</v>
      </c>
    </row>
    <row r="74" spans="1:14" ht="13.5" customHeight="1" x14ac:dyDescent="0.2">
      <c r="A74" s="106"/>
      <c r="B74" s="137"/>
      <c r="C74" s="138" t="s">
        <v>276</v>
      </c>
      <c r="D74" s="139"/>
      <c r="E74" s="138"/>
      <c r="F74" s="135" t="s">
        <v>238</v>
      </c>
      <c r="G74" s="133" t="s">
        <v>282</v>
      </c>
      <c r="H74" s="134">
        <v>2.9999999999999997E-4</v>
      </c>
      <c r="I74" s="187">
        <f t="shared" si="4"/>
        <v>3234.4908690000002</v>
      </c>
      <c r="K74" s="189">
        <f t="shared" si="5"/>
        <v>3234.4908690000002</v>
      </c>
      <c r="L74" s="169">
        <v>1.4112</v>
      </c>
      <c r="M74" s="192">
        <f t="shared" si="7"/>
        <v>1.4112E-2</v>
      </c>
      <c r="N74" s="189">
        <f t="shared" si="6"/>
        <v>45.645135143327998</v>
      </c>
    </row>
    <row r="75" spans="1:14" ht="13.5" customHeight="1" x14ac:dyDescent="0.2">
      <c r="A75" s="106"/>
      <c r="B75" s="137"/>
      <c r="C75" s="138" t="s">
        <v>276</v>
      </c>
      <c r="D75" s="139"/>
      <c r="E75" s="138"/>
      <c r="F75" s="135" t="s">
        <v>283</v>
      </c>
      <c r="G75" s="133" t="s">
        <v>284</v>
      </c>
      <c r="H75" s="134">
        <v>8.7800000000000003E-2</v>
      </c>
      <c r="I75" s="187">
        <f t="shared" si="4"/>
        <v>946627.66099400003</v>
      </c>
      <c r="K75" s="189">
        <f t="shared" si="5"/>
        <v>946627.66099400003</v>
      </c>
      <c r="L75" s="169">
        <v>2.1570999999999998</v>
      </c>
      <c r="M75" s="192">
        <f t="shared" si="7"/>
        <v>2.1571E-2</v>
      </c>
      <c r="N75" s="189">
        <f t="shared" si="6"/>
        <v>20419.705275301574</v>
      </c>
    </row>
    <row r="76" spans="1:14" ht="13.5" customHeight="1" x14ac:dyDescent="0.2">
      <c r="A76" s="106"/>
      <c r="B76" s="137"/>
      <c r="C76" s="138" t="s">
        <v>276</v>
      </c>
      <c r="D76" s="139"/>
      <c r="E76" s="138"/>
      <c r="F76" s="132" t="s">
        <v>219</v>
      </c>
      <c r="G76" s="133" t="s">
        <v>285</v>
      </c>
      <c r="H76" s="134">
        <v>4.65E-2</v>
      </c>
      <c r="I76" s="187">
        <f t="shared" si="4"/>
        <v>501346.08469499997</v>
      </c>
      <c r="K76" s="189">
        <f t="shared" si="5"/>
        <v>501346.08469499997</v>
      </c>
      <c r="L76" s="169">
        <v>2.8111000000000002</v>
      </c>
      <c r="M76" s="192">
        <f t="shared" si="7"/>
        <v>2.8111000000000001E-2</v>
      </c>
      <c r="N76" s="189">
        <f t="shared" si="6"/>
        <v>14093.339786861145</v>
      </c>
    </row>
    <row r="77" spans="1:14" ht="13.5" customHeight="1" x14ac:dyDescent="0.25">
      <c r="A77" s="106"/>
      <c r="B77" s="137"/>
      <c r="C77" s="138" t="s">
        <v>276</v>
      </c>
      <c r="D77" s="139"/>
      <c r="E77" s="138"/>
      <c r="F77" s="132" t="s">
        <v>286</v>
      </c>
      <c r="G77" s="133">
        <v>32031</v>
      </c>
      <c r="H77" s="134">
        <v>5.1200000000000009E-2</v>
      </c>
      <c r="I77" s="187">
        <f t="shared" si="4"/>
        <v>552019.77497600007</v>
      </c>
      <c r="K77" s="189">
        <f t="shared" si="5"/>
        <v>552019.77497600007</v>
      </c>
      <c r="L77" s="173">
        <v>3.1985000000000001</v>
      </c>
      <c r="M77" s="192">
        <v>0.03</v>
      </c>
      <c r="N77" s="189">
        <f t="shared" si="6"/>
        <v>16560.593249280002</v>
      </c>
    </row>
    <row r="78" spans="1:14" ht="13.5" customHeight="1" x14ac:dyDescent="0.2">
      <c r="A78" s="106"/>
      <c r="B78" s="137"/>
      <c r="C78" s="138" t="s">
        <v>287</v>
      </c>
      <c r="D78" s="139"/>
      <c r="E78" s="138"/>
      <c r="F78" s="135" t="s">
        <v>288</v>
      </c>
      <c r="G78" s="133">
        <v>41006</v>
      </c>
      <c r="H78" s="134">
        <v>1.7899999999999999E-2</v>
      </c>
      <c r="I78" s="187">
        <f t="shared" si="4"/>
        <v>192991.28851700001</v>
      </c>
      <c r="K78" s="189">
        <f t="shared" si="5"/>
        <v>192991.28851700001</v>
      </c>
      <c r="L78" s="169">
        <v>2.3677999999999999</v>
      </c>
      <c r="M78" s="192">
        <f t="shared" ref="M78:M89" si="8">L78*0.01</f>
        <v>2.3678000000000001E-2</v>
      </c>
      <c r="N78" s="189">
        <f t="shared" si="6"/>
        <v>4569.6477295055265</v>
      </c>
    </row>
    <row r="79" spans="1:14" ht="13.5" customHeight="1" x14ac:dyDescent="0.2">
      <c r="A79" s="106"/>
      <c r="B79" s="137"/>
      <c r="C79" s="138" t="s">
        <v>287</v>
      </c>
      <c r="D79" s="139"/>
      <c r="E79" s="138"/>
      <c r="F79" s="135" t="s">
        <v>289</v>
      </c>
      <c r="G79" s="133" t="s">
        <v>290</v>
      </c>
      <c r="H79" s="134">
        <v>4.7999999999999996E-3</v>
      </c>
      <c r="I79" s="187">
        <f t="shared" si="4"/>
        <v>51751.853904000003</v>
      </c>
      <c r="K79" s="189">
        <f t="shared" si="5"/>
        <v>51751.853904000003</v>
      </c>
      <c r="L79" s="169">
        <v>2.3953000000000002</v>
      </c>
      <c r="M79" s="192">
        <f t="shared" si="8"/>
        <v>2.3953000000000002E-2</v>
      </c>
      <c r="N79" s="189">
        <f t="shared" si="6"/>
        <v>1239.6121565625122</v>
      </c>
    </row>
    <row r="80" spans="1:14" ht="13.5" customHeight="1" x14ac:dyDescent="0.2">
      <c r="A80" s="106"/>
      <c r="B80" s="137"/>
      <c r="C80" s="138" t="s">
        <v>287</v>
      </c>
      <c r="D80" s="139"/>
      <c r="E80" s="138"/>
      <c r="F80" s="135" t="s">
        <v>291</v>
      </c>
      <c r="G80" s="133" t="s">
        <v>292</v>
      </c>
      <c r="H80" s="134">
        <v>1.5900000000000001E-2</v>
      </c>
      <c r="I80" s="187">
        <f t="shared" si="4"/>
        <v>171428.016057</v>
      </c>
      <c r="K80" s="189">
        <f t="shared" si="5"/>
        <v>171428.016057</v>
      </c>
      <c r="L80" s="169">
        <v>2.9169999999999998</v>
      </c>
      <c r="M80" s="192">
        <f t="shared" si="8"/>
        <v>2.9169999999999998E-2</v>
      </c>
      <c r="N80" s="189">
        <f t="shared" si="6"/>
        <v>5000.5552283826901</v>
      </c>
    </row>
    <row r="81" spans="1:14" ht="13.5" customHeight="1" x14ac:dyDescent="0.2">
      <c r="A81" s="106"/>
      <c r="B81" s="137"/>
      <c r="C81" s="138" t="s">
        <v>287</v>
      </c>
      <c r="D81" s="139"/>
      <c r="E81" s="138"/>
      <c r="F81" s="135" t="s">
        <v>254</v>
      </c>
      <c r="G81" s="133" t="s">
        <v>293</v>
      </c>
      <c r="H81" s="134">
        <v>1.6E-2</v>
      </c>
      <c r="I81" s="187">
        <f t="shared" si="4"/>
        <v>172506.17968000003</v>
      </c>
      <c r="K81" s="189">
        <f t="shared" si="5"/>
        <v>172506.17968000003</v>
      </c>
      <c r="L81" s="169">
        <v>1.7513000000000001</v>
      </c>
      <c r="M81" s="192">
        <f t="shared" si="8"/>
        <v>1.7513000000000001E-2</v>
      </c>
      <c r="N81" s="189">
        <f t="shared" si="6"/>
        <v>3021.1007247358407</v>
      </c>
    </row>
    <row r="82" spans="1:14" ht="13.5" customHeight="1" x14ac:dyDescent="0.2">
      <c r="A82" s="106"/>
      <c r="B82" s="137"/>
      <c r="C82" s="138" t="s">
        <v>287</v>
      </c>
      <c r="D82" s="139"/>
      <c r="E82" s="138"/>
      <c r="F82" s="135" t="s">
        <v>294</v>
      </c>
      <c r="G82" s="133" t="s">
        <v>295</v>
      </c>
      <c r="H82" s="134">
        <v>6.6799999999999998E-2</v>
      </c>
      <c r="I82" s="187">
        <f t="shared" si="4"/>
        <v>720213.30016400001</v>
      </c>
      <c r="K82" s="189">
        <f t="shared" si="5"/>
        <v>720213.30016400001</v>
      </c>
      <c r="L82" s="169">
        <v>1.7369000000000001</v>
      </c>
      <c r="M82" s="192">
        <f t="shared" si="8"/>
        <v>1.7369000000000002E-2</v>
      </c>
      <c r="N82" s="189">
        <f t="shared" si="6"/>
        <v>12509.384810548518</v>
      </c>
    </row>
    <row r="83" spans="1:14" ht="13.5" customHeight="1" x14ac:dyDescent="0.2">
      <c r="A83" s="106"/>
      <c r="B83" s="137"/>
      <c r="C83" s="138" t="s">
        <v>287</v>
      </c>
      <c r="D83" s="139"/>
      <c r="E83" s="138"/>
      <c r="F83" s="145" t="s">
        <v>296</v>
      </c>
      <c r="G83" s="146" t="s">
        <v>297</v>
      </c>
      <c r="H83" s="134">
        <v>1.4800000000000002E-2</v>
      </c>
      <c r="I83" s="187">
        <f t="shared" si="4"/>
        <v>159568.21620400003</v>
      </c>
      <c r="K83" s="189">
        <f t="shared" si="5"/>
        <v>159568.21620400003</v>
      </c>
      <c r="L83" s="169">
        <v>2.0731000000000002</v>
      </c>
      <c r="M83" s="192">
        <f t="shared" si="8"/>
        <v>2.0731000000000003E-2</v>
      </c>
      <c r="N83" s="189">
        <f t="shared" si="6"/>
        <v>3308.0086901251252</v>
      </c>
    </row>
    <row r="84" spans="1:14" ht="13.5" customHeight="1" x14ac:dyDescent="0.2">
      <c r="A84" s="106"/>
      <c r="B84" s="137"/>
      <c r="C84" s="138" t="s">
        <v>298</v>
      </c>
      <c r="D84" s="139"/>
      <c r="E84" s="138"/>
      <c r="F84" s="135" t="s">
        <v>195</v>
      </c>
      <c r="G84" s="133" t="s">
        <v>299</v>
      </c>
      <c r="H84" s="134">
        <v>1.47E-2</v>
      </c>
      <c r="I84" s="187">
        <f t="shared" si="4"/>
        <v>158490.052581</v>
      </c>
      <c r="K84" s="189">
        <f t="shared" si="5"/>
        <v>158490.052581</v>
      </c>
      <c r="L84" s="169">
        <v>1.5038</v>
      </c>
      <c r="M84" s="192">
        <f t="shared" si="8"/>
        <v>1.5038000000000001E-2</v>
      </c>
      <c r="N84" s="189">
        <f t="shared" si="6"/>
        <v>2383.3734107130781</v>
      </c>
    </row>
    <row r="85" spans="1:14" ht="13.5" customHeight="1" x14ac:dyDescent="0.2">
      <c r="A85" s="106"/>
      <c r="B85" s="137"/>
      <c r="C85" s="138" t="s">
        <v>298</v>
      </c>
      <c r="D85" s="139"/>
      <c r="E85" s="138"/>
      <c r="F85" s="135" t="s">
        <v>300</v>
      </c>
      <c r="G85" s="133" t="s">
        <v>301</v>
      </c>
      <c r="H85" s="134">
        <v>1.0200000000000001E-2</v>
      </c>
      <c r="I85" s="187">
        <f t="shared" si="4"/>
        <v>109972.68954600001</v>
      </c>
      <c r="K85" s="189">
        <f t="shared" si="5"/>
        <v>109972.68954600001</v>
      </c>
      <c r="L85" s="169">
        <v>1.4649000000000001</v>
      </c>
      <c r="M85" s="192">
        <f t="shared" si="8"/>
        <v>1.4649000000000001E-2</v>
      </c>
      <c r="N85" s="189">
        <f t="shared" si="6"/>
        <v>1610.9899291593542</v>
      </c>
    </row>
    <row r="86" spans="1:14" ht="13.5" customHeight="1" x14ac:dyDescent="0.2">
      <c r="A86" s="106"/>
      <c r="B86" s="137"/>
      <c r="C86" s="138" t="s">
        <v>298</v>
      </c>
      <c r="D86" s="139"/>
      <c r="E86" s="138"/>
      <c r="F86" s="135" t="s">
        <v>219</v>
      </c>
      <c r="G86" s="133" t="s">
        <v>302</v>
      </c>
      <c r="H86" s="134">
        <v>7.3000000000000001E-3</v>
      </c>
      <c r="I86" s="187">
        <f t="shared" si="4"/>
        <v>78705.944478999998</v>
      </c>
      <c r="K86" s="189">
        <f t="shared" si="5"/>
        <v>78705.944478999998</v>
      </c>
      <c r="L86" s="169">
        <v>1.472</v>
      </c>
      <c r="M86" s="192">
        <f t="shared" si="8"/>
        <v>1.472E-2</v>
      </c>
      <c r="N86" s="189">
        <f t="shared" si="6"/>
        <v>1158.55150273088</v>
      </c>
    </row>
    <row r="87" spans="1:14" ht="13.5" customHeight="1" x14ac:dyDescent="0.2">
      <c r="A87" s="106"/>
      <c r="B87" s="137"/>
      <c r="C87" s="138" t="s">
        <v>298</v>
      </c>
      <c r="D87" s="139"/>
      <c r="E87" s="138"/>
      <c r="F87" s="135" t="s">
        <v>303</v>
      </c>
      <c r="G87" s="144" t="s">
        <v>304</v>
      </c>
      <c r="H87" s="134">
        <v>5.7999999999999996E-3</v>
      </c>
      <c r="I87" s="187">
        <f t="shared" si="4"/>
        <v>62533.490134</v>
      </c>
      <c r="K87" s="189">
        <f t="shared" si="5"/>
        <v>62533.490134</v>
      </c>
      <c r="L87" s="169">
        <v>1.4362999999999999</v>
      </c>
      <c r="M87" s="192">
        <f t="shared" si="8"/>
        <v>1.4362999999999999E-2</v>
      </c>
      <c r="N87" s="189">
        <f t="shared" si="6"/>
        <v>898.16851879464195</v>
      </c>
    </row>
    <row r="88" spans="1:14" ht="13.5" customHeight="1" x14ac:dyDescent="0.2">
      <c r="A88" s="106"/>
      <c r="B88" s="137"/>
      <c r="C88" s="138" t="s">
        <v>298</v>
      </c>
      <c r="D88" s="139"/>
      <c r="E88" s="138"/>
      <c r="F88" s="132" t="s">
        <v>305</v>
      </c>
      <c r="G88" s="136" t="s">
        <v>306</v>
      </c>
      <c r="H88" s="134">
        <v>8.9999999999999998E-4</v>
      </c>
      <c r="I88" s="187">
        <f t="shared" ref="I88:I119" si="9">H88*$E$188*0.01</f>
        <v>9703.4726069999997</v>
      </c>
      <c r="K88" s="189">
        <f t="shared" ref="K88:K119" si="10">I88-J88</f>
        <v>9703.4726069999997</v>
      </c>
      <c r="L88" s="169">
        <v>1.35</v>
      </c>
      <c r="M88" s="192">
        <f t="shared" si="8"/>
        <v>1.3500000000000002E-2</v>
      </c>
      <c r="N88" s="189">
        <f t="shared" ref="N88:N119" si="11">K88*M88</f>
        <v>130.99688019450002</v>
      </c>
    </row>
    <row r="89" spans="1:14" ht="13.5" customHeight="1" x14ac:dyDescent="0.2">
      <c r="A89" s="106"/>
      <c r="B89" s="137"/>
      <c r="C89" s="138" t="s">
        <v>307</v>
      </c>
      <c r="D89" s="139"/>
      <c r="E89" s="138"/>
      <c r="F89" s="135" t="s">
        <v>308</v>
      </c>
      <c r="G89" s="133" t="s">
        <v>309</v>
      </c>
      <c r="H89" s="134">
        <v>2.3099999999999999E-2</v>
      </c>
      <c r="I89" s="187">
        <f t="shared" si="9"/>
        <v>249055.79691299997</v>
      </c>
      <c r="K89" s="189">
        <f t="shared" si="10"/>
        <v>249055.79691299997</v>
      </c>
      <c r="L89" s="169">
        <v>2.5817999999999999</v>
      </c>
      <c r="M89" s="192">
        <f t="shared" si="8"/>
        <v>2.5818000000000001E-2</v>
      </c>
      <c r="N89" s="189">
        <f t="shared" si="11"/>
        <v>6430.1225646998337</v>
      </c>
    </row>
    <row r="90" spans="1:14" ht="13.5" customHeight="1" x14ac:dyDescent="0.2">
      <c r="A90" s="106"/>
      <c r="B90" s="137"/>
      <c r="C90" s="138" t="s">
        <v>307</v>
      </c>
      <c r="D90" s="139"/>
      <c r="E90" s="138"/>
      <c r="F90" s="135" t="s">
        <v>310</v>
      </c>
      <c r="G90" s="133" t="s">
        <v>311</v>
      </c>
      <c r="H90" s="134">
        <v>5.7000000000000002E-3</v>
      </c>
      <c r="I90" s="187">
        <f t="shared" si="9"/>
        <v>61455.326511000007</v>
      </c>
      <c r="K90" s="189">
        <f t="shared" si="10"/>
        <v>61455.326511000007</v>
      </c>
      <c r="L90" s="172">
        <v>5.641</v>
      </c>
      <c r="M90" s="192">
        <v>0.03</v>
      </c>
      <c r="N90" s="189">
        <f t="shared" si="11"/>
        <v>1843.6597953300002</v>
      </c>
    </row>
    <row r="91" spans="1:14" ht="13.5" customHeight="1" x14ac:dyDescent="0.2">
      <c r="A91" s="106"/>
      <c r="B91" s="137"/>
      <c r="C91" s="138" t="s">
        <v>307</v>
      </c>
      <c r="D91" s="139"/>
      <c r="E91" s="138"/>
      <c r="F91" s="135" t="s">
        <v>312</v>
      </c>
      <c r="G91" s="133" t="s">
        <v>313</v>
      </c>
      <c r="H91" s="134">
        <v>9.9000000000000008E-3</v>
      </c>
      <c r="I91" s="187">
        <f t="shared" si="9"/>
        <v>106738.19867700001</v>
      </c>
      <c r="K91" s="189">
        <f t="shared" si="10"/>
        <v>106738.19867700001</v>
      </c>
      <c r="L91" s="169">
        <v>2.4969999999999999</v>
      </c>
      <c r="M91" s="192">
        <f>L91*0.01</f>
        <v>2.4969999999999999E-2</v>
      </c>
      <c r="N91" s="189">
        <f t="shared" si="11"/>
        <v>2665.2528209646903</v>
      </c>
    </row>
    <row r="92" spans="1:14" ht="13.5" customHeight="1" x14ac:dyDescent="0.2">
      <c r="A92" s="106"/>
      <c r="B92" s="137"/>
      <c r="C92" s="138" t="s">
        <v>307</v>
      </c>
      <c r="D92" s="139"/>
      <c r="E92" s="138"/>
      <c r="F92" s="132" t="s">
        <v>314</v>
      </c>
      <c r="G92" s="136" t="s">
        <v>315</v>
      </c>
      <c r="H92" s="134">
        <v>1.5100000000000001E-2</v>
      </c>
      <c r="I92" s="187">
        <f t="shared" si="9"/>
        <v>162802.707073</v>
      </c>
      <c r="K92" s="189">
        <f t="shared" si="10"/>
        <v>162802.707073</v>
      </c>
      <c r="L92" s="172">
        <v>3.1318000000000001</v>
      </c>
      <c r="M92" s="192">
        <v>0.03</v>
      </c>
      <c r="N92" s="189">
        <f t="shared" si="11"/>
        <v>4884.0812121899999</v>
      </c>
    </row>
    <row r="93" spans="1:14" ht="13.5" customHeight="1" x14ac:dyDescent="0.2">
      <c r="A93" s="106"/>
      <c r="B93" s="137"/>
      <c r="C93" s="138" t="s">
        <v>316</v>
      </c>
      <c r="D93" s="139"/>
      <c r="E93" s="138"/>
      <c r="F93" s="135" t="s">
        <v>317</v>
      </c>
      <c r="G93" s="133" t="s">
        <v>318</v>
      </c>
      <c r="H93" s="134">
        <v>5.0724000000000009</v>
      </c>
      <c r="I93" s="187">
        <f t="shared" si="9"/>
        <v>54688771.613052011</v>
      </c>
      <c r="K93" s="189">
        <f t="shared" si="10"/>
        <v>54688771.613052011</v>
      </c>
      <c r="L93" s="172">
        <v>3.1089000000000002</v>
      </c>
      <c r="M93" s="192">
        <v>0.03</v>
      </c>
      <c r="N93" s="189">
        <f t="shared" si="11"/>
        <v>1640663.1483915602</v>
      </c>
    </row>
    <row r="94" spans="1:14" ht="13.5" customHeight="1" x14ac:dyDescent="0.2">
      <c r="A94" s="106"/>
      <c r="B94" s="137"/>
      <c r="C94" s="138" t="s">
        <v>316</v>
      </c>
      <c r="D94" s="139"/>
      <c r="E94" s="138"/>
      <c r="F94" s="135" t="s">
        <v>319</v>
      </c>
      <c r="G94" s="133" t="s">
        <v>320</v>
      </c>
      <c r="H94" s="134">
        <v>3.0099999999999998E-2</v>
      </c>
      <c r="I94" s="187">
        <f t="shared" si="9"/>
        <v>324527.25052299997</v>
      </c>
      <c r="K94" s="189">
        <f t="shared" si="10"/>
        <v>324527.25052299997</v>
      </c>
      <c r="L94" s="172">
        <v>5.3449</v>
      </c>
      <c r="M94" s="192">
        <v>0.03</v>
      </c>
      <c r="N94" s="189">
        <f t="shared" si="11"/>
        <v>9735.8175156899979</v>
      </c>
    </row>
    <row r="95" spans="1:14" ht="13.5" customHeight="1" x14ac:dyDescent="0.2">
      <c r="A95" s="106"/>
      <c r="B95" s="137"/>
      <c r="C95" s="138" t="s">
        <v>316</v>
      </c>
      <c r="D95" s="139"/>
      <c r="E95" s="138"/>
      <c r="F95" s="135" t="s">
        <v>321</v>
      </c>
      <c r="G95" s="133" t="s">
        <v>322</v>
      </c>
      <c r="H95" s="134">
        <v>0.76690000000000003</v>
      </c>
      <c r="I95" s="187">
        <f t="shared" si="9"/>
        <v>8268436.8247870002</v>
      </c>
      <c r="K95" s="189">
        <f t="shared" si="10"/>
        <v>8268436.8247870002</v>
      </c>
      <c r="L95" s="172">
        <v>3.6631</v>
      </c>
      <c r="M95" s="192">
        <v>0.03</v>
      </c>
      <c r="N95" s="189">
        <f t="shared" si="11"/>
        <v>248053.10474360999</v>
      </c>
    </row>
    <row r="96" spans="1:14" ht="13.5" customHeight="1" x14ac:dyDescent="0.2">
      <c r="A96" s="106"/>
      <c r="B96" s="137"/>
      <c r="C96" s="138" t="s">
        <v>316</v>
      </c>
      <c r="D96" s="139"/>
      <c r="E96" s="138"/>
      <c r="F96" s="135" t="s">
        <v>323</v>
      </c>
      <c r="G96" s="133" t="s">
        <v>324</v>
      </c>
      <c r="H96" s="134">
        <v>7.1000000000000004E-3</v>
      </c>
      <c r="I96" s="187">
        <f t="shared" si="9"/>
        <v>76549.617233000012</v>
      </c>
      <c r="K96" s="189">
        <f t="shared" si="10"/>
        <v>76549.617233000012</v>
      </c>
      <c r="L96" s="172">
        <v>3.0609000000000002</v>
      </c>
      <c r="M96" s="192">
        <v>0.03</v>
      </c>
      <c r="N96" s="189">
        <f t="shared" si="11"/>
        <v>2296.4885169900003</v>
      </c>
    </row>
    <row r="97" spans="1:14" ht="13.5" customHeight="1" x14ac:dyDescent="0.2">
      <c r="A97" s="106"/>
      <c r="B97" s="137"/>
      <c r="C97" s="138" t="s">
        <v>316</v>
      </c>
      <c r="D97" s="139"/>
      <c r="E97" s="138"/>
      <c r="F97" s="135" t="s">
        <v>325</v>
      </c>
      <c r="G97" s="144" t="s">
        <v>326</v>
      </c>
      <c r="H97" s="134">
        <v>2.4518</v>
      </c>
      <c r="I97" s="187">
        <f t="shared" si="9"/>
        <v>26434415.708714001</v>
      </c>
      <c r="K97" s="189">
        <f t="shared" si="10"/>
        <v>26434415.708714001</v>
      </c>
      <c r="L97" s="172">
        <v>3.6631</v>
      </c>
      <c r="M97" s="192">
        <v>0.03</v>
      </c>
      <c r="N97" s="189">
        <f t="shared" si="11"/>
        <v>793032.47126142005</v>
      </c>
    </row>
    <row r="98" spans="1:14" ht="13.5" customHeight="1" x14ac:dyDescent="0.2">
      <c r="A98" s="106"/>
      <c r="B98" s="137"/>
      <c r="C98" s="138" t="s">
        <v>316</v>
      </c>
      <c r="D98" s="139"/>
      <c r="E98" s="138"/>
      <c r="F98" s="135" t="s">
        <v>327</v>
      </c>
      <c r="G98" s="133" t="s">
        <v>328</v>
      </c>
      <c r="H98" s="134">
        <v>1.4794</v>
      </c>
      <c r="I98" s="187">
        <f t="shared" si="9"/>
        <v>15950352.638661999</v>
      </c>
      <c r="K98" s="189">
        <f t="shared" si="10"/>
        <v>15950352.638661999</v>
      </c>
      <c r="L98" s="172">
        <v>3.0415000000000001</v>
      </c>
      <c r="M98" s="192">
        <v>0.03</v>
      </c>
      <c r="N98" s="189">
        <f t="shared" si="11"/>
        <v>478510.57915985998</v>
      </c>
    </row>
    <row r="99" spans="1:14" ht="13.5" customHeight="1" x14ac:dyDescent="0.2">
      <c r="A99" s="106"/>
      <c r="B99" s="137"/>
      <c r="C99" s="138" t="s">
        <v>316</v>
      </c>
      <c r="D99" s="139"/>
      <c r="E99" s="138"/>
      <c r="F99" s="135" t="s">
        <v>329</v>
      </c>
      <c r="G99" s="133" t="s">
        <v>330</v>
      </c>
      <c r="H99" s="134">
        <v>4.3400000000000001E-2</v>
      </c>
      <c r="I99" s="187">
        <f t="shared" si="9"/>
        <v>467923.01238200004</v>
      </c>
      <c r="K99" s="189">
        <f t="shared" si="10"/>
        <v>467923.01238200004</v>
      </c>
      <c r="L99" s="172">
        <v>5.3169000000000004</v>
      </c>
      <c r="M99" s="192">
        <v>0.03</v>
      </c>
      <c r="N99" s="189">
        <f t="shared" si="11"/>
        <v>14037.690371460001</v>
      </c>
    </row>
    <row r="100" spans="1:14" ht="13.5" customHeight="1" x14ac:dyDescent="0.2">
      <c r="A100" s="106"/>
      <c r="B100" s="137"/>
      <c r="C100" s="138" t="s">
        <v>316</v>
      </c>
      <c r="D100" s="139"/>
      <c r="E100" s="138"/>
      <c r="F100" s="135" t="s">
        <v>331</v>
      </c>
      <c r="G100" s="133" t="s">
        <v>332</v>
      </c>
      <c r="H100" s="134">
        <v>0.96109999999999995</v>
      </c>
      <c r="I100" s="187">
        <f t="shared" si="9"/>
        <v>10362230.580653001</v>
      </c>
      <c r="K100" s="189">
        <f t="shared" si="10"/>
        <v>10362230.580653001</v>
      </c>
      <c r="L100" s="169">
        <v>2.5179999999999998</v>
      </c>
      <c r="M100" s="192">
        <f>L100*0.01</f>
        <v>2.5179999999999998E-2</v>
      </c>
      <c r="N100" s="189">
        <f t="shared" si="11"/>
        <v>260920.96602084252</v>
      </c>
    </row>
    <row r="101" spans="1:14" ht="13.5" customHeight="1" x14ac:dyDescent="0.2">
      <c r="A101" s="106"/>
      <c r="B101" s="137"/>
      <c r="C101" s="138" t="s">
        <v>316</v>
      </c>
      <c r="D101" s="139"/>
      <c r="E101" s="138"/>
      <c r="F101" s="135" t="s">
        <v>333</v>
      </c>
      <c r="G101" s="133" t="s">
        <v>334</v>
      </c>
      <c r="H101" s="134">
        <v>0.2419</v>
      </c>
      <c r="I101" s="187">
        <f t="shared" si="9"/>
        <v>2608077.8040370001</v>
      </c>
      <c r="K101" s="189">
        <f t="shared" si="10"/>
        <v>2608077.8040370001</v>
      </c>
      <c r="L101" s="172">
        <v>3.0623999999999998</v>
      </c>
      <c r="M101" s="192">
        <v>0.03</v>
      </c>
      <c r="N101" s="189">
        <f t="shared" si="11"/>
        <v>78242.334121110005</v>
      </c>
    </row>
    <row r="102" spans="1:14" ht="13.5" customHeight="1" x14ac:dyDescent="0.2">
      <c r="A102" s="106"/>
      <c r="B102" s="137"/>
      <c r="C102" s="138" t="s">
        <v>316</v>
      </c>
      <c r="D102" s="139"/>
      <c r="E102" s="138"/>
      <c r="F102" s="135" t="s">
        <v>335</v>
      </c>
      <c r="G102" s="133" t="s">
        <v>336</v>
      </c>
      <c r="H102" s="134">
        <v>0.84770000000000001</v>
      </c>
      <c r="I102" s="187">
        <f t="shared" si="9"/>
        <v>9139593.0321709998</v>
      </c>
      <c r="K102" s="189">
        <f t="shared" si="10"/>
        <v>9139593.0321709998</v>
      </c>
      <c r="L102" s="169">
        <v>2.637</v>
      </c>
      <c r="M102" s="192">
        <f>L102*0.01</f>
        <v>2.6370000000000001E-2</v>
      </c>
      <c r="N102" s="189">
        <f t="shared" si="11"/>
        <v>241011.06825834929</v>
      </c>
    </row>
    <row r="103" spans="1:14" ht="13.5" customHeight="1" x14ac:dyDescent="0.2">
      <c r="A103" s="106"/>
      <c r="B103" s="137"/>
      <c r="C103" s="138" t="s">
        <v>316</v>
      </c>
      <c r="D103" s="139"/>
      <c r="E103" s="138"/>
      <c r="F103" s="135" t="s">
        <v>337</v>
      </c>
      <c r="G103" s="133" t="s">
        <v>338</v>
      </c>
      <c r="H103" s="134">
        <v>2.0999999999999999E-3</v>
      </c>
      <c r="I103" s="187">
        <f t="shared" si="9"/>
        <v>22641.436083000001</v>
      </c>
      <c r="K103" s="189">
        <f t="shared" si="10"/>
        <v>22641.436083000001</v>
      </c>
      <c r="L103" s="169">
        <v>2.5179999999999998</v>
      </c>
      <c r="M103" s="192">
        <f>L103*0.01</f>
        <v>2.5179999999999998E-2</v>
      </c>
      <c r="N103" s="189">
        <f t="shared" si="11"/>
        <v>570.11136056993996</v>
      </c>
    </row>
    <row r="104" spans="1:14" ht="13.5" customHeight="1" x14ac:dyDescent="0.2">
      <c r="A104" s="106"/>
      <c r="B104" s="137"/>
      <c r="C104" s="138" t="s">
        <v>316</v>
      </c>
      <c r="D104" s="139"/>
      <c r="E104" s="138"/>
      <c r="F104" s="135" t="s">
        <v>339</v>
      </c>
      <c r="G104" s="133" t="s">
        <v>340</v>
      </c>
      <c r="H104" s="134">
        <v>1.3192999999999999</v>
      </c>
      <c r="I104" s="187">
        <f t="shared" si="9"/>
        <v>14224212.678239001</v>
      </c>
      <c r="K104" s="189">
        <f t="shared" si="10"/>
        <v>14224212.678239001</v>
      </c>
      <c r="L104" s="172">
        <v>3.1183999999999998</v>
      </c>
      <c r="M104" s="192">
        <v>0.03</v>
      </c>
      <c r="N104" s="189">
        <f t="shared" si="11"/>
        <v>426726.38034716999</v>
      </c>
    </row>
    <row r="105" spans="1:14" ht="13.5" customHeight="1" x14ac:dyDescent="0.2">
      <c r="A105" s="106"/>
      <c r="B105" s="137"/>
      <c r="C105" s="138" t="s">
        <v>316</v>
      </c>
      <c r="D105" s="139"/>
      <c r="E105" s="138"/>
      <c r="F105" s="135" t="s">
        <v>341</v>
      </c>
      <c r="G105" s="133" t="s">
        <v>342</v>
      </c>
      <c r="H105" s="134">
        <v>0.19120000000000001</v>
      </c>
      <c r="I105" s="187">
        <f t="shared" si="9"/>
        <v>2061448.8471760002</v>
      </c>
      <c r="K105" s="189">
        <f t="shared" si="10"/>
        <v>2061448.8471760002</v>
      </c>
      <c r="L105" s="172">
        <v>3.0621999999999998</v>
      </c>
      <c r="M105" s="192">
        <v>0.03</v>
      </c>
      <c r="N105" s="189">
        <f t="shared" si="11"/>
        <v>61843.465415280007</v>
      </c>
    </row>
    <row r="106" spans="1:14" ht="13.5" customHeight="1" x14ac:dyDescent="0.2">
      <c r="A106" s="106"/>
      <c r="B106" s="137"/>
      <c r="C106" s="138" t="s">
        <v>316</v>
      </c>
      <c r="D106" s="139"/>
      <c r="E106" s="138"/>
      <c r="F106" s="135" t="s">
        <v>343</v>
      </c>
      <c r="G106" s="133" t="s">
        <v>344</v>
      </c>
      <c r="H106" s="134">
        <v>9.1700000000000004E-2</v>
      </c>
      <c r="I106" s="187">
        <f t="shared" si="9"/>
        <v>988676.04229100002</v>
      </c>
      <c r="K106" s="189">
        <f t="shared" si="10"/>
        <v>988676.04229100002</v>
      </c>
      <c r="L106" s="172">
        <v>5.2981999999999996</v>
      </c>
      <c r="M106" s="192">
        <v>0.03</v>
      </c>
      <c r="N106" s="189">
        <f t="shared" si="11"/>
        <v>29660.281268729999</v>
      </c>
    </row>
    <row r="107" spans="1:14" ht="13.5" customHeight="1" x14ac:dyDescent="0.2">
      <c r="A107" s="106"/>
      <c r="B107" s="137"/>
      <c r="C107" s="138" t="s">
        <v>316</v>
      </c>
      <c r="D107" s="139"/>
      <c r="E107" s="138"/>
      <c r="F107" s="135" t="s">
        <v>345</v>
      </c>
      <c r="G107" s="133" t="s">
        <v>346</v>
      </c>
      <c r="H107" s="134">
        <v>2.06E-2</v>
      </c>
      <c r="I107" s="187">
        <f t="shared" si="9"/>
        <v>222101.70633800002</v>
      </c>
      <c r="K107" s="189">
        <f t="shared" si="10"/>
        <v>222101.70633800002</v>
      </c>
      <c r="L107" s="172">
        <v>3.4058000000000002</v>
      </c>
      <c r="M107" s="192">
        <v>0.03</v>
      </c>
      <c r="N107" s="189">
        <f t="shared" si="11"/>
        <v>6663.0511901400005</v>
      </c>
    </row>
    <row r="108" spans="1:14" ht="13.5" customHeight="1" x14ac:dyDescent="0.2">
      <c r="A108" s="106"/>
      <c r="B108" s="137"/>
      <c r="C108" s="138" t="s">
        <v>316</v>
      </c>
      <c r="D108" s="139"/>
      <c r="E108" s="138"/>
      <c r="F108" s="135" t="s">
        <v>347</v>
      </c>
      <c r="G108" s="133" t="s">
        <v>348</v>
      </c>
      <c r="H108" s="134">
        <v>9.9000000000000008E-3</v>
      </c>
      <c r="I108" s="187">
        <f t="shared" si="9"/>
        <v>106738.19867700001</v>
      </c>
      <c r="K108" s="189">
        <f t="shared" si="10"/>
        <v>106738.19867700001</v>
      </c>
      <c r="L108" s="172">
        <v>3.5634000000000001</v>
      </c>
      <c r="M108" s="192">
        <v>0.03</v>
      </c>
      <c r="N108" s="189">
        <f t="shared" si="11"/>
        <v>3202.1459603100002</v>
      </c>
    </row>
    <row r="109" spans="1:14" ht="13.5" customHeight="1" x14ac:dyDescent="0.2">
      <c r="A109" s="106"/>
      <c r="B109" s="174"/>
      <c r="C109" s="175" t="s">
        <v>316</v>
      </c>
      <c r="D109" s="176"/>
      <c r="E109" s="175"/>
      <c r="F109" s="177" t="s">
        <v>349</v>
      </c>
      <c r="G109" s="178" t="s">
        <v>350</v>
      </c>
      <c r="H109" s="179">
        <v>5.3411999999999997</v>
      </c>
      <c r="I109" s="187">
        <f t="shared" si="9"/>
        <v>57586875.431676</v>
      </c>
      <c r="J109" s="189">
        <v>15060420</v>
      </c>
      <c r="K109" s="189">
        <f t="shared" si="10"/>
        <v>42526455.431676</v>
      </c>
      <c r="L109" s="172">
        <v>3.1183999999999998</v>
      </c>
      <c r="M109" s="192">
        <v>0.03</v>
      </c>
      <c r="N109" s="189">
        <f t="shared" si="11"/>
        <v>1275793.6629502799</v>
      </c>
    </row>
    <row r="110" spans="1:14" ht="13.5" customHeight="1" x14ac:dyDescent="0.2">
      <c r="A110" s="106"/>
      <c r="B110" s="137"/>
      <c r="C110" s="138" t="s">
        <v>316</v>
      </c>
      <c r="D110" s="139"/>
      <c r="E110" s="138"/>
      <c r="F110" s="135" t="s">
        <v>351</v>
      </c>
      <c r="G110" s="133" t="s">
        <v>352</v>
      </c>
      <c r="H110" s="134">
        <v>4.4999999999999997E-3</v>
      </c>
      <c r="I110" s="187">
        <f t="shared" si="9"/>
        <v>48517.363034999995</v>
      </c>
      <c r="K110" s="189">
        <f t="shared" si="10"/>
        <v>48517.363034999995</v>
      </c>
      <c r="L110" s="172">
        <v>3.1183999999999998</v>
      </c>
      <c r="M110" s="192">
        <v>0.03</v>
      </c>
      <c r="N110" s="189">
        <f t="shared" si="11"/>
        <v>1455.5208910499998</v>
      </c>
    </row>
    <row r="111" spans="1:14" ht="13.5" customHeight="1" x14ac:dyDescent="0.2">
      <c r="A111" s="106"/>
      <c r="B111" s="137"/>
      <c r="C111" s="138" t="s">
        <v>316</v>
      </c>
      <c r="D111" s="139"/>
      <c r="E111" s="138"/>
      <c r="F111" s="135" t="s">
        <v>353</v>
      </c>
      <c r="G111" s="147" t="s">
        <v>354</v>
      </c>
      <c r="H111" s="134">
        <v>2.0000000000000004E-4</v>
      </c>
      <c r="I111" s="187">
        <f t="shared" si="9"/>
        <v>2156.3272460000003</v>
      </c>
      <c r="K111" s="189">
        <f t="shared" si="10"/>
        <v>2156.3272460000003</v>
      </c>
      <c r="L111" s="172">
        <v>3.1183999999999998</v>
      </c>
      <c r="M111" s="192">
        <v>0.03</v>
      </c>
      <c r="N111" s="189">
        <f t="shared" si="11"/>
        <v>64.689817380000008</v>
      </c>
    </row>
    <row r="112" spans="1:14" ht="13.5" customHeight="1" x14ac:dyDescent="0.2">
      <c r="A112" s="106"/>
      <c r="B112" s="137"/>
      <c r="C112" s="138" t="s">
        <v>316</v>
      </c>
      <c r="D112" s="139"/>
      <c r="E112" s="138"/>
      <c r="F112" s="135" t="s">
        <v>355</v>
      </c>
      <c r="G112" s="133" t="s">
        <v>356</v>
      </c>
      <c r="H112" s="134">
        <v>1.9386000000000001</v>
      </c>
      <c r="I112" s="187">
        <f t="shared" si="9"/>
        <v>20901279.995478</v>
      </c>
      <c r="K112" s="189">
        <f t="shared" si="10"/>
        <v>20901279.995478</v>
      </c>
      <c r="L112" s="169">
        <v>2.5874000000000001</v>
      </c>
      <c r="M112" s="192">
        <f>L112*0.01</f>
        <v>2.5874000000000001E-2</v>
      </c>
      <c r="N112" s="189">
        <f t="shared" si="11"/>
        <v>540799.71860299783</v>
      </c>
    </row>
    <row r="113" spans="1:14" ht="13.5" customHeight="1" x14ac:dyDescent="0.2">
      <c r="A113" s="106"/>
      <c r="B113" s="137"/>
      <c r="C113" s="138" t="s">
        <v>316</v>
      </c>
      <c r="D113" s="139"/>
      <c r="E113" s="138"/>
      <c r="F113" s="135" t="s">
        <v>357</v>
      </c>
      <c r="G113" s="133" t="s">
        <v>358</v>
      </c>
      <c r="H113" s="134">
        <v>6.1800000000000008E-2</v>
      </c>
      <c r="I113" s="187">
        <f t="shared" si="9"/>
        <v>666305.11901400005</v>
      </c>
      <c r="K113" s="189">
        <f t="shared" si="10"/>
        <v>666305.11901400005</v>
      </c>
      <c r="L113" s="172">
        <v>3.0526</v>
      </c>
      <c r="M113" s="192">
        <v>0.03</v>
      </c>
      <c r="N113" s="189">
        <f t="shared" si="11"/>
        <v>19989.15357042</v>
      </c>
    </row>
    <row r="114" spans="1:14" ht="13.5" customHeight="1" x14ac:dyDescent="0.2">
      <c r="A114" s="106"/>
      <c r="B114" s="137"/>
      <c r="C114" s="138" t="s">
        <v>316</v>
      </c>
      <c r="D114" s="139"/>
      <c r="E114" s="138"/>
      <c r="F114" s="135" t="s">
        <v>359</v>
      </c>
      <c r="G114" s="133" t="s">
        <v>360</v>
      </c>
      <c r="H114" s="134">
        <v>3.8999999999999998E-3</v>
      </c>
      <c r="I114" s="187">
        <f t="shared" si="9"/>
        <v>42048.381296999993</v>
      </c>
      <c r="K114" s="189">
        <f t="shared" si="10"/>
        <v>42048.381296999993</v>
      </c>
      <c r="L114" s="172">
        <v>3.0293999999999999</v>
      </c>
      <c r="M114" s="192">
        <v>0.03</v>
      </c>
      <c r="N114" s="189">
        <f t="shared" si="11"/>
        <v>1261.4514389099998</v>
      </c>
    </row>
    <row r="115" spans="1:14" ht="13.5" customHeight="1" x14ac:dyDescent="0.2">
      <c r="A115" s="106"/>
      <c r="B115" s="137"/>
      <c r="C115" s="138" t="s">
        <v>316</v>
      </c>
      <c r="D115" s="139"/>
      <c r="E115" s="138"/>
      <c r="F115" s="135" t="s">
        <v>361</v>
      </c>
      <c r="G115" s="133" t="s">
        <v>362</v>
      </c>
      <c r="H115" s="134">
        <v>6.3E-3</v>
      </c>
      <c r="I115" s="187">
        <f t="shared" si="9"/>
        <v>67924.308249000009</v>
      </c>
      <c r="K115" s="189">
        <f t="shared" si="10"/>
        <v>67924.308249000009</v>
      </c>
      <c r="L115" s="169">
        <v>2.3641000000000001</v>
      </c>
      <c r="M115" s="192">
        <f>L115*0.01</f>
        <v>2.3641000000000002E-2</v>
      </c>
      <c r="N115" s="189">
        <f t="shared" si="11"/>
        <v>1605.7985713146093</v>
      </c>
    </row>
    <row r="116" spans="1:14" ht="13.5" customHeight="1" x14ac:dyDescent="0.2">
      <c r="A116" s="106"/>
      <c r="B116" s="137"/>
      <c r="C116" s="138" t="s">
        <v>316</v>
      </c>
      <c r="D116" s="139"/>
      <c r="E116" s="138"/>
      <c r="F116" s="135" t="s">
        <v>363</v>
      </c>
      <c r="G116" s="133" t="s">
        <v>364</v>
      </c>
      <c r="H116" s="134">
        <v>1.0287999999999999</v>
      </c>
      <c r="I116" s="187">
        <f t="shared" si="9"/>
        <v>11092147.353423998</v>
      </c>
      <c r="K116" s="189">
        <f t="shared" si="10"/>
        <v>11092147.353423998</v>
      </c>
      <c r="L116" s="169">
        <v>2.9678</v>
      </c>
      <c r="M116" s="192">
        <f>L116*0.01</f>
        <v>2.9678E-2</v>
      </c>
      <c r="N116" s="189">
        <f t="shared" si="11"/>
        <v>329192.74915491737</v>
      </c>
    </row>
    <row r="117" spans="1:14" ht="13.5" customHeight="1" x14ac:dyDescent="0.2">
      <c r="A117" s="106"/>
      <c r="B117" s="137"/>
      <c r="C117" s="138" t="s">
        <v>316</v>
      </c>
      <c r="D117" s="139"/>
      <c r="E117" s="138"/>
      <c r="F117" s="135" t="s">
        <v>365</v>
      </c>
      <c r="G117" s="133" t="s">
        <v>366</v>
      </c>
      <c r="H117" s="134">
        <v>0.65600000000000003</v>
      </c>
      <c r="I117" s="187">
        <f t="shared" si="9"/>
        <v>7072753.3668800006</v>
      </c>
      <c r="K117" s="189">
        <f t="shared" si="10"/>
        <v>7072753.3668800006</v>
      </c>
      <c r="L117" s="172">
        <v>3.0628000000000002</v>
      </c>
      <c r="M117" s="192">
        <v>0.03</v>
      </c>
      <c r="N117" s="189">
        <f t="shared" si="11"/>
        <v>212182.60100640001</v>
      </c>
    </row>
    <row r="118" spans="1:14" ht="13.5" customHeight="1" x14ac:dyDescent="0.2">
      <c r="A118" s="106"/>
      <c r="B118" s="137"/>
      <c r="C118" s="138" t="s">
        <v>316</v>
      </c>
      <c r="D118" s="139"/>
      <c r="E118" s="138"/>
      <c r="F118" s="135" t="s">
        <v>367</v>
      </c>
      <c r="G118" s="144" t="s">
        <v>368</v>
      </c>
      <c r="H118" s="134">
        <v>1.1999999999999999E-3</v>
      </c>
      <c r="I118" s="187">
        <f t="shared" si="9"/>
        <v>12937.963476000001</v>
      </c>
      <c r="K118" s="189">
        <f t="shared" si="10"/>
        <v>12937.963476000001</v>
      </c>
      <c r="L118" s="172">
        <v>5.2988</v>
      </c>
      <c r="M118" s="192">
        <v>0.03</v>
      </c>
      <c r="N118" s="189">
        <f t="shared" si="11"/>
        <v>388.13890428000002</v>
      </c>
    </row>
    <row r="119" spans="1:14" ht="13.5" customHeight="1" x14ac:dyDescent="0.2">
      <c r="A119" s="106"/>
      <c r="B119" s="137"/>
      <c r="C119" s="138" t="s">
        <v>316</v>
      </c>
      <c r="D119" s="139"/>
      <c r="E119" s="138"/>
      <c r="F119" s="135" t="s">
        <v>369</v>
      </c>
      <c r="G119" s="133" t="s">
        <v>370</v>
      </c>
      <c r="H119" s="134">
        <v>7.9299999999999995E-2</v>
      </c>
      <c r="I119" s="187">
        <f t="shared" si="9"/>
        <v>854983.75303899986</v>
      </c>
      <c r="K119" s="189">
        <f t="shared" si="10"/>
        <v>854983.75303899986</v>
      </c>
      <c r="L119" s="169">
        <v>2.9678</v>
      </c>
      <c r="M119" s="192">
        <f>L119*0.01</f>
        <v>2.9678E-2</v>
      </c>
      <c r="N119" s="189">
        <f t="shared" si="11"/>
        <v>25374.207822691438</v>
      </c>
    </row>
    <row r="120" spans="1:14" ht="13.5" customHeight="1" x14ac:dyDescent="0.2">
      <c r="A120" s="106"/>
      <c r="B120" s="137"/>
      <c r="C120" s="138" t="s">
        <v>316</v>
      </c>
      <c r="D120" s="139"/>
      <c r="E120" s="138"/>
      <c r="F120" s="135" t="s">
        <v>371</v>
      </c>
      <c r="G120" s="133" t="s">
        <v>372</v>
      </c>
      <c r="H120" s="134">
        <v>9.9700000000000011E-2</v>
      </c>
      <c r="I120" s="187">
        <f t="shared" ref="I120:I151" si="12">H120*$E$188*0.01</f>
        <v>1074929.1321310003</v>
      </c>
      <c r="K120" s="189">
        <f t="shared" ref="K120:K151" si="13">I120-J120</f>
        <v>1074929.1321310003</v>
      </c>
      <c r="L120" s="172">
        <v>4.3242000000000003</v>
      </c>
      <c r="M120" s="192">
        <v>0.03</v>
      </c>
      <c r="N120" s="189">
        <f t="shared" ref="N120:N151" si="14">K120*M120</f>
        <v>32247.873963930007</v>
      </c>
    </row>
    <row r="121" spans="1:14" ht="13.5" customHeight="1" x14ac:dyDescent="0.2">
      <c r="A121" s="106"/>
      <c r="B121" s="137"/>
      <c r="C121" s="138" t="s">
        <v>316</v>
      </c>
      <c r="D121" s="139"/>
      <c r="E121" s="138"/>
      <c r="F121" s="135" t="s">
        <v>373</v>
      </c>
      <c r="G121" s="133" t="s">
        <v>374</v>
      </c>
      <c r="H121" s="134">
        <v>0.1323</v>
      </c>
      <c r="I121" s="187">
        <f t="shared" si="12"/>
        <v>1426410.4732290001</v>
      </c>
      <c r="K121" s="189">
        <f t="shared" si="13"/>
        <v>1426410.4732290001</v>
      </c>
      <c r="L121" s="169">
        <v>2.9678</v>
      </c>
      <c r="M121" s="192">
        <f>L121*0.01</f>
        <v>2.9678E-2</v>
      </c>
      <c r="N121" s="189">
        <f t="shared" si="14"/>
        <v>42333.010024490264</v>
      </c>
    </row>
    <row r="122" spans="1:14" ht="13.5" customHeight="1" x14ac:dyDescent="0.2">
      <c r="A122" s="106"/>
      <c r="B122" s="137"/>
      <c r="C122" s="138" t="s">
        <v>316</v>
      </c>
      <c r="D122" s="139"/>
      <c r="E122" s="138"/>
      <c r="F122" s="135" t="s">
        <v>375</v>
      </c>
      <c r="G122" s="133" t="s">
        <v>376</v>
      </c>
      <c r="H122" s="134">
        <v>3.0099999999999998E-2</v>
      </c>
      <c r="I122" s="187">
        <f t="shared" si="12"/>
        <v>324527.25052299997</v>
      </c>
      <c r="K122" s="189">
        <f t="shared" si="13"/>
        <v>324527.25052299997</v>
      </c>
      <c r="L122" s="169">
        <v>2.9678</v>
      </c>
      <c r="M122" s="192">
        <f>L122*0.01</f>
        <v>2.9678E-2</v>
      </c>
      <c r="N122" s="189">
        <f t="shared" si="14"/>
        <v>9631.3197410215926</v>
      </c>
    </row>
    <row r="123" spans="1:14" ht="13.5" customHeight="1" x14ac:dyDescent="0.2">
      <c r="A123" s="106"/>
      <c r="B123" s="137"/>
      <c r="C123" s="138" t="s">
        <v>316</v>
      </c>
      <c r="D123" s="139"/>
      <c r="E123" s="138"/>
      <c r="F123" s="135" t="s">
        <v>377</v>
      </c>
      <c r="G123" s="133" t="s">
        <v>378</v>
      </c>
      <c r="H123" s="134">
        <v>1.4592000000000001</v>
      </c>
      <c r="I123" s="187">
        <f t="shared" si="12"/>
        <v>15732563.586816002</v>
      </c>
      <c r="K123" s="189">
        <f t="shared" si="13"/>
        <v>15732563.586816002</v>
      </c>
      <c r="L123" s="169">
        <v>2.391</v>
      </c>
      <c r="M123" s="192">
        <f>L123*0.01</f>
        <v>2.3910000000000001E-2</v>
      </c>
      <c r="N123" s="189">
        <f t="shared" si="14"/>
        <v>376165.59536077059</v>
      </c>
    </row>
    <row r="124" spans="1:14" ht="13.5" customHeight="1" x14ac:dyDescent="0.2">
      <c r="A124" s="106"/>
      <c r="B124" s="137"/>
      <c r="C124" s="138" t="s">
        <v>316</v>
      </c>
      <c r="D124" s="139"/>
      <c r="E124" s="138"/>
      <c r="F124" s="135" t="s">
        <v>379</v>
      </c>
      <c r="G124" s="133" t="s">
        <v>380</v>
      </c>
      <c r="H124" s="134">
        <v>0.59140000000000004</v>
      </c>
      <c r="I124" s="187">
        <f t="shared" si="12"/>
        <v>6376259.6664220002</v>
      </c>
      <c r="K124" s="189">
        <f t="shared" si="13"/>
        <v>6376259.6664220002</v>
      </c>
      <c r="L124" s="172">
        <v>3.0630000000000002</v>
      </c>
      <c r="M124" s="192">
        <v>0.03</v>
      </c>
      <c r="N124" s="189">
        <f t="shared" si="14"/>
        <v>191287.78999265999</v>
      </c>
    </row>
    <row r="125" spans="1:14" ht="13.5" customHeight="1" x14ac:dyDescent="0.2">
      <c r="A125" s="106"/>
      <c r="B125" s="137"/>
      <c r="C125" s="138" t="s">
        <v>316</v>
      </c>
      <c r="D125" s="139"/>
      <c r="E125" s="138"/>
      <c r="F125" s="135" t="s">
        <v>381</v>
      </c>
      <c r="G125" s="133" t="s">
        <v>382</v>
      </c>
      <c r="H125" s="134">
        <v>7.7000000000000002E-3</v>
      </c>
      <c r="I125" s="187">
        <f t="shared" si="12"/>
        <v>83018.598971000014</v>
      </c>
      <c r="K125" s="189">
        <f t="shared" si="13"/>
        <v>83018.598971000014</v>
      </c>
      <c r="L125" s="169">
        <v>2.391</v>
      </c>
      <c r="M125" s="192">
        <f t="shared" ref="M125:M134" si="15">L125*0.01</f>
        <v>2.3910000000000001E-2</v>
      </c>
      <c r="N125" s="189">
        <f t="shared" si="14"/>
        <v>1984.9747013966105</v>
      </c>
    </row>
    <row r="126" spans="1:14" ht="13.5" customHeight="1" x14ac:dyDescent="0.2">
      <c r="A126" s="106"/>
      <c r="B126" s="137"/>
      <c r="C126" s="138" t="s">
        <v>316</v>
      </c>
      <c r="D126" s="139"/>
      <c r="E126" s="138"/>
      <c r="F126" s="135" t="s">
        <v>383</v>
      </c>
      <c r="G126" s="133" t="s">
        <v>384</v>
      </c>
      <c r="H126" s="134">
        <v>1.9000000000000002E-3</v>
      </c>
      <c r="I126" s="187">
        <f t="shared" si="12"/>
        <v>20485.108837000003</v>
      </c>
      <c r="K126" s="189">
        <f t="shared" si="13"/>
        <v>20485.108837000003</v>
      </c>
      <c r="L126" s="169">
        <v>2.391</v>
      </c>
      <c r="M126" s="192">
        <f t="shared" si="15"/>
        <v>2.3910000000000001E-2</v>
      </c>
      <c r="N126" s="189">
        <f t="shared" si="14"/>
        <v>489.79895229267009</v>
      </c>
    </row>
    <row r="127" spans="1:14" ht="13.5" customHeight="1" x14ac:dyDescent="0.2">
      <c r="A127" s="106"/>
      <c r="B127" s="137"/>
      <c r="C127" s="138" t="s">
        <v>316</v>
      </c>
      <c r="D127" s="139"/>
      <c r="E127" s="138"/>
      <c r="F127" s="135" t="s">
        <v>385</v>
      </c>
      <c r="G127" s="133">
        <v>49809</v>
      </c>
      <c r="H127" s="134">
        <v>6.9999999999999999E-4</v>
      </c>
      <c r="I127" s="187">
        <f t="shared" si="12"/>
        <v>7547.1453610000008</v>
      </c>
      <c r="K127" s="189">
        <f t="shared" si="13"/>
        <v>7547.1453610000008</v>
      </c>
      <c r="L127" s="169">
        <v>2.391</v>
      </c>
      <c r="M127" s="192">
        <f t="shared" si="15"/>
        <v>2.3910000000000001E-2</v>
      </c>
      <c r="N127" s="189">
        <f t="shared" si="14"/>
        <v>180.45224558151003</v>
      </c>
    </row>
    <row r="128" spans="1:14" ht="13.5" customHeight="1" x14ac:dyDescent="0.2">
      <c r="A128" s="106"/>
      <c r="B128" s="137"/>
      <c r="C128" s="138" t="s">
        <v>316</v>
      </c>
      <c r="D128" s="139"/>
      <c r="E128" s="138"/>
      <c r="F128" s="135" t="s">
        <v>387</v>
      </c>
      <c r="G128" s="144" t="s">
        <v>388</v>
      </c>
      <c r="H128" s="134">
        <v>9.5999999999999992E-3</v>
      </c>
      <c r="I128" s="187">
        <f t="shared" si="12"/>
        <v>103503.70780800001</v>
      </c>
      <c r="K128" s="189">
        <f t="shared" si="13"/>
        <v>103503.70780800001</v>
      </c>
      <c r="L128" s="169">
        <v>2.5318999999999998</v>
      </c>
      <c r="M128" s="192">
        <f t="shared" si="15"/>
        <v>2.5318999999999998E-2</v>
      </c>
      <c r="N128" s="189">
        <f t="shared" si="14"/>
        <v>2620.6103779907521</v>
      </c>
    </row>
    <row r="129" spans="1:14" ht="13.5" customHeight="1" x14ac:dyDescent="0.2">
      <c r="A129" s="106"/>
      <c r="B129" s="137"/>
      <c r="C129" s="138" t="s">
        <v>316</v>
      </c>
      <c r="D129" s="139"/>
      <c r="E129" s="138"/>
      <c r="F129" s="135" t="s">
        <v>389</v>
      </c>
      <c r="G129" s="133" t="s">
        <v>390</v>
      </c>
      <c r="H129" s="134">
        <v>2.7000000000000001E-3</v>
      </c>
      <c r="I129" s="187">
        <f t="shared" si="12"/>
        <v>29110.417820999999</v>
      </c>
      <c r="K129" s="189">
        <f t="shared" si="13"/>
        <v>29110.417820999999</v>
      </c>
      <c r="L129" s="169">
        <v>2.391</v>
      </c>
      <c r="M129" s="192">
        <f t="shared" si="15"/>
        <v>2.3910000000000001E-2</v>
      </c>
      <c r="N129" s="189">
        <f t="shared" si="14"/>
        <v>696.03009010010999</v>
      </c>
    </row>
    <row r="130" spans="1:14" ht="13.5" customHeight="1" x14ac:dyDescent="0.2">
      <c r="A130" s="106"/>
      <c r="B130" s="137"/>
      <c r="C130" s="138" t="s">
        <v>316</v>
      </c>
      <c r="D130" s="139"/>
      <c r="E130" s="138"/>
      <c r="F130" s="135" t="s">
        <v>391</v>
      </c>
      <c r="G130" s="133" t="s">
        <v>392</v>
      </c>
      <c r="H130" s="134">
        <v>8.5000000000000006E-3</v>
      </c>
      <c r="I130" s="187">
        <f t="shared" si="12"/>
        <v>91643.907955000017</v>
      </c>
      <c r="K130" s="189">
        <f t="shared" si="13"/>
        <v>91643.907955000017</v>
      </c>
      <c r="L130" s="169">
        <v>2.4781</v>
      </c>
      <c r="M130" s="192">
        <f t="shared" si="15"/>
        <v>2.4781000000000001E-2</v>
      </c>
      <c r="N130" s="189">
        <f t="shared" si="14"/>
        <v>2271.0276830328553</v>
      </c>
    </row>
    <row r="131" spans="1:14" ht="13.5" customHeight="1" x14ac:dyDescent="0.2">
      <c r="A131" s="106"/>
      <c r="B131" s="137"/>
      <c r="C131" s="138" t="s">
        <v>316</v>
      </c>
      <c r="D131" s="139"/>
      <c r="E131" s="138"/>
      <c r="F131" s="135" t="s">
        <v>393</v>
      </c>
      <c r="G131" s="133" t="s">
        <v>394</v>
      </c>
      <c r="H131" s="134">
        <v>4.0800000000000003E-2</v>
      </c>
      <c r="I131" s="187">
        <f t="shared" si="12"/>
        <v>439890.75818400003</v>
      </c>
      <c r="K131" s="189">
        <f t="shared" si="13"/>
        <v>439890.75818400003</v>
      </c>
      <c r="L131" s="169">
        <v>2.4725999999999999</v>
      </c>
      <c r="M131" s="192">
        <f t="shared" si="15"/>
        <v>2.4725999999999998E-2</v>
      </c>
      <c r="N131" s="189">
        <f t="shared" si="14"/>
        <v>10876.738886857584</v>
      </c>
    </row>
    <row r="132" spans="1:14" ht="13.5" customHeight="1" x14ac:dyDescent="0.2">
      <c r="A132" s="106"/>
      <c r="B132" s="137"/>
      <c r="C132" s="138" t="s">
        <v>316</v>
      </c>
      <c r="D132" s="139"/>
      <c r="E132" s="138"/>
      <c r="F132" s="135" t="s">
        <v>395</v>
      </c>
      <c r="G132" s="133" t="s">
        <v>396</v>
      </c>
      <c r="H132" s="134">
        <v>4.7999999999999996E-3</v>
      </c>
      <c r="I132" s="187">
        <f t="shared" si="12"/>
        <v>51751.853904000003</v>
      </c>
      <c r="K132" s="189">
        <f t="shared" si="13"/>
        <v>51751.853904000003</v>
      </c>
      <c r="L132" s="169">
        <v>2.4853999999999998</v>
      </c>
      <c r="M132" s="192">
        <f t="shared" si="15"/>
        <v>2.4853999999999998E-2</v>
      </c>
      <c r="N132" s="189">
        <f t="shared" si="14"/>
        <v>1286.240576930016</v>
      </c>
    </row>
    <row r="133" spans="1:14" ht="13.5" customHeight="1" x14ac:dyDescent="0.2">
      <c r="A133" s="106"/>
      <c r="B133" s="137"/>
      <c r="C133" s="138" t="s">
        <v>316</v>
      </c>
      <c r="D133" s="139"/>
      <c r="E133" s="138"/>
      <c r="F133" s="135" t="s">
        <v>397</v>
      </c>
      <c r="G133" s="133" t="s">
        <v>398</v>
      </c>
      <c r="H133" s="134">
        <v>5.0000000000000001E-4</v>
      </c>
      <c r="I133" s="187">
        <f t="shared" si="12"/>
        <v>5390.8181150000009</v>
      </c>
      <c r="K133" s="189">
        <f t="shared" si="13"/>
        <v>5390.8181150000009</v>
      </c>
      <c r="L133" s="169">
        <v>2.391</v>
      </c>
      <c r="M133" s="192">
        <f t="shared" si="15"/>
        <v>2.3910000000000001E-2</v>
      </c>
      <c r="N133" s="189">
        <f t="shared" si="14"/>
        <v>128.89446112965004</v>
      </c>
    </row>
    <row r="134" spans="1:14" ht="13.5" customHeight="1" x14ac:dyDescent="0.2">
      <c r="A134" s="106"/>
      <c r="B134" s="137"/>
      <c r="C134" s="138" t="s">
        <v>316</v>
      </c>
      <c r="D134" s="139"/>
      <c r="E134" s="138"/>
      <c r="F134" s="135" t="s">
        <v>399</v>
      </c>
      <c r="G134" s="147" t="s">
        <v>400</v>
      </c>
      <c r="H134" s="134">
        <v>1.0000000000000002E-4</v>
      </c>
      <c r="I134" s="187">
        <f t="shared" si="12"/>
        <v>1078.1636230000001</v>
      </c>
      <c r="K134" s="189">
        <f t="shared" si="13"/>
        <v>1078.1636230000001</v>
      </c>
      <c r="L134" s="169">
        <v>2.391</v>
      </c>
      <c r="M134" s="192">
        <f t="shared" si="15"/>
        <v>2.3910000000000001E-2</v>
      </c>
      <c r="N134" s="189">
        <f t="shared" si="14"/>
        <v>25.778892225930004</v>
      </c>
    </row>
    <row r="135" spans="1:14" ht="13.5" customHeight="1" x14ac:dyDescent="0.2">
      <c r="A135" s="106"/>
      <c r="B135" s="137"/>
      <c r="C135" s="138" t="s">
        <v>316</v>
      </c>
      <c r="D135" s="139"/>
      <c r="E135" s="138"/>
      <c r="F135" s="135" t="s">
        <v>401</v>
      </c>
      <c r="G135" s="133" t="s">
        <v>402</v>
      </c>
      <c r="H135" s="134">
        <v>1.2774000000000001</v>
      </c>
      <c r="I135" s="187">
        <f t="shared" si="12"/>
        <v>13772462.120202001</v>
      </c>
      <c r="K135" s="189">
        <f t="shared" si="13"/>
        <v>13772462.120202001</v>
      </c>
      <c r="L135" s="172">
        <v>4.0728999999999997</v>
      </c>
      <c r="M135" s="192">
        <v>0.03</v>
      </c>
      <c r="N135" s="189">
        <f t="shared" si="14"/>
        <v>413173.86360606004</v>
      </c>
    </row>
    <row r="136" spans="1:14" ht="13.5" customHeight="1" x14ac:dyDescent="0.2">
      <c r="A136" s="106"/>
      <c r="B136" s="137"/>
      <c r="C136" s="138" t="s">
        <v>316</v>
      </c>
      <c r="D136" s="139"/>
      <c r="E136" s="138"/>
      <c r="F136" s="135" t="s">
        <v>403</v>
      </c>
      <c r="G136" s="133" t="s">
        <v>404</v>
      </c>
      <c r="H136" s="134">
        <v>1.1371</v>
      </c>
      <c r="I136" s="187">
        <f t="shared" si="12"/>
        <v>12259798.557133</v>
      </c>
      <c r="K136" s="189">
        <f t="shared" si="13"/>
        <v>12259798.557133</v>
      </c>
      <c r="L136" s="172">
        <v>3.0855000000000001</v>
      </c>
      <c r="M136" s="192">
        <v>0.03</v>
      </c>
      <c r="N136" s="189">
        <f t="shared" si="14"/>
        <v>367793.95671399002</v>
      </c>
    </row>
    <row r="137" spans="1:14" ht="13.5" customHeight="1" x14ac:dyDescent="0.2">
      <c r="A137" s="106"/>
      <c r="B137" s="137"/>
      <c r="C137" s="138" t="s">
        <v>316</v>
      </c>
      <c r="D137" s="139"/>
      <c r="E137" s="138"/>
      <c r="F137" s="135" t="s">
        <v>405</v>
      </c>
      <c r="G137" s="133" t="s">
        <v>406</v>
      </c>
      <c r="H137" s="134">
        <v>1.72E-2</v>
      </c>
      <c r="I137" s="187">
        <f t="shared" si="12"/>
        <v>185444.14315600001</v>
      </c>
      <c r="K137" s="189">
        <f t="shared" si="13"/>
        <v>185444.14315600001</v>
      </c>
      <c r="L137" s="172">
        <v>4.1292</v>
      </c>
      <c r="M137" s="192">
        <v>0.03</v>
      </c>
      <c r="N137" s="189">
        <f t="shared" si="14"/>
        <v>5563.3242946800001</v>
      </c>
    </row>
    <row r="138" spans="1:14" ht="13.5" customHeight="1" x14ac:dyDescent="0.2">
      <c r="A138" s="106"/>
      <c r="B138" s="137"/>
      <c r="C138" s="138" t="s">
        <v>316</v>
      </c>
      <c r="D138" s="139"/>
      <c r="E138" s="138"/>
      <c r="F138" s="135" t="s">
        <v>407</v>
      </c>
      <c r="G138" s="133" t="s">
        <v>408</v>
      </c>
      <c r="H138" s="134">
        <v>0.21550000000000002</v>
      </c>
      <c r="I138" s="187">
        <f t="shared" si="12"/>
        <v>2323442.6075650002</v>
      </c>
      <c r="K138" s="189">
        <f t="shared" si="13"/>
        <v>2323442.6075650002</v>
      </c>
      <c r="L138" s="169">
        <v>2.9851000000000001</v>
      </c>
      <c r="M138" s="192">
        <f>L138*0.01</f>
        <v>2.9851000000000003E-2</v>
      </c>
      <c r="N138" s="189">
        <f t="shared" si="14"/>
        <v>69357.085278422834</v>
      </c>
    </row>
    <row r="139" spans="1:14" ht="13.5" customHeight="1" x14ac:dyDescent="0.2">
      <c r="A139" s="106"/>
      <c r="B139" s="137"/>
      <c r="C139" s="138" t="s">
        <v>316</v>
      </c>
      <c r="D139" s="139"/>
      <c r="E139" s="138"/>
      <c r="F139" s="135" t="s">
        <v>409</v>
      </c>
      <c r="G139" s="144" t="s">
        <v>410</v>
      </c>
      <c r="H139" s="134">
        <v>1.0000000000000002E-4</v>
      </c>
      <c r="I139" s="187">
        <f t="shared" si="12"/>
        <v>1078.1636230000001</v>
      </c>
      <c r="K139" s="189">
        <f t="shared" si="13"/>
        <v>1078.1636230000001</v>
      </c>
      <c r="L139" s="172">
        <v>4.0728999999999997</v>
      </c>
      <c r="M139" s="192">
        <v>0.03</v>
      </c>
      <c r="N139" s="189">
        <f t="shared" si="14"/>
        <v>32.344908690000004</v>
      </c>
    </row>
    <row r="140" spans="1:14" ht="13.5" customHeight="1" x14ac:dyDescent="0.2">
      <c r="A140" s="106"/>
      <c r="B140" s="137"/>
      <c r="C140" s="138" t="s">
        <v>316</v>
      </c>
      <c r="D140" s="139"/>
      <c r="E140" s="138"/>
      <c r="F140" s="135" t="s">
        <v>411</v>
      </c>
      <c r="G140" s="133" t="s">
        <v>412</v>
      </c>
      <c r="H140" s="134">
        <v>9.5100000000000004E-2</v>
      </c>
      <c r="I140" s="187">
        <f t="shared" si="12"/>
        <v>1025333.6054730001</v>
      </c>
      <c r="K140" s="189">
        <f t="shared" si="13"/>
        <v>1025333.6054730001</v>
      </c>
      <c r="L140" s="172">
        <v>4.0728999999999997</v>
      </c>
      <c r="M140" s="192">
        <v>0.03</v>
      </c>
      <c r="N140" s="189">
        <f t="shared" si="14"/>
        <v>30760.008164190003</v>
      </c>
    </row>
    <row r="141" spans="1:14" ht="13.5" customHeight="1" x14ac:dyDescent="0.2">
      <c r="A141" s="106"/>
      <c r="B141" s="137"/>
      <c r="C141" s="138" t="s">
        <v>316</v>
      </c>
      <c r="D141" s="139"/>
      <c r="E141" s="138"/>
      <c r="F141" s="132" t="s">
        <v>413</v>
      </c>
      <c r="G141" s="136" t="s">
        <v>414</v>
      </c>
      <c r="H141" s="134">
        <v>2.0999999999999999E-3</v>
      </c>
      <c r="I141" s="187">
        <f t="shared" si="12"/>
        <v>22641.436083000001</v>
      </c>
      <c r="K141" s="202">
        <f t="shared" si="13"/>
        <v>22641.436083000001</v>
      </c>
      <c r="L141" s="172">
        <v>3.4639000000000002</v>
      </c>
      <c r="M141" s="192">
        <v>0.03</v>
      </c>
      <c r="N141" s="202">
        <f t="shared" si="14"/>
        <v>679.24308249000001</v>
      </c>
    </row>
    <row r="142" spans="1:14" ht="13.5" customHeight="1" x14ac:dyDescent="0.2">
      <c r="A142" s="106"/>
      <c r="B142" s="137"/>
      <c r="C142" s="138" t="s">
        <v>415</v>
      </c>
      <c r="D142" s="139"/>
      <c r="E142" s="138"/>
      <c r="F142" s="135" t="s">
        <v>416</v>
      </c>
      <c r="G142" s="133" t="s">
        <v>417</v>
      </c>
      <c r="H142" s="134">
        <v>1.7000000000000001E-2</v>
      </c>
      <c r="I142" s="187">
        <f t="shared" si="12"/>
        <v>183287.81591000003</v>
      </c>
      <c r="K142" s="189">
        <f t="shared" si="13"/>
        <v>183287.81591000003</v>
      </c>
      <c r="L142" s="169">
        <v>1.641</v>
      </c>
      <c r="M142" s="192">
        <f t="shared" ref="M142:M179" si="16">L142*0.01</f>
        <v>1.6410000000000001E-2</v>
      </c>
      <c r="N142" s="189">
        <f t="shared" si="14"/>
        <v>3007.7530590831007</v>
      </c>
    </row>
    <row r="143" spans="1:14" ht="13.5" customHeight="1" x14ac:dyDescent="0.2">
      <c r="A143" s="106"/>
      <c r="B143" s="137"/>
      <c r="C143" s="138" t="s">
        <v>415</v>
      </c>
      <c r="D143" s="139"/>
      <c r="E143" s="138"/>
      <c r="F143" s="135" t="s">
        <v>240</v>
      </c>
      <c r="G143" s="133" t="s">
        <v>418</v>
      </c>
      <c r="H143" s="134">
        <v>1.2400000000000001E-2</v>
      </c>
      <c r="I143" s="187">
        <f t="shared" si="12"/>
        <v>133692.28925200002</v>
      </c>
      <c r="K143" s="189">
        <f t="shared" si="13"/>
        <v>133692.28925200002</v>
      </c>
      <c r="L143" s="169">
        <v>1.7070000000000001</v>
      </c>
      <c r="M143" s="192">
        <f t="shared" si="16"/>
        <v>1.7070000000000002E-2</v>
      </c>
      <c r="N143" s="189">
        <f t="shared" si="14"/>
        <v>2282.1273775316404</v>
      </c>
    </row>
    <row r="144" spans="1:14" ht="13.5" customHeight="1" x14ac:dyDescent="0.2">
      <c r="A144" s="106"/>
      <c r="B144" s="137"/>
      <c r="C144" s="138" t="s">
        <v>415</v>
      </c>
      <c r="D144" s="139"/>
      <c r="E144" s="138"/>
      <c r="F144" s="135" t="s">
        <v>215</v>
      </c>
      <c r="G144" s="133" t="s">
        <v>419</v>
      </c>
      <c r="H144" s="134">
        <v>4.0000000000000001E-3</v>
      </c>
      <c r="I144" s="187">
        <f t="shared" si="12"/>
        <v>43126.544920000008</v>
      </c>
      <c r="K144" s="189">
        <f t="shared" si="13"/>
        <v>43126.544920000008</v>
      </c>
      <c r="L144" s="169">
        <v>1.4829000000000001</v>
      </c>
      <c r="M144" s="192">
        <f t="shared" si="16"/>
        <v>1.4829000000000002E-2</v>
      </c>
      <c r="N144" s="189">
        <f t="shared" si="14"/>
        <v>639.52353461868017</v>
      </c>
    </row>
    <row r="145" spans="1:14" ht="13.5" customHeight="1" x14ac:dyDescent="0.2">
      <c r="A145" s="106"/>
      <c r="B145" s="137"/>
      <c r="C145" s="138" t="s">
        <v>415</v>
      </c>
      <c r="D145" s="139"/>
      <c r="E145" s="138"/>
      <c r="F145" s="132" t="s">
        <v>219</v>
      </c>
      <c r="G145" s="136" t="s">
        <v>420</v>
      </c>
      <c r="H145" s="134">
        <v>5.9999999999999995E-4</v>
      </c>
      <c r="I145" s="187">
        <f t="shared" si="12"/>
        <v>6468.9817380000004</v>
      </c>
      <c r="K145" s="189">
        <f t="shared" si="13"/>
        <v>6468.9817380000004</v>
      </c>
      <c r="L145" s="169">
        <v>1.5399</v>
      </c>
      <c r="M145" s="192">
        <f t="shared" si="16"/>
        <v>1.5399000000000001E-2</v>
      </c>
      <c r="N145" s="189">
        <f t="shared" si="14"/>
        <v>99.615849783462011</v>
      </c>
    </row>
    <row r="146" spans="1:14" ht="13.5" customHeight="1" x14ac:dyDescent="0.2">
      <c r="A146" s="106"/>
      <c r="B146" s="137"/>
      <c r="C146" s="138" t="s">
        <v>421</v>
      </c>
      <c r="D146" s="139"/>
      <c r="E146" s="138"/>
      <c r="F146" s="135" t="s">
        <v>308</v>
      </c>
      <c r="G146" s="133" t="s">
        <v>422</v>
      </c>
      <c r="H146" s="134">
        <v>2.9899999999999999E-2</v>
      </c>
      <c r="I146" s="187">
        <f t="shared" si="12"/>
        <v>322370.92327700002</v>
      </c>
      <c r="K146" s="189">
        <f t="shared" si="13"/>
        <v>322370.92327700002</v>
      </c>
      <c r="L146" s="169">
        <v>1.7499</v>
      </c>
      <c r="M146" s="192">
        <f t="shared" si="16"/>
        <v>1.7499000000000001E-2</v>
      </c>
      <c r="N146" s="189">
        <f t="shared" si="14"/>
        <v>5641.168786424224</v>
      </c>
    </row>
    <row r="147" spans="1:14" ht="13.5" customHeight="1" x14ac:dyDescent="0.2">
      <c r="A147" s="106"/>
      <c r="B147" s="137"/>
      <c r="C147" s="138" t="s">
        <v>421</v>
      </c>
      <c r="D147" s="139"/>
      <c r="E147" s="138"/>
      <c r="F147" s="135" t="s">
        <v>423</v>
      </c>
      <c r="G147" s="133" t="s">
        <v>424</v>
      </c>
      <c r="H147" s="134">
        <v>2.3E-2</v>
      </c>
      <c r="I147" s="187">
        <f t="shared" si="12"/>
        <v>247977.63329</v>
      </c>
      <c r="K147" s="189">
        <f t="shared" si="13"/>
        <v>247977.63329</v>
      </c>
      <c r="L147" s="169">
        <v>1.7498</v>
      </c>
      <c r="M147" s="192">
        <f t="shared" si="16"/>
        <v>1.7498E-2</v>
      </c>
      <c r="N147" s="189">
        <f t="shared" si="14"/>
        <v>4339.1126273084201</v>
      </c>
    </row>
    <row r="148" spans="1:14" ht="13.5" customHeight="1" x14ac:dyDescent="0.2">
      <c r="A148" s="106"/>
      <c r="B148" s="137"/>
      <c r="C148" s="138" t="s">
        <v>421</v>
      </c>
      <c r="D148" s="139"/>
      <c r="E148" s="138"/>
      <c r="F148" s="135" t="s">
        <v>425</v>
      </c>
      <c r="G148" s="133" t="s">
        <v>426</v>
      </c>
      <c r="H148" s="134">
        <v>1.0699999999999999E-2</v>
      </c>
      <c r="I148" s="187">
        <f t="shared" si="12"/>
        <v>115363.507661</v>
      </c>
      <c r="K148" s="189">
        <f t="shared" si="13"/>
        <v>115363.507661</v>
      </c>
      <c r="L148" s="169">
        <v>1.1431</v>
      </c>
      <c r="M148" s="192">
        <f t="shared" si="16"/>
        <v>1.1431E-2</v>
      </c>
      <c r="N148" s="189">
        <f t="shared" si="14"/>
        <v>1318.7202560728911</v>
      </c>
    </row>
    <row r="149" spans="1:14" ht="13.5" customHeight="1" x14ac:dyDescent="0.2">
      <c r="A149" s="106"/>
      <c r="B149" s="137"/>
      <c r="C149" s="138" t="s">
        <v>421</v>
      </c>
      <c r="D149" s="139"/>
      <c r="E149" s="138"/>
      <c r="F149" s="135" t="s">
        <v>277</v>
      </c>
      <c r="G149" s="144" t="s">
        <v>427</v>
      </c>
      <c r="H149" s="134">
        <v>0.12640000000000001</v>
      </c>
      <c r="I149" s="187">
        <f t="shared" si="12"/>
        <v>1362798.819472</v>
      </c>
      <c r="K149" s="189">
        <f t="shared" si="13"/>
        <v>1362798.819472</v>
      </c>
      <c r="L149" s="169">
        <v>1.6678999999999999</v>
      </c>
      <c r="M149" s="192">
        <f t="shared" si="16"/>
        <v>1.6678999999999999E-2</v>
      </c>
      <c r="N149" s="189">
        <f t="shared" si="14"/>
        <v>22730.121509973487</v>
      </c>
    </row>
    <row r="150" spans="1:14" ht="13.5" customHeight="1" x14ac:dyDescent="0.2">
      <c r="A150" s="106"/>
      <c r="B150" s="137"/>
      <c r="C150" s="138" t="s">
        <v>421</v>
      </c>
      <c r="D150" s="139"/>
      <c r="E150" s="138"/>
      <c r="F150" s="135" t="s">
        <v>428</v>
      </c>
      <c r="G150" s="133" t="s">
        <v>429</v>
      </c>
      <c r="H150" s="134">
        <v>0.1045</v>
      </c>
      <c r="I150" s="187">
        <f t="shared" si="12"/>
        <v>1126680.9860350001</v>
      </c>
      <c r="K150" s="189">
        <f t="shared" si="13"/>
        <v>1126680.9860350001</v>
      </c>
      <c r="L150" s="169">
        <v>1.8960999999999999</v>
      </c>
      <c r="M150" s="192">
        <f t="shared" si="16"/>
        <v>1.8960999999999999E-2</v>
      </c>
      <c r="N150" s="189">
        <f t="shared" si="14"/>
        <v>21362.998176209636</v>
      </c>
    </row>
    <row r="151" spans="1:14" ht="13.5" customHeight="1" x14ac:dyDescent="0.2">
      <c r="A151" s="106"/>
      <c r="B151" s="137"/>
      <c r="C151" s="138" t="s">
        <v>421</v>
      </c>
      <c r="D151" s="139"/>
      <c r="E151" s="138"/>
      <c r="F151" s="135" t="s">
        <v>182</v>
      </c>
      <c r="G151" s="133" t="s">
        <v>430</v>
      </c>
      <c r="H151" s="134">
        <v>6.4699999999999994E-2</v>
      </c>
      <c r="I151" s="187">
        <f t="shared" si="12"/>
        <v>697571.86408099998</v>
      </c>
      <c r="K151" s="189">
        <f t="shared" si="13"/>
        <v>697571.86408099998</v>
      </c>
      <c r="L151" s="169">
        <v>1.1737</v>
      </c>
      <c r="M151" s="192">
        <f t="shared" si="16"/>
        <v>1.1736999999999999E-2</v>
      </c>
      <c r="N151" s="189">
        <f t="shared" si="14"/>
        <v>8187.4009687186963</v>
      </c>
    </row>
    <row r="152" spans="1:14" ht="13.5" customHeight="1" x14ac:dyDescent="0.2">
      <c r="A152" s="106"/>
      <c r="B152" s="137"/>
      <c r="C152" s="138" t="s">
        <v>421</v>
      </c>
      <c r="D152" s="139"/>
      <c r="E152" s="138"/>
      <c r="F152" s="135" t="s">
        <v>266</v>
      </c>
      <c r="G152" s="133" t="s">
        <v>431</v>
      </c>
      <c r="H152" s="134">
        <v>5.5999999999999999E-3</v>
      </c>
      <c r="I152" s="187">
        <f t="shared" ref="I152:I179" si="17">H152*$E$188*0.01</f>
        <v>60377.162888000006</v>
      </c>
      <c r="K152" s="189">
        <f t="shared" ref="K152:K179" si="18">I152-J152</f>
        <v>60377.162888000006</v>
      </c>
      <c r="L152" s="169">
        <v>1.2327999999999999</v>
      </c>
      <c r="M152" s="192">
        <f t="shared" si="16"/>
        <v>1.2327999999999999E-2</v>
      </c>
      <c r="N152" s="189">
        <f t="shared" ref="N152:N179" si="19">K152*M152</f>
        <v>744.32966408326399</v>
      </c>
    </row>
    <row r="153" spans="1:14" ht="13.5" customHeight="1" x14ac:dyDescent="0.2">
      <c r="A153" s="106"/>
      <c r="B153" s="137"/>
      <c r="C153" s="138" t="s">
        <v>421</v>
      </c>
      <c r="D153" s="139"/>
      <c r="E153" s="138"/>
      <c r="F153" s="135" t="s">
        <v>432</v>
      </c>
      <c r="G153" s="133" t="s">
        <v>433</v>
      </c>
      <c r="H153" s="134">
        <v>2.23E-2</v>
      </c>
      <c r="I153" s="187">
        <f t="shared" si="17"/>
        <v>240430.487929</v>
      </c>
      <c r="K153" s="189">
        <f t="shared" si="18"/>
        <v>240430.487929</v>
      </c>
      <c r="L153" s="169">
        <v>1.5869</v>
      </c>
      <c r="M153" s="192">
        <f t="shared" si="16"/>
        <v>1.5869000000000001E-2</v>
      </c>
      <c r="N153" s="189">
        <f t="shared" si="19"/>
        <v>3815.391412945301</v>
      </c>
    </row>
    <row r="154" spans="1:14" ht="13.5" customHeight="1" x14ac:dyDescent="0.2">
      <c r="A154" s="106"/>
      <c r="B154" s="137"/>
      <c r="C154" s="138" t="s">
        <v>421</v>
      </c>
      <c r="D154" s="139"/>
      <c r="E154" s="138"/>
      <c r="F154" s="135" t="s">
        <v>195</v>
      </c>
      <c r="G154" s="133" t="s">
        <v>434</v>
      </c>
      <c r="H154" s="134">
        <v>3.7400000000000003E-2</v>
      </c>
      <c r="I154" s="187">
        <f t="shared" si="17"/>
        <v>403233.19500200002</v>
      </c>
      <c r="K154" s="189">
        <f t="shared" si="18"/>
        <v>403233.19500200002</v>
      </c>
      <c r="L154" s="169">
        <v>1.3167</v>
      </c>
      <c r="M154" s="192">
        <f t="shared" si="16"/>
        <v>1.3167E-2</v>
      </c>
      <c r="N154" s="189">
        <f t="shared" si="19"/>
        <v>5309.3714785913344</v>
      </c>
    </row>
    <row r="155" spans="1:14" ht="13.5" customHeight="1" x14ac:dyDescent="0.2">
      <c r="A155" s="106"/>
      <c r="B155" s="137"/>
      <c r="C155" s="138" t="s">
        <v>421</v>
      </c>
      <c r="D155" s="139"/>
      <c r="E155" s="138"/>
      <c r="F155" s="135" t="s">
        <v>435</v>
      </c>
      <c r="G155" s="133" t="s">
        <v>436</v>
      </c>
      <c r="H155" s="134">
        <v>1.01E-2</v>
      </c>
      <c r="I155" s="187">
        <f t="shared" si="17"/>
        <v>108894.52592299999</v>
      </c>
      <c r="K155" s="189">
        <f t="shared" si="18"/>
        <v>108894.52592299999</v>
      </c>
      <c r="L155" s="169">
        <v>1.1818</v>
      </c>
      <c r="M155" s="192">
        <f t="shared" si="16"/>
        <v>1.1818E-2</v>
      </c>
      <c r="N155" s="189">
        <f t="shared" si="19"/>
        <v>1286.9155073580139</v>
      </c>
    </row>
    <row r="156" spans="1:14" ht="13.5" customHeight="1" x14ac:dyDescent="0.2">
      <c r="A156" s="106"/>
      <c r="B156" s="137"/>
      <c r="C156" s="138" t="s">
        <v>421</v>
      </c>
      <c r="D156" s="139"/>
      <c r="E156" s="138"/>
      <c r="F156" s="135" t="s">
        <v>213</v>
      </c>
      <c r="G156" s="133" t="s">
        <v>437</v>
      </c>
      <c r="H156" s="134">
        <v>8.6900000000000005E-2</v>
      </c>
      <c r="I156" s="187">
        <f t="shared" si="17"/>
        <v>936924.18838700012</v>
      </c>
      <c r="K156" s="189">
        <f t="shared" si="18"/>
        <v>936924.18838700012</v>
      </c>
      <c r="L156" s="169">
        <v>1.3191999999999999</v>
      </c>
      <c r="M156" s="192">
        <f t="shared" si="16"/>
        <v>1.3191999999999999E-2</v>
      </c>
      <c r="N156" s="189">
        <f t="shared" si="19"/>
        <v>12359.903893201305</v>
      </c>
    </row>
    <row r="157" spans="1:14" ht="13.5" customHeight="1" x14ac:dyDescent="0.2">
      <c r="A157" s="106"/>
      <c r="B157" s="137"/>
      <c r="C157" s="138" t="s">
        <v>421</v>
      </c>
      <c r="D157" s="139"/>
      <c r="E157" s="138"/>
      <c r="F157" s="135" t="s">
        <v>438</v>
      </c>
      <c r="G157" s="133" t="s">
        <v>439</v>
      </c>
      <c r="H157" s="134">
        <v>7.2700000000000001E-2</v>
      </c>
      <c r="I157" s="187">
        <f t="shared" si="17"/>
        <v>783824.95392100012</v>
      </c>
      <c r="K157" s="189">
        <f t="shared" si="18"/>
        <v>783824.95392100012</v>
      </c>
      <c r="L157" s="169">
        <v>1.6162000000000001</v>
      </c>
      <c r="M157" s="192">
        <f t="shared" si="16"/>
        <v>1.6162000000000003E-2</v>
      </c>
      <c r="N157" s="189">
        <f t="shared" si="19"/>
        <v>12668.178905271207</v>
      </c>
    </row>
    <row r="158" spans="1:14" ht="13.5" customHeight="1" x14ac:dyDescent="0.2">
      <c r="A158" s="106"/>
      <c r="B158" s="137"/>
      <c r="C158" s="138" t="s">
        <v>421</v>
      </c>
      <c r="D158" s="139"/>
      <c r="E158" s="138"/>
      <c r="F158" s="135" t="s">
        <v>440</v>
      </c>
      <c r="G158" s="133" t="s">
        <v>441</v>
      </c>
      <c r="H158" s="134">
        <v>4.0000000000000001E-3</v>
      </c>
      <c r="I158" s="187">
        <f t="shared" si="17"/>
        <v>43126.544920000008</v>
      </c>
      <c r="K158" s="189">
        <f t="shared" si="18"/>
        <v>43126.544920000008</v>
      </c>
      <c r="L158" s="169">
        <v>1.1756</v>
      </c>
      <c r="M158" s="192">
        <f t="shared" si="16"/>
        <v>1.1756000000000001E-2</v>
      </c>
      <c r="N158" s="189">
        <f t="shared" si="19"/>
        <v>506.99566207952012</v>
      </c>
    </row>
    <row r="159" spans="1:14" ht="13.5" customHeight="1" x14ac:dyDescent="0.2">
      <c r="A159" s="106"/>
      <c r="B159" s="137"/>
      <c r="C159" s="138" t="s">
        <v>421</v>
      </c>
      <c r="D159" s="139"/>
      <c r="E159" s="138"/>
      <c r="F159" s="135" t="s">
        <v>443</v>
      </c>
      <c r="G159" s="144" t="s">
        <v>444</v>
      </c>
      <c r="H159" s="134">
        <v>1.4800000000000002E-2</v>
      </c>
      <c r="I159" s="187">
        <f t="shared" si="17"/>
        <v>159568.21620400003</v>
      </c>
      <c r="K159" s="189">
        <f t="shared" si="18"/>
        <v>159568.21620400003</v>
      </c>
      <c r="L159" s="169">
        <v>1.772</v>
      </c>
      <c r="M159" s="192">
        <f t="shared" si="16"/>
        <v>1.772E-2</v>
      </c>
      <c r="N159" s="189">
        <f t="shared" si="19"/>
        <v>2827.5487911348805</v>
      </c>
    </row>
    <row r="160" spans="1:14" ht="13.5" customHeight="1" x14ac:dyDescent="0.2">
      <c r="A160" s="106"/>
      <c r="B160" s="137"/>
      <c r="C160" s="138" t="s">
        <v>445</v>
      </c>
      <c r="D160" s="139"/>
      <c r="E160" s="138"/>
      <c r="F160" s="132" t="s">
        <v>182</v>
      </c>
      <c r="G160" s="136" t="s">
        <v>446</v>
      </c>
      <c r="H160" s="134">
        <v>6.7000000000000002E-3</v>
      </c>
      <c r="I160" s="187">
        <f t="shared" si="17"/>
        <v>72236.962740999996</v>
      </c>
      <c r="K160" s="189">
        <f t="shared" si="18"/>
        <v>72236.962740999996</v>
      </c>
      <c r="L160" s="169">
        <v>1.8192999999999999</v>
      </c>
      <c r="M160" s="192">
        <f t="shared" si="16"/>
        <v>1.8193000000000001E-2</v>
      </c>
      <c r="N160" s="189">
        <f t="shared" si="19"/>
        <v>1314.2070631470131</v>
      </c>
    </row>
    <row r="161" spans="1:14" ht="13.5" customHeight="1" x14ac:dyDescent="0.2">
      <c r="A161" s="106"/>
      <c r="B161" s="137"/>
      <c r="C161" s="138" t="s">
        <v>445</v>
      </c>
      <c r="D161" s="139"/>
      <c r="E161" s="138"/>
      <c r="F161" s="135" t="s">
        <v>447</v>
      </c>
      <c r="G161" s="133" t="s">
        <v>448</v>
      </c>
      <c r="H161" s="134">
        <v>1.0000000000000002E-4</v>
      </c>
      <c r="I161" s="187">
        <f t="shared" si="17"/>
        <v>1078.1636230000001</v>
      </c>
      <c r="K161" s="189">
        <f t="shared" si="18"/>
        <v>1078.1636230000001</v>
      </c>
      <c r="L161" s="169">
        <v>1.8229</v>
      </c>
      <c r="M161" s="192">
        <f t="shared" si="16"/>
        <v>1.8228999999999999E-2</v>
      </c>
      <c r="N161" s="189">
        <f t="shared" si="19"/>
        <v>19.653844683667</v>
      </c>
    </row>
    <row r="162" spans="1:14" ht="13.5" customHeight="1" x14ac:dyDescent="0.2">
      <c r="A162" s="106"/>
      <c r="B162" s="137"/>
      <c r="C162" s="138" t="s">
        <v>445</v>
      </c>
      <c r="D162" s="139"/>
      <c r="E162" s="138"/>
      <c r="F162" s="135" t="s">
        <v>195</v>
      </c>
      <c r="G162" s="133" t="s">
        <v>449</v>
      </c>
      <c r="H162" s="134">
        <v>8.0000000000000015E-4</v>
      </c>
      <c r="I162" s="187">
        <f t="shared" si="17"/>
        <v>8625.3089840000011</v>
      </c>
      <c r="K162" s="189">
        <f t="shared" si="18"/>
        <v>8625.3089840000011</v>
      </c>
      <c r="L162" s="169">
        <v>1.8130999999999999</v>
      </c>
      <c r="M162" s="192">
        <f t="shared" si="16"/>
        <v>1.8131000000000001E-2</v>
      </c>
      <c r="N162" s="189">
        <f t="shared" si="19"/>
        <v>156.38547718890402</v>
      </c>
    </row>
    <row r="163" spans="1:14" ht="13.5" customHeight="1" x14ac:dyDescent="0.2">
      <c r="A163" s="106"/>
      <c r="B163" s="137"/>
      <c r="C163" s="138" t="s">
        <v>445</v>
      </c>
      <c r="D163" s="139"/>
      <c r="E163" s="138"/>
      <c r="F163" s="135" t="s">
        <v>238</v>
      </c>
      <c r="G163" s="133" t="s">
        <v>450</v>
      </c>
      <c r="H163" s="134">
        <v>4.1000000000000003E-3</v>
      </c>
      <c r="I163" s="187">
        <f t="shared" si="17"/>
        <v>44204.708543000008</v>
      </c>
      <c r="K163" s="189">
        <f t="shared" si="18"/>
        <v>44204.708543000008</v>
      </c>
      <c r="L163" s="169">
        <v>2.0922999999999998</v>
      </c>
      <c r="M163" s="192">
        <f t="shared" si="16"/>
        <v>2.0922999999999997E-2</v>
      </c>
      <c r="N163" s="189">
        <f t="shared" si="19"/>
        <v>924.89511684518902</v>
      </c>
    </row>
    <row r="164" spans="1:14" ht="13.5" customHeight="1" x14ac:dyDescent="0.2">
      <c r="A164" s="106"/>
      <c r="B164" s="137"/>
      <c r="C164" s="138" t="s">
        <v>445</v>
      </c>
      <c r="D164" s="139"/>
      <c r="E164" s="138"/>
      <c r="F164" s="135" t="s">
        <v>219</v>
      </c>
      <c r="G164" s="133" t="s">
        <v>451</v>
      </c>
      <c r="H164" s="134">
        <v>4.4000000000000003E-3</v>
      </c>
      <c r="I164" s="187">
        <f t="shared" si="17"/>
        <v>47439.199412000002</v>
      </c>
      <c r="K164" s="189">
        <f t="shared" si="18"/>
        <v>47439.199412000002</v>
      </c>
      <c r="L164" s="169">
        <v>1.9164000000000001</v>
      </c>
      <c r="M164" s="192">
        <f t="shared" si="16"/>
        <v>1.9164E-2</v>
      </c>
      <c r="N164" s="189">
        <f t="shared" si="19"/>
        <v>909.12481753156806</v>
      </c>
    </row>
    <row r="165" spans="1:14" ht="13.5" customHeight="1" x14ac:dyDescent="0.2">
      <c r="A165" s="106"/>
      <c r="B165" s="137"/>
      <c r="C165" s="138" t="s">
        <v>445</v>
      </c>
      <c r="D165" s="139"/>
      <c r="E165" s="138"/>
      <c r="F165" s="135" t="s">
        <v>252</v>
      </c>
      <c r="G165" s="133" t="s">
        <v>452</v>
      </c>
      <c r="H165" s="134">
        <v>4.8999999999999998E-3</v>
      </c>
      <c r="I165" s="187">
        <f t="shared" si="17"/>
        <v>52830.017527000004</v>
      </c>
      <c r="K165" s="189">
        <f t="shared" si="18"/>
        <v>52830.017527000004</v>
      </c>
      <c r="L165" s="169">
        <v>1.8225</v>
      </c>
      <c r="M165" s="192">
        <f t="shared" si="16"/>
        <v>1.8225000000000002E-2</v>
      </c>
      <c r="N165" s="189">
        <f t="shared" si="19"/>
        <v>962.8270694295752</v>
      </c>
    </row>
    <row r="166" spans="1:14" ht="13.5" customHeight="1" x14ac:dyDescent="0.2">
      <c r="A166" s="106"/>
      <c r="B166" s="137"/>
      <c r="C166" s="138" t="s">
        <v>453</v>
      </c>
      <c r="D166" s="139"/>
      <c r="E166" s="138"/>
      <c r="F166" s="135" t="s">
        <v>435</v>
      </c>
      <c r="G166" s="148" t="s">
        <v>454</v>
      </c>
      <c r="H166" s="134">
        <v>5.1999999999999998E-3</v>
      </c>
      <c r="I166" s="187">
        <f t="shared" si="17"/>
        <v>56064.508395999997</v>
      </c>
      <c r="K166" s="189">
        <f t="shared" si="18"/>
        <v>56064.508395999997</v>
      </c>
      <c r="L166" s="169">
        <v>2.1829999999999998</v>
      </c>
      <c r="M166" s="192">
        <f t="shared" si="16"/>
        <v>2.1829999999999999E-2</v>
      </c>
      <c r="N166" s="189">
        <f t="shared" si="19"/>
        <v>1223.8882182846799</v>
      </c>
    </row>
    <row r="167" spans="1:14" ht="13.5" customHeight="1" x14ac:dyDescent="0.2">
      <c r="A167" s="106"/>
      <c r="B167" s="137"/>
      <c r="C167" s="138" t="s">
        <v>453</v>
      </c>
      <c r="D167" s="139"/>
      <c r="E167" s="138"/>
      <c r="F167" s="149" t="s">
        <v>219</v>
      </c>
      <c r="G167" s="142" t="s">
        <v>455</v>
      </c>
      <c r="H167" s="134">
        <v>10.241300000000001</v>
      </c>
      <c r="I167" s="187">
        <f t="shared" si="17"/>
        <v>110417971.122299</v>
      </c>
      <c r="K167" s="189">
        <f t="shared" si="18"/>
        <v>110417971.122299</v>
      </c>
      <c r="L167" s="169">
        <v>2.1501000000000001</v>
      </c>
      <c r="M167" s="192">
        <f t="shared" si="16"/>
        <v>2.1501000000000003E-2</v>
      </c>
      <c r="N167" s="189">
        <f t="shared" si="19"/>
        <v>2374096.797100551</v>
      </c>
    </row>
    <row r="168" spans="1:14" ht="13.5" customHeight="1" x14ac:dyDescent="0.2">
      <c r="A168" s="106"/>
      <c r="B168" s="137"/>
      <c r="C168" s="138" t="s">
        <v>456</v>
      </c>
      <c r="D168" s="139"/>
      <c r="E168" s="138"/>
      <c r="F168" s="132" t="s">
        <v>457</v>
      </c>
      <c r="G168" s="136" t="s">
        <v>458</v>
      </c>
      <c r="H168" s="134">
        <v>8.6999999999999994E-3</v>
      </c>
      <c r="I168" s="187">
        <f t="shared" si="17"/>
        <v>93800.235200999989</v>
      </c>
      <c r="K168" s="189">
        <f t="shared" si="18"/>
        <v>93800.235200999989</v>
      </c>
      <c r="L168" s="169">
        <v>1.9307000000000001</v>
      </c>
      <c r="M168" s="192">
        <f t="shared" si="16"/>
        <v>1.9307000000000001E-2</v>
      </c>
      <c r="N168" s="189">
        <f t="shared" si="19"/>
        <v>1811.0011410257068</v>
      </c>
    </row>
    <row r="169" spans="1:14" ht="13.5" customHeight="1" x14ac:dyDescent="0.2">
      <c r="A169" s="106"/>
      <c r="B169" s="137"/>
      <c r="C169" s="138" t="s">
        <v>459</v>
      </c>
      <c r="D169" s="139"/>
      <c r="E169" s="138"/>
      <c r="F169" s="132" t="s">
        <v>460</v>
      </c>
      <c r="G169" s="143" t="s">
        <v>461</v>
      </c>
      <c r="H169" s="134">
        <v>1.2699999999999999E-2</v>
      </c>
      <c r="I169" s="187">
        <f t="shared" si="17"/>
        <v>136926.78012099999</v>
      </c>
      <c r="K169" s="189">
        <f t="shared" si="18"/>
        <v>136926.78012099999</v>
      </c>
      <c r="L169" s="169">
        <v>1.5791999999999999</v>
      </c>
      <c r="M169" s="192">
        <f t="shared" si="16"/>
        <v>1.5792E-2</v>
      </c>
      <c r="N169" s="189">
        <f t="shared" si="19"/>
        <v>2162.3477116708318</v>
      </c>
    </row>
    <row r="170" spans="1:14" ht="13.5" customHeight="1" x14ac:dyDescent="0.2">
      <c r="A170" s="106"/>
      <c r="B170" s="137"/>
      <c r="C170" s="138" t="s">
        <v>459</v>
      </c>
      <c r="D170" s="139"/>
      <c r="E170" s="138"/>
      <c r="F170" s="135" t="s">
        <v>462</v>
      </c>
      <c r="G170" s="133" t="s">
        <v>463</v>
      </c>
      <c r="H170" s="134">
        <v>2.0299999999999999E-2</v>
      </c>
      <c r="I170" s="187">
        <f t="shared" si="17"/>
        <v>218867.21546899996</v>
      </c>
      <c r="K170" s="189">
        <f t="shared" si="18"/>
        <v>218867.21546899996</v>
      </c>
      <c r="L170" s="169">
        <v>1.5745</v>
      </c>
      <c r="M170" s="192">
        <f t="shared" si="16"/>
        <v>1.5745000000000002E-2</v>
      </c>
      <c r="N170" s="189">
        <f t="shared" si="19"/>
        <v>3446.0643075594048</v>
      </c>
    </row>
    <row r="171" spans="1:14" ht="13.5" customHeight="1" x14ac:dyDescent="0.2">
      <c r="A171" s="106"/>
      <c r="B171" s="137"/>
      <c r="C171" s="138" t="s">
        <v>459</v>
      </c>
      <c r="D171" s="139"/>
      <c r="E171" s="138"/>
      <c r="F171" s="135" t="s">
        <v>197</v>
      </c>
      <c r="G171" s="133" t="s">
        <v>464</v>
      </c>
      <c r="H171" s="134">
        <v>8.9999999999999993E-3</v>
      </c>
      <c r="I171" s="187">
        <f t="shared" si="17"/>
        <v>97034.72606999999</v>
      </c>
      <c r="K171" s="189">
        <f t="shared" si="18"/>
        <v>97034.72606999999</v>
      </c>
      <c r="L171" s="169">
        <v>1.5894999999999999</v>
      </c>
      <c r="M171" s="192">
        <f t="shared" si="16"/>
        <v>1.5894999999999999E-2</v>
      </c>
      <c r="N171" s="189">
        <f t="shared" si="19"/>
        <v>1542.3669708826499</v>
      </c>
    </row>
    <row r="172" spans="1:14" ht="13.5" customHeight="1" x14ac:dyDescent="0.2">
      <c r="A172" s="106"/>
      <c r="B172" s="137"/>
      <c r="C172" s="138" t="s">
        <v>459</v>
      </c>
      <c r="D172" s="139"/>
      <c r="E172" s="138"/>
      <c r="F172" s="135" t="s">
        <v>465</v>
      </c>
      <c r="G172" s="133" t="s">
        <v>466</v>
      </c>
      <c r="H172" s="134">
        <v>5.9999999999999995E-4</v>
      </c>
      <c r="I172" s="187">
        <f t="shared" si="17"/>
        <v>6468.9817380000004</v>
      </c>
      <c r="K172" s="189">
        <f t="shared" si="18"/>
        <v>6468.9817380000004</v>
      </c>
      <c r="L172" s="169">
        <v>1.3848</v>
      </c>
      <c r="M172" s="192">
        <f t="shared" si="16"/>
        <v>1.3848000000000001E-2</v>
      </c>
      <c r="N172" s="189">
        <f t="shared" si="19"/>
        <v>89.582459107824008</v>
      </c>
    </row>
    <row r="173" spans="1:14" ht="13.5" customHeight="1" x14ac:dyDescent="0.2">
      <c r="A173" s="106"/>
      <c r="B173" s="137"/>
      <c r="C173" s="138" t="s">
        <v>459</v>
      </c>
      <c r="D173" s="139"/>
      <c r="E173" s="138"/>
      <c r="F173" s="135" t="s">
        <v>467</v>
      </c>
      <c r="G173" s="133" t="s">
        <v>468</v>
      </c>
      <c r="H173" s="134">
        <v>1.9300000000000005E-2</v>
      </c>
      <c r="I173" s="187">
        <f t="shared" si="17"/>
        <v>208085.57923900004</v>
      </c>
      <c r="K173" s="189">
        <f t="shared" si="18"/>
        <v>208085.57923900004</v>
      </c>
      <c r="L173" s="169">
        <v>1.504</v>
      </c>
      <c r="M173" s="192">
        <f t="shared" si="16"/>
        <v>1.504E-2</v>
      </c>
      <c r="N173" s="189">
        <f t="shared" si="19"/>
        <v>3129.6071117545607</v>
      </c>
    </row>
    <row r="174" spans="1:14" ht="13.5" customHeight="1" x14ac:dyDescent="0.2">
      <c r="A174" s="106"/>
      <c r="B174" s="137"/>
      <c r="C174" s="138" t="s">
        <v>459</v>
      </c>
      <c r="D174" s="139"/>
      <c r="E174" s="138"/>
      <c r="F174" s="135" t="s">
        <v>469</v>
      </c>
      <c r="G174" s="133" t="s">
        <v>470</v>
      </c>
      <c r="H174" s="134">
        <v>1.3100000000000001E-2</v>
      </c>
      <c r="I174" s="187">
        <f t="shared" si="17"/>
        <v>141239.43461300002</v>
      </c>
      <c r="K174" s="189">
        <f t="shared" si="18"/>
        <v>141239.43461300002</v>
      </c>
      <c r="L174" s="169">
        <v>1.5378000000000001</v>
      </c>
      <c r="M174" s="192">
        <f t="shared" si="16"/>
        <v>1.5378000000000001E-2</v>
      </c>
      <c r="N174" s="189">
        <f t="shared" si="19"/>
        <v>2171.9800254787147</v>
      </c>
    </row>
    <row r="175" spans="1:14" ht="13.5" customHeight="1" x14ac:dyDescent="0.2">
      <c r="A175" s="106"/>
      <c r="B175" s="137"/>
      <c r="C175" s="138" t="s">
        <v>459</v>
      </c>
      <c r="D175" s="139"/>
      <c r="E175" s="138"/>
      <c r="F175" s="135" t="s">
        <v>201</v>
      </c>
      <c r="G175" s="133" t="s">
        <v>471</v>
      </c>
      <c r="H175" s="134">
        <v>2.5799999999999997E-2</v>
      </c>
      <c r="I175" s="187">
        <f t="shared" si="17"/>
        <v>278166.21473399998</v>
      </c>
      <c r="K175" s="189">
        <f t="shared" si="18"/>
        <v>278166.21473399998</v>
      </c>
      <c r="L175" s="169">
        <v>1.4998</v>
      </c>
      <c r="M175" s="192">
        <f t="shared" si="16"/>
        <v>1.4998000000000001E-2</v>
      </c>
      <c r="N175" s="189">
        <f t="shared" si="19"/>
        <v>4171.9368885805316</v>
      </c>
    </row>
    <row r="176" spans="1:14" ht="13.5" customHeight="1" x14ac:dyDescent="0.2">
      <c r="A176" s="106"/>
      <c r="B176" s="137"/>
      <c r="C176" s="138" t="s">
        <v>472</v>
      </c>
      <c r="D176" s="139"/>
      <c r="E176" s="138"/>
      <c r="F176" s="132" t="s">
        <v>473</v>
      </c>
      <c r="G176" s="136" t="s">
        <v>474</v>
      </c>
      <c r="H176" s="134">
        <v>4.4999999999999997E-3</v>
      </c>
      <c r="I176" s="187">
        <f t="shared" si="17"/>
        <v>48517.363034999995</v>
      </c>
      <c r="K176" s="189">
        <f t="shared" si="18"/>
        <v>48517.363034999995</v>
      </c>
      <c r="L176" s="169">
        <v>1.7975000000000001</v>
      </c>
      <c r="M176" s="192">
        <f t="shared" si="16"/>
        <v>1.7975000000000001E-2</v>
      </c>
      <c r="N176" s="189">
        <f t="shared" si="19"/>
        <v>872.099600554125</v>
      </c>
    </row>
    <row r="177" spans="1:16" ht="13.5" customHeight="1" x14ac:dyDescent="0.2">
      <c r="A177" s="106"/>
      <c r="B177" s="137"/>
      <c r="C177" s="138" t="s">
        <v>472</v>
      </c>
      <c r="D177" s="139"/>
      <c r="E177" s="138"/>
      <c r="F177" s="135" t="s">
        <v>475</v>
      </c>
      <c r="G177" s="133" t="s">
        <v>476</v>
      </c>
      <c r="H177" s="134">
        <v>5.8999999999999999E-3</v>
      </c>
      <c r="I177" s="187">
        <f t="shared" si="17"/>
        <v>63611.653757</v>
      </c>
      <c r="K177" s="189">
        <f t="shared" si="18"/>
        <v>63611.653757</v>
      </c>
      <c r="L177" s="169">
        <v>1.9263999999999999</v>
      </c>
      <c r="M177" s="192">
        <f t="shared" si="16"/>
        <v>1.9264E-2</v>
      </c>
      <c r="N177" s="189">
        <f t="shared" si="19"/>
        <v>1225.4148979748479</v>
      </c>
    </row>
    <row r="178" spans="1:16" ht="13.5" customHeight="1" x14ac:dyDescent="0.2">
      <c r="A178" s="106"/>
      <c r="B178" s="137"/>
      <c r="C178" s="138" t="s">
        <v>472</v>
      </c>
      <c r="D178" s="139"/>
      <c r="E178" s="138"/>
      <c r="F178" s="135" t="s">
        <v>477</v>
      </c>
      <c r="G178" s="133" t="s">
        <v>478</v>
      </c>
      <c r="H178" s="134">
        <v>6.2000000000000006E-3</v>
      </c>
      <c r="I178" s="187">
        <f t="shared" si="17"/>
        <v>66846.144626000008</v>
      </c>
      <c r="K178" s="189">
        <f t="shared" si="18"/>
        <v>66846.144626000008</v>
      </c>
      <c r="L178" s="169">
        <v>1.962</v>
      </c>
      <c r="M178" s="192">
        <f t="shared" si="16"/>
        <v>1.9619999999999999E-2</v>
      </c>
      <c r="N178" s="189">
        <f t="shared" si="19"/>
        <v>1311.5213575621201</v>
      </c>
    </row>
    <row r="179" spans="1:16" ht="13.5" customHeight="1" x14ac:dyDescent="0.2">
      <c r="A179" s="106"/>
      <c r="B179" s="112"/>
      <c r="C179" s="150" t="s">
        <v>472</v>
      </c>
      <c r="D179" s="113"/>
      <c r="E179" s="150"/>
      <c r="F179" s="151" t="s">
        <v>479</v>
      </c>
      <c r="G179" s="152" t="s">
        <v>480</v>
      </c>
      <c r="H179" s="134">
        <v>5.4999999999999997E-3</v>
      </c>
      <c r="I179" s="191">
        <f t="shared" si="17"/>
        <v>59298.999264999999</v>
      </c>
      <c r="K179" s="193">
        <f t="shared" si="18"/>
        <v>59298.999264999999</v>
      </c>
      <c r="L179" s="169">
        <v>1.9941</v>
      </c>
      <c r="M179" s="192">
        <f t="shared" si="16"/>
        <v>1.9941E-2</v>
      </c>
      <c r="N179" s="193">
        <f t="shared" si="19"/>
        <v>1182.481344343365</v>
      </c>
    </row>
    <row r="180" spans="1:16" ht="12" customHeight="1" x14ac:dyDescent="0.2">
      <c r="A180" s="106"/>
      <c r="B180" s="137"/>
      <c r="C180" s="153" t="s">
        <v>481</v>
      </c>
      <c r="D180" s="139"/>
      <c r="E180" s="154"/>
      <c r="F180" s="155"/>
      <c r="G180" s="156"/>
      <c r="H180" s="157">
        <v>100</v>
      </c>
      <c r="I180" s="187">
        <f>SUM(I24:I179)</f>
        <v>435123118.643094</v>
      </c>
      <c r="K180" s="189">
        <f>SUM(K24:K179)</f>
        <v>420062698.643094</v>
      </c>
      <c r="N180" s="189">
        <f>SUM(N24:N179)</f>
        <v>11095821.461082153</v>
      </c>
      <c r="O180" s="171">
        <f>N180/K180</f>
        <v>2.6414679277461172E-2</v>
      </c>
      <c r="P180" s="196" t="s">
        <v>8415</v>
      </c>
    </row>
    <row r="181" spans="1:16" ht="12" customHeight="1" x14ac:dyDescent="0.2">
      <c r="A181" s="106"/>
      <c r="E181" s="158"/>
      <c r="F181" s="158"/>
      <c r="G181" s="158"/>
      <c r="H181" s="158"/>
      <c r="I181" s="181"/>
      <c r="N181" s="195"/>
    </row>
    <row r="182" spans="1:16" ht="12" customHeight="1" x14ac:dyDescent="0.2">
      <c r="A182" s="106"/>
      <c r="F182" s="158"/>
      <c r="G182" s="158"/>
      <c r="H182" s="158"/>
      <c r="I182" s="181"/>
    </row>
    <row r="183" spans="1:16" ht="12" customHeight="1" x14ac:dyDescent="0.2">
      <c r="A183" s="106"/>
      <c r="F183" s="158"/>
      <c r="G183" s="158"/>
      <c r="H183" s="158"/>
      <c r="I183" s="181"/>
    </row>
    <row r="184" spans="1:16" ht="13.5" customHeight="1" x14ac:dyDescent="0.2">
      <c r="A184" s="106"/>
      <c r="B184" s="174"/>
      <c r="C184" s="180" t="s">
        <v>421</v>
      </c>
      <c r="D184" s="176"/>
      <c r="E184" s="175"/>
      <c r="F184" s="177" t="s">
        <v>219</v>
      </c>
      <c r="G184" s="178" t="s">
        <v>442</v>
      </c>
      <c r="H184" s="179">
        <v>59.642200000000003</v>
      </c>
      <c r="I184" s="187">
        <f>H184*$E$188*0.01</f>
        <v>643040504.35690606</v>
      </c>
      <c r="J184" s="189">
        <v>341127100</v>
      </c>
      <c r="K184" s="189">
        <f>I184-J184</f>
        <v>301913404.35690606</v>
      </c>
      <c r="L184" s="172">
        <v>1.2687999999999999</v>
      </c>
      <c r="M184" s="192">
        <f>L184*0.01</f>
        <v>1.2688E-2</v>
      </c>
      <c r="N184" s="193">
        <f>K184*M184</f>
        <v>3830677.2744804239</v>
      </c>
      <c r="O184" s="171">
        <f>N184/K184</f>
        <v>1.2688E-2</v>
      </c>
      <c r="P184" s="196" t="s">
        <v>8416</v>
      </c>
    </row>
    <row r="185" spans="1:16" ht="12" customHeight="1" x14ac:dyDescent="0.2">
      <c r="A185" s="106"/>
      <c r="F185" s="158"/>
      <c r="G185" s="158"/>
      <c r="H185" s="158"/>
      <c r="I185" s="181"/>
    </row>
    <row r="186" spans="1:16" ht="12" customHeight="1" x14ac:dyDescent="0.2">
      <c r="A186" s="106"/>
      <c r="B186" s="96" t="s">
        <v>8407</v>
      </c>
      <c r="E186" s="181">
        <f>'Tax Analysis No Proj'!D32</f>
        <v>1064409237</v>
      </c>
      <c r="F186" s="158"/>
      <c r="G186" s="158"/>
      <c r="H186" s="158"/>
      <c r="I186" s="197">
        <f>I180+I184</f>
        <v>1078163623</v>
      </c>
      <c r="J186" s="197"/>
      <c r="K186" s="197">
        <f>K180+K184</f>
        <v>721976103</v>
      </c>
      <c r="L186" s="198"/>
      <c r="M186" s="199"/>
      <c r="N186" s="197">
        <f>N180+N184</f>
        <v>14926498.735562578</v>
      </c>
    </row>
    <row r="187" spans="1:16" ht="12" customHeight="1" x14ac:dyDescent="0.2">
      <c r="A187" s="106"/>
      <c r="B187" s="96" t="s">
        <v>8408</v>
      </c>
      <c r="E187" s="182">
        <v>13754386</v>
      </c>
      <c r="F187" s="159"/>
      <c r="G187" s="159"/>
      <c r="H187" s="159"/>
      <c r="I187" s="188"/>
    </row>
    <row r="188" spans="1:16" ht="12" customHeight="1" x14ac:dyDescent="0.2">
      <c r="A188" s="106"/>
      <c r="B188" s="96" t="s">
        <v>8409</v>
      </c>
      <c r="E188" s="181">
        <f>SUM(E186:E187)</f>
        <v>1078163623</v>
      </c>
      <c r="F188" s="159"/>
      <c r="G188" s="159"/>
      <c r="H188" s="159"/>
      <c r="I188" s="188"/>
    </row>
    <row r="189" spans="1:16" ht="12" customHeight="1" x14ac:dyDescent="0.2">
      <c r="A189" s="106"/>
      <c r="E189" s="158"/>
      <c r="F189" s="159"/>
      <c r="G189" s="159"/>
      <c r="H189" s="159"/>
      <c r="I189" s="188"/>
    </row>
    <row r="190" spans="1:16" ht="12" customHeight="1" x14ac:dyDescent="0.2">
      <c r="A190" s="106"/>
      <c r="B190" s="96" t="s">
        <v>8410</v>
      </c>
      <c r="E190" s="194">
        <v>120997000</v>
      </c>
      <c r="F190" s="159"/>
      <c r="G190" s="159"/>
      <c r="H190" s="159"/>
      <c r="I190" s="188"/>
    </row>
    <row r="191" spans="1:16" ht="12" customHeight="1" x14ac:dyDescent="0.2">
      <c r="A191" s="106"/>
      <c r="E191" s="159"/>
      <c r="F191" s="159"/>
      <c r="G191" s="159"/>
    </row>
    <row r="192" spans="1:16" ht="12" customHeight="1" x14ac:dyDescent="0.2">
      <c r="A192" s="106"/>
      <c r="B192" s="96" t="s">
        <v>8414</v>
      </c>
      <c r="E192" s="188">
        <f>E188-E190</f>
        <v>957166623</v>
      </c>
      <c r="F192" s="159"/>
      <c r="G192" s="159"/>
    </row>
    <row r="193" spans="1:7" ht="12" customHeight="1" x14ac:dyDescent="0.2">
      <c r="A193" s="106"/>
      <c r="E193" s="159"/>
      <c r="F193" s="159"/>
      <c r="G193" s="159"/>
    </row>
    <row r="194" spans="1:7" ht="12" customHeight="1" x14ac:dyDescent="0.2">
      <c r="A194" s="106"/>
      <c r="E194" s="159"/>
      <c r="F194" s="159"/>
      <c r="G194" s="159"/>
    </row>
    <row r="195" spans="1:7" ht="12" customHeight="1" x14ac:dyDescent="0.2">
      <c r="E195" s="159"/>
      <c r="F195" s="159"/>
      <c r="G195" s="159"/>
    </row>
    <row r="196" spans="1:7" ht="12" customHeight="1" x14ac:dyDescent="0.2">
      <c r="E196" s="159"/>
      <c r="F196" s="159"/>
      <c r="G196" s="159"/>
    </row>
    <row r="197" spans="1:7" ht="12" customHeight="1" x14ac:dyDescent="0.2">
      <c r="E197" s="159"/>
      <c r="F197" s="159"/>
      <c r="G197" s="159"/>
    </row>
    <row r="198" spans="1:7" ht="12" customHeight="1" x14ac:dyDescent="0.2">
      <c r="E198" s="159"/>
      <c r="F198" s="159"/>
      <c r="G198" s="159"/>
    </row>
    <row r="199" spans="1:7" ht="12" customHeight="1" x14ac:dyDescent="0.2">
      <c r="E199" s="159"/>
      <c r="F199" s="159"/>
      <c r="G199" s="159"/>
    </row>
    <row r="200" spans="1:7" ht="12" customHeight="1" x14ac:dyDescent="0.2">
      <c r="E200" s="159"/>
      <c r="F200" s="159"/>
      <c r="G200" s="159"/>
    </row>
    <row r="201" spans="1:7" ht="12" customHeight="1" x14ac:dyDescent="0.2">
      <c r="E201" s="159"/>
      <c r="F201" s="159"/>
      <c r="G201" s="159"/>
    </row>
    <row r="202" spans="1:7" ht="12" customHeight="1" x14ac:dyDescent="0.2">
      <c r="E202" s="159"/>
      <c r="F202" s="159"/>
      <c r="G202" s="159"/>
    </row>
    <row r="203" spans="1:7" ht="12" customHeight="1" x14ac:dyDescent="0.2">
      <c r="E203" s="159"/>
      <c r="F203" s="159"/>
      <c r="G203" s="159"/>
    </row>
    <row r="204" spans="1:7" x14ac:dyDescent="0.2">
      <c r="E204" s="159"/>
      <c r="F204" s="159"/>
      <c r="G204" s="159"/>
    </row>
    <row r="205" spans="1:7" x14ac:dyDescent="0.2">
      <c r="E205" s="159"/>
      <c r="F205" s="159"/>
      <c r="G205" s="159"/>
    </row>
    <row r="206" spans="1:7" x14ac:dyDescent="0.2">
      <c r="E206" s="159"/>
      <c r="F206" s="159"/>
      <c r="G206" s="159"/>
    </row>
    <row r="207" spans="1:7" x14ac:dyDescent="0.2">
      <c r="E207" s="159"/>
      <c r="F207" s="159"/>
      <c r="G207" s="159"/>
    </row>
    <row r="208" spans="1:7" x14ac:dyDescent="0.2">
      <c r="E208" s="159"/>
      <c r="F208" s="159"/>
      <c r="G208" s="159"/>
    </row>
    <row r="209" spans="5:7" x14ac:dyDescent="0.2">
      <c r="E209" s="160"/>
      <c r="F209" s="160"/>
      <c r="G209" s="160"/>
    </row>
    <row r="210" spans="5:7" x14ac:dyDescent="0.2">
      <c r="E210" s="160"/>
      <c r="F210" s="160"/>
      <c r="G210" s="160"/>
    </row>
    <row r="211" spans="5:7" x14ac:dyDescent="0.2">
      <c r="E211" s="160"/>
      <c r="F211" s="160"/>
      <c r="G211" s="160"/>
    </row>
    <row r="212" spans="5:7" x14ac:dyDescent="0.2">
      <c r="E212" s="160"/>
      <c r="F212" s="160"/>
      <c r="G212" s="160"/>
    </row>
    <row r="213" spans="5:7" x14ac:dyDescent="0.2">
      <c r="E213" s="160"/>
      <c r="F213" s="160"/>
      <c r="G213" s="160"/>
    </row>
    <row r="214" spans="5:7" x14ac:dyDescent="0.2">
      <c r="E214" s="160"/>
      <c r="F214" s="160"/>
      <c r="G214" s="160"/>
    </row>
    <row r="215" spans="5:7" x14ac:dyDescent="0.2">
      <c r="E215" s="160"/>
      <c r="F215" s="160"/>
      <c r="G215" s="160"/>
    </row>
    <row r="216" spans="5:7" x14ac:dyDescent="0.2">
      <c r="E216" s="160"/>
      <c r="F216" s="160"/>
      <c r="G216" s="160"/>
    </row>
    <row r="217" spans="5:7" x14ac:dyDescent="0.2">
      <c r="E217" s="160"/>
      <c r="F217" s="160"/>
      <c r="G217" s="160"/>
    </row>
    <row r="218" spans="5:7" x14ac:dyDescent="0.2">
      <c r="E218" s="160"/>
      <c r="F218" s="160"/>
      <c r="G218" s="160"/>
    </row>
    <row r="219" spans="5:7" x14ac:dyDescent="0.2">
      <c r="E219" s="160"/>
      <c r="F219" s="160"/>
      <c r="G219" s="160"/>
    </row>
    <row r="220" spans="5:7" x14ac:dyDescent="0.2">
      <c r="E220" s="160"/>
      <c r="F220" s="160"/>
      <c r="G220" s="160"/>
    </row>
    <row r="221" spans="5:7" x14ac:dyDescent="0.2">
      <c r="E221" s="160"/>
      <c r="F221" s="160"/>
      <c r="G221" s="160"/>
    </row>
    <row r="222" spans="5:7" x14ac:dyDescent="0.2">
      <c r="E222" s="160"/>
      <c r="F222" s="160"/>
      <c r="G222" s="160"/>
    </row>
    <row r="223" spans="5:7" x14ac:dyDescent="0.2">
      <c r="E223" s="160"/>
      <c r="F223" s="160"/>
      <c r="G223" s="160"/>
    </row>
    <row r="224" spans="5:7" x14ac:dyDescent="0.2">
      <c r="E224" s="160"/>
      <c r="F224" s="160"/>
      <c r="G224" s="160"/>
    </row>
    <row r="225" spans="5:7" x14ac:dyDescent="0.2">
      <c r="E225" s="160"/>
      <c r="F225" s="160"/>
      <c r="G225" s="160"/>
    </row>
    <row r="226" spans="5:7" x14ac:dyDescent="0.2">
      <c r="E226" s="160"/>
      <c r="F226" s="160"/>
      <c r="G226" s="160"/>
    </row>
    <row r="227" spans="5:7" x14ac:dyDescent="0.2">
      <c r="E227" s="160"/>
      <c r="F227" s="160"/>
      <c r="G227" s="160"/>
    </row>
    <row r="228" spans="5:7" x14ac:dyDescent="0.2">
      <c r="E228" s="160"/>
      <c r="F228" s="160"/>
      <c r="G228" s="160"/>
    </row>
    <row r="229" spans="5:7" x14ac:dyDescent="0.2">
      <c r="E229" s="160"/>
      <c r="F229" s="160"/>
      <c r="G229" s="160"/>
    </row>
    <row r="230" spans="5:7" x14ac:dyDescent="0.2">
      <c r="E230" s="160"/>
      <c r="F230" s="160"/>
      <c r="G230" s="160"/>
    </row>
    <row r="231" spans="5:7" x14ac:dyDescent="0.2">
      <c r="E231" s="160"/>
      <c r="F231" s="160"/>
      <c r="G231" s="160"/>
    </row>
    <row r="232" spans="5:7" x14ac:dyDescent="0.2">
      <c r="E232" s="160"/>
      <c r="F232" s="160"/>
      <c r="G232" s="160"/>
    </row>
    <row r="233" spans="5:7" x14ac:dyDescent="0.2">
      <c r="E233" s="160"/>
      <c r="F233" s="160"/>
      <c r="G233" s="160"/>
    </row>
    <row r="234" spans="5:7" x14ac:dyDescent="0.2">
      <c r="E234" s="160"/>
      <c r="F234" s="160"/>
      <c r="G234" s="160"/>
    </row>
    <row r="235" spans="5:7" x14ac:dyDescent="0.2">
      <c r="E235" s="160"/>
      <c r="F235" s="160"/>
      <c r="G235" s="160"/>
    </row>
    <row r="236" spans="5:7" x14ac:dyDescent="0.2">
      <c r="E236" s="160"/>
      <c r="F236" s="160"/>
      <c r="G236" s="160"/>
    </row>
    <row r="237" spans="5:7" x14ac:dyDescent="0.2">
      <c r="E237" s="160"/>
      <c r="F237" s="160"/>
      <c r="G237" s="160"/>
    </row>
    <row r="238" spans="5:7" x14ac:dyDescent="0.2">
      <c r="E238" s="160"/>
      <c r="F238" s="160"/>
      <c r="G238" s="160"/>
    </row>
    <row r="239" spans="5:7" x14ac:dyDescent="0.2">
      <c r="E239" s="160"/>
      <c r="F239" s="160"/>
      <c r="G239" s="160"/>
    </row>
    <row r="240" spans="5:7" x14ac:dyDescent="0.2">
      <c r="E240" s="160"/>
      <c r="F240" s="160"/>
      <c r="G240" s="160"/>
    </row>
    <row r="241" spans="5:7" x14ac:dyDescent="0.2">
      <c r="E241" s="160"/>
      <c r="F241" s="160"/>
      <c r="G241" s="160"/>
    </row>
    <row r="242" spans="5:7" x14ac:dyDescent="0.2">
      <c r="E242" s="160"/>
      <c r="F242" s="160"/>
      <c r="G242" s="160"/>
    </row>
    <row r="243" spans="5:7" x14ac:dyDescent="0.2">
      <c r="E243" s="160"/>
      <c r="F243" s="160"/>
      <c r="G243" s="160"/>
    </row>
    <row r="244" spans="5:7" x14ac:dyDescent="0.2">
      <c r="E244" s="160"/>
      <c r="F244" s="160"/>
      <c r="G244" s="160"/>
    </row>
    <row r="245" spans="5:7" x14ac:dyDescent="0.2">
      <c r="E245" s="160"/>
      <c r="F245" s="160"/>
      <c r="G245" s="160"/>
    </row>
    <row r="246" spans="5:7" x14ac:dyDescent="0.2">
      <c r="E246" s="160"/>
      <c r="F246" s="160"/>
      <c r="G246" s="160"/>
    </row>
    <row r="247" spans="5:7" x14ac:dyDescent="0.2">
      <c r="E247" s="160"/>
      <c r="F247" s="160"/>
      <c r="G247" s="160"/>
    </row>
    <row r="248" spans="5:7" x14ac:dyDescent="0.2">
      <c r="E248" s="160"/>
      <c r="F248" s="160"/>
      <c r="G248" s="160"/>
    </row>
    <row r="249" spans="5:7" x14ac:dyDescent="0.2">
      <c r="E249" s="160"/>
      <c r="F249" s="160"/>
      <c r="G249" s="160"/>
    </row>
    <row r="250" spans="5:7" x14ac:dyDescent="0.2">
      <c r="E250" s="160"/>
      <c r="F250" s="160"/>
      <c r="G250" s="160"/>
    </row>
    <row r="251" spans="5:7" x14ac:dyDescent="0.2">
      <c r="E251" s="160"/>
      <c r="F251" s="160"/>
      <c r="G251" s="160"/>
    </row>
    <row r="252" spans="5:7" x14ac:dyDescent="0.2">
      <c r="E252" s="160"/>
      <c r="F252" s="160"/>
      <c r="G252" s="160"/>
    </row>
    <row r="253" spans="5:7" x14ac:dyDescent="0.2">
      <c r="E253" s="160"/>
      <c r="F253" s="160"/>
      <c r="G253" s="160"/>
    </row>
    <row r="254" spans="5:7" x14ac:dyDescent="0.2">
      <c r="E254" s="160"/>
      <c r="F254" s="160"/>
      <c r="G254" s="160"/>
    </row>
    <row r="255" spans="5:7" x14ac:dyDescent="0.2">
      <c r="E255" s="160"/>
      <c r="F255" s="160"/>
      <c r="G255" s="160"/>
    </row>
    <row r="256" spans="5:7" x14ac:dyDescent="0.2">
      <c r="E256" s="160"/>
      <c r="F256" s="160"/>
      <c r="G256" s="160"/>
    </row>
    <row r="257" spans="5:7" x14ac:dyDescent="0.2">
      <c r="E257" s="160"/>
      <c r="F257" s="160"/>
      <c r="G257" s="160"/>
    </row>
    <row r="258" spans="5:7" x14ac:dyDescent="0.2">
      <c r="E258" s="160"/>
      <c r="F258" s="160"/>
      <c r="G258" s="160"/>
    </row>
    <row r="259" spans="5:7" x14ac:dyDescent="0.2">
      <c r="E259" s="160"/>
      <c r="F259" s="160"/>
      <c r="G259" s="160"/>
    </row>
    <row r="260" spans="5:7" x14ac:dyDescent="0.2">
      <c r="E260" s="160"/>
      <c r="F260" s="160"/>
      <c r="G260" s="160"/>
    </row>
    <row r="261" spans="5:7" x14ac:dyDescent="0.2">
      <c r="E261" s="160"/>
      <c r="F261" s="160"/>
      <c r="G261" s="160"/>
    </row>
    <row r="262" spans="5:7" x14ac:dyDescent="0.2">
      <c r="E262" s="160"/>
      <c r="F262" s="160"/>
      <c r="G262" s="160"/>
    </row>
    <row r="263" spans="5:7" x14ac:dyDescent="0.2">
      <c r="E263" s="160"/>
      <c r="F263" s="160"/>
      <c r="G263" s="160"/>
    </row>
    <row r="264" spans="5:7" x14ac:dyDescent="0.2">
      <c r="E264" s="160"/>
      <c r="F264" s="160"/>
      <c r="G264" s="160"/>
    </row>
    <row r="265" spans="5:7" x14ac:dyDescent="0.2">
      <c r="E265" s="160"/>
      <c r="F265" s="160"/>
      <c r="G265" s="160"/>
    </row>
    <row r="351" spans="8:9" x14ac:dyDescent="0.2">
      <c r="H351" s="161"/>
      <c r="I351" s="190"/>
    </row>
    <row r="352" spans="8:9" x14ac:dyDescent="0.2">
      <c r="H352" s="161"/>
      <c r="I352" s="190"/>
    </row>
    <row r="353" spans="8:9" x14ac:dyDescent="0.2">
      <c r="H353" s="161"/>
      <c r="I353" s="190"/>
    </row>
    <row r="354" spans="8:9" x14ac:dyDescent="0.2">
      <c r="H354" s="161"/>
      <c r="I354" s="190"/>
    </row>
    <row r="355" spans="8:9" x14ac:dyDescent="0.2">
      <c r="H355" s="161"/>
      <c r="I355" s="190"/>
    </row>
    <row r="356" spans="8:9" x14ac:dyDescent="0.2">
      <c r="H356" s="161"/>
      <c r="I356" s="190"/>
    </row>
    <row r="357" spans="8:9" x14ac:dyDescent="0.2">
      <c r="H357" s="161"/>
      <c r="I357" s="190"/>
    </row>
    <row r="358" spans="8:9" x14ac:dyDescent="0.2">
      <c r="H358" s="161"/>
      <c r="I358" s="190"/>
    </row>
    <row r="359" spans="8:9" x14ac:dyDescent="0.2">
      <c r="H359" s="161"/>
      <c r="I359" s="190"/>
    </row>
    <row r="360" spans="8:9" x14ac:dyDescent="0.2">
      <c r="H360" s="161"/>
      <c r="I360" s="190"/>
    </row>
    <row r="361" spans="8:9" x14ac:dyDescent="0.2">
      <c r="H361" s="161"/>
      <c r="I361" s="190"/>
    </row>
    <row r="362" spans="8:9" x14ac:dyDescent="0.2">
      <c r="H362" s="161"/>
      <c r="I362" s="190"/>
    </row>
    <row r="363" spans="8:9" x14ac:dyDescent="0.2">
      <c r="H363" s="161"/>
      <c r="I363" s="190"/>
    </row>
    <row r="364" spans="8:9" x14ac:dyDescent="0.2">
      <c r="H364" s="161"/>
      <c r="I364" s="190"/>
    </row>
    <row r="365" spans="8:9" x14ac:dyDescent="0.2">
      <c r="H365" s="161"/>
      <c r="I365" s="190"/>
    </row>
    <row r="366" spans="8:9" x14ac:dyDescent="0.2">
      <c r="H366" s="161"/>
      <c r="I366" s="190"/>
    </row>
    <row r="367" spans="8:9" x14ac:dyDescent="0.2">
      <c r="H367" s="161"/>
      <c r="I367" s="190"/>
    </row>
    <row r="368" spans="8:9" x14ac:dyDescent="0.2">
      <c r="H368" s="161"/>
      <c r="I368" s="190"/>
    </row>
    <row r="369" spans="8:9" x14ac:dyDescent="0.2">
      <c r="H369" s="161"/>
      <c r="I369" s="190"/>
    </row>
    <row r="370" spans="8:9" x14ac:dyDescent="0.2">
      <c r="H370" s="161"/>
      <c r="I370" s="190"/>
    </row>
    <row r="371" spans="8:9" x14ac:dyDescent="0.2">
      <c r="H371" s="161"/>
      <c r="I371" s="190"/>
    </row>
    <row r="372" spans="8:9" x14ac:dyDescent="0.2">
      <c r="H372" s="161"/>
      <c r="I372" s="190"/>
    </row>
    <row r="373" spans="8:9" x14ac:dyDescent="0.2">
      <c r="H373" s="161"/>
      <c r="I373" s="190"/>
    </row>
    <row r="374" spans="8:9" x14ac:dyDescent="0.2">
      <c r="H374" s="161"/>
      <c r="I374" s="190"/>
    </row>
    <row r="375" spans="8:9" x14ac:dyDescent="0.2">
      <c r="H375" s="161"/>
      <c r="I375" s="190"/>
    </row>
    <row r="376" spans="8:9" x14ac:dyDescent="0.2">
      <c r="H376" s="161"/>
      <c r="I376" s="190"/>
    </row>
    <row r="377" spans="8:9" x14ac:dyDescent="0.2">
      <c r="H377" s="161"/>
      <c r="I377" s="190"/>
    </row>
    <row r="378" spans="8:9" x14ac:dyDescent="0.2">
      <c r="H378" s="161"/>
      <c r="I378" s="190"/>
    </row>
    <row r="379" spans="8:9" x14ac:dyDescent="0.2">
      <c r="H379" s="161"/>
      <c r="I379" s="190"/>
    </row>
    <row r="380" spans="8:9" x14ac:dyDescent="0.2">
      <c r="H380" s="161"/>
      <c r="I380" s="190"/>
    </row>
    <row r="381" spans="8:9" x14ac:dyDescent="0.2">
      <c r="H381" s="161"/>
      <c r="I381" s="190"/>
    </row>
    <row r="382" spans="8:9" x14ac:dyDescent="0.2">
      <c r="H382" s="161"/>
      <c r="I382" s="190"/>
    </row>
  </sheetData>
  <autoFilter ref="A23:N23" xr:uid="{00000000-0009-0000-0000-000004000000}">
    <filterColumn colId="1" showButton="0"/>
    <filterColumn colId="2" showButton="0"/>
    <filterColumn colId="3" showButton="0"/>
    <sortState xmlns:xlrd2="http://schemas.microsoft.com/office/spreadsheetml/2017/richdata2" ref="A24:N180">
      <sortCondition ref="G23"/>
    </sortState>
  </autoFilter>
  <mergeCells count="3">
    <mergeCell ref="B18:E18"/>
    <mergeCell ref="B22:E22"/>
    <mergeCell ref="B23:E23"/>
  </mergeCells>
  <printOptions gridLinesSet="0"/>
  <pageMargins left="0.45" right="0.45" top="0.5" bottom="0.5" header="0.3" footer="0"/>
  <pageSetup scale="59" fitToHeight="0" orientation="portrait" r:id="rId1"/>
  <rowBreaks count="1" manualBreakCount="1">
    <brk id="3" max="19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J2064"/>
  <sheetViews>
    <sheetView topLeftCell="E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28515625" style="162" bestFit="1" customWidth="1"/>
    <col min="2" max="2" width="13.140625" style="162" bestFit="1" customWidth="1"/>
    <col min="3" max="3" width="15.85546875" style="162" bestFit="1" customWidth="1"/>
    <col min="4" max="4" width="53.28515625" style="162" bestFit="1" customWidth="1"/>
    <col min="5" max="5" width="53.28515625" style="162" customWidth="1"/>
    <col min="6" max="6" width="35.28515625" style="162" customWidth="1"/>
    <col min="7" max="7" width="11.28515625" style="162" customWidth="1"/>
    <col min="8" max="8" width="27" style="162" bestFit="1" customWidth="1"/>
    <col min="9" max="10" width="8.7109375" style="162"/>
  </cols>
  <sheetData>
    <row r="1" spans="1:8" s="165" customFormat="1" x14ac:dyDescent="0.25">
      <c r="A1" s="165" t="s">
        <v>482</v>
      </c>
      <c r="B1" s="165" t="s">
        <v>483</v>
      </c>
      <c r="C1" s="165" t="s">
        <v>484</v>
      </c>
      <c r="D1" s="165" t="s">
        <v>485</v>
      </c>
      <c r="E1" s="166" t="s">
        <v>486</v>
      </c>
      <c r="F1" s="167"/>
      <c r="G1" s="167"/>
      <c r="H1" s="165" t="s">
        <v>487</v>
      </c>
    </row>
    <row r="2" spans="1:8" x14ac:dyDescent="0.25">
      <c r="A2" s="162" t="s">
        <v>488</v>
      </c>
      <c r="B2" s="162" t="s">
        <v>489</v>
      </c>
      <c r="C2" s="162" t="s">
        <v>490</v>
      </c>
      <c r="D2" s="162" t="s">
        <v>491</v>
      </c>
      <c r="E2" s="163" t="s">
        <v>492</v>
      </c>
      <c r="F2" s="164" t="str">
        <f>B2&amp;"-"&amp;C2</f>
        <v>Adams-001</v>
      </c>
      <c r="G2" s="168" t="s">
        <v>6496</v>
      </c>
      <c r="H2" s="162" t="s">
        <v>493</v>
      </c>
    </row>
    <row r="3" spans="1:8" x14ac:dyDescent="0.25">
      <c r="A3" s="162" t="s">
        <v>488</v>
      </c>
      <c r="B3" s="162" t="s">
        <v>489</v>
      </c>
      <c r="C3" s="162" t="s">
        <v>494</v>
      </c>
      <c r="D3" s="162" t="s">
        <v>495</v>
      </c>
      <c r="E3" s="163" t="s">
        <v>496</v>
      </c>
      <c r="F3" s="164" t="str">
        <f t="shared" ref="F3:F66" si="0">B3&amp;"-"&amp;C3</f>
        <v>Adams-002</v>
      </c>
      <c r="G3" s="168" t="s">
        <v>6497</v>
      </c>
      <c r="H3" s="162" t="s">
        <v>497</v>
      </c>
    </row>
    <row r="4" spans="1:8" x14ac:dyDescent="0.25">
      <c r="A4" s="162" t="s">
        <v>488</v>
      </c>
      <c r="B4" s="162" t="s">
        <v>489</v>
      </c>
      <c r="C4" s="162" t="s">
        <v>498</v>
      </c>
      <c r="D4" s="162" t="s">
        <v>499</v>
      </c>
      <c r="E4" s="163" t="s">
        <v>500</v>
      </c>
      <c r="F4" s="164" t="str">
        <f t="shared" si="0"/>
        <v>Adams-003</v>
      </c>
      <c r="G4" s="168" t="s">
        <v>6498</v>
      </c>
      <c r="H4" s="162" t="s">
        <v>501</v>
      </c>
    </row>
    <row r="5" spans="1:8" x14ac:dyDescent="0.25">
      <c r="A5" s="162" t="s">
        <v>488</v>
      </c>
      <c r="B5" s="162" t="s">
        <v>489</v>
      </c>
      <c r="C5" s="162" t="s">
        <v>502</v>
      </c>
      <c r="D5" s="162" t="s">
        <v>503</v>
      </c>
      <c r="E5" s="163" t="s">
        <v>504</v>
      </c>
      <c r="F5" s="164" t="str">
        <f t="shared" si="0"/>
        <v>Adams-004</v>
      </c>
      <c r="G5" s="168" t="s">
        <v>6499</v>
      </c>
      <c r="H5" s="162" t="s">
        <v>505</v>
      </c>
    </row>
    <row r="6" spans="1:8" x14ac:dyDescent="0.25">
      <c r="A6" s="162" t="s">
        <v>488</v>
      </c>
      <c r="B6" s="162" t="s">
        <v>489</v>
      </c>
      <c r="C6" s="162" t="s">
        <v>506</v>
      </c>
      <c r="D6" s="162" t="s">
        <v>507</v>
      </c>
      <c r="E6" s="163" t="s">
        <v>508</v>
      </c>
      <c r="F6" s="164" t="str">
        <f t="shared" si="0"/>
        <v>Adams-005</v>
      </c>
      <c r="G6" s="168" t="s">
        <v>6500</v>
      </c>
      <c r="H6" s="162" t="s">
        <v>509</v>
      </c>
    </row>
    <row r="7" spans="1:8" x14ac:dyDescent="0.25">
      <c r="A7" s="162" t="s">
        <v>488</v>
      </c>
      <c r="B7" s="162" t="s">
        <v>489</v>
      </c>
      <c r="C7" s="162" t="s">
        <v>510</v>
      </c>
      <c r="D7" s="162" t="s">
        <v>511</v>
      </c>
      <c r="E7" s="163" t="s">
        <v>512</v>
      </c>
      <c r="F7" s="164" t="str">
        <f t="shared" si="0"/>
        <v>Adams-006</v>
      </c>
      <c r="G7" s="168" t="s">
        <v>6501</v>
      </c>
      <c r="H7" s="162" t="s">
        <v>513</v>
      </c>
    </row>
    <row r="8" spans="1:8" x14ac:dyDescent="0.25">
      <c r="A8" s="162" t="s">
        <v>488</v>
      </c>
      <c r="B8" s="162" t="s">
        <v>489</v>
      </c>
      <c r="C8" s="162" t="s">
        <v>514</v>
      </c>
      <c r="D8" s="162" t="s">
        <v>515</v>
      </c>
      <c r="E8" s="163" t="s">
        <v>516</v>
      </c>
      <c r="F8" s="164" t="str">
        <f t="shared" si="0"/>
        <v>Adams-007</v>
      </c>
      <c r="G8" s="168" t="s">
        <v>6502</v>
      </c>
      <c r="H8" s="162" t="s">
        <v>517</v>
      </c>
    </row>
    <row r="9" spans="1:8" x14ac:dyDescent="0.25">
      <c r="A9" s="162" t="s">
        <v>488</v>
      </c>
      <c r="B9" s="162" t="s">
        <v>489</v>
      </c>
      <c r="C9" s="162" t="s">
        <v>518</v>
      </c>
      <c r="D9" s="162" t="s">
        <v>519</v>
      </c>
      <c r="E9" s="163" t="s">
        <v>520</v>
      </c>
      <c r="F9" s="164" t="str">
        <f t="shared" si="0"/>
        <v>Adams-008</v>
      </c>
      <c r="G9" s="168" t="s">
        <v>6503</v>
      </c>
      <c r="H9" s="162" t="s">
        <v>521</v>
      </c>
    </row>
    <row r="10" spans="1:8" x14ac:dyDescent="0.25">
      <c r="A10" s="162" t="s">
        <v>488</v>
      </c>
      <c r="B10" s="162" t="s">
        <v>489</v>
      </c>
      <c r="C10" s="162" t="s">
        <v>522</v>
      </c>
      <c r="D10" s="162" t="s">
        <v>523</v>
      </c>
      <c r="E10" s="163" t="s">
        <v>524</v>
      </c>
      <c r="F10" s="164" t="str">
        <f t="shared" si="0"/>
        <v>Adams-009</v>
      </c>
      <c r="G10" s="168" t="s">
        <v>6504</v>
      </c>
      <c r="H10" s="162" t="s">
        <v>525</v>
      </c>
    </row>
    <row r="11" spans="1:8" x14ac:dyDescent="0.25">
      <c r="A11" s="162" t="s">
        <v>488</v>
      </c>
      <c r="B11" s="162" t="s">
        <v>489</v>
      </c>
      <c r="C11" s="162" t="s">
        <v>526</v>
      </c>
      <c r="D11" s="162" t="s">
        <v>527</v>
      </c>
      <c r="E11" s="163" t="s">
        <v>528</v>
      </c>
      <c r="F11" s="164" t="str">
        <f t="shared" si="0"/>
        <v>Adams-010</v>
      </c>
      <c r="G11" s="168" t="s">
        <v>6505</v>
      </c>
      <c r="H11" s="162" t="s">
        <v>529</v>
      </c>
    </row>
    <row r="12" spans="1:8" x14ac:dyDescent="0.25">
      <c r="A12" s="162" t="s">
        <v>488</v>
      </c>
      <c r="B12" s="162" t="s">
        <v>489</v>
      </c>
      <c r="C12" s="162" t="s">
        <v>530</v>
      </c>
      <c r="D12" s="162" t="s">
        <v>531</v>
      </c>
      <c r="E12" s="163" t="s">
        <v>532</v>
      </c>
      <c r="F12" s="164" t="str">
        <f t="shared" si="0"/>
        <v>Adams-011</v>
      </c>
      <c r="G12" s="168" t="s">
        <v>6506</v>
      </c>
      <c r="H12" s="162" t="s">
        <v>533</v>
      </c>
    </row>
    <row r="13" spans="1:8" x14ac:dyDescent="0.25">
      <c r="A13" s="162" t="s">
        <v>488</v>
      </c>
      <c r="B13" s="162" t="s">
        <v>489</v>
      </c>
      <c r="C13" s="162" t="s">
        <v>534</v>
      </c>
      <c r="D13" s="162" t="s">
        <v>535</v>
      </c>
      <c r="E13" s="163" t="s">
        <v>536</v>
      </c>
      <c r="F13" s="164" t="str">
        <f t="shared" si="0"/>
        <v>Adams-012</v>
      </c>
      <c r="G13" s="168" t="s">
        <v>6507</v>
      </c>
      <c r="H13" s="162" t="s">
        <v>537</v>
      </c>
    </row>
    <row r="14" spans="1:8" x14ac:dyDescent="0.25">
      <c r="A14" s="162" t="s">
        <v>488</v>
      </c>
      <c r="B14" s="162" t="s">
        <v>489</v>
      </c>
      <c r="C14" s="162" t="s">
        <v>538</v>
      </c>
      <c r="D14" s="162" t="s">
        <v>539</v>
      </c>
      <c r="E14" s="163" t="s">
        <v>540</v>
      </c>
      <c r="F14" s="164" t="str">
        <f t="shared" si="0"/>
        <v>Adams-013</v>
      </c>
      <c r="G14" s="168" t="s">
        <v>6508</v>
      </c>
      <c r="H14" s="162" t="s">
        <v>541</v>
      </c>
    </row>
    <row r="15" spans="1:8" x14ac:dyDescent="0.25">
      <c r="A15" s="162" t="s">
        <v>488</v>
      </c>
      <c r="B15" s="162" t="s">
        <v>489</v>
      </c>
      <c r="C15" s="162" t="s">
        <v>542</v>
      </c>
      <c r="D15" s="162" t="s">
        <v>543</v>
      </c>
      <c r="E15" s="163" t="s">
        <v>544</v>
      </c>
      <c r="F15" s="164" t="str">
        <f t="shared" si="0"/>
        <v>Adams-014</v>
      </c>
      <c r="G15" s="168" t="s">
        <v>6509</v>
      </c>
      <c r="H15" s="162" t="s">
        <v>545</v>
      </c>
    </row>
    <row r="16" spans="1:8" x14ac:dyDescent="0.25">
      <c r="A16" s="162" t="s">
        <v>488</v>
      </c>
      <c r="B16" s="162" t="s">
        <v>489</v>
      </c>
      <c r="C16" s="162" t="s">
        <v>546</v>
      </c>
      <c r="D16" s="162" t="s">
        <v>547</v>
      </c>
      <c r="E16" s="163" t="s">
        <v>548</v>
      </c>
      <c r="F16" s="164" t="str">
        <f t="shared" si="0"/>
        <v>Adams-015</v>
      </c>
      <c r="G16" s="168" t="s">
        <v>6510</v>
      </c>
      <c r="H16" s="162" t="s">
        <v>549</v>
      </c>
    </row>
    <row r="17" spans="1:8" x14ac:dyDescent="0.25">
      <c r="A17" s="162" t="s">
        <v>488</v>
      </c>
      <c r="B17" s="162" t="s">
        <v>489</v>
      </c>
      <c r="C17" s="162" t="s">
        <v>550</v>
      </c>
      <c r="D17" s="162" t="s">
        <v>551</v>
      </c>
      <c r="E17" s="163" t="s">
        <v>552</v>
      </c>
      <c r="F17" s="164" t="str">
        <f t="shared" si="0"/>
        <v>Adams-016</v>
      </c>
      <c r="G17" s="168" t="s">
        <v>6511</v>
      </c>
      <c r="H17" s="162" t="s">
        <v>553</v>
      </c>
    </row>
    <row r="18" spans="1:8" x14ac:dyDescent="0.25">
      <c r="A18" s="162" t="s">
        <v>488</v>
      </c>
      <c r="B18" s="162" t="s">
        <v>489</v>
      </c>
      <c r="C18" s="162" t="s">
        <v>554</v>
      </c>
      <c r="D18" s="162" t="s">
        <v>555</v>
      </c>
      <c r="E18" s="163" t="s">
        <v>556</v>
      </c>
      <c r="F18" s="164" t="str">
        <f t="shared" si="0"/>
        <v>Adams-017</v>
      </c>
      <c r="G18" s="168" t="s">
        <v>6512</v>
      </c>
      <c r="H18" s="162" t="s">
        <v>557</v>
      </c>
    </row>
    <row r="19" spans="1:8" x14ac:dyDescent="0.25">
      <c r="A19" s="162" t="s">
        <v>488</v>
      </c>
      <c r="B19" s="162" t="s">
        <v>489</v>
      </c>
      <c r="C19" s="162" t="s">
        <v>558</v>
      </c>
      <c r="D19" s="162" t="s">
        <v>559</v>
      </c>
      <c r="E19" s="163" t="s">
        <v>560</v>
      </c>
      <c r="F19" s="164" t="str">
        <f t="shared" si="0"/>
        <v>Adams-018</v>
      </c>
      <c r="G19" s="168" t="s">
        <v>6513</v>
      </c>
      <c r="H19" s="162" t="s">
        <v>561</v>
      </c>
    </row>
    <row r="20" spans="1:8" x14ac:dyDescent="0.25">
      <c r="A20" s="162" t="s">
        <v>488</v>
      </c>
      <c r="B20" s="162" t="s">
        <v>489</v>
      </c>
      <c r="C20" s="162" t="s">
        <v>562</v>
      </c>
      <c r="D20" s="162" t="s">
        <v>563</v>
      </c>
      <c r="E20" s="163" t="s">
        <v>564</v>
      </c>
      <c r="F20" s="164" t="str">
        <f t="shared" si="0"/>
        <v>Adams-019</v>
      </c>
      <c r="G20" s="168" t="s">
        <v>6514</v>
      </c>
      <c r="H20" s="162" t="s">
        <v>565</v>
      </c>
    </row>
    <row r="21" spans="1:8" x14ac:dyDescent="0.25">
      <c r="A21" s="162" t="s">
        <v>488</v>
      </c>
      <c r="B21" s="162" t="s">
        <v>489</v>
      </c>
      <c r="C21" s="162" t="s">
        <v>566</v>
      </c>
      <c r="D21" s="162" t="s">
        <v>567</v>
      </c>
      <c r="E21" s="163" t="s">
        <v>568</v>
      </c>
      <c r="F21" s="164" t="str">
        <f t="shared" si="0"/>
        <v>Adams-020</v>
      </c>
      <c r="G21" s="168" t="s">
        <v>6515</v>
      </c>
      <c r="H21" s="162" t="s">
        <v>569</v>
      </c>
    </row>
    <row r="22" spans="1:8" x14ac:dyDescent="0.25">
      <c r="A22" s="162" t="s">
        <v>488</v>
      </c>
      <c r="B22" s="162" t="s">
        <v>489</v>
      </c>
      <c r="C22" s="162" t="s">
        <v>570</v>
      </c>
      <c r="D22" s="162" t="s">
        <v>571</v>
      </c>
      <c r="E22" s="163" t="s">
        <v>572</v>
      </c>
      <c r="F22" s="164" t="str">
        <f t="shared" si="0"/>
        <v>Adams-021</v>
      </c>
      <c r="G22" s="168" t="s">
        <v>6516</v>
      </c>
      <c r="H22" s="162" t="s">
        <v>573</v>
      </c>
    </row>
    <row r="23" spans="1:8" x14ac:dyDescent="0.25">
      <c r="A23" s="162" t="s">
        <v>488</v>
      </c>
      <c r="B23" s="162" t="s">
        <v>489</v>
      </c>
      <c r="C23" s="162" t="s">
        <v>574</v>
      </c>
      <c r="D23" s="162" t="s">
        <v>575</v>
      </c>
      <c r="E23" s="163" t="s">
        <v>576</v>
      </c>
      <c r="F23" s="164" t="str">
        <f t="shared" si="0"/>
        <v>Adams-022</v>
      </c>
      <c r="G23" s="168" t="s">
        <v>6517</v>
      </c>
      <c r="H23" s="162" t="s">
        <v>577</v>
      </c>
    </row>
    <row r="24" spans="1:8" x14ac:dyDescent="0.25">
      <c r="A24" s="162" t="s">
        <v>488</v>
      </c>
      <c r="B24" s="162" t="s">
        <v>489</v>
      </c>
      <c r="C24" s="162" t="s">
        <v>578</v>
      </c>
      <c r="D24" s="162" t="s">
        <v>579</v>
      </c>
      <c r="E24" s="163" t="s">
        <v>580</v>
      </c>
      <c r="F24" s="164" t="str">
        <f t="shared" si="0"/>
        <v>Adams-023</v>
      </c>
      <c r="G24" s="168" t="s">
        <v>6518</v>
      </c>
      <c r="H24" s="162" t="s">
        <v>581</v>
      </c>
    </row>
    <row r="25" spans="1:8" x14ac:dyDescent="0.25">
      <c r="A25" s="162" t="s">
        <v>582</v>
      </c>
      <c r="B25" s="162" t="s">
        <v>583</v>
      </c>
      <c r="C25" s="162" t="s">
        <v>584</v>
      </c>
      <c r="D25" s="162" t="s">
        <v>585</v>
      </c>
      <c r="E25" s="163" t="s">
        <v>586</v>
      </c>
      <c r="F25" s="164" t="str">
        <f t="shared" si="0"/>
        <v>Allen-038</v>
      </c>
      <c r="G25" s="168" t="s">
        <v>6519</v>
      </c>
      <c r="H25" s="162" t="s">
        <v>587</v>
      </c>
    </row>
    <row r="26" spans="1:8" x14ac:dyDescent="0.25">
      <c r="A26" s="162" t="s">
        <v>582</v>
      </c>
      <c r="B26" s="162" t="s">
        <v>583</v>
      </c>
      <c r="C26" s="162" t="s">
        <v>588</v>
      </c>
      <c r="D26" s="162" t="s">
        <v>489</v>
      </c>
      <c r="E26" s="163" t="s">
        <v>589</v>
      </c>
      <c r="F26" s="164" t="str">
        <f t="shared" si="0"/>
        <v>Allen-039</v>
      </c>
      <c r="G26" s="168" t="s">
        <v>6520</v>
      </c>
      <c r="H26" s="162" t="s">
        <v>590</v>
      </c>
    </row>
    <row r="27" spans="1:8" x14ac:dyDescent="0.25">
      <c r="A27" s="162" t="s">
        <v>582</v>
      </c>
      <c r="B27" s="162" t="s">
        <v>583</v>
      </c>
      <c r="C27" s="162" t="s">
        <v>591</v>
      </c>
      <c r="D27" s="162" t="s">
        <v>592</v>
      </c>
      <c r="E27" s="163" t="s">
        <v>593</v>
      </c>
      <c r="F27" s="164" t="str">
        <f t="shared" si="0"/>
        <v>Allen-040</v>
      </c>
      <c r="G27" s="168" t="s">
        <v>6521</v>
      </c>
      <c r="H27" s="162" t="s">
        <v>594</v>
      </c>
    </row>
    <row r="28" spans="1:8" x14ac:dyDescent="0.25">
      <c r="A28" s="162" t="s">
        <v>582</v>
      </c>
      <c r="B28" s="162" t="s">
        <v>583</v>
      </c>
      <c r="C28" s="162" t="s">
        <v>595</v>
      </c>
      <c r="D28" s="162" t="s">
        <v>596</v>
      </c>
      <c r="E28" s="163" t="s">
        <v>597</v>
      </c>
      <c r="F28" s="164" t="str">
        <f t="shared" si="0"/>
        <v>Allen-041</v>
      </c>
      <c r="G28" s="168" t="s">
        <v>6522</v>
      </c>
      <c r="H28" s="162" t="s">
        <v>598</v>
      </c>
    </row>
    <row r="29" spans="1:8" x14ac:dyDescent="0.25">
      <c r="A29" s="162" t="s">
        <v>582</v>
      </c>
      <c r="B29" s="162" t="s">
        <v>583</v>
      </c>
      <c r="C29" s="162" t="s">
        <v>599</v>
      </c>
      <c r="D29" s="162" t="s">
        <v>600</v>
      </c>
      <c r="E29" s="163" t="s">
        <v>601</v>
      </c>
      <c r="F29" s="164" t="str">
        <f t="shared" si="0"/>
        <v>Allen-042</v>
      </c>
      <c r="G29" s="168" t="s">
        <v>6523</v>
      </c>
      <c r="H29" s="162" t="s">
        <v>602</v>
      </c>
    </row>
    <row r="30" spans="1:8" x14ac:dyDescent="0.25">
      <c r="A30" s="162" t="s">
        <v>582</v>
      </c>
      <c r="B30" s="162" t="s">
        <v>583</v>
      </c>
      <c r="C30" s="162" t="s">
        <v>603</v>
      </c>
      <c r="D30" s="162" t="s">
        <v>604</v>
      </c>
      <c r="E30" s="163" t="s">
        <v>605</v>
      </c>
      <c r="F30" s="164" t="str">
        <f t="shared" si="0"/>
        <v>Allen-043</v>
      </c>
      <c r="G30" s="168" t="s">
        <v>6524</v>
      </c>
      <c r="H30" s="162" t="s">
        <v>606</v>
      </c>
    </row>
    <row r="31" spans="1:8" x14ac:dyDescent="0.25">
      <c r="A31" s="162" t="s">
        <v>582</v>
      </c>
      <c r="B31" s="162" t="s">
        <v>583</v>
      </c>
      <c r="C31" s="162" t="s">
        <v>607</v>
      </c>
      <c r="D31" s="162" t="s">
        <v>608</v>
      </c>
      <c r="E31" s="163" t="s">
        <v>609</v>
      </c>
      <c r="F31" s="164" t="str">
        <f t="shared" si="0"/>
        <v>Allen-044</v>
      </c>
      <c r="G31" s="168" t="s">
        <v>6525</v>
      </c>
      <c r="H31" s="162" t="s">
        <v>610</v>
      </c>
    </row>
    <row r="32" spans="1:8" x14ac:dyDescent="0.25">
      <c r="A32" s="162" t="s">
        <v>582</v>
      </c>
      <c r="B32" s="162" t="s">
        <v>583</v>
      </c>
      <c r="C32" s="162" t="s">
        <v>611</v>
      </c>
      <c r="D32" s="162" t="s">
        <v>612</v>
      </c>
      <c r="E32" s="163" t="s">
        <v>613</v>
      </c>
      <c r="F32" s="164" t="str">
        <f t="shared" si="0"/>
        <v>Allen-045</v>
      </c>
      <c r="G32" s="168" t="s">
        <v>6526</v>
      </c>
      <c r="H32" s="162" t="s">
        <v>614</v>
      </c>
    </row>
    <row r="33" spans="1:8" x14ac:dyDescent="0.25">
      <c r="A33" s="162" t="s">
        <v>582</v>
      </c>
      <c r="B33" s="162" t="s">
        <v>583</v>
      </c>
      <c r="C33" s="162" t="s">
        <v>615</v>
      </c>
      <c r="D33" s="162" t="s">
        <v>616</v>
      </c>
      <c r="E33" s="163" t="s">
        <v>617</v>
      </c>
      <c r="F33" s="164" t="str">
        <f t="shared" si="0"/>
        <v>Allen-046</v>
      </c>
      <c r="G33" s="168" t="s">
        <v>6527</v>
      </c>
      <c r="H33" s="162" t="s">
        <v>618</v>
      </c>
    </row>
    <row r="34" spans="1:8" x14ac:dyDescent="0.25">
      <c r="A34" s="162" t="s">
        <v>582</v>
      </c>
      <c r="B34" s="162" t="s">
        <v>583</v>
      </c>
      <c r="C34" s="162" t="s">
        <v>619</v>
      </c>
      <c r="D34" s="162" t="s">
        <v>620</v>
      </c>
      <c r="E34" s="163" t="s">
        <v>621</v>
      </c>
      <c r="F34" s="164" t="str">
        <f t="shared" si="0"/>
        <v>Allen-047</v>
      </c>
      <c r="G34" s="168" t="s">
        <v>6528</v>
      </c>
      <c r="H34" s="162" t="s">
        <v>622</v>
      </c>
    </row>
    <row r="35" spans="1:8" x14ac:dyDescent="0.25">
      <c r="A35" s="162" t="s">
        <v>582</v>
      </c>
      <c r="B35" s="162" t="s">
        <v>583</v>
      </c>
      <c r="C35" s="162" t="s">
        <v>623</v>
      </c>
      <c r="D35" s="162" t="s">
        <v>624</v>
      </c>
      <c r="E35" s="163" t="s">
        <v>625</v>
      </c>
      <c r="F35" s="164" t="str">
        <f t="shared" si="0"/>
        <v>Allen-048</v>
      </c>
      <c r="G35" s="168" t="s">
        <v>6529</v>
      </c>
      <c r="H35" s="162" t="s">
        <v>626</v>
      </c>
    </row>
    <row r="36" spans="1:8" x14ac:dyDescent="0.25">
      <c r="A36" s="162" t="s">
        <v>582</v>
      </c>
      <c r="B36" s="162" t="s">
        <v>583</v>
      </c>
      <c r="C36" s="162" t="s">
        <v>627</v>
      </c>
      <c r="D36" s="162" t="s">
        <v>628</v>
      </c>
      <c r="E36" s="163" t="s">
        <v>629</v>
      </c>
      <c r="F36" s="164" t="str">
        <f t="shared" si="0"/>
        <v>Allen-049</v>
      </c>
      <c r="G36" s="168" t="s">
        <v>6530</v>
      </c>
      <c r="H36" s="162" t="s">
        <v>630</v>
      </c>
    </row>
    <row r="37" spans="1:8" x14ac:dyDescent="0.25">
      <c r="A37" s="162" t="s">
        <v>582</v>
      </c>
      <c r="B37" s="162" t="s">
        <v>583</v>
      </c>
      <c r="C37" s="162" t="s">
        <v>631</v>
      </c>
      <c r="D37" s="162" t="s">
        <v>632</v>
      </c>
      <c r="E37" s="163" t="s">
        <v>633</v>
      </c>
      <c r="F37" s="164" t="str">
        <f t="shared" si="0"/>
        <v>Allen-050</v>
      </c>
      <c r="G37" s="168" t="s">
        <v>6531</v>
      </c>
      <c r="H37" s="162" t="s">
        <v>634</v>
      </c>
    </row>
    <row r="38" spans="1:8" x14ac:dyDescent="0.25">
      <c r="A38" s="162" t="s">
        <v>582</v>
      </c>
      <c r="B38" s="162" t="s">
        <v>583</v>
      </c>
      <c r="C38" s="162" t="s">
        <v>635</v>
      </c>
      <c r="D38" s="162" t="s">
        <v>636</v>
      </c>
      <c r="E38" s="163" t="s">
        <v>637</v>
      </c>
      <c r="F38" s="164" t="str">
        <f t="shared" si="0"/>
        <v>Allen-051</v>
      </c>
      <c r="G38" s="168" t="s">
        <v>6532</v>
      </c>
      <c r="H38" s="162" t="s">
        <v>638</v>
      </c>
    </row>
    <row r="39" spans="1:8" x14ac:dyDescent="0.25">
      <c r="A39" s="162" t="s">
        <v>582</v>
      </c>
      <c r="B39" s="162" t="s">
        <v>583</v>
      </c>
      <c r="C39" s="162" t="s">
        <v>639</v>
      </c>
      <c r="D39" s="162" t="s">
        <v>640</v>
      </c>
      <c r="E39" s="163" t="s">
        <v>641</v>
      </c>
      <c r="F39" s="164" t="str">
        <f t="shared" si="0"/>
        <v>Allen-052</v>
      </c>
      <c r="G39" s="168" t="s">
        <v>6533</v>
      </c>
      <c r="H39" s="162" t="s">
        <v>642</v>
      </c>
    </row>
    <row r="40" spans="1:8" x14ac:dyDescent="0.25">
      <c r="A40" s="162" t="s">
        <v>582</v>
      </c>
      <c r="B40" s="162" t="s">
        <v>583</v>
      </c>
      <c r="C40" s="162" t="s">
        <v>643</v>
      </c>
      <c r="D40" s="162" t="s">
        <v>644</v>
      </c>
      <c r="E40" s="163" t="s">
        <v>645</v>
      </c>
      <c r="F40" s="164" t="str">
        <f t="shared" si="0"/>
        <v>Allen-053</v>
      </c>
      <c r="G40" s="168" t="s">
        <v>6534</v>
      </c>
      <c r="H40" s="162" t="s">
        <v>646</v>
      </c>
    </row>
    <row r="41" spans="1:8" x14ac:dyDescent="0.25">
      <c r="A41" s="162" t="s">
        <v>582</v>
      </c>
      <c r="B41" s="162" t="s">
        <v>583</v>
      </c>
      <c r="C41" s="162" t="s">
        <v>647</v>
      </c>
      <c r="D41" s="162" t="s">
        <v>648</v>
      </c>
      <c r="E41" s="163" t="s">
        <v>649</v>
      </c>
      <c r="F41" s="164" t="str">
        <f t="shared" si="0"/>
        <v>Allen-054</v>
      </c>
      <c r="G41" s="168" t="s">
        <v>6535</v>
      </c>
      <c r="H41" s="162" t="s">
        <v>650</v>
      </c>
    </row>
    <row r="42" spans="1:8" x14ac:dyDescent="0.25">
      <c r="A42" s="162" t="s">
        <v>582</v>
      </c>
      <c r="B42" s="162" t="s">
        <v>583</v>
      </c>
      <c r="C42" s="162" t="s">
        <v>651</v>
      </c>
      <c r="D42" s="162" t="s">
        <v>652</v>
      </c>
      <c r="E42" s="163" t="s">
        <v>653</v>
      </c>
      <c r="F42" s="164" t="str">
        <f t="shared" si="0"/>
        <v>Allen-055</v>
      </c>
      <c r="G42" s="168" t="s">
        <v>6536</v>
      </c>
      <c r="H42" s="162" t="s">
        <v>654</v>
      </c>
    </row>
    <row r="43" spans="1:8" x14ac:dyDescent="0.25">
      <c r="A43" s="162" t="s">
        <v>582</v>
      </c>
      <c r="B43" s="162" t="s">
        <v>583</v>
      </c>
      <c r="C43" s="162" t="s">
        <v>655</v>
      </c>
      <c r="D43" s="162" t="s">
        <v>656</v>
      </c>
      <c r="E43" s="163" t="s">
        <v>657</v>
      </c>
      <c r="F43" s="164" t="str">
        <f t="shared" si="0"/>
        <v>Allen-056</v>
      </c>
      <c r="G43" s="168" t="s">
        <v>6537</v>
      </c>
      <c r="H43" s="162" t="s">
        <v>658</v>
      </c>
    </row>
    <row r="44" spans="1:8" x14ac:dyDescent="0.25">
      <c r="A44" s="162" t="s">
        <v>582</v>
      </c>
      <c r="B44" s="162" t="s">
        <v>583</v>
      </c>
      <c r="C44" s="162" t="s">
        <v>659</v>
      </c>
      <c r="D44" s="162" t="s">
        <v>660</v>
      </c>
      <c r="E44" s="163" t="s">
        <v>661</v>
      </c>
      <c r="F44" s="164" t="str">
        <f t="shared" si="0"/>
        <v>Allen-057</v>
      </c>
      <c r="G44" s="168" t="s">
        <v>6538</v>
      </c>
      <c r="H44" s="162" t="s">
        <v>662</v>
      </c>
    </row>
    <row r="45" spans="1:8" x14ac:dyDescent="0.25">
      <c r="A45" s="162" t="s">
        <v>582</v>
      </c>
      <c r="B45" s="162" t="s">
        <v>583</v>
      </c>
      <c r="C45" s="162" t="s">
        <v>663</v>
      </c>
      <c r="D45" s="162" t="s">
        <v>664</v>
      </c>
      <c r="E45" s="163" t="s">
        <v>665</v>
      </c>
      <c r="F45" s="164" t="str">
        <f t="shared" si="0"/>
        <v>Allen-058</v>
      </c>
      <c r="G45" s="168" t="s">
        <v>6539</v>
      </c>
      <c r="H45" s="162" t="s">
        <v>666</v>
      </c>
    </row>
    <row r="46" spans="1:8" x14ac:dyDescent="0.25">
      <c r="A46" s="162" t="s">
        <v>582</v>
      </c>
      <c r="B46" s="162" t="s">
        <v>583</v>
      </c>
      <c r="C46" s="162" t="s">
        <v>667</v>
      </c>
      <c r="D46" s="162" t="s">
        <v>668</v>
      </c>
      <c r="E46" s="163" t="s">
        <v>669</v>
      </c>
      <c r="F46" s="164" t="str">
        <f t="shared" si="0"/>
        <v>Allen-059</v>
      </c>
      <c r="G46" s="168" t="s">
        <v>6540</v>
      </c>
      <c r="H46" s="162" t="s">
        <v>670</v>
      </c>
    </row>
    <row r="47" spans="1:8" x14ac:dyDescent="0.25">
      <c r="A47" s="162" t="s">
        <v>582</v>
      </c>
      <c r="B47" s="162" t="s">
        <v>583</v>
      </c>
      <c r="C47" s="162" t="s">
        <v>671</v>
      </c>
      <c r="D47" s="162" t="s">
        <v>672</v>
      </c>
      <c r="E47" s="163" t="s">
        <v>673</v>
      </c>
      <c r="F47" s="164" t="str">
        <f t="shared" si="0"/>
        <v>Allen-060</v>
      </c>
      <c r="G47" s="168" t="s">
        <v>6541</v>
      </c>
      <c r="H47" s="162" t="s">
        <v>674</v>
      </c>
    </row>
    <row r="48" spans="1:8" x14ac:dyDescent="0.25">
      <c r="A48" s="162" t="s">
        <v>582</v>
      </c>
      <c r="B48" s="162" t="s">
        <v>583</v>
      </c>
      <c r="C48" s="162" t="s">
        <v>675</v>
      </c>
      <c r="D48" s="162" t="s">
        <v>676</v>
      </c>
      <c r="E48" s="163" t="s">
        <v>677</v>
      </c>
      <c r="F48" s="164" t="str">
        <f t="shared" si="0"/>
        <v>Allen-061</v>
      </c>
      <c r="G48" s="168" t="s">
        <v>6542</v>
      </c>
      <c r="H48" s="162" t="s">
        <v>678</v>
      </c>
    </row>
    <row r="49" spans="1:8" x14ac:dyDescent="0.25">
      <c r="A49" s="162" t="s">
        <v>582</v>
      </c>
      <c r="B49" s="162" t="s">
        <v>583</v>
      </c>
      <c r="C49" s="162" t="s">
        <v>679</v>
      </c>
      <c r="D49" s="162" t="s">
        <v>680</v>
      </c>
      <c r="E49" s="163" t="s">
        <v>681</v>
      </c>
      <c r="F49" s="164" t="str">
        <f t="shared" si="0"/>
        <v>Allen-062</v>
      </c>
      <c r="G49" s="168" t="s">
        <v>6543</v>
      </c>
      <c r="H49" s="162" t="s">
        <v>682</v>
      </c>
    </row>
    <row r="50" spans="1:8" x14ac:dyDescent="0.25">
      <c r="A50" s="162" t="s">
        <v>582</v>
      </c>
      <c r="B50" s="162" t="s">
        <v>583</v>
      </c>
      <c r="C50" s="162" t="s">
        <v>683</v>
      </c>
      <c r="D50" s="162" t="s">
        <v>684</v>
      </c>
      <c r="E50" s="163" t="s">
        <v>685</v>
      </c>
      <c r="F50" s="164" t="str">
        <f t="shared" si="0"/>
        <v>Allen-063</v>
      </c>
      <c r="G50" s="168" t="s">
        <v>6544</v>
      </c>
      <c r="H50" s="162" t="s">
        <v>686</v>
      </c>
    </row>
    <row r="51" spans="1:8" x14ac:dyDescent="0.25">
      <c r="A51" s="162" t="s">
        <v>582</v>
      </c>
      <c r="B51" s="162" t="s">
        <v>583</v>
      </c>
      <c r="C51" s="162" t="s">
        <v>687</v>
      </c>
      <c r="D51" s="162" t="s">
        <v>688</v>
      </c>
      <c r="E51" s="163" t="s">
        <v>689</v>
      </c>
      <c r="F51" s="164" t="str">
        <f t="shared" si="0"/>
        <v>Allen-064</v>
      </c>
      <c r="G51" s="168" t="s">
        <v>6545</v>
      </c>
      <c r="H51" s="162" t="s">
        <v>690</v>
      </c>
    </row>
    <row r="52" spans="1:8" x14ac:dyDescent="0.25">
      <c r="A52" s="162" t="s">
        <v>582</v>
      </c>
      <c r="B52" s="162" t="s">
        <v>583</v>
      </c>
      <c r="C52" s="162" t="s">
        <v>691</v>
      </c>
      <c r="D52" s="162" t="s">
        <v>692</v>
      </c>
      <c r="E52" s="163" t="s">
        <v>693</v>
      </c>
      <c r="F52" s="164" t="str">
        <f t="shared" si="0"/>
        <v>Allen-065</v>
      </c>
      <c r="G52" s="168" t="s">
        <v>6546</v>
      </c>
      <c r="H52" s="162" t="s">
        <v>694</v>
      </c>
    </row>
    <row r="53" spans="1:8" x14ac:dyDescent="0.25">
      <c r="A53" s="162" t="s">
        <v>582</v>
      </c>
      <c r="B53" s="162" t="s">
        <v>583</v>
      </c>
      <c r="C53" s="162" t="s">
        <v>695</v>
      </c>
      <c r="D53" s="162" t="s">
        <v>696</v>
      </c>
      <c r="E53" s="163" t="s">
        <v>697</v>
      </c>
      <c r="F53" s="164" t="str">
        <f t="shared" si="0"/>
        <v>Allen-066</v>
      </c>
      <c r="G53" s="168" t="s">
        <v>6547</v>
      </c>
      <c r="H53" s="162" t="s">
        <v>698</v>
      </c>
    </row>
    <row r="54" spans="1:8" x14ac:dyDescent="0.25">
      <c r="A54" s="162" t="s">
        <v>582</v>
      </c>
      <c r="B54" s="162" t="s">
        <v>583</v>
      </c>
      <c r="C54" s="162" t="s">
        <v>699</v>
      </c>
      <c r="D54" s="162" t="s">
        <v>700</v>
      </c>
      <c r="E54" s="163" t="s">
        <v>701</v>
      </c>
      <c r="F54" s="164" t="str">
        <f t="shared" si="0"/>
        <v>Allen-067</v>
      </c>
      <c r="G54" s="168" t="s">
        <v>6548</v>
      </c>
      <c r="H54" s="162" t="s">
        <v>702</v>
      </c>
    </row>
    <row r="55" spans="1:8" x14ac:dyDescent="0.25">
      <c r="A55" s="162" t="s">
        <v>582</v>
      </c>
      <c r="B55" s="162" t="s">
        <v>583</v>
      </c>
      <c r="C55" s="162" t="s">
        <v>703</v>
      </c>
      <c r="D55" s="162" t="s">
        <v>704</v>
      </c>
      <c r="E55" s="163" t="s">
        <v>705</v>
      </c>
      <c r="F55" s="164" t="str">
        <f t="shared" si="0"/>
        <v>Allen-068</v>
      </c>
      <c r="G55" s="168" t="s">
        <v>6549</v>
      </c>
      <c r="H55" s="162" t="s">
        <v>706</v>
      </c>
    </row>
    <row r="56" spans="1:8" x14ac:dyDescent="0.25">
      <c r="A56" s="162" t="s">
        <v>582</v>
      </c>
      <c r="B56" s="162" t="s">
        <v>583</v>
      </c>
      <c r="C56" s="162" t="s">
        <v>707</v>
      </c>
      <c r="D56" s="162" t="s">
        <v>708</v>
      </c>
      <c r="E56" s="163" t="s">
        <v>709</v>
      </c>
      <c r="F56" s="164" t="str">
        <f t="shared" si="0"/>
        <v>Allen-069</v>
      </c>
      <c r="G56" s="168" t="s">
        <v>6550</v>
      </c>
      <c r="H56" s="162" t="s">
        <v>710</v>
      </c>
    </row>
    <row r="57" spans="1:8" x14ac:dyDescent="0.25">
      <c r="A57" s="162" t="s">
        <v>582</v>
      </c>
      <c r="B57" s="162" t="s">
        <v>583</v>
      </c>
      <c r="C57" s="162" t="s">
        <v>711</v>
      </c>
      <c r="D57" s="162" t="s">
        <v>712</v>
      </c>
      <c r="E57" s="163" t="s">
        <v>713</v>
      </c>
      <c r="F57" s="164" t="str">
        <f t="shared" si="0"/>
        <v>Allen-070</v>
      </c>
      <c r="G57" s="168" t="s">
        <v>6551</v>
      </c>
      <c r="H57" s="162" t="s">
        <v>714</v>
      </c>
    </row>
    <row r="58" spans="1:8" x14ac:dyDescent="0.25">
      <c r="A58" s="162" t="s">
        <v>582</v>
      </c>
      <c r="B58" s="162" t="s">
        <v>583</v>
      </c>
      <c r="C58" s="162" t="s">
        <v>715</v>
      </c>
      <c r="D58" s="162" t="s">
        <v>716</v>
      </c>
      <c r="E58" s="163" t="s">
        <v>717</v>
      </c>
      <c r="F58" s="164" t="str">
        <f t="shared" si="0"/>
        <v>Allen-071</v>
      </c>
      <c r="G58" s="168" t="s">
        <v>6552</v>
      </c>
      <c r="H58" s="162" t="s">
        <v>718</v>
      </c>
    </row>
    <row r="59" spans="1:8" x14ac:dyDescent="0.25">
      <c r="A59" s="162" t="s">
        <v>582</v>
      </c>
      <c r="B59" s="162" t="s">
        <v>583</v>
      </c>
      <c r="C59" s="162" t="s">
        <v>719</v>
      </c>
      <c r="D59" s="162" t="s">
        <v>720</v>
      </c>
      <c r="E59" s="163" t="s">
        <v>721</v>
      </c>
      <c r="F59" s="164" t="str">
        <f t="shared" si="0"/>
        <v>Allen-072</v>
      </c>
      <c r="G59" s="168" t="s">
        <v>6553</v>
      </c>
      <c r="H59" s="162" t="s">
        <v>722</v>
      </c>
    </row>
    <row r="60" spans="1:8" x14ac:dyDescent="0.25">
      <c r="A60" s="162" t="s">
        <v>582</v>
      </c>
      <c r="B60" s="162" t="s">
        <v>583</v>
      </c>
      <c r="C60" s="162" t="s">
        <v>723</v>
      </c>
      <c r="D60" s="162" t="s">
        <v>724</v>
      </c>
      <c r="E60" s="163" t="s">
        <v>725</v>
      </c>
      <c r="F60" s="164" t="str">
        <f t="shared" si="0"/>
        <v>Allen-073</v>
      </c>
      <c r="G60" s="168" t="s">
        <v>6554</v>
      </c>
      <c r="H60" s="162" t="s">
        <v>726</v>
      </c>
    </row>
    <row r="61" spans="1:8" x14ac:dyDescent="0.25">
      <c r="A61" s="162" t="s">
        <v>582</v>
      </c>
      <c r="B61" s="162" t="s">
        <v>583</v>
      </c>
      <c r="C61" s="162" t="s">
        <v>727</v>
      </c>
      <c r="D61" s="162" t="s">
        <v>728</v>
      </c>
      <c r="E61" s="163" t="s">
        <v>729</v>
      </c>
      <c r="F61" s="164" t="str">
        <f t="shared" si="0"/>
        <v>Allen-074</v>
      </c>
      <c r="G61" s="168" t="s">
        <v>6555</v>
      </c>
      <c r="H61" s="162" t="s">
        <v>730</v>
      </c>
    </row>
    <row r="62" spans="1:8" x14ac:dyDescent="0.25">
      <c r="A62" s="162" t="s">
        <v>582</v>
      </c>
      <c r="B62" s="162" t="s">
        <v>583</v>
      </c>
      <c r="C62" s="162" t="s">
        <v>731</v>
      </c>
      <c r="D62" s="162" t="s">
        <v>732</v>
      </c>
      <c r="E62" s="163" t="s">
        <v>733</v>
      </c>
      <c r="F62" s="164" t="str">
        <f t="shared" si="0"/>
        <v>Allen-075</v>
      </c>
      <c r="G62" s="168" t="s">
        <v>6556</v>
      </c>
      <c r="H62" s="162" t="s">
        <v>734</v>
      </c>
    </row>
    <row r="63" spans="1:8" x14ac:dyDescent="0.25">
      <c r="A63" s="162" t="s">
        <v>582</v>
      </c>
      <c r="B63" s="162" t="s">
        <v>583</v>
      </c>
      <c r="C63" s="162" t="s">
        <v>735</v>
      </c>
      <c r="D63" s="162" t="s">
        <v>736</v>
      </c>
      <c r="E63" s="163" t="s">
        <v>737</v>
      </c>
      <c r="F63" s="164" t="str">
        <f t="shared" si="0"/>
        <v>Allen-076</v>
      </c>
      <c r="G63" s="168" t="s">
        <v>6557</v>
      </c>
      <c r="H63" s="162" t="s">
        <v>738</v>
      </c>
    </row>
    <row r="64" spans="1:8" x14ac:dyDescent="0.25">
      <c r="A64" s="162" t="s">
        <v>582</v>
      </c>
      <c r="B64" s="162" t="s">
        <v>583</v>
      </c>
      <c r="C64" s="162" t="s">
        <v>739</v>
      </c>
      <c r="D64" s="162" t="s">
        <v>740</v>
      </c>
      <c r="E64" s="163" t="s">
        <v>741</v>
      </c>
      <c r="F64" s="164" t="str">
        <f t="shared" si="0"/>
        <v>Allen-077</v>
      </c>
      <c r="G64" s="168" t="s">
        <v>6558</v>
      </c>
      <c r="H64" s="162" t="s">
        <v>742</v>
      </c>
    </row>
    <row r="65" spans="1:8" x14ac:dyDescent="0.25">
      <c r="A65" s="162" t="s">
        <v>582</v>
      </c>
      <c r="B65" s="162" t="s">
        <v>583</v>
      </c>
      <c r="C65" s="162" t="s">
        <v>743</v>
      </c>
      <c r="D65" s="162" t="s">
        <v>744</v>
      </c>
      <c r="E65" s="163" t="s">
        <v>745</v>
      </c>
      <c r="F65" s="164" t="str">
        <f t="shared" si="0"/>
        <v>Allen-079</v>
      </c>
      <c r="G65" s="168" t="s">
        <v>6559</v>
      </c>
      <c r="H65" s="162" t="s">
        <v>746</v>
      </c>
    </row>
    <row r="66" spans="1:8" x14ac:dyDescent="0.25">
      <c r="A66" s="162" t="s">
        <v>582</v>
      </c>
      <c r="B66" s="162" t="s">
        <v>583</v>
      </c>
      <c r="C66" s="162" t="s">
        <v>747</v>
      </c>
      <c r="D66" s="162" t="s">
        <v>748</v>
      </c>
      <c r="E66" s="163" t="s">
        <v>749</v>
      </c>
      <c r="F66" s="164" t="str">
        <f t="shared" si="0"/>
        <v>Allen-080</v>
      </c>
      <c r="G66" s="168" t="s">
        <v>6560</v>
      </c>
      <c r="H66" s="162" t="s">
        <v>750</v>
      </c>
    </row>
    <row r="67" spans="1:8" x14ac:dyDescent="0.25">
      <c r="A67" s="162" t="s">
        <v>582</v>
      </c>
      <c r="B67" s="162" t="s">
        <v>583</v>
      </c>
      <c r="C67" s="162" t="s">
        <v>751</v>
      </c>
      <c r="D67" s="162" t="s">
        <v>752</v>
      </c>
      <c r="E67" s="163" t="s">
        <v>753</v>
      </c>
      <c r="F67" s="164" t="str">
        <f t="shared" ref="F67:F130" si="1">B67&amp;"-"&amp;C67</f>
        <v>Allen-082</v>
      </c>
      <c r="G67" s="168" t="s">
        <v>6561</v>
      </c>
      <c r="H67" s="162" t="s">
        <v>754</v>
      </c>
    </row>
    <row r="68" spans="1:8" x14ac:dyDescent="0.25">
      <c r="A68" s="162" t="s">
        <v>582</v>
      </c>
      <c r="B68" s="162" t="s">
        <v>583</v>
      </c>
      <c r="C68" s="162" t="s">
        <v>755</v>
      </c>
      <c r="D68" s="162" t="s">
        <v>756</v>
      </c>
      <c r="E68" s="163" t="s">
        <v>757</v>
      </c>
      <c r="F68" s="164" t="str">
        <f t="shared" si="1"/>
        <v>Allen-085</v>
      </c>
      <c r="G68" s="168" t="s">
        <v>6562</v>
      </c>
      <c r="H68" s="162" t="s">
        <v>758</v>
      </c>
    </row>
    <row r="69" spans="1:8" x14ac:dyDescent="0.25">
      <c r="A69" s="162" t="s">
        <v>582</v>
      </c>
      <c r="B69" s="162" t="s">
        <v>583</v>
      </c>
      <c r="C69" s="162" t="s">
        <v>759</v>
      </c>
      <c r="D69" s="162" t="s">
        <v>760</v>
      </c>
      <c r="E69" s="163" t="s">
        <v>761</v>
      </c>
      <c r="F69" s="164" t="str">
        <f t="shared" si="1"/>
        <v>Allen-087</v>
      </c>
      <c r="G69" s="168" t="s">
        <v>6563</v>
      </c>
      <c r="H69" s="162" t="s">
        <v>762</v>
      </c>
    </row>
    <row r="70" spans="1:8" x14ac:dyDescent="0.25">
      <c r="A70" s="162" t="s">
        <v>582</v>
      </c>
      <c r="B70" s="162" t="s">
        <v>583</v>
      </c>
      <c r="C70" s="162" t="s">
        <v>763</v>
      </c>
      <c r="D70" s="162" t="s">
        <v>764</v>
      </c>
      <c r="E70" s="163" t="s">
        <v>765</v>
      </c>
      <c r="F70" s="164" t="str">
        <f t="shared" si="1"/>
        <v>Allen-091</v>
      </c>
      <c r="G70" s="168" t="s">
        <v>6564</v>
      </c>
      <c r="H70" s="162" t="s">
        <v>766</v>
      </c>
    </row>
    <row r="71" spans="1:8" x14ac:dyDescent="0.25">
      <c r="A71" s="162" t="s">
        <v>582</v>
      </c>
      <c r="B71" s="162" t="s">
        <v>583</v>
      </c>
      <c r="C71" s="162" t="s">
        <v>767</v>
      </c>
      <c r="D71" s="162" t="s">
        <v>768</v>
      </c>
      <c r="E71" s="163" t="s">
        <v>769</v>
      </c>
      <c r="F71" s="164" t="str">
        <f t="shared" si="1"/>
        <v>Allen-097</v>
      </c>
      <c r="G71" s="168" t="s">
        <v>6565</v>
      </c>
      <c r="H71" s="162" t="s">
        <v>770</v>
      </c>
    </row>
    <row r="72" spans="1:8" x14ac:dyDescent="0.25">
      <c r="A72" s="162" t="s">
        <v>582</v>
      </c>
      <c r="B72" s="162" t="s">
        <v>583</v>
      </c>
      <c r="C72" s="162" t="s">
        <v>771</v>
      </c>
      <c r="D72" s="162" t="s">
        <v>772</v>
      </c>
      <c r="E72" s="163" t="s">
        <v>773</v>
      </c>
      <c r="F72" s="164" t="str">
        <f t="shared" si="1"/>
        <v>Allen-102</v>
      </c>
      <c r="G72" s="168" t="s">
        <v>6566</v>
      </c>
      <c r="H72" s="162" t="s">
        <v>598</v>
      </c>
    </row>
    <row r="73" spans="1:8" x14ac:dyDescent="0.25">
      <c r="A73" s="162" t="s">
        <v>774</v>
      </c>
      <c r="B73" s="162" t="s">
        <v>775</v>
      </c>
      <c r="C73" s="162" t="s">
        <v>490</v>
      </c>
      <c r="D73" s="162" t="s">
        <v>776</v>
      </c>
      <c r="E73" s="163" t="s">
        <v>777</v>
      </c>
      <c r="F73" s="164" t="str">
        <f t="shared" si="1"/>
        <v>Bartholomew-001</v>
      </c>
      <c r="G73" s="168" t="s">
        <v>183</v>
      </c>
      <c r="H73" s="162" t="s">
        <v>778</v>
      </c>
    </row>
    <row r="74" spans="1:8" x14ac:dyDescent="0.25">
      <c r="A74" s="162" t="s">
        <v>774</v>
      </c>
      <c r="B74" s="162" t="s">
        <v>775</v>
      </c>
      <c r="C74" s="162" t="s">
        <v>494</v>
      </c>
      <c r="D74" s="162" t="s">
        <v>779</v>
      </c>
      <c r="E74" s="163" t="s">
        <v>780</v>
      </c>
      <c r="F74" s="164" t="str">
        <f t="shared" si="1"/>
        <v>Bartholomew-002</v>
      </c>
      <c r="G74" s="168" t="s">
        <v>6567</v>
      </c>
      <c r="H74" s="162" t="s">
        <v>781</v>
      </c>
    </row>
    <row r="75" spans="1:8" x14ac:dyDescent="0.25">
      <c r="A75" s="162" t="s">
        <v>774</v>
      </c>
      <c r="B75" s="162" t="s">
        <v>775</v>
      </c>
      <c r="C75" s="162" t="s">
        <v>498</v>
      </c>
      <c r="D75" s="162" t="s">
        <v>782</v>
      </c>
      <c r="E75" s="163" t="s">
        <v>783</v>
      </c>
      <c r="F75" s="164" t="str">
        <f t="shared" si="1"/>
        <v>Bartholomew-003</v>
      </c>
      <c r="G75" s="168" t="s">
        <v>185</v>
      </c>
      <c r="H75" s="162" t="s">
        <v>784</v>
      </c>
    </row>
    <row r="76" spans="1:8" x14ac:dyDescent="0.25">
      <c r="A76" s="162" t="s">
        <v>774</v>
      </c>
      <c r="B76" s="162" t="s">
        <v>775</v>
      </c>
      <c r="C76" s="162" t="s">
        <v>502</v>
      </c>
      <c r="D76" s="162" t="s">
        <v>785</v>
      </c>
      <c r="E76" s="163" t="s">
        <v>786</v>
      </c>
      <c r="F76" s="164" t="str">
        <f t="shared" si="1"/>
        <v>Bartholomew-004</v>
      </c>
      <c r="G76" s="168" t="s">
        <v>187</v>
      </c>
      <c r="H76" s="162" t="s">
        <v>787</v>
      </c>
    </row>
    <row r="77" spans="1:8" x14ac:dyDescent="0.25">
      <c r="A77" s="162" t="s">
        <v>774</v>
      </c>
      <c r="B77" s="162" t="s">
        <v>775</v>
      </c>
      <c r="C77" s="162" t="s">
        <v>506</v>
      </c>
      <c r="D77" s="162" t="s">
        <v>788</v>
      </c>
      <c r="E77" s="163" t="s">
        <v>789</v>
      </c>
      <c r="F77" s="164" t="str">
        <f t="shared" si="1"/>
        <v>Bartholomew-005</v>
      </c>
      <c r="G77" s="168" t="s">
        <v>6568</v>
      </c>
      <c r="H77" s="162" t="s">
        <v>790</v>
      </c>
    </row>
    <row r="78" spans="1:8" x14ac:dyDescent="0.25">
      <c r="A78" s="162" t="s">
        <v>774</v>
      </c>
      <c r="B78" s="162" t="s">
        <v>775</v>
      </c>
      <c r="C78" s="162" t="s">
        <v>510</v>
      </c>
      <c r="D78" s="162" t="s">
        <v>791</v>
      </c>
      <c r="E78" s="163" t="s">
        <v>792</v>
      </c>
      <c r="F78" s="164" t="str">
        <f t="shared" si="1"/>
        <v>Bartholomew-006</v>
      </c>
      <c r="G78" s="168" t="s">
        <v>6569</v>
      </c>
      <c r="H78" s="162" t="s">
        <v>793</v>
      </c>
    </row>
    <row r="79" spans="1:8" x14ac:dyDescent="0.25">
      <c r="A79" s="162" t="s">
        <v>774</v>
      </c>
      <c r="B79" s="162" t="s">
        <v>775</v>
      </c>
      <c r="C79" s="162" t="s">
        <v>514</v>
      </c>
      <c r="D79" s="162" t="s">
        <v>794</v>
      </c>
      <c r="E79" s="163" t="s">
        <v>795</v>
      </c>
      <c r="F79" s="164" t="str">
        <f t="shared" si="1"/>
        <v>Bartholomew-007</v>
      </c>
      <c r="G79" s="168" t="s">
        <v>6570</v>
      </c>
      <c r="H79" s="162" t="s">
        <v>796</v>
      </c>
    </row>
    <row r="80" spans="1:8" x14ac:dyDescent="0.25">
      <c r="A80" s="162" t="s">
        <v>774</v>
      </c>
      <c r="B80" s="162" t="s">
        <v>775</v>
      </c>
      <c r="C80" s="162" t="s">
        <v>518</v>
      </c>
      <c r="D80" s="162" t="s">
        <v>797</v>
      </c>
      <c r="E80" s="163" t="s">
        <v>798</v>
      </c>
      <c r="F80" s="164" t="str">
        <f t="shared" si="1"/>
        <v>Bartholomew-008</v>
      </c>
      <c r="G80" s="168" t="s">
        <v>6571</v>
      </c>
      <c r="H80" s="162" t="s">
        <v>799</v>
      </c>
    </row>
    <row r="81" spans="1:8" x14ac:dyDescent="0.25">
      <c r="A81" s="162" t="s">
        <v>774</v>
      </c>
      <c r="B81" s="162" t="s">
        <v>775</v>
      </c>
      <c r="C81" s="162" t="s">
        <v>522</v>
      </c>
      <c r="D81" s="162" t="s">
        <v>800</v>
      </c>
      <c r="E81" s="163" t="s">
        <v>801</v>
      </c>
      <c r="F81" s="164" t="str">
        <f t="shared" si="1"/>
        <v>Bartholomew-009</v>
      </c>
      <c r="G81" s="168" t="s">
        <v>6572</v>
      </c>
      <c r="H81" s="162" t="s">
        <v>802</v>
      </c>
    </row>
    <row r="82" spans="1:8" x14ac:dyDescent="0.25">
      <c r="A82" s="162" t="s">
        <v>774</v>
      </c>
      <c r="B82" s="162" t="s">
        <v>775</v>
      </c>
      <c r="C82" s="162" t="s">
        <v>526</v>
      </c>
      <c r="D82" s="162" t="s">
        <v>803</v>
      </c>
      <c r="E82" s="163" t="s">
        <v>804</v>
      </c>
      <c r="F82" s="164" t="str">
        <f t="shared" si="1"/>
        <v>Bartholomew-010</v>
      </c>
      <c r="G82" s="168" t="s">
        <v>6573</v>
      </c>
      <c r="H82" s="162" t="s">
        <v>805</v>
      </c>
    </row>
    <row r="83" spans="1:8" x14ac:dyDescent="0.25">
      <c r="A83" s="162" t="s">
        <v>774</v>
      </c>
      <c r="B83" s="162" t="s">
        <v>775</v>
      </c>
      <c r="C83" s="162" t="s">
        <v>530</v>
      </c>
      <c r="D83" s="162" t="s">
        <v>806</v>
      </c>
      <c r="E83" s="163" t="s">
        <v>807</v>
      </c>
      <c r="F83" s="164" t="str">
        <f t="shared" si="1"/>
        <v>Bartholomew-011</v>
      </c>
      <c r="G83" s="168" t="s">
        <v>6574</v>
      </c>
      <c r="H83" s="162" t="s">
        <v>808</v>
      </c>
    </row>
    <row r="84" spans="1:8" x14ac:dyDescent="0.25">
      <c r="A84" s="162" t="s">
        <v>774</v>
      </c>
      <c r="B84" s="162" t="s">
        <v>775</v>
      </c>
      <c r="C84" s="162" t="s">
        <v>534</v>
      </c>
      <c r="D84" s="162" t="s">
        <v>809</v>
      </c>
      <c r="E84" s="163" t="s">
        <v>810</v>
      </c>
      <c r="F84" s="164" t="str">
        <f t="shared" si="1"/>
        <v>Bartholomew-012</v>
      </c>
      <c r="G84" s="168" t="s">
        <v>189</v>
      </c>
      <c r="H84" s="162" t="s">
        <v>811</v>
      </c>
    </row>
    <row r="85" spans="1:8" x14ac:dyDescent="0.25">
      <c r="A85" s="162" t="s">
        <v>774</v>
      </c>
      <c r="B85" s="162" t="s">
        <v>775</v>
      </c>
      <c r="C85" s="162" t="s">
        <v>538</v>
      </c>
      <c r="D85" s="162" t="s">
        <v>812</v>
      </c>
      <c r="E85" s="163" t="s">
        <v>813</v>
      </c>
      <c r="F85" s="164" t="str">
        <f t="shared" si="1"/>
        <v>Bartholomew-013</v>
      </c>
      <c r="G85" s="168" t="s">
        <v>6575</v>
      </c>
      <c r="H85" s="162" t="s">
        <v>814</v>
      </c>
    </row>
    <row r="86" spans="1:8" x14ac:dyDescent="0.25">
      <c r="A86" s="162" t="s">
        <v>774</v>
      </c>
      <c r="B86" s="162" t="s">
        <v>775</v>
      </c>
      <c r="C86" s="162" t="s">
        <v>542</v>
      </c>
      <c r="D86" s="162" t="s">
        <v>815</v>
      </c>
      <c r="E86" s="163" t="s">
        <v>816</v>
      </c>
      <c r="F86" s="164" t="str">
        <f t="shared" si="1"/>
        <v>Bartholomew-014</v>
      </c>
      <c r="G86" s="168" t="s">
        <v>6576</v>
      </c>
      <c r="H86" s="162" t="s">
        <v>817</v>
      </c>
    </row>
    <row r="87" spans="1:8" x14ac:dyDescent="0.25">
      <c r="A87" s="162" t="s">
        <v>774</v>
      </c>
      <c r="B87" s="162" t="s">
        <v>775</v>
      </c>
      <c r="C87" s="162" t="s">
        <v>546</v>
      </c>
      <c r="D87" s="162" t="s">
        <v>818</v>
      </c>
      <c r="E87" s="163" t="s">
        <v>819</v>
      </c>
      <c r="F87" s="164" t="str">
        <f t="shared" si="1"/>
        <v>Bartholomew-015</v>
      </c>
      <c r="G87" s="168" t="s">
        <v>6577</v>
      </c>
      <c r="H87" s="162" t="s">
        <v>820</v>
      </c>
    </row>
    <row r="88" spans="1:8" x14ac:dyDescent="0.25">
      <c r="A88" s="162" t="s">
        <v>774</v>
      </c>
      <c r="B88" s="162" t="s">
        <v>775</v>
      </c>
      <c r="C88" s="162" t="s">
        <v>550</v>
      </c>
      <c r="D88" s="162" t="s">
        <v>821</v>
      </c>
      <c r="E88" s="163" t="s">
        <v>822</v>
      </c>
      <c r="F88" s="164" t="str">
        <f t="shared" si="1"/>
        <v>Bartholomew-016</v>
      </c>
      <c r="G88" s="168" t="s">
        <v>6578</v>
      </c>
      <c r="H88" s="162" t="s">
        <v>823</v>
      </c>
    </row>
    <row r="89" spans="1:8" x14ac:dyDescent="0.25">
      <c r="A89" s="162" t="s">
        <v>774</v>
      </c>
      <c r="B89" s="162" t="s">
        <v>775</v>
      </c>
      <c r="C89" s="162" t="s">
        <v>554</v>
      </c>
      <c r="D89" s="162" t="s">
        <v>824</v>
      </c>
      <c r="E89" s="163" t="s">
        <v>825</v>
      </c>
      <c r="F89" s="164" t="str">
        <f t="shared" si="1"/>
        <v>Bartholomew-017</v>
      </c>
      <c r="G89" s="168" t="s">
        <v>191</v>
      </c>
      <c r="H89" s="162" t="s">
        <v>826</v>
      </c>
    </row>
    <row r="90" spans="1:8" x14ac:dyDescent="0.25">
      <c r="A90" s="162" t="s">
        <v>774</v>
      </c>
      <c r="B90" s="162" t="s">
        <v>775</v>
      </c>
      <c r="C90" s="162" t="s">
        <v>558</v>
      </c>
      <c r="D90" s="162" t="s">
        <v>827</v>
      </c>
      <c r="E90" s="163" t="s">
        <v>828</v>
      </c>
      <c r="F90" s="164" t="str">
        <f t="shared" si="1"/>
        <v>Bartholomew-018</v>
      </c>
      <c r="G90" s="168" t="s">
        <v>6579</v>
      </c>
      <c r="H90" s="162" t="s">
        <v>829</v>
      </c>
    </row>
    <row r="91" spans="1:8" x14ac:dyDescent="0.25">
      <c r="A91" s="162" t="s">
        <v>774</v>
      </c>
      <c r="B91" s="162" t="s">
        <v>775</v>
      </c>
      <c r="C91" s="162" t="s">
        <v>562</v>
      </c>
      <c r="D91" s="162" t="s">
        <v>830</v>
      </c>
      <c r="E91" s="163" t="s">
        <v>831</v>
      </c>
      <c r="F91" s="164" t="str">
        <f t="shared" si="1"/>
        <v>Bartholomew-019</v>
      </c>
      <c r="G91" s="168" t="s">
        <v>6580</v>
      </c>
      <c r="H91" s="162" t="s">
        <v>832</v>
      </c>
    </row>
    <row r="92" spans="1:8" x14ac:dyDescent="0.25">
      <c r="A92" s="162" t="s">
        <v>774</v>
      </c>
      <c r="B92" s="162" t="s">
        <v>775</v>
      </c>
      <c r="C92" s="162" t="s">
        <v>566</v>
      </c>
      <c r="D92" s="162" t="s">
        <v>833</v>
      </c>
      <c r="E92" s="163" t="s">
        <v>834</v>
      </c>
      <c r="F92" s="164" t="str">
        <f t="shared" si="1"/>
        <v>Bartholomew-020</v>
      </c>
      <c r="G92" s="168" t="s">
        <v>6581</v>
      </c>
      <c r="H92" s="162" t="s">
        <v>835</v>
      </c>
    </row>
    <row r="93" spans="1:8" x14ac:dyDescent="0.25">
      <c r="A93" s="162" t="s">
        <v>774</v>
      </c>
      <c r="B93" s="162" t="s">
        <v>775</v>
      </c>
      <c r="C93" s="162" t="s">
        <v>570</v>
      </c>
      <c r="D93" s="162" t="s">
        <v>836</v>
      </c>
      <c r="E93" s="163" t="s">
        <v>837</v>
      </c>
      <c r="F93" s="164" t="str">
        <f t="shared" si="1"/>
        <v>Bartholomew-021</v>
      </c>
      <c r="G93" s="168" t="s">
        <v>6582</v>
      </c>
      <c r="H93" s="162" t="s">
        <v>838</v>
      </c>
    </row>
    <row r="94" spans="1:8" x14ac:dyDescent="0.25">
      <c r="A94" s="162" t="s">
        <v>774</v>
      </c>
      <c r="B94" s="162" t="s">
        <v>775</v>
      </c>
      <c r="C94" s="162" t="s">
        <v>574</v>
      </c>
      <c r="D94" s="162" t="s">
        <v>839</v>
      </c>
      <c r="E94" s="163" t="s">
        <v>840</v>
      </c>
      <c r="F94" s="164" t="str">
        <f t="shared" si="1"/>
        <v>Bartholomew-022</v>
      </c>
      <c r="G94" s="168" t="s">
        <v>6583</v>
      </c>
      <c r="H94" s="162" t="s">
        <v>841</v>
      </c>
    </row>
    <row r="95" spans="1:8" x14ac:dyDescent="0.25">
      <c r="A95" s="162" t="s">
        <v>774</v>
      </c>
      <c r="B95" s="162" t="s">
        <v>775</v>
      </c>
      <c r="C95" s="162" t="s">
        <v>578</v>
      </c>
      <c r="D95" s="162" t="s">
        <v>842</v>
      </c>
      <c r="E95" s="163" t="s">
        <v>843</v>
      </c>
      <c r="F95" s="164" t="str">
        <f t="shared" si="1"/>
        <v>Bartholomew-023</v>
      </c>
      <c r="G95" s="168" t="s">
        <v>6584</v>
      </c>
      <c r="H95" s="162" t="s">
        <v>844</v>
      </c>
    </row>
    <row r="96" spans="1:8" x14ac:dyDescent="0.25">
      <c r="A96" s="162" t="s">
        <v>774</v>
      </c>
      <c r="B96" s="162" t="s">
        <v>775</v>
      </c>
      <c r="C96" s="162" t="s">
        <v>845</v>
      </c>
      <c r="D96" s="162" t="s">
        <v>846</v>
      </c>
      <c r="E96" s="163" t="s">
        <v>847</v>
      </c>
      <c r="F96" s="164" t="str">
        <f t="shared" si="1"/>
        <v>Bartholomew-024</v>
      </c>
      <c r="G96" s="168" t="s">
        <v>6585</v>
      </c>
      <c r="H96" s="162" t="s">
        <v>848</v>
      </c>
    </row>
    <row r="97" spans="1:8" x14ac:dyDescent="0.25">
      <c r="A97" s="162" t="s">
        <v>774</v>
      </c>
      <c r="B97" s="162" t="s">
        <v>775</v>
      </c>
      <c r="C97" s="162" t="s">
        <v>849</v>
      </c>
      <c r="D97" s="162" t="s">
        <v>850</v>
      </c>
      <c r="E97" s="163" t="s">
        <v>851</v>
      </c>
      <c r="F97" s="164" t="str">
        <f t="shared" si="1"/>
        <v>Bartholomew-025</v>
      </c>
      <c r="G97" s="168" t="s">
        <v>6586</v>
      </c>
      <c r="H97" s="162" t="s">
        <v>852</v>
      </c>
    </row>
    <row r="98" spans="1:8" x14ac:dyDescent="0.25">
      <c r="A98" s="162" t="s">
        <v>853</v>
      </c>
      <c r="B98" s="162" t="s">
        <v>854</v>
      </c>
      <c r="C98" s="162" t="s">
        <v>490</v>
      </c>
      <c r="D98" s="162" t="s">
        <v>855</v>
      </c>
      <c r="E98" s="163" t="s">
        <v>856</v>
      </c>
      <c r="F98" s="164" t="str">
        <f t="shared" si="1"/>
        <v>Benton-001</v>
      </c>
      <c r="G98" s="168" t="s">
        <v>6587</v>
      </c>
      <c r="H98" s="162" t="s">
        <v>857</v>
      </c>
    </row>
    <row r="99" spans="1:8" x14ac:dyDescent="0.25">
      <c r="A99" s="162" t="s">
        <v>853</v>
      </c>
      <c r="B99" s="162" t="s">
        <v>854</v>
      </c>
      <c r="C99" s="162" t="s">
        <v>494</v>
      </c>
      <c r="D99" s="162" t="s">
        <v>858</v>
      </c>
      <c r="E99" s="163" t="s">
        <v>859</v>
      </c>
      <c r="F99" s="164" t="str">
        <f t="shared" si="1"/>
        <v>Benton-002</v>
      </c>
      <c r="G99" s="168" t="s">
        <v>6588</v>
      </c>
      <c r="H99" s="162" t="s">
        <v>860</v>
      </c>
    </row>
    <row r="100" spans="1:8" x14ac:dyDescent="0.25">
      <c r="A100" s="162" t="s">
        <v>853</v>
      </c>
      <c r="B100" s="162" t="s">
        <v>854</v>
      </c>
      <c r="C100" s="162" t="s">
        <v>498</v>
      </c>
      <c r="D100" s="162" t="s">
        <v>861</v>
      </c>
      <c r="E100" s="163" t="s">
        <v>862</v>
      </c>
      <c r="F100" s="164" t="str">
        <f t="shared" si="1"/>
        <v>Benton-003</v>
      </c>
      <c r="G100" s="168" t="s">
        <v>6589</v>
      </c>
      <c r="H100" s="162" t="s">
        <v>863</v>
      </c>
    </row>
    <row r="101" spans="1:8" x14ac:dyDescent="0.25">
      <c r="A101" s="162" t="s">
        <v>853</v>
      </c>
      <c r="B101" s="162" t="s">
        <v>854</v>
      </c>
      <c r="C101" s="162" t="s">
        <v>502</v>
      </c>
      <c r="D101" s="162" t="s">
        <v>864</v>
      </c>
      <c r="E101" s="163" t="s">
        <v>865</v>
      </c>
      <c r="F101" s="164" t="str">
        <f t="shared" si="1"/>
        <v>Benton-004</v>
      </c>
      <c r="G101" s="168" t="s">
        <v>6590</v>
      </c>
      <c r="H101" s="162" t="s">
        <v>866</v>
      </c>
    </row>
    <row r="102" spans="1:8" x14ac:dyDescent="0.25">
      <c r="A102" s="162" t="s">
        <v>853</v>
      </c>
      <c r="B102" s="162" t="s">
        <v>854</v>
      </c>
      <c r="C102" s="162" t="s">
        <v>506</v>
      </c>
      <c r="D102" s="162" t="s">
        <v>867</v>
      </c>
      <c r="E102" s="163" t="s">
        <v>868</v>
      </c>
      <c r="F102" s="164" t="str">
        <f t="shared" si="1"/>
        <v>Benton-005</v>
      </c>
      <c r="G102" s="168" t="s">
        <v>6591</v>
      </c>
      <c r="H102" s="162" t="s">
        <v>869</v>
      </c>
    </row>
    <row r="103" spans="1:8" x14ac:dyDescent="0.25">
      <c r="A103" s="162" t="s">
        <v>853</v>
      </c>
      <c r="B103" s="162" t="s">
        <v>854</v>
      </c>
      <c r="C103" s="162" t="s">
        <v>510</v>
      </c>
      <c r="D103" s="162" t="s">
        <v>870</v>
      </c>
      <c r="E103" s="163" t="s">
        <v>871</v>
      </c>
      <c r="F103" s="164" t="str">
        <f t="shared" si="1"/>
        <v>Benton-006</v>
      </c>
      <c r="G103" s="168" t="s">
        <v>6592</v>
      </c>
      <c r="H103" s="162" t="s">
        <v>872</v>
      </c>
    </row>
    <row r="104" spans="1:8" x14ac:dyDescent="0.25">
      <c r="A104" s="162" t="s">
        <v>853</v>
      </c>
      <c r="B104" s="162" t="s">
        <v>854</v>
      </c>
      <c r="C104" s="162" t="s">
        <v>514</v>
      </c>
      <c r="D104" s="162" t="s">
        <v>873</v>
      </c>
      <c r="E104" s="163" t="s">
        <v>874</v>
      </c>
      <c r="F104" s="164" t="str">
        <f t="shared" si="1"/>
        <v>Benton-007</v>
      </c>
      <c r="G104" s="168" t="s">
        <v>6593</v>
      </c>
      <c r="H104" s="162" t="s">
        <v>875</v>
      </c>
    </row>
    <row r="105" spans="1:8" x14ac:dyDescent="0.25">
      <c r="A105" s="162" t="s">
        <v>853</v>
      </c>
      <c r="B105" s="162" t="s">
        <v>854</v>
      </c>
      <c r="C105" s="162" t="s">
        <v>518</v>
      </c>
      <c r="D105" s="162" t="s">
        <v>876</v>
      </c>
      <c r="E105" s="163" t="s">
        <v>877</v>
      </c>
      <c r="F105" s="164" t="str">
        <f t="shared" si="1"/>
        <v>Benton-008</v>
      </c>
      <c r="G105" s="168" t="s">
        <v>6594</v>
      </c>
      <c r="H105" s="162" t="s">
        <v>878</v>
      </c>
    </row>
    <row r="106" spans="1:8" x14ac:dyDescent="0.25">
      <c r="A106" s="162" t="s">
        <v>853</v>
      </c>
      <c r="B106" s="162" t="s">
        <v>854</v>
      </c>
      <c r="C106" s="162" t="s">
        <v>522</v>
      </c>
      <c r="D106" s="162" t="s">
        <v>879</v>
      </c>
      <c r="E106" s="163" t="s">
        <v>880</v>
      </c>
      <c r="F106" s="164" t="str">
        <f t="shared" si="1"/>
        <v>Benton-009</v>
      </c>
      <c r="G106" s="168" t="s">
        <v>6595</v>
      </c>
      <c r="H106" s="162" t="s">
        <v>881</v>
      </c>
    </row>
    <row r="107" spans="1:8" x14ac:dyDescent="0.25">
      <c r="A107" s="162" t="s">
        <v>853</v>
      </c>
      <c r="B107" s="162" t="s">
        <v>854</v>
      </c>
      <c r="C107" s="162" t="s">
        <v>526</v>
      </c>
      <c r="D107" s="162" t="s">
        <v>882</v>
      </c>
      <c r="E107" s="163" t="s">
        <v>883</v>
      </c>
      <c r="F107" s="164" t="str">
        <f t="shared" si="1"/>
        <v>Benton-010</v>
      </c>
      <c r="G107" s="168" t="s">
        <v>6596</v>
      </c>
      <c r="H107" s="162" t="s">
        <v>884</v>
      </c>
    </row>
    <row r="108" spans="1:8" x14ac:dyDescent="0.25">
      <c r="A108" s="162" t="s">
        <v>853</v>
      </c>
      <c r="B108" s="162" t="s">
        <v>854</v>
      </c>
      <c r="C108" s="162" t="s">
        <v>530</v>
      </c>
      <c r="D108" s="162" t="s">
        <v>885</v>
      </c>
      <c r="E108" s="163" t="s">
        <v>886</v>
      </c>
      <c r="F108" s="164" t="str">
        <f t="shared" si="1"/>
        <v>Benton-011</v>
      </c>
      <c r="G108" s="168" t="s">
        <v>6597</v>
      </c>
      <c r="H108" s="162" t="s">
        <v>887</v>
      </c>
    </row>
    <row r="109" spans="1:8" x14ac:dyDescent="0.25">
      <c r="A109" s="162" t="s">
        <v>853</v>
      </c>
      <c r="B109" s="162" t="s">
        <v>854</v>
      </c>
      <c r="C109" s="162" t="s">
        <v>534</v>
      </c>
      <c r="D109" s="162" t="s">
        <v>888</v>
      </c>
      <c r="E109" s="163" t="s">
        <v>889</v>
      </c>
      <c r="F109" s="164" t="str">
        <f t="shared" si="1"/>
        <v>Benton-012</v>
      </c>
      <c r="G109" s="168" t="s">
        <v>6598</v>
      </c>
      <c r="H109" s="162" t="s">
        <v>890</v>
      </c>
    </row>
    <row r="110" spans="1:8" x14ac:dyDescent="0.25">
      <c r="A110" s="162" t="s">
        <v>853</v>
      </c>
      <c r="B110" s="162" t="s">
        <v>854</v>
      </c>
      <c r="C110" s="162" t="s">
        <v>538</v>
      </c>
      <c r="D110" s="162" t="s">
        <v>891</v>
      </c>
      <c r="E110" s="163" t="s">
        <v>892</v>
      </c>
      <c r="F110" s="164" t="str">
        <f t="shared" si="1"/>
        <v>Benton-013</v>
      </c>
      <c r="G110" s="168" t="s">
        <v>6599</v>
      </c>
      <c r="H110" s="162" t="s">
        <v>893</v>
      </c>
    </row>
    <row r="111" spans="1:8" x14ac:dyDescent="0.25">
      <c r="A111" s="162" t="s">
        <v>853</v>
      </c>
      <c r="B111" s="162" t="s">
        <v>854</v>
      </c>
      <c r="C111" s="162" t="s">
        <v>542</v>
      </c>
      <c r="D111" s="162" t="s">
        <v>894</v>
      </c>
      <c r="E111" s="163" t="s">
        <v>895</v>
      </c>
      <c r="F111" s="164" t="str">
        <f t="shared" si="1"/>
        <v>Benton-014</v>
      </c>
      <c r="G111" s="168" t="s">
        <v>6600</v>
      </c>
      <c r="H111" s="162" t="s">
        <v>896</v>
      </c>
    </row>
    <row r="112" spans="1:8" x14ac:dyDescent="0.25">
      <c r="A112" s="162" t="s">
        <v>853</v>
      </c>
      <c r="B112" s="162" t="s">
        <v>854</v>
      </c>
      <c r="C112" s="162" t="s">
        <v>546</v>
      </c>
      <c r="D112" s="162" t="s">
        <v>897</v>
      </c>
      <c r="E112" s="163" t="s">
        <v>898</v>
      </c>
      <c r="F112" s="164" t="str">
        <f t="shared" si="1"/>
        <v>Benton-015</v>
      </c>
      <c r="G112" s="168" t="s">
        <v>6601</v>
      </c>
      <c r="H112" s="162" t="s">
        <v>899</v>
      </c>
    </row>
    <row r="113" spans="1:8" x14ac:dyDescent="0.25">
      <c r="A113" s="162" t="s">
        <v>853</v>
      </c>
      <c r="B113" s="162" t="s">
        <v>854</v>
      </c>
      <c r="C113" s="162" t="s">
        <v>550</v>
      </c>
      <c r="D113" s="162" t="s">
        <v>900</v>
      </c>
      <c r="E113" s="163" t="s">
        <v>901</v>
      </c>
      <c r="F113" s="164" t="str">
        <f t="shared" si="1"/>
        <v>Benton-016</v>
      </c>
      <c r="G113" s="168" t="s">
        <v>6602</v>
      </c>
      <c r="H113" s="162" t="s">
        <v>902</v>
      </c>
    </row>
    <row r="114" spans="1:8" x14ac:dyDescent="0.25">
      <c r="A114" s="162" t="s">
        <v>853</v>
      </c>
      <c r="B114" s="162" t="s">
        <v>854</v>
      </c>
      <c r="C114" s="162" t="s">
        <v>554</v>
      </c>
      <c r="D114" s="162" t="s">
        <v>903</v>
      </c>
      <c r="E114" s="163" t="s">
        <v>904</v>
      </c>
      <c r="F114" s="164" t="str">
        <f t="shared" si="1"/>
        <v>Benton-017</v>
      </c>
      <c r="G114" s="168" t="s">
        <v>6603</v>
      </c>
      <c r="H114" s="162" t="s">
        <v>905</v>
      </c>
    </row>
    <row r="115" spans="1:8" x14ac:dyDescent="0.25">
      <c r="A115" s="162" t="s">
        <v>906</v>
      </c>
      <c r="B115" s="162" t="s">
        <v>907</v>
      </c>
      <c r="C115" s="162" t="s">
        <v>490</v>
      </c>
      <c r="D115" s="162" t="s">
        <v>908</v>
      </c>
      <c r="E115" s="163" t="s">
        <v>909</v>
      </c>
      <c r="F115" s="164" t="str">
        <f t="shared" si="1"/>
        <v>Blackford-001</v>
      </c>
      <c r="G115" s="168" t="s">
        <v>6604</v>
      </c>
      <c r="H115" s="162" t="s">
        <v>910</v>
      </c>
    </row>
    <row r="116" spans="1:8" x14ac:dyDescent="0.25">
      <c r="A116" s="162" t="s">
        <v>906</v>
      </c>
      <c r="B116" s="162" t="s">
        <v>907</v>
      </c>
      <c r="C116" s="162" t="s">
        <v>494</v>
      </c>
      <c r="D116" s="162" t="s">
        <v>911</v>
      </c>
      <c r="E116" s="163" t="s">
        <v>912</v>
      </c>
      <c r="F116" s="164" t="str">
        <f t="shared" si="1"/>
        <v>Blackford-002</v>
      </c>
      <c r="G116" s="168" t="s">
        <v>6605</v>
      </c>
      <c r="H116" s="162" t="s">
        <v>913</v>
      </c>
    </row>
    <row r="117" spans="1:8" x14ac:dyDescent="0.25">
      <c r="A117" s="162" t="s">
        <v>906</v>
      </c>
      <c r="B117" s="162" t="s">
        <v>907</v>
      </c>
      <c r="C117" s="162" t="s">
        <v>498</v>
      </c>
      <c r="D117" s="162" t="s">
        <v>914</v>
      </c>
      <c r="E117" s="163" t="s">
        <v>915</v>
      </c>
      <c r="F117" s="164" t="str">
        <f t="shared" si="1"/>
        <v>Blackford-003</v>
      </c>
      <c r="G117" s="168" t="s">
        <v>6606</v>
      </c>
      <c r="H117" s="162" t="s">
        <v>916</v>
      </c>
    </row>
    <row r="118" spans="1:8" x14ac:dyDescent="0.25">
      <c r="A118" s="162" t="s">
        <v>906</v>
      </c>
      <c r="B118" s="162" t="s">
        <v>907</v>
      </c>
      <c r="C118" s="162" t="s">
        <v>502</v>
      </c>
      <c r="D118" s="162" t="s">
        <v>917</v>
      </c>
      <c r="E118" s="163" t="s">
        <v>918</v>
      </c>
      <c r="F118" s="164" t="str">
        <f t="shared" si="1"/>
        <v>Blackford-004</v>
      </c>
      <c r="G118" s="168" t="s">
        <v>6607</v>
      </c>
      <c r="H118" s="162" t="s">
        <v>919</v>
      </c>
    </row>
    <row r="119" spans="1:8" x14ac:dyDescent="0.25">
      <c r="A119" s="162" t="s">
        <v>906</v>
      </c>
      <c r="B119" s="162" t="s">
        <v>907</v>
      </c>
      <c r="C119" s="162" t="s">
        <v>506</v>
      </c>
      <c r="D119" s="162" t="s">
        <v>920</v>
      </c>
      <c r="E119" s="163" t="s">
        <v>921</v>
      </c>
      <c r="F119" s="164" t="str">
        <f t="shared" si="1"/>
        <v>Blackford-005</v>
      </c>
      <c r="G119" s="168" t="s">
        <v>6608</v>
      </c>
      <c r="H119" s="162" t="s">
        <v>922</v>
      </c>
    </row>
    <row r="120" spans="1:8" x14ac:dyDescent="0.25">
      <c r="A120" s="162" t="s">
        <v>906</v>
      </c>
      <c r="B120" s="162" t="s">
        <v>907</v>
      </c>
      <c r="C120" s="162" t="s">
        <v>510</v>
      </c>
      <c r="D120" s="162" t="s">
        <v>923</v>
      </c>
      <c r="E120" s="163" t="s">
        <v>924</v>
      </c>
      <c r="F120" s="164" t="str">
        <f t="shared" si="1"/>
        <v>Blackford-006</v>
      </c>
      <c r="G120" s="168" t="s">
        <v>6609</v>
      </c>
      <c r="H120" s="162" t="s">
        <v>925</v>
      </c>
    </row>
    <row r="121" spans="1:8" x14ac:dyDescent="0.25">
      <c r="A121" s="162" t="s">
        <v>906</v>
      </c>
      <c r="B121" s="162" t="s">
        <v>907</v>
      </c>
      <c r="C121" s="162" t="s">
        <v>514</v>
      </c>
      <c r="D121" s="162" t="s">
        <v>926</v>
      </c>
      <c r="E121" s="163" t="s">
        <v>927</v>
      </c>
      <c r="F121" s="164" t="str">
        <f t="shared" si="1"/>
        <v>Blackford-007</v>
      </c>
      <c r="G121" s="168" t="s">
        <v>6610</v>
      </c>
      <c r="H121" s="162" t="s">
        <v>928</v>
      </c>
    </row>
    <row r="122" spans="1:8" x14ac:dyDescent="0.25">
      <c r="A122" s="162" t="s">
        <v>906</v>
      </c>
      <c r="B122" s="162" t="s">
        <v>907</v>
      </c>
      <c r="C122" s="162" t="s">
        <v>518</v>
      </c>
      <c r="D122" s="162" t="s">
        <v>929</v>
      </c>
      <c r="E122" s="163" t="s">
        <v>930</v>
      </c>
      <c r="F122" s="164" t="str">
        <f t="shared" si="1"/>
        <v>Blackford-008</v>
      </c>
      <c r="G122" s="168" t="s">
        <v>6611</v>
      </c>
      <c r="H122" s="162" t="s">
        <v>931</v>
      </c>
    </row>
    <row r="123" spans="1:8" x14ac:dyDescent="0.25">
      <c r="A123" s="162" t="s">
        <v>932</v>
      </c>
      <c r="B123" s="162" t="s">
        <v>933</v>
      </c>
      <c r="C123" s="162" t="s">
        <v>490</v>
      </c>
      <c r="D123" s="162" t="s">
        <v>934</v>
      </c>
      <c r="E123" s="163" t="s">
        <v>935</v>
      </c>
      <c r="F123" s="164" t="str">
        <f t="shared" si="1"/>
        <v>Boone-001</v>
      </c>
      <c r="G123" s="168" t="s">
        <v>6612</v>
      </c>
      <c r="H123" s="162" t="s">
        <v>936</v>
      </c>
    </row>
    <row r="124" spans="1:8" x14ac:dyDescent="0.25">
      <c r="A124" s="162" t="s">
        <v>932</v>
      </c>
      <c r="B124" s="162" t="s">
        <v>933</v>
      </c>
      <c r="C124" s="162" t="s">
        <v>494</v>
      </c>
      <c r="D124" s="162" t="s">
        <v>937</v>
      </c>
      <c r="E124" s="163" t="s">
        <v>938</v>
      </c>
      <c r="F124" s="164" t="str">
        <f t="shared" si="1"/>
        <v>Boone-002</v>
      </c>
      <c r="G124" s="168" t="s">
        <v>6613</v>
      </c>
      <c r="H124" s="162" t="s">
        <v>939</v>
      </c>
    </row>
    <row r="125" spans="1:8" x14ac:dyDescent="0.25">
      <c r="A125" s="162" t="s">
        <v>932</v>
      </c>
      <c r="B125" s="162" t="s">
        <v>933</v>
      </c>
      <c r="C125" s="162" t="s">
        <v>498</v>
      </c>
      <c r="D125" s="162" t="s">
        <v>940</v>
      </c>
      <c r="E125" s="163" t="s">
        <v>941</v>
      </c>
      <c r="F125" s="164" t="str">
        <f t="shared" si="1"/>
        <v>Boone-003</v>
      </c>
      <c r="G125" s="168" t="s">
        <v>6614</v>
      </c>
      <c r="H125" s="162" t="s">
        <v>942</v>
      </c>
    </row>
    <row r="126" spans="1:8" x14ac:dyDescent="0.25">
      <c r="A126" s="162" t="s">
        <v>932</v>
      </c>
      <c r="B126" s="162" t="s">
        <v>933</v>
      </c>
      <c r="C126" s="162" t="s">
        <v>502</v>
      </c>
      <c r="D126" s="162" t="s">
        <v>943</v>
      </c>
      <c r="E126" s="163" t="s">
        <v>944</v>
      </c>
      <c r="F126" s="164" t="str">
        <f t="shared" si="1"/>
        <v>Boone-004</v>
      </c>
      <c r="G126" s="168" t="s">
        <v>6615</v>
      </c>
      <c r="H126" s="162" t="s">
        <v>945</v>
      </c>
    </row>
    <row r="127" spans="1:8" x14ac:dyDescent="0.25">
      <c r="A127" s="162" t="s">
        <v>932</v>
      </c>
      <c r="B127" s="162" t="s">
        <v>933</v>
      </c>
      <c r="C127" s="162" t="s">
        <v>506</v>
      </c>
      <c r="D127" s="162" t="s">
        <v>946</v>
      </c>
      <c r="E127" s="163" t="s">
        <v>947</v>
      </c>
      <c r="F127" s="164" t="str">
        <f t="shared" si="1"/>
        <v>Boone-005</v>
      </c>
      <c r="G127" s="168" t="s">
        <v>194</v>
      </c>
      <c r="H127" s="162" t="s">
        <v>948</v>
      </c>
    </row>
    <row r="128" spans="1:8" x14ac:dyDescent="0.25">
      <c r="A128" s="162" t="s">
        <v>932</v>
      </c>
      <c r="B128" s="162" t="s">
        <v>933</v>
      </c>
      <c r="C128" s="162" t="s">
        <v>510</v>
      </c>
      <c r="D128" s="162" t="s">
        <v>949</v>
      </c>
      <c r="E128" s="163" t="s">
        <v>950</v>
      </c>
      <c r="F128" s="164" t="str">
        <f t="shared" si="1"/>
        <v>Boone-006</v>
      </c>
      <c r="G128" s="168" t="s">
        <v>6616</v>
      </c>
      <c r="H128" s="162" t="s">
        <v>951</v>
      </c>
    </row>
    <row r="129" spans="1:8" x14ac:dyDescent="0.25">
      <c r="A129" s="162" t="s">
        <v>932</v>
      </c>
      <c r="B129" s="162" t="s">
        <v>933</v>
      </c>
      <c r="C129" s="162" t="s">
        <v>514</v>
      </c>
      <c r="D129" s="162" t="s">
        <v>952</v>
      </c>
      <c r="E129" s="163" t="s">
        <v>953</v>
      </c>
      <c r="F129" s="164" t="str">
        <f t="shared" si="1"/>
        <v>Boone-007</v>
      </c>
      <c r="G129" s="168" t="s">
        <v>196</v>
      </c>
      <c r="H129" s="162" t="s">
        <v>954</v>
      </c>
    </row>
    <row r="130" spans="1:8" x14ac:dyDescent="0.25">
      <c r="A130" s="162" t="s">
        <v>932</v>
      </c>
      <c r="B130" s="162" t="s">
        <v>933</v>
      </c>
      <c r="C130" s="162" t="s">
        <v>518</v>
      </c>
      <c r="D130" s="162" t="s">
        <v>955</v>
      </c>
      <c r="E130" s="163" t="s">
        <v>956</v>
      </c>
      <c r="F130" s="164" t="str">
        <f t="shared" si="1"/>
        <v>Boone-008</v>
      </c>
      <c r="G130" s="168" t="s">
        <v>6617</v>
      </c>
      <c r="H130" s="162" t="s">
        <v>957</v>
      </c>
    </row>
    <row r="131" spans="1:8" x14ac:dyDescent="0.25">
      <c r="A131" s="162" t="s">
        <v>932</v>
      </c>
      <c r="B131" s="162" t="s">
        <v>933</v>
      </c>
      <c r="C131" s="162" t="s">
        <v>522</v>
      </c>
      <c r="D131" s="162" t="s">
        <v>958</v>
      </c>
      <c r="E131" s="163" t="s">
        <v>959</v>
      </c>
      <c r="F131" s="164" t="str">
        <f t="shared" ref="F131:F194" si="2">B131&amp;"-"&amp;C131</f>
        <v>Boone-009</v>
      </c>
      <c r="G131" s="168" t="s">
        <v>6618</v>
      </c>
      <c r="H131" s="162" t="s">
        <v>960</v>
      </c>
    </row>
    <row r="132" spans="1:8" x14ac:dyDescent="0.25">
      <c r="A132" s="162" t="s">
        <v>932</v>
      </c>
      <c r="B132" s="162" t="s">
        <v>933</v>
      </c>
      <c r="C132" s="162" t="s">
        <v>526</v>
      </c>
      <c r="D132" s="162" t="s">
        <v>961</v>
      </c>
      <c r="E132" s="163" t="s">
        <v>962</v>
      </c>
      <c r="F132" s="164" t="str">
        <f t="shared" si="2"/>
        <v>Boone-010</v>
      </c>
      <c r="G132" s="168" t="s">
        <v>6619</v>
      </c>
      <c r="H132" s="162" t="s">
        <v>963</v>
      </c>
    </row>
    <row r="133" spans="1:8" x14ac:dyDescent="0.25">
      <c r="A133" s="162" t="s">
        <v>932</v>
      </c>
      <c r="B133" s="162" t="s">
        <v>933</v>
      </c>
      <c r="C133" s="162" t="s">
        <v>530</v>
      </c>
      <c r="D133" s="162" t="s">
        <v>511</v>
      </c>
      <c r="E133" s="163" t="s">
        <v>964</v>
      </c>
      <c r="F133" s="164" t="str">
        <f t="shared" si="2"/>
        <v>Boone-011</v>
      </c>
      <c r="G133" s="168" t="s">
        <v>6620</v>
      </c>
      <c r="H133" s="162" t="s">
        <v>965</v>
      </c>
    </row>
    <row r="134" spans="1:8" x14ac:dyDescent="0.25">
      <c r="A134" s="162" t="s">
        <v>932</v>
      </c>
      <c r="B134" s="162" t="s">
        <v>933</v>
      </c>
      <c r="C134" s="162" t="s">
        <v>534</v>
      </c>
      <c r="D134" s="162" t="s">
        <v>966</v>
      </c>
      <c r="E134" s="163" t="s">
        <v>967</v>
      </c>
      <c r="F134" s="164" t="str">
        <f t="shared" si="2"/>
        <v>Boone-012</v>
      </c>
      <c r="G134" s="168" t="s">
        <v>198</v>
      </c>
      <c r="H134" s="162" t="s">
        <v>968</v>
      </c>
    </row>
    <row r="135" spans="1:8" x14ac:dyDescent="0.25">
      <c r="A135" s="162" t="s">
        <v>932</v>
      </c>
      <c r="B135" s="162" t="s">
        <v>933</v>
      </c>
      <c r="C135" s="162" t="s">
        <v>538</v>
      </c>
      <c r="D135" s="162" t="s">
        <v>969</v>
      </c>
      <c r="E135" s="163" t="s">
        <v>970</v>
      </c>
      <c r="F135" s="164" t="str">
        <f t="shared" si="2"/>
        <v>Boone-013</v>
      </c>
      <c r="G135" s="168" t="s">
        <v>200</v>
      </c>
      <c r="H135" s="162" t="s">
        <v>971</v>
      </c>
    </row>
    <row r="136" spans="1:8" x14ac:dyDescent="0.25">
      <c r="A136" s="162" t="s">
        <v>932</v>
      </c>
      <c r="B136" s="162" t="s">
        <v>933</v>
      </c>
      <c r="C136" s="162" t="s">
        <v>542</v>
      </c>
      <c r="D136" s="162" t="s">
        <v>972</v>
      </c>
      <c r="E136" s="163" t="s">
        <v>973</v>
      </c>
      <c r="F136" s="164" t="str">
        <f t="shared" si="2"/>
        <v>Boone-014</v>
      </c>
      <c r="G136" s="168" t="s">
        <v>6621</v>
      </c>
      <c r="H136" s="162" t="s">
        <v>974</v>
      </c>
    </row>
    <row r="137" spans="1:8" x14ac:dyDescent="0.25">
      <c r="A137" s="162" t="s">
        <v>932</v>
      </c>
      <c r="B137" s="162" t="s">
        <v>933</v>
      </c>
      <c r="C137" s="162" t="s">
        <v>546</v>
      </c>
      <c r="D137" s="162" t="s">
        <v>975</v>
      </c>
      <c r="E137" s="163" t="s">
        <v>976</v>
      </c>
      <c r="F137" s="164" t="str">
        <f t="shared" si="2"/>
        <v>Boone-015</v>
      </c>
      <c r="G137" s="168" t="s">
        <v>6622</v>
      </c>
      <c r="H137" s="162" t="s">
        <v>977</v>
      </c>
    </row>
    <row r="138" spans="1:8" x14ac:dyDescent="0.25">
      <c r="A138" s="162" t="s">
        <v>932</v>
      </c>
      <c r="B138" s="162" t="s">
        <v>933</v>
      </c>
      <c r="C138" s="162" t="s">
        <v>550</v>
      </c>
      <c r="D138" s="162" t="s">
        <v>978</v>
      </c>
      <c r="E138" s="163" t="s">
        <v>979</v>
      </c>
      <c r="F138" s="164" t="str">
        <f t="shared" si="2"/>
        <v>Boone-016</v>
      </c>
      <c r="G138" s="168" t="s">
        <v>202</v>
      </c>
      <c r="H138" s="162" t="s">
        <v>980</v>
      </c>
    </row>
    <row r="139" spans="1:8" x14ac:dyDescent="0.25">
      <c r="A139" s="162" t="s">
        <v>932</v>
      </c>
      <c r="B139" s="162" t="s">
        <v>933</v>
      </c>
      <c r="C139" s="162" t="s">
        <v>554</v>
      </c>
      <c r="D139" s="162" t="s">
        <v>981</v>
      </c>
      <c r="E139" s="163" t="s">
        <v>982</v>
      </c>
      <c r="F139" s="164" t="str">
        <f t="shared" si="2"/>
        <v>Boone-017</v>
      </c>
      <c r="G139" s="168" t="s">
        <v>6623</v>
      </c>
      <c r="H139" s="162" t="s">
        <v>983</v>
      </c>
    </row>
    <row r="140" spans="1:8" x14ac:dyDescent="0.25">
      <c r="A140" s="162" t="s">
        <v>932</v>
      </c>
      <c r="B140" s="162" t="s">
        <v>933</v>
      </c>
      <c r="C140" s="162" t="s">
        <v>558</v>
      </c>
      <c r="D140" s="162" t="s">
        <v>984</v>
      </c>
      <c r="E140" s="163" t="s">
        <v>985</v>
      </c>
      <c r="F140" s="164" t="str">
        <f t="shared" si="2"/>
        <v>Boone-018</v>
      </c>
      <c r="G140" s="168" t="s">
        <v>204</v>
      </c>
      <c r="H140" s="162" t="s">
        <v>986</v>
      </c>
    </row>
    <row r="141" spans="1:8" x14ac:dyDescent="0.25">
      <c r="A141" s="162" t="s">
        <v>932</v>
      </c>
      <c r="B141" s="162" t="s">
        <v>933</v>
      </c>
      <c r="C141" s="162" t="s">
        <v>562</v>
      </c>
      <c r="D141" s="162" t="s">
        <v>987</v>
      </c>
      <c r="E141" s="163" t="s">
        <v>988</v>
      </c>
      <c r="F141" s="164" t="str">
        <f t="shared" si="2"/>
        <v>Boone-019</v>
      </c>
      <c r="G141" s="168" t="s">
        <v>6624</v>
      </c>
      <c r="H141" s="162" t="s">
        <v>989</v>
      </c>
    </row>
    <row r="142" spans="1:8" x14ac:dyDescent="0.25">
      <c r="A142" s="162" t="s">
        <v>932</v>
      </c>
      <c r="B142" s="162" t="s">
        <v>933</v>
      </c>
      <c r="C142" s="162" t="s">
        <v>566</v>
      </c>
      <c r="D142" s="162" t="s">
        <v>990</v>
      </c>
      <c r="E142" s="163" t="s">
        <v>991</v>
      </c>
      <c r="F142" s="164" t="str">
        <f t="shared" si="2"/>
        <v>Boone-020</v>
      </c>
      <c r="G142" s="168" t="s">
        <v>6625</v>
      </c>
      <c r="H142" s="162" t="s">
        <v>992</v>
      </c>
    </row>
    <row r="143" spans="1:8" x14ac:dyDescent="0.25">
      <c r="A143" s="162" t="s">
        <v>932</v>
      </c>
      <c r="B143" s="162" t="s">
        <v>933</v>
      </c>
      <c r="C143" s="162" t="s">
        <v>570</v>
      </c>
      <c r="D143" s="162" t="s">
        <v>993</v>
      </c>
      <c r="E143" s="163" t="s">
        <v>994</v>
      </c>
      <c r="F143" s="164" t="str">
        <f t="shared" si="2"/>
        <v>Boone-021</v>
      </c>
      <c r="G143" s="168" t="s">
        <v>6626</v>
      </c>
      <c r="H143" s="162" t="s">
        <v>995</v>
      </c>
    </row>
    <row r="144" spans="1:8" x14ac:dyDescent="0.25">
      <c r="A144" s="162" t="s">
        <v>932</v>
      </c>
      <c r="B144" s="162" t="s">
        <v>933</v>
      </c>
      <c r="C144" s="162" t="s">
        <v>845</v>
      </c>
      <c r="D144" s="162" t="s">
        <v>996</v>
      </c>
      <c r="E144" s="163" t="s">
        <v>997</v>
      </c>
      <c r="F144" s="164" t="str">
        <f t="shared" si="2"/>
        <v>Boone-024</v>
      </c>
      <c r="G144" s="168" t="s">
        <v>6627</v>
      </c>
      <c r="H144" s="162" t="s">
        <v>998</v>
      </c>
    </row>
    <row r="145" spans="1:8" x14ac:dyDescent="0.25">
      <c r="A145" s="162" t="s">
        <v>932</v>
      </c>
      <c r="B145" s="162" t="s">
        <v>933</v>
      </c>
      <c r="C145" s="162" t="s">
        <v>849</v>
      </c>
      <c r="D145" s="162" t="s">
        <v>999</v>
      </c>
      <c r="E145" s="163" t="s">
        <v>1000</v>
      </c>
      <c r="F145" s="164" t="str">
        <f t="shared" si="2"/>
        <v>Boone-025</v>
      </c>
      <c r="G145" s="168" t="s">
        <v>6628</v>
      </c>
      <c r="H145" s="162" t="s">
        <v>998</v>
      </c>
    </row>
    <row r="146" spans="1:8" x14ac:dyDescent="0.25">
      <c r="A146" s="162" t="s">
        <v>932</v>
      </c>
      <c r="B146" s="162" t="s">
        <v>933</v>
      </c>
      <c r="C146" s="162" t="s">
        <v>1001</v>
      </c>
      <c r="D146" s="162" t="s">
        <v>1002</v>
      </c>
      <c r="E146" s="163" t="s">
        <v>1003</v>
      </c>
      <c r="F146" s="164" t="str">
        <f t="shared" si="2"/>
        <v>Boone-026</v>
      </c>
      <c r="G146" s="168" t="s">
        <v>6629</v>
      </c>
      <c r="H146" s="162" t="s">
        <v>998</v>
      </c>
    </row>
    <row r="147" spans="1:8" x14ac:dyDescent="0.25">
      <c r="A147" s="162" t="s">
        <v>932</v>
      </c>
      <c r="B147" s="162" t="s">
        <v>933</v>
      </c>
      <c r="C147" s="162" t="s">
        <v>1004</v>
      </c>
      <c r="D147" s="162" t="s">
        <v>1005</v>
      </c>
      <c r="E147" s="163" t="s">
        <v>1006</v>
      </c>
      <c r="F147" s="164" t="str">
        <f t="shared" si="2"/>
        <v>Boone-027</v>
      </c>
      <c r="G147" s="168" t="s">
        <v>6630</v>
      </c>
      <c r="H147" s="162" t="s">
        <v>1007</v>
      </c>
    </row>
    <row r="148" spans="1:8" x14ac:dyDescent="0.25">
      <c r="A148" s="162" t="s">
        <v>932</v>
      </c>
      <c r="B148" s="162" t="s">
        <v>933</v>
      </c>
      <c r="C148" s="162" t="s">
        <v>1008</v>
      </c>
      <c r="D148" s="162" t="s">
        <v>1009</v>
      </c>
      <c r="E148" s="163" t="s">
        <v>1010</v>
      </c>
      <c r="F148" s="164" t="str">
        <f t="shared" si="2"/>
        <v>Boone-029</v>
      </c>
      <c r="G148" s="168" t="s">
        <v>6631</v>
      </c>
      <c r="H148" s="162" t="s">
        <v>1011</v>
      </c>
    </row>
    <row r="149" spans="1:8" x14ac:dyDescent="0.25">
      <c r="A149" s="162" t="s">
        <v>932</v>
      </c>
      <c r="B149" s="162" t="s">
        <v>933</v>
      </c>
      <c r="C149" s="162" t="s">
        <v>1012</v>
      </c>
      <c r="D149" s="162" t="s">
        <v>1013</v>
      </c>
      <c r="E149" s="163" t="s">
        <v>1014</v>
      </c>
      <c r="F149" s="164" t="str">
        <f t="shared" si="2"/>
        <v>Boone-031</v>
      </c>
      <c r="G149" s="168" t="s">
        <v>6632</v>
      </c>
      <c r="H149" s="162" t="s">
        <v>1015</v>
      </c>
    </row>
    <row r="150" spans="1:8" x14ac:dyDescent="0.25">
      <c r="A150" s="162" t="s">
        <v>932</v>
      </c>
      <c r="B150" s="162" t="s">
        <v>933</v>
      </c>
      <c r="C150" s="162" t="s">
        <v>1016</v>
      </c>
      <c r="D150" s="162" t="s">
        <v>1017</v>
      </c>
      <c r="E150" s="163" t="s">
        <v>1018</v>
      </c>
      <c r="F150" s="164" t="str">
        <f t="shared" si="2"/>
        <v>Boone-032</v>
      </c>
      <c r="G150" s="168" t="s">
        <v>6633</v>
      </c>
      <c r="H150" s="162" t="s">
        <v>1019</v>
      </c>
    </row>
    <row r="151" spans="1:8" x14ac:dyDescent="0.25">
      <c r="A151" s="162" t="s">
        <v>932</v>
      </c>
      <c r="B151" s="162" t="s">
        <v>933</v>
      </c>
      <c r="C151" s="162" t="s">
        <v>1020</v>
      </c>
      <c r="D151" s="162" t="s">
        <v>1021</v>
      </c>
      <c r="E151" s="163" t="s">
        <v>1022</v>
      </c>
      <c r="F151" s="164" t="str">
        <f t="shared" si="2"/>
        <v>Boone-033</v>
      </c>
      <c r="G151" s="168" t="s">
        <v>6634</v>
      </c>
      <c r="H151" s="162" t="s">
        <v>989</v>
      </c>
    </row>
    <row r="152" spans="1:8" x14ac:dyDescent="0.25">
      <c r="A152" s="162" t="s">
        <v>1023</v>
      </c>
      <c r="B152" s="162" t="s">
        <v>1024</v>
      </c>
      <c r="C152" s="162" t="s">
        <v>490</v>
      </c>
      <c r="D152" s="162" t="s">
        <v>1025</v>
      </c>
      <c r="E152" s="163" t="s">
        <v>1026</v>
      </c>
      <c r="F152" s="164" t="str">
        <f t="shared" si="2"/>
        <v>Brown-001</v>
      </c>
      <c r="G152" s="168" t="s">
        <v>6635</v>
      </c>
      <c r="H152" s="162" t="s">
        <v>1027</v>
      </c>
    </row>
    <row r="153" spans="1:8" x14ac:dyDescent="0.25">
      <c r="A153" s="162" t="s">
        <v>1023</v>
      </c>
      <c r="B153" s="162" t="s">
        <v>1024</v>
      </c>
      <c r="C153" s="162" t="s">
        <v>494</v>
      </c>
      <c r="D153" s="162" t="s">
        <v>914</v>
      </c>
      <c r="E153" s="163" t="s">
        <v>1028</v>
      </c>
      <c r="F153" s="164" t="str">
        <f t="shared" si="2"/>
        <v>Brown-002</v>
      </c>
      <c r="G153" s="168" t="s">
        <v>6636</v>
      </c>
      <c r="H153" s="162" t="s">
        <v>1029</v>
      </c>
    </row>
    <row r="154" spans="1:8" x14ac:dyDescent="0.25">
      <c r="A154" s="162" t="s">
        <v>1023</v>
      </c>
      <c r="B154" s="162" t="s">
        <v>1024</v>
      </c>
      <c r="C154" s="162" t="s">
        <v>498</v>
      </c>
      <c r="D154" s="162" t="s">
        <v>1030</v>
      </c>
      <c r="E154" s="163" t="s">
        <v>1031</v>
      </c>
      <c r="F154" s="164" t="str">
        <f t="shared" si="2"/>
        <v>Brown-003</v>
      </c>
      <c r="G154" s="168" t="s">
        <v>6637</v>
      </c>
      <c r="H154" s="162" t="s">
        <v>1032</v>
      </c>
    </row>
    <row r="155" spans="1:8" x14ac:dyDescent="0.25">
      <c r="A155" s="162" t="s">
        <v>1023</v>
      </c>
      <c r="B155" s="162" t="s">
        <v>1024</v>
      </c>
      <c r="C155" s="162" t="s">
        <v>502</v>
      </c>
      <c r="D155" s="162" t="s">
        <v>929</v>
      </c>
      <c r="E155" s="163" t="s">
        <v>1033</v>
      </c>
      <c r="F155" s="164" t="str">
        <f t="shared" si="2"/>
        <v>Brown-004</v>
      </c>
      <c r="G155" s="168" t="s">
        <v>6638</v>
      </c>
      <c r="H155" s="162" t="s">
        <v>1034</v>
      </c>
    </row>
    <row r="156" spans="1:8" x14ac:dyDescent="0.25">
      <c r="A156" s="162" t="s">
        <v>1023</v>
      </c>
      <c r="B156" s="162" t="s">
        <v>1024</v>
      </c>
      <c r="C156" s="162" t="s">
        <v>506</v>
      </c>
      <c r="D156" s="162" t="s">
        <v>1035</v>
      </c>
      <c r="E156" s="163" t="s">
        <v>1036</v>
      </c>
      <c r="F156" s="164" t="str">
        <f t="shared" si="2"/>
        <v>Brown-005</v>
      </c>
      <c r="G156" s="168" t="s">
        <v>6639</v>
      </c>
      <c r="H156" s="162" t="s">
        <v>1037</v>
      </c>
    </row>
    <row r="157" spans="1:8" x14ac:dyDescent="0.25">
      <c r="A157" s="162" t="s">
        <v>1023</v>
      </c>
      <c r="B157" s="162" t="s">
        <v>1024</v>
      </c>
      <c r="C157" s="162" t="s">
        <v>510</v>
      </c>
      <c r="D157" s="162" t="s">
        <v>1038</v>
      </c>
      <c r="E157" s="163" t="s">
        <v>1039</v>
      </c>
      <c r="F157" s="164" t="str">
        <f t="shared" si="2"/>
        <v>Brown-006</v>
      </c>
      <c r="G157" s="168" t="s">
        <v>6640</v>
      </c>
      <c r="H157" s="162" t="s">
        <v>1040</v>
      </c>
    </row>
    <row r="158" spans="1:8" x14ac:dyDescent="0.25">
      <c r="A158" s="162" t="s">
        <v>1041</v>
      </c>
      <c r="B158" s="162" t="s">
        <v>1042</v>
      </c>
      <c r="C158" s="162" t="s">
        <v>490</v>
      </c>
      <c r="D158" s="162" t="s">
        <v>1043</v>
      </c>
      <c r="E158" s="163" t="s">
        <v>1044</v>
      </c>
      <c r="F158" s="164" t="str">
        <f t="shared" si="2"/>
        <v>Carroll-001</v>
      </c>
      <c r="G158" s="168" t="s">
        <v>6641</v>
      </c>
      <c r="H158" s="162" t="s">
        <v>1045</v>
      </c>
    </row>
    <row r="159" spans="1:8" x14ac:dyDescent="0.25">
      <c r="A159" s="162" t="s">
        <v>1041</v>
      </c>
      <c r="B159" s="162" t="s">
        <v>1042</v>
      </c>
      <c r="C159" s="162" t="s">
        <v>494</v>
      </c>
      <c r="D159" s="162" t="s">
        <v>1046</v>
      </c>
      <c r="E159" s="163" t="s">
        <v>1047</v>
      </c>
      <c r="F159" s="164" t="str">
        <f t="shared" si="2"/>
        <v>Carroll-002</v>
      </c>
      <c r="G159" s="168" t="s">
        <v>6642</v>
      </c>
      <c r="H159" s="162" t="s">
        <v>1048</v>
      </c>
    </row>
    <row r="160" spans="1:8" x14ac:dyDescent="0.25">
      <c r="A160" s="162" t="s">
        <v>1041</v>
      </c>
      <c r="B160" s="162" t="s">
        <v>1042</v>
      </c>
      <c r="C160" s="162" t="s">
        <v>498</v>
      </c>
      <c r="D160" s="162" t="s">
        <v>1049</v>
      </c>
      <c r="E160" s="163" t="s">
        <v>1050</v>
      </c>
      <c r="F160" s="164" t="str">
        <f t="shared" si="2"/>
        <v>Carroll-003</v>
      </c>
      <c r="G160" s="168" t="s">
        <v>6643</v>
      </c>
      <c r="H160" s="162" t="s">
        <v>1051</v>
      </c>
    </row>
    <row r="161" spans="1:8" x14ac:dyDescent="0.25">
      <c r="A161" s="162" t="s">
        <v>1041</v>
      </c>
      <c r="B161" s="162" t="s">
        <v>1042</v>
      </c>
      <c r="C161" s="162" t="s">
        <v>502</v>
      </c>
      <c r="D161" s="162" t="s">
        <v>1052</v>
      </c>
      <c r="E161" s="163" t="s">
        <v>1053</v>
      </c>
      <c r="F161" s="164" t="str">
        <f t="shared" si="2"/>
        <v>Carroll-004</v>
      </c>
      <c r="G161" s="168" t="s">
        <v>6644</v>
      </c>
      <c r="H161" s="162" t="s">
        <v>1054</v>
      </c>
    </row>
    <row r="162" spans="1:8" x14ac:dyDescent="0.25">
      <c r="A162" s="162" t="s">
        <v>1041</v>
      </c>
      <c r="B162" s="162" t="s">
        <v>1042</v>
      </c>
      <c r="C162" s="162" t="s">
        <v>506</v>
      </c>
      <c r="D162" s="162" t="s">
        <v>1055</v>
      </c>
      <c r="E162" s="163" t="s">
        <v>1056</v>
      </c>
      <c r="F162" s="164" t="str">
        <f t="shared" si="2"/>
        <v>Carroll-005</v>
      </c>
      <c r="G162" s="168" t="s">
        <v>6645</v>
      </c>
      <c r="H162" s="162" t="s">
        <v>1057</v>
      </c>
    </row>
    <row r="163" spans="1:8" x14ac:dyDescent="0.25">
      <c r="A163" s="162" t="s">
        <v>1041</v>
      </c>
      <c r="B163" s="162" t="s">
        <v>1042</v>
      </c>
      <c r="C163" s="162" t="s">
        <v>510</v>
      </c>
      <c r="D163" s="162" t="s">
        <v>1058</v>
      </c>
      <c r="E163" s="163" t="s">
        <v>1059</v>
      </c>
      <c r="F163" s="164" t="str">
        <f t="shared" si="2"/>
        <v>Carroll-006</v>
      </c>
      <c r="G163" s="168" t="s">
        <v>6646</v>
      </c>
      <c r="H163" s="162" t="s">
        <v>1060</v>
      </c>
    </row>
    <row r="164" spans="1:8" x14ac:dyDescent="0.25">
      <c r="A164" s="162" t="s">
        <v>1041</v>
      </c>
      <c r="B164" s="162" t="s">
        <v>1042</v>
      </c>
      <c r="C164" s="162" t="s">
        <v>514</v>
      </c>
      <c r="D164" s="162" t="s">
        <v>1061</v>
      </c>
      <c r="E164" s="163" t="s">
        <v>1062</v>
      </c>
      <c r="F164" s="164" t="str">
        <f t="shared" si="2"/>
        <v>Carroll-007</v>
      </c>
      <c r="G164" s="168" t="s">
        <v>6647</v>
      </c>
      <c r="H164" s="162" t="s">
        <v>1063</v>
      </c>
    </row>
    <row r="165" spans="1:8" x14ac:dyDescent="0.25">
      <c r="A165" s="162" t="s">
        <v>1041</v>
      </c>
      <c r="B165" s="162" t="s">
        <v>1042</v>
      </c>
      <c r="C165" s="162" t="s">
        <v>518</v>
      </c>
      <c r="D165" s="162" t="s">
        <v>1064</v>
      </c>
      <c r="E165" s="163" t="s">
        <v>1065</v>
      </c>
      <c r="F165" s="164" t="str">
        <f t="shared" si="2"/>
        <v>Carroll-008</v>
      </c>
      <c r="G165" s="168" t="s">
        <v>6648</v>
      </c>
      <c r="H165" s="162" t="s">
        <v>1066</v>
      </c>
    </row>
    <row r="166" spans="1:8" x14ac:dyDescent="0.25">
      <c r="A166" s="162" t="s">
        <v>1041</v>
      </c>
      <c r="B166" s="162" t="s">
        <v>1042</v>
      </c>
      <c r="C166" s="162" t="s">
        <v>522</v>
      </c>
      <c r="D166" s="162" t="s">
        <v>1067</v>
      </c>
      <c r="E166" s="163" t="s">
        <v>1068</v>
      </c>
      <c r="F166" s="164" t="str">
        <f t="shared" si="2"/>
        <v>Carroll-009</v>
      </c>
      <c r="G166" s="168" t="s">
        <v>6649</v>
      </c>
      <c r="H166" s="162" t="s">
        <v>1069</v>
      </c>
    </row>
    <row r="167" spans="1:8" x14ac:dyDescent="0.25">
      <c r="A167" s="162" t="s">
        <v>1041</v>
      </c>
      <c r="B167" s="162" t="s">
        <v>1042</v>
      </c>
      <c r="C167" s="162" t="s">
        <v>526</v>
      </c>
      <c r="D167" s="162" t="s">
        <v>1070</v>
      </c>
      <c r="E167" s="163" t="s">
        <v>1071</v>
      </c>
      <c r="F167" s="164" t="str">
        <f t="shared" si="2"/>
        <v>Carroll-010</v>
      </c>
      <c r="G167" s="168" t="s">
        <v>6650</v>
      </c>
      <c r="H167" s="162" t="s">
        <v>1072</v>
      </c>
    </row>
    <row r="168" spans="1:8" x14ac:dyDescent="0.25">
      <c r="A168" s="162" t="s">
        <v>1041</v>
      </c>
      <c r="B168" s="162" t="s">
        <v>1042</v>
      </c>
      <c r="C168" s="162" t="s">
        <v>530</v>
      </c>
      <c r="D168" s="162" t="s">
        <v>1073</v>
      </c>
      <c r="E168" s="163" t="s">
        <v>1074</v>
      </c>
      <c r="F168" s="164" t="str">
        <f t="shared" si="2"/>
        <v>Carroll-011</v>
      </c>
      <c r="G168" s="168" t="s">
        <v>6651</v>
      </c>
      <c r="H168" s="162" t="s">
        <v>1075</v>
      </c>
    </row>
    <row r="169" spans="1:8" x14ac:dyDescent="0.25">
      <c r="A169" s="162" t="s">
        <v>1041</v>
      </c>
      <c r="B169" s="162" t="s">
        <v>1042</v>
      </c>
      <c r="C169" s="162" t="s">
        <v>534</v>
      </c>
      <c r="D169" s="162" t="s">
        <v>1076</v>
      </c>
      <c r="E169" s="163" t="s">
        <v>1077</v>
      </c>
      <c r="F169" s="164" t="str">
        <f t="shared" si="2"/>
        <v>Carroll-012</v>
      </c>
      <c r="G169" s="168" t="s">
        <v>6652</v>
      </c>
      <c r="H169" s="162" t="s">
        <v>1078</v>
      </c>
    </row>
    <row r="170" spans="1:8" x14ac:dyDescent="0.25">
      <c r="A170" s="162" t="s">
        <v>1041</v>
      </c>
      <c r="B170" s="162" t="s">
        <v>1042</v>
      </c>
      <c r="C170" s="162" t="s">
        <v>538</v>
      </c>
      <c r="D170" s="162" t="s">
        <v>1079</v>
      </c>
      <c r="E170" s="163" t="s">
        <v>1080</v>
      </c>
      <c r="F170" s="164" t="str">
        <f t="shared" si="2"/>
        <v>Carroll-013</v>
      </c>
      <c r="G170" s="168" t="s">
        <v>6653</v>
      </c>
      <c r="H170" s="162" t="s">
        <v>1081</v>
      </c>
    </row>
    <row r="171" spans="1:8" x14ac:dyDescent="0.25">
      <c r="A171" s="162" t="s">
        <v>1041</v>
      </c>
      <c r="B171" s="162" t="s">
        <v>1042</v>
      </c>
      <c r="C171" s="162" t="s">
        <v>542</v>
      </c>
      <c r="D171" s="162" t="s">
        <v>1082</v>
      </c>
      <c r="E171" s="163" t="s">
        <v>1083</v>
      </c>
      <c r="F171" s="164" t="str">
        <f t="shared" si="2"/>
        <v>Carroll-014</v>
      </c>
      <c r="G171" s="168" t="s">
        <v>6654</v>
      </c>
      <c r="H171" s="162" t="s">
        <v>1084</v>
      </c>
    </row>
    <row r="172" spans="1:8" x14ac:dyDescent="0.25">
      <c r="A172" s="162" t="s">
        <v>1041</v>
      </c>
      <c r="B172" s="162" t="s">
        <v>1042</v>
      </c>
      <c r="C172" s="162" t="s">
        <v>546</v>
      </c>
      <c r="D172" s="162" t="s">
        <v>1085</v>
      </c>
      <c r="E172" s="163" t="s">
        <v>1086</v>
      </c>
      <c r="F172" s="164" t="str">
        <f t="shared" si="2"/>
        <v>Carroll-015</v>
      </c>
      <c r="G172" s="168" t="s">
        <v>6655</v>
      </c>
      <c r="H172" s="162" t="s">
        <v>1087</v>
      </c>
    </row>
    <row r="173" spans="1:8" x14ac:dyDescent="0.25">
      <c r="A173" s="162" t="s">
        <v>1041</v>
      </c>
      <c r="B173" s="162" t="s">
        <v>1042</v>
      </c>
      <c r="C173" s="162" t="s">
        <v>550</v>
      </c>
      <c r="D173" s="162" t="s">
        <v>1088</v>
      </c>
      <c r="E173" s="163" t="s">
        <v>1089</v>
      </c>
      <c r="F173" s="164" t="str">
        <f t="shared" si="2"/>
        <v>Carroll-016</v>
      </c>
      <c r="G173" s="168" t="s">
        <v>6656</v>
      </c>
      <c r="H173" s="162" t="s">
        <v>1090</v>
      </c>
    </row>
    <row r="174" spans="1:8" x14ac:dyDescent="0.25">
      <c r="A174" s="162" t="s">
        <v>1041</v>
      </c>
      <c r="B174" s="162" t="s">
        <v>1042</v>
      </c>
      <c r="C174" s="162" t="s">
        <v>554</v>
      </c>
      <c r="D174" s="162" t="s">
        <v>1091</v>
      </c>
      <c r="E174" s="163" t="s">
        <v>1092</v>
      </c>
      <c r="F174" s="164" t="str">
        <f t="shared" si="2"/>
        <v>Carroll-017</v>
      </c>
      <c r="G174" s="168" t="s">
        <v>6657</v>
      </c>
      <c r="H174" s="162" t="s">
        <v>1093</v>
      </c>
    </row>
    <row r="175" spans="1:8" x14ac:dyDescent="0.25">
      <c r="A175" s="162" t="s">
        <v>1041</v>
      </c>
      <c r="B175" s="162" t="s">
        <v>1042</v>
      </c>
      <c r="C175" s="162" t="s">
        <v>558</v>
      </c>
      <c r="D175" s="162" t="s">
        <v>1094</v>
      </c>
      <c r="E175" s="163" t="s">
        <v>1095</v>
      </c>
      <c r="F175" s="164" t="str">
        <f t="shared" si="2"/>
        <v>Carroll-018</v>
      </c>
      <c r="G175" s="168" t="s">
        <v>6658</v>
      </c>
      <c r="H175" s="162" t="s">
        <v>1096</v>
      </c>
    </row>
    <row r="176" spans="1:8" x14ac:dyDescent="0.25">
      <c r="A176" s="162" t="s">
        <v>1041</v>
      </c>
      <c r="B176" s="162" t="s">
        <v>1042</v>
      </c>
      <c r="C176" s="162" t="s">
        <v>562</v>
      </c>
      <c r="D176" s="162" t="s">
        <v>1097</v>
      </c>
      <c r="E176" s="163" t="s">
        <v>1098</v>
      </c>
      <c r="F176" s="164" t="str">
        <f t="shared" si="2"/>
        <v>Carroll-019</v>
      </c>
      <c r="G176" s="168" t="s">
        <v>6659</v>
      </c>
      <c r="H176" s="162" t="s">
        <v>1099</v>
      </c>
    </row>
    <row r="177" spans="1:8" x14ac:dyDescent="0.25">
      <c r="A177" s="162" t="s">
        <v>1100</v>
      </c>
      <c r="B177" s="162" t="s">
        <v>1101</v>
      </c>
      <c r="C177" s="162" t="s">
        <v>490</v>
      </c>
      <c r="D177" s="162" t="s">
        <v>489</v>
      </c>
      <c r="E177" s="163" t="s">
        <v>1102</v>
      </c>
      <c r="F177" s="164" t="str">
        <f t="shared" si="2"/>
        <v>Cass-001</v>
      </c>
      <c r="G177" s="168" t="s">
        <v>6660</v>
      </c>
      <c r="H177" s="162" t="s">
        <v>1103</v>
      </c>
    </row>
    <row r="178" spans="1:8" x14ac:dyDescent="0.25">
      <c r="A178" s="162" t="s">
        <v>1100</v>
      </c>
      <c r="B178" s="162" t="s">
        <v>1101</v>
      </c>
      <c r="C178" s="162" t="s">
        <v>494</v>
      </c>
      <c r="D178" s="162" t="s">
        <v>1104</v>
      </c>
      <c r="E178" s="163" t="s">
        <v>1105</v>
      </c>
      <c r="F178" s="164" t="str">
        <f t="shared" si="2"/>
        <v>Cass-002</v>
      </c>
      <c r="G178" s="168" t="s">
        <v>6661</v>
      </c>
      <c r="H178" s="162" t="s">
        <v>1106</v>
      </c>
    </row>
    <row r="179" spans="1:8" x14ac:dyDescent="0.25">
      <c r="A179" s="162" t="s">
        <v>1100</v>
      </c>
      <c r="B179" s="162" t="s">
        <v>1101</v>
      </c>
      <c r="C179" s="162" t="s">
        <v>498</v>
      </c>
      <c r="D179" s="162" t="s">
        <v>933</v>
      </c>
      <c r="E179" s="163" t="s">
        <v>1107</v>
      </c>
      <c r="F179" s="164" t="str">
        <f t="shared" si="2"/>
        <v>Cass-003</v>
      </c>
      <c r="G179" s="168" t="s">
        <v>6662</v>
      </c>
      <c r="H179" s="162" t="s">
        <v>1108</v>
      </c>
    </row>
    <row r="180" spans="1:8" x14ac:dyDescent="0.25">
      <c r="A180" s="162" t="s">
        <v>1100</v>
      </c>
      <c r="B180" s="162" t="s">
        <v>1101</v>
      </c>
      <c r="C180" s="162" t="s">
        <v>502</v>
      </c>
      <c r="D180" s="162" t="s">
        <v>1109</v>
      </c>
      <c r="E180" s="163" t="s">
        <v>1110</v>
      </c>
      <c r="F180" s="164" t="str">
        <f t="shared" si="2"/>
        <v>Cass-004</v>
      </c>
      <c r="G180" s="168" t="s">
        <v>6663</v>
      </c>
      <c r="H180" s="162" t="s">
        <v>1111</v>
      </c>
    </row>
    <row r="181" spans="1:8" x14ac:dyDescent="0.25">
      <c r="A181" s="162" t="s">
        <v>1100</v>
      </c>
      <c r="B181" s="162" t="s">
        <v>1101</v>
      </c>
      <c r="C181" s="162" t="s">
        <v>506</v>
      </c>
      <c r="D181" s="162" t="s">
        <v>1112</v>
      </c>
      <c r="E181" s="163" t="s">
        <v>1113</v>
      </c>
      <c r="F181" s="164" t="str">
        <f t="shared" si="2"/>
        <v>Cass-005</v>
      </c>
      <c r="G181" s="168" t="s">
        <v>6664</v>
      </c>
      <c r="H181" s="162" t="s">
        <v>1114</v>
      </c>
    </row>
    <row r="182" spans="1:8" x14ac:dyDescent="0.25">
      <c r="A182" s="162" t="s">
        <v>1100</v>
      </c>
      <c r="B182" s="162" t="s">
        <v>1101</v>
      </c>
      <c r="C182" s="162" t="s">
        <v>510</v>
      </c>
      <c r="D182" s="162" t="s">
        <v>1115</v>
      </c>
      <c r="E182" s="163" t="s">
        <v>1116</v>
      </c>
      <c r="F182" s="164" t="str">
        <f t="shared" si="2"/>
        <v>Cass-006</v>
      </c>
      <c r="G182" s="168" t="s">
        <v>6665</v>
      </c>
      <c r="H182" s="162" t="s">
        <v>1117</v>
      </c>
    </row>
    <row r="183" spans="1:8" x14ac:dyDescent="0.25">
      <c r="A183" s="162" t="s">
        <v>1100</v>
      </c>
      <c r="B183" s="162" t="s">
        <v>1101</v>
      </c>
      <c r="C183" s="162" t="s">
        <v>514</v>
      </c>
      <c r="D183" s="162" t="s">
        <v>1118</v>
      </c>
      <c r="E183" s="163" t="s">
        <v>1119</v>
      </c>
      <c r="F183" s="164" t="str">
        <f t="shared" si="2"/>
        <v>Cass-007</v>
      </c>
      <c r="G183" s="168" t="s">
        <v>6666</v>
      </c>
      <c r="H183" s="162" t="s">
        <v>1120</v>
      </c>
    </row>
    <row r="184" spans="1:8" x14ac:dyDescent="0.25">
      <c r="A184" s="162" t="s">
        <v>1100</v>
      </c>
      <c r="B184" s="162" t="s">
        <v>1101</v>
      </c>
      <c r="C184" s="162" t="s">
        <v>518</v>
      </c>
      <c r="D184" s="162" t="s">
        <v>1121</v>
      </c>
      <c r="E184" s="163" t="s">
        <v>1122</v>
      </c>
      <c r="F184" s="164" t="str">
        <f t="shared" si="2"/>
        <v>Cass-008</v>
      </c>
      <c r="G184" s="168" t="s">
        <v>6667</v>
      </c>
      <c r="H184" s="162" t="s">
        <v>1123</v>
      </c>
    </row>
    <row r="185" spans="1:8" x14ac:dyDescent="0.25">
      <c r="A185" s="162" t="s">
        <v>1100</v>
      </c>
      <c r="B185" s="162" t="s">
        <v>1101</v>
      </c>
      <c r="C185" s="162" t="s">
        <v>522</v>
      </c>
      <c r="D185" s="162" t="s">
        <v>1124</v>
      </c>
      <c r="E185" s="163" t="s">
        <v>1125</v>
      </c>
      <c r="F185" s="164" t="str">
        <f t="shared" si="2"/>
        <v>Cass-009</v>
      </c>
      <c r="G185" s="168" t="s">
        <v>6668</v>
      </c>
      <c r="H185" s="162" t="s">
        <v>1126</v>
      </c>
    </row>
    <row r="186" spans="1:8" x14ac:dyDescent="0.25">
      <c r="A186" s="162" t="s">
        <v>1100</v>
      </c>
      <c r="B186" s="162" t="s">
        <v>1101</v>
      </c>
      <c r="C186" s="162" t="s">
        <v>526</v>
      </c>
      <c r="D186" s="162" t="s">
        <v>1127</v>
      </c>
      <c r="E186" s="163" t="s">
        <v>1128</v>
      </c>
      <c r="F186" s="164" t="str">
        <f t="shared" si="2"/>
        <v>Cass-010</v>
      </c>
      <c r="G186" s="168" t="s">
        <v>6669</v>
      </c>
      <c r="H186" s="162" t="s">
        <v>1129</v>
      </c>
    </row>
    <row r="187" spans="1:8" x14ac:dyDescent="0.25">
      <c r="A187" s="162" t="s">
        <v>1100</v>
      </c>
      <c r="B187" s="162" t="s">
        <v>1101</v>
      </c>
      <c r="C187" s="162" t="s">
        <v>530</v>
      </c>
      <c r="D187" s="162" t="s">
        <v>1130</v>
      </c>
      <c r="E187" s="163" t="s">
        <v>1131</v>
      </c>
      <c r="F187" s="164" t="str">
        <f t="shared" si="2"/>
        <v>Cass-011</v>
      </c>
      <c r="G187" s="168" t="s">
        <v>6670</v>
      </c>
      <c r="H187" s="162" t="s">
        <v>1132</v>
      </c>
    </row>
    <row r="188" spans="1:8" x14ac:dyDescent="0.25">
      <c r="A188" s="162" t="s">
        <v>1100</v>
      </c>
      <c r="B188" s="162" t="s">
        <v>1101</v>
      </c>
      <c r="C188" s="162" t="s">
        <v>534</v>
      </c>
      <c r="D188" s="162" t="s">
        <v>612</v>
      </c>
      <c r="E188" s="163" t="s">
        <v>1133</v>
      </c>
      <c r="F188" s="164" t="str">
        <f t="shared" si="2"/>
        <v>Cass-012</v>
      </c>
      <c r="G188" s="168" t="s">
        <v>6671</v>
      </c>
      <c r="H188" s="162" t="s">
        <v>1134</v>
      </c>
    </row>
    <row r="189" spans="1:8" x14ac:dyDescent="0.25">
      <c r="A189" s="162" t="s">
        <v>1100</v>
      </c>
      <c r="B189" s="162" t="s">
        <v>1101</v>
      </c>
      <c r="C189" s="162" t="s">
        <v>538</v>
      </c>
      <c r="D189" s="162" t="s">
        <v>1135</v>
      </c>
      <c r="E189" s="163" t="s">
        <v>1136</v>
      </c>
      <c r="F189" s="164" t="str">
        <f t="shared" si="2"/>
        <v>Cass-013</v>
      </c>
      <c r="G189" s="168" t="s">
        <v>6672</v>
      </c>
      <c r="H189" s="162" t="s">
        <v>1137</v>
      </c>
    </row>
    <row r="190" spans="1:8" x14ac:dyDescent="0.25">
      <c r="A190" s="162" t="s">
        <v>1100</v>
      </c>
      <c r="B190" s="162" t="s">
        <v>1101</v>
      </c>
      <c r="C190" s="162" t="s">
        <v>542</v>
      </c>
      <c r="D190" s="162" t="s">
        <v>616</v>
      </c>
      <c r="E190" s="163" t="s">
        <v>1138</v>
      </c>
      <c r="F190" s="164" t="str">
        <f t="shared" si="2"/>
        <v>Cass-014</v>
      </c>
      <c r="G190" s="168" t="s">
        <v>6673</v>
      </c>
      <c r="H190" s="162" t="s">
        <v>1139</v>
      </c>
    </row>
    <row r="191" spans="1:8" x14ac:dyDescent="0.25">
      <c r="A191" s="162" t="s">
        <v>1100</v>
      </c>
      <c r="B191" s="162" t="s">
        <v>1101</v>
      </c>
      <c r="C191" s="162" t="s">
        <v>546</v>
      </c>
      <c r="D191" s="162" t="s">
        <v>1140</v>
      </c>
      <c r="E191" s="163" t="s">
        <v>1141</v>
      </c>
      <c r="F191" s="164" t="str">
        <f t="shared" si="2"/>
        <v>Cass-015</v>
      </c>
      <c r="G191" s="168" t="s">
        <v>6674</v>
      </c>
      <c r="H191" s="162" t="s">
        <v>1142</v>
      </c>
    </row>
    <row r="192" spans="1:8" x14ac:dyDescent="0.25">
      <c r="A192" s="162" t="s">
        <v>1100</v>
      </c>
      <c r="B192" s="162" t="s">
        <v>1101</v>
      </c>
      <c r="C192" s="162" t="s">
        <v>550</v>
      </c>
      <c r="D192" s="162" t="s">
        <v>1143</v>
      </c>
      <c r="E192" s="163" t="s">
        <v>1144</v>
      </c>
      <c r="F192" s="164" t="str">
        <f t="shared" si="2"/>
        <v>Cass-016</v>
      </c>
      <c r="G192" s="168" t="s">
        <v>6675</v>
      </c>
      <c r="H192" s="162" t="s">
        <v>1145</v>
      </c>
    </row>
    <row r="193" spans="1:8" x14ac:dyDescent="0.25">
      <c r="A193" s="162" t="s">
        <v>1100</v>
      </c>
      <c r="B193" s="162" t="s">
        <v>1101</v>
      </c>
      <c r="C193" s="162" t="s">
        <v>554</v>
      </c>
      <c r="D193" s="162" t="s">
        <v>1146</v>
      </c>
      <c r="E193" s="163" t="s">
        <v>1147</v>
      </c>
      <c r="F193" s="164" t="str">
        <f t="shared" si="2"/>
        <v>Cass-017</v>
      </c>
      <c r="G193" s="168" t="s">
        <v>6676</v>
      </c>
      <c r="H193" s="162" t="s">
        <v>1148</v>
      </c>
    </row>
    <row r="194" spans="1:8" x14ac:dyDescent="0.25">
      <c r="A194" s="162" t="s">
        <v>1100</v>
      </c>
      <c r="B194" s="162" t="s">
        <v>1101</v>
      </c>
      <c r="C194" s="162" t="s">
        <v>558</v>
      </c>
      <c r="D194" s="162" t="s">
        <v>1149</v>
      </c>
      <c r="E194" s="163" t="s">
        <v>1150</v>
      </c>
      <c r="F194" s="164" t="str">
        <f t="shared" si="2"/>
        <v>Cass-018</v>
      </c>
      <c r="G194" s="168" t="s">
        <v>6677</v>
      </c>
      <c r="H194" s="162" t="s">
        <v>1151</v>
      </c>
    </row>
    <row r="195" spans="1:8" x14ac:dyDescent="0.25">
      <c r="A195" s="162" t="s">
        <v>1100</v>
      </c>
      <c r="B195" s="162" t="s">
        <v>1101</v>
      </c>
      <c r="C195" s="162" t="s">
        <v>562</v>
      </c>
      <c r="D195" s="162" t="s">
        <v>1152</v>
      </c>
      <c r="E195" s="163" t="s">
        <v>1153</v>
      </c>
      <c r="F195" s="164" t="str">
        <f t="shared" ref="F195:F258" si="3">B195&amp;"-"&amp;C195</f>
        <v>Cass-019</v>
      </c>
      <c r="G195" s="168" t="s">
        <v>6678</v>
      </c>
      <c r="H195" s="162" t="s">
        <v>1154</v>
      </c>
    </row>
    <row r="196" spans="1:8" x14ac:dyDescent="0.25">
      <c r="A196" s="162" t="s">
        <v>1100</v>
      </c>
      <c r="B196" s="162" t="s">
        <v>1101</v>
      </c>
      <c r="C196" s="162" t="s">
        <v>566</v>
      </c>
      <c r="D196" s="162" t="s">
        <v>1155</v>
      </c>
      <c r="E196" s="163" t="s">
        <v>1156</v>
      </c>
      <c r="F196" s="164" t="str">
        <f t="shared" si="3"/>
        <v>Cass-020</v>
      </c>
      <c r="G196" s="168" t="s">
        <v>6679</v>
      </c>
      <c r="H196" s="162" t="s">
        <v>1157</v>
      </c>
    </row>
    <row r="197" spans="1:8" x14ac:dyDescent="0.25">
      <c r="A197" s="162" t="s">
        <v>1100</v>
      </c>
      <c r="B197" s="162" t="s">
        <v>1101</v>
      </c>
      <c r="C197" s="162" t="s">
        <v>570</v>
      </c>
      <c r="D197" s="162" t="s">
        <v>1158</v>
      </c>
      <c r="E197" s="163" t="s">
        <v>1159</v>
      </c>
      <c r="F197" s="164" t="str">
        <f t="shared" si="3"/>
        <v>Cass-021</v>
      </c>
      <c r="G197" s="168" t="s">
        <v>6680</v>
      </c>
      <c r="H197" s="162" t="s">
        <v>1160</v>
      </c>
    </row>
    <row r="198" spans="1:8" x14ac:dyDescent="0.25">
      <c r="A198" s="162" t="s">
        <v>1100</v>
      </c>
      <c r="B198" s="162" t="s">
        <v>1101</v>
      </c>
      <c r="C198" s="162" t="s">
        <v>574</v>
      </c>
      <c r="D198" s="162" t="s">
        <v>1161</v>
      </c>
      <c r="E198" s="163" t="s">
        <v>1162</v>
      </c>
      <c r="F198" s="164" t="str">
        <f t="shared" si="3"/>
        <v>Cass-022</v>
      </c>
      <c r="G198" s="168" t="s">
        <v>6681</v>
      </c>
      <c r="H198" s="162" t="s">
        <v>1163</v>
      </c>
    </row>
    <row r="199" spans="1:8" x14ac:dyDescent="0.25">
      <c r="A199" s="162" t="s">
        <v>1100</v>
      </c>
      <c r="B199" s="162" t="s">
        <v>1101</v>
      </c>
      <c r="C199" s="162" t="s">
        <v>578</v>
      </c>
      <c r="D199" s="162" t="s">
        <v>1164</v>
      </c>
      <c r="E199" s="163" t="s">
        <v>1165</v>
      </c>
      <c r="F199" s="164" t="str">
        <f t="shared" si="3"/>
        <v>Cass-023</v>
      </c>
      <c r="G199" s="168" t="s">
        <v>6682</v>
      </c>
      <c r="H199" s="162" t="s">
        <v>1166</v>
      </c>
    </row>
    <row r="200" spans="1:8" x14ac:dyDescent="0.25">
      <c r="A200" s="162" t="s">
        <v>1100</v>
      </c>
      <c r="B200" s="162" t="s">
        <v>1101</v>
      </c>
      <c r="C200" s="162" t="s">
        <v>845</v>
      </c>
      <c r="D200" s="162" t="s">
        <v>1167</v>
      </c>
      <c r="E200" s="163" t="s">
        <v>1168</v>
      </c>
      <c r="F200" s="164" t="str">
        <f t="shared" si="3"/>
        <v>Cass-024</v>
      </c>
      <c r="G200" s="168" t="s">
        <v>6683</v>
      </c>
      <c r="H200" s="162" t="s">
        <v>1169</v>
      </c>
    </row>
    <row r="201" spans="1:8" x14ac:dyDescent="0.25">
      <c r="A201" s="162" t="s">
        <v>1100</v>
      </c>
      <c r="B201" s="162" t="s">
        <v>1101</v>
      </c>
      <c r="C201" s="162" t="s">
        <v>849</v>
      </c>
      <c r="D201" s="162" t="s">
        <v>1170</v>
      </c>
      <c r="E201" s="163" t="s">
        <v>1171</v>
      </c>
      <c r="F201" s="164" t="str">
        <f t="shared" si="3"/>
        <v>Cass-025</v>
      </c>
      <c r="G201" s="168" t="s">
        <v>6684</v>
      </c>
      <c r="H201" s="162" t="s">
        <v>1172</v>
      </c>
    </row>
    <row r="202" spans="1:8" x14ac:dyDescent="0.25">
      <c r="A202" s="162" t="s">
        <v>1100</v>
      </c>
      <c r="B202" s="162" t="s">
        <v>1101</v>
      </c>
      <c r="C202" s="162" t="s">
        <v>1001</v>
      </c>
      <c r="D202" s="162" t="s">
        <v>1173</v>
      </c>
      <c r="E202" s="163" t="s">
        <v>1174</v>
      </c>
      <c r="F202" s="164" t="str">
        <f t="shared" si="3"/>
        <v>Cass-026</v>
      </c>
      <c r="G202" s="168" t="s">
        <v>6685</v>
      </c>
      <c r="H202" s="162" t="s">
        <v>1175</v>
      </c>
    </row>
    <row r="203" spans="1:8" x14ac:dyDescent="0.25">
      <c r="A203" s="162" t="s">
        <v>1100</v>
      </c>
      <c r="B203" s="162" t="s">
        <v>1101</v>
      </c>
      <c r="C203" s="162" t="s">
        <v>1004</v>
      </c>
      <c r="D203" s="162" t="s">
        <v>1176</v>
      </c>
      <c r="E203" s="163" t="s">
        <v>1177</v>
      </c>
      <c r="F203" s="164" t="str">
        <f t="shared" si="3"/>
        <v>Cass-027</v>
      </c>
      <c r="G203" s="168" t="s">
        <v>6686</v>
      </c>
      <c r="H203" s="162" t="s">
        <v>1178</v>
      </c>
    </row>
    <row r="204" spans="1:8" x14ac:dyDescent="0.25">
      <c r="A204" s="162" t="s">
        <v>1179</v>
      </c>
      <c r="B204" s="162" t="s">
        <v>1180</v>
      </c>
      <c r="C204" s="162" t="s">
        <v>498</v>
      </c>
      <c r="D204" s="162" t="s">
        <v>1181</v>
      </c>
      <c r="E204" s="163" t="s">
        <v>1182</v>
      </c>
      <c r="F204" s="164" t="str">
        <f t="shared" si="3"/>
        <v>Clark-003</v>
      </c>
      <c r="G204" s="168" t="s">
        <v>6687</v>
      </c>
      <c r="H204" s="162" t="s">
        <v>1183</v>
      </c>
    </row>
    <row r="205" spans="1:8" x14ac:dyDescent="0.25">
      <c r="A205" s="162" t="s">
        <v>1179</v>
      </c>
      <c r="B205" s="162" t="s">
        <v>1180</v>
      </c>
      <c r="C205" s="162" t="s">
        <v>502</v>
      </c>
      <c r="D205" s="162" t="s">
        <v>1184</v>
      </c>
      <c r="E205" s="163" t="s">
        <v>1185</v>
      </c>
      <c r="F205" s="164" t="str">
        <f t="shared" si="3"/>
        <v>Clark-004</v>
      </c>
      <c r="G205" s="168" t="s">
        <v>6688</v>
      </c>
      <c r="H205" s="162" t="s">
        <v>1186</v>
      </c>
    </row>
    <row r="206" spans="1:8" x14ac:dyDescent="0.25">
      <c r="A206" s="162" t="s">
        <v>1179</v>
      </c>
      <c r="B206" s="162" t="s">
        <v>1180</v>
      </c>
      <c r="C206" s="162" t="s">
        <v>506</v>
      </c>
      <c r="D206" s="162" t="s">
        <v>1187</v>
      </c>
      <c r="E206" s="163" t="s">
        <v>1188</v>
      </c>
      <c r="F206" s="164" t="str">
        <f t="shared" si="3"/>
        <v>Clark-005</v>
      </c>
      <c r="G206" s="168" t="s">
        <v>6689</v>
      </c>
      <c r="H206" s="162" t="s">
        <v>1189</v>
      </c>
    </row>
    <row r="207" spans="1:8" x14ac:dyDescent="0.25">
      <c r="A207" s="162" t="s">
        <v>1179</v>
      </c>
      <c r="B207" s="162" t="s">
        <v>1180</v>
      </c>
      <c r="C207" s="162" t="s">
        <v>514</v>
      </c>
      <c r="D207" s="162" t="s">
        <v>1190</v>
      </c>
      <c r="E207" s="163" t="s">
        <v>1191</v>
      </c>
      <c r="F207" s="164" t="str">
        <f t="shared" si="3"/>
        <v>Clark-007</v>
      </c>
      <c r="G207" s="168" t="s">
        <v>6690</v>
      </c>
      <c r="H207" s="162" t="s">
        <v>1192</v>
      </c>
    </row>
    <row r="208" spans="1:8" x14ac:dyDescent="0.25">
      <c r="A208" s="162" t="s">
        <v>1179</v>
      </c>
      <c r="B208" s="162" t="s">
        <v>1180</v>
      </c>
      <c r="C208" s="162" t="s">
        <v>518</v>
      </c>
      <c r="D208" s="162" t="s">
        <v>1193</v>
      </c>
      <c r="E208" s="163" t="s">
        <v>1194</v>
      </c>
      <c r="F208" s="164" t="str">
        <f t="shared" si="3"/>
        <v>Clark-008</v>
      </c>
      <c r="G208" s="168" t="s">
        <v>6691</v>
      </c>
      <c r="H208" s="162" t="s">
        <v>1195</v>
      </c>
    </row>
    <row r="209" spans="1:8" x14ac:dyDescent="0.25">
      <c r="A209" s="162" t="s">
        <v>1179</v>
      </c>
      <c r="B209" s="162" t="s">
        <v>1180</v>
      </c>
      <c r="C209" s="162" t="s">
        <v>522</v>
      </c>
      <c r="D209" s="162" t="s">
        <v>1196</v>
      </c>
      <c r="E209" s="163" t="s">
        <v>1197</v>
      </c>
      <c r="F209" s="164" t="str">
        <f t="shared" si="3"/>
        <v>Clark-009</v>
      </c>
      <c r="G209" s="168" t="s">
        <v>6692</v>
      </c>
      <c r="H209" s="162" t="s">
        <v>1198</v>
      </c>
    </row>
    <row r="210" spans="1:8" x14ac:dyDescent="0.25">
      <c r="A210" s="162" t="s">
        <v>1179</v>
      </c>
      <c r="B210" s="162" t="s">
        <v>1180</v>
      </c>
      <c r="C210" s="162" t="s">
        <v>526</v>
      </c>
      <c r="D210" s="162" t="s">
        <v>1199</v>
      </c>
      <c r="E210" s="163" t="s">
        <v>1200</v>
      </c>
      <c r="F210" s="164" t="str">
        <f t="shared" si="3"/>
        <v>Clark-010</v>
      </c>
      <c r="G210" s="168" t="s">
        <v>6693</v>
      </c>
      <c r="H210" s="162" t="s">
        <v>1201</v>
      </c>
    </row>
    <row r="211" spans="1:8" x14ac:dyDescent="0.25">
      <c r="A211" s="162" t="s">
        <v>1179</v>
      </c>
      <c r="B211" s="162" t="s">
        <v>1180</v>
      </c>
      <c r="C211" s="162" t="s">
        <v>530</v>
      </c>
      <c r="D211" s="162" t="s">
        <v>1202</v>
      </c>
      <c r="E211" s="163" t="s">
        <v>1203</v>
      </c>
      <c r="F211" s="164" t="str">
        <f t="shared" si="3"/>
        <v>Clark-011</v>
      </c>
      <c r="G211" s="168" t="s">
        <v>6694</v>
      </c>
      <c r="H211" s="162" t="s">
        <v>1204</v>
      </c>
    </row>
    <row r="212" spans="1:8" x14ac:dyDescent="0.25">
      <c r="A212" s="162" t="s">
        <v>1179</v>
      </c>
      <c r="B212" s="162" t="s">
        <v>1180</v>
      </c>
      <c r="C212" s="162" t="s">
        <v>534</v>
      </c>
      <c r="D212" s="162" t="s">
        <v>1205</v>
      </c>
      <c r="E212" s="163" t="s">
        <v>1206</v>
      </c>
      <c r="F212" s="164" t="str">
        <f t="shared" si="3"/>
        <v>Clark-012</v>
      </c>
      <c r="G212" s="168" t="s">
        <v>6695</v>
      </c>
      <c r="H212" s="162" t="s">
        <v>1207</v>
      </c>
    </row>
    <row r="213" spans="1:8" x14ac:dyDescent="0.25">
      <c r="A213" s="162" t="s">
        <v>1179</v>
      </c>
      <c r="B213" s="162" t="s">
        <v>1180</v>
      </c>
      <c r="C213" s="162" t="s">
        <v>538</v>
      </c>
      <c r="D213" s="162" t="s">
        <v>1208</v>
      </c>
      <c r="E213" s="163" t="s">
        <v>1209</v>
      </c>
      <c r="F213" s="164" t="str">
        <f t="shared" si="3"/>
        <v>Clark-013</v>
      </c>
      <c r="G213" s="168" t="s">
        <v>6696</v>
      </c>
      <c r="H213" s="162" t="s">
        <v>1210</v>
      </c>
    </row>
    <row r="214" spans="1:8" x14ac:dyDescent="0.25">
      <c r="A214" s="162" t="s">
        <v>1179</v>
      </c>
      <c r="B214" s="162" t="s">
        <v>1180</v>
      </c>
      <c r="C214" s="162" t="s">
        <v>542</v>
      </c>
      <c r="D214" s="162" t="s">
        <v>1211</v>
      </c>
      <c r="E214" s="163" t="s">
        <v>1212</v>
      </c>
      <c r="F214" s="164" t="str">
        <f t="shared" si="3"/>
        <v>Clark-014</v>
      </c>
      <c r="G214" s="168" t="s">
        <v>6697</v>
      </c>
      <c r="H214" s="162" t="s">
        <v>1213</v>
      </c>
    </row>
    <row r="215" spans="1:8" x14ac:dyDescent="0.25">
      <c r="A215" s="162" t="s">
        <v>1179</v>
      </c>
      <c r="B215" s="162" t="s">
        <v>1180</v>
      </c>
      <c r="C215" s="162" t="s">
        <v>849</v>
      </c>
      <c r="D215" s="162" t="s">
        <v>1214</v>
      </c>
      <c r="E215" s="163" t="s">
        <v>1215</v>
      </c>
      <c r="F215" s="164" t="str">
        <f t="shared" si="3"/>
        <v>Clark-025</v>
      </c>
      <c r="G215" s="168" t="s">
        <v>6698</v>
      </c>
      <c r="H215" s="162" t="s">
        <v>1216</v>
      </c>
    </row>
    <row r="216" spans="1:8" x14ac:dyDescent="0.25">
      <c r="A216" s="162" t="s">
        <v>1179</v>
      </c>
      <c r="B216" s="162" t="s">
        <v>1180</v>
      </c>
      <c r="C216" s="162" t="s">
        <v>1001</v>
      </c>
      <c r="D216" s="162" t="s">
        <v>1217</v>
      </c>
      <c r="E216" s="163" t="s">
        <v>1218</v>
      </c>
      <c r="F216" s="164" t="str">
        <f t="shared" si="3"/>
        <v>Clark-026</v>
      </c>
      <c r="G216" s="168" t="s">
        <v>6699</v>
      </c>
      <c r="H216" s="162" t="s">
        <v>1219</v>
      </c>
    </row>
    <row r="217" spans="1:8" x14ac:dyDescent="0.25">
      <c r="A217" s="162" t="s">
        <v>1179</v>
      </c>
      <c r="B217" s="162" t="s">
        <v>1180</v>
      </c>
      <c r="C217" s="162" t="s">
        <v>1004</v>
      </c>
      <c r="D217" s="162" t="s">
        <v>1220</v>
      </c>
      <c r="E217" s="163" t="s">
        <v>1221</v>
      </c>
      <c r="F217" s="164" t="str">
        <f t="shared" si="3"/>
        <v>Clark-027</v>
      </c>
      <c r="G217" s="168" t="s">
        <v>6700</v>
      </c>
      <c r="H217" s="162" t="s">
        <v>1222</v>
      </c>
    </row>
    <row r="218" spans="1:8" x14ac:dyDescent="0.25">
      <c r="A218" s="162" t="s">
        <v>1179</v>
      </c>
      <c r="B218" s="162" t="s">
        <v>1180</v>
      </c>
      <c r="C218" s="162" t="s">
        <v>1223</v>
      </c>
      <c r="D218" s="162" t="s">
        <v>1224</v>
      </c>
      <c r="E218" s="163" t="s">
        <v>1225</v>
      </c>
      <c r="F218" s="164" t="str">
        <f t="shared" si="3"/>
        <v>Clark-028</v>
      </c>
      <c r="G218" s="168" t="s">
        <v>6701</v>
      </c>
      <c r="H218" s="162" t="s">
        <v>1226</v>
      </c>
    </row>
    <row r="219" spans="1:8" x14ac:dyDescent="0.25">
      <c r="A219" s="162" t="s">
        <v>1179</v>
      </c>
      <c r="B219" s="162" t="s">
        <v>1180</v>
      </c>
      <c r="C219" s="162" t="s">
        <v>1008</v>
      </c>
      <c r="D219" s="162" t="s">
        <v>1227</v>
      </c>
      <c r="E219" s="163" t="s">
        <v>1228</v>
      </c>
      <c r="F219" s="164" t="str">
        <f t="shared" si="3"/>
        <v>Clark-029</v>
      </c>
      <c r="G219" s="168" t="s">
        <v>6702</v>
      </c>
      <c r="H219" s="162" t="s">
        <v>1229</v>
      </c>
    </row>
    <row r="220" spans="1:8" x14ac:dyDescent="0.25">
      <c r="A220" s="162" t="s">
        <v>1179</v>
      </c>
      <c r="B220" s="162" t="s">
        <v>1180</v>
      </c>
      <c r="C220" s="162" t="s">
        <v>1230</v>
      </c>
      <c r="D220" s="162" t="s">
        <v>1231</v>
      </c>
      <c r="E220" s="163" t="s">
        <v>1232</v>
      </c>
      <c r="F220" s="164" t="str">
        <f t="shared" si="3"/>
        <v>Clark-030</v>
      </c>
      <c r="G220" s="168" t="s">
        <v>6703</v>
      </c>
      <c r="H220" s="162" t="s">
        <v>1233</v>
      </c>
    </row>
    <row r="221" spans="1:8" x14ac:dyDescent="0.25">
      <c r="A221" s="162" t="s">
        <v>1179</v>
      </c>
      <c r="B221" s="162" t="s">
        <v>1180</v>
      </c>
      <c r="C221" s="162" t="s">
        <v>1012</v>
      </c>
      <c r="D221" s="162" t="s">
        <v>1234</v>
      </c>
      <c r="E221" s="163" t="s">
        <v>1235</v>
      </c>
      <c r="F221" s="164" t="str">
        <f t="shared" si="3"/>
        <v>Clark-031</v>
      </c>
      <c r="G221" s="168" t="s">
        <v>6704</v>
      </c>
      <c r="H221" s="162" t="s">
        <v>1236</v>
      </c>
    </row>
    <row r="222" spans="1:8" x14ac:dyDescent="0.25">
      <c r="A222" s="162" t="s">
        <v>1179</v>
      </c>
      <c r="B222" s="162" t="s">
        <v>1180</v>
      </c>
      <c r="C222" s="162" t="s">
        <v>1016</v>
      </c>
      <c r="D222" s="162" t="s">
        <v>551</v>
      </c>
      <c r="E222" s="163" t="s">
        <v>1237</v>
      </c>
      <c r="F222" s="164" t="str">
        <f t="shared" si="3"/>
        <v>Clark-032</v>
      </c>
      <c r="G222" s="168" t="s">
        <v>6705</v>
      </c>
      <c r="H222" s="162" t="s">
        <v>1238</v>
      </c>
    </row>
    <row r="223" spans="1:8" x14ac:dyDescent="0.25">
      <c r="A223" s="162" t="s">
        <v>1179</v>
      </c>
      <c r="B223" s="162" t="s">
        <v>1180</v>
      </c>
      <c r="C223" s="162" t="s">
        <v>1020</v>
      </c>
      <c r="D223" s="162" t="s">
        <v>1239</v>
      </c>
      <c r="E223" s="163" t="s">
        <v>1240</v>
      </c>
      <c r="F223" s="164" t="str">
        <f t="shared" si="3"/>
        <v>Clark-033</v>
      </c>
      <c r="G223" s="168" t="s">
        <v>6706</v>
      </c>
      <c r="H223" s="162" t="s">
        <v>1241</v>
      </c>
    </row>
    <row r="224" spans="1:8" x14ac:dyDescent="0.25">
      <c r="A224" s="162" t="s">
        <v>1179</v>
      </c>
      <c r="B224" s="162" t="s">
        <v>1180</v>
      </c>
      <c r="C224" s="162" t="s">
        <v>1242</v>
      </c>
      <c r="D224" s="162" t="s">
        <v>981</v>
      </c>
      <c r="E224" s="163" t="s">
        <v>1243</v>
      </c>
      <c r="F224" s="164" t="str">
        <f t="shared" si="3"/>
        <v>Clark-034</v>
      </c>
      <c r="G224" s="168" t="s">
        <v>6707</v>
      </c>
      <c r="H224" s="162" t="s">
        <v>1244</v>
      </c>
    </row>
    <row r="225" spans="1:8" x14ac:dyDescent="0.25">
      <c r="A225" s="162" t="s">
        <v>1179</v>
      </c>
      <c r="B225" s="162" t="s">
        <v>1180</v>
      </c>
      <c r="C225" s="162" t="s">
        <v>1245</v>
      </c>
      <c r="D225" s="162" t="s">
        <v>1246</v>
      </c>
      <c r="E225" s="163" t="s">
        <v>1247</v>
      </c>
      <c r="F225" s="164" t="str">
        <f t="shared" si="3"/>
        <v>Clark-035</v>
      </c>
      <c r="G225" s="168" t="s">
        <v>6708</v>
      </c>
      <c r="H225" s="162" t="s">
        <v>1248</v>
      </c>
    </row>
    <row r="226" spans="1:8" x14ac:dyDescent="0.25">
      <c r="A226" s="162" t="s">
        <v>1179</v>
      </c>
      <c r="B226" s="162" t="s">
        <v>1180</v>
      </c>
      <c r="C226" s="162" t="s">
        <v>1249</v>
      </c>
      <c r="D226" s="162" t="s">
        <v>1250</v>
      </c>
      <c r="E226" s="163" t="s">
        <v>1251</v>
      </c>
      <c r="F226" s="164" t="str">
        <f t="shared" si="3"/>
        <v>Clark-036</v>
      </c>
      <c r="G226" s="168" t="s">
        <v>6709</v>
      </c>
      <c r="H226" s="162" t="s">
        <v>1252</v>
      </c>
    </row>
    <row r="227" spans="1:8" x14ac:dyDescent="0.25">
      <c r="A227" s="162" t="s">
        <v>1179</v>
      </c>
      <c r="B227" s="162" t="s">
        <v>1180</v>
      </c>
      <c r="C227" s="162" t="s">
        <v>1253</v>
      </c>
      <c r="D227" s="162" t="s">
        <v>1254</v>
      </c>
      <c r="E227" s="163" t="s">
        <v>1255</v>
      </c>
      <c r="F227" s="164" t="str">
        <f t="shared" si="3"/>
        <v>Clark-037</v>
      </c>
      <c r="G227" s="168" t="s">
        <v>6710</v>
      </c>
      <c r="H227" s="162" t="s">
        <v>1256</v>
      </c>
    </row>
    <row r="228" spans="1:8" x14ac:dyDescent="0.25">
      <c r="A228" s="162" t="s">
        <v>1179</v>
      </c>
      <c r="B228" s="162" t="s">
        <v>1180</v>
      </c>
      <c r="C228" s="162" t="s">
        <v>584</v>
      </c>
      <c r="D228" s="162" t="s">
        <v>1257</v>
      </c>
      <c r="E228" s="163" t="s">
        <v>1258</v>
      </c>
      <c r="F228" s="164" t="str">
        <f t="shared" si="3"/>
        <v>Clark-038</v>
      </c>
      <c r="G228" s="168" t="s">
        <v>6711</v>
      </c>
      <c r="H228" s="162" t="s">
        <v>1259</v>
      </c>
    </row>
    <row r="229" spans="1:8" x14ac:dyDescent="0.25">
      <c r="A229" s="162" t="s">
        <v>1179</v>
      </c>
      <c r="B229" s="162" t="s">
        <v>1180</v>
      </c>
      <c r="C229" s="162" t="s">
        <v>588</v>
      </c>
      <c r="D229" s="162" t="s">
        <v>1260</v>
      </c>
      <c r="E229" s="163" t="s">
        <v>1261</v>
      </c>
      <c r="F229" s="164" t="str">
        <f t="shared" si="3"/>
        <v>Clark-039</v>
      </c>
      <c r="G229" s="168" t="s">
        <v>6712</v>
      </c>
      <c r="H229" s="162" t="s">
        <v>1262</v>
      </c>
    </row>
    <row r="230" spans="1:8" x14ac:dyDescent="0.25">
      <c r="A230" s="162" t="s">
        <v>1179</v>
      </c>
      <c r="B230" s="162" t="s">
        <v>1180</v>
      </c>
      <c r="C230" s="162" t="s">
        <v>591</v>
      </c>
      <c r="D230" s="162" t="s">
        <v>1263</v>
      </c>
      <c r="E230" s="163" t="s">
        <v>1264</v>
      </c>
      <c r="F230" s="164" t="str">
        <f t="shared" si="3"/>
        <v>Clark-040</v>
      </c>
      <c r="G230" s="168" t="s">
        <v>6713</v>
      </c>
      <c r="H230" s="162" t="s">
        <v>1265</v>
      </c>
    </row>
    <row r="231" spans="1:8" x14ac:dyDescent="0.25">
      <c r="A231" s="162" t="s">
        <v>1179</v>
      </c>
      <c r="B231" s="162" t="s">
        <v>1180</v>
      </c>
      <c r="C231" s="162" t="s">
        <v>599</v>
      </c>
      <c r="D231" s="162" t="s">
        <v>1266</v>
      </c>
      <c r="E231" s="163" t="s">
        <v>1267</v>
      </c>
      <c r="F231" s="164" t="str">
        <f t="shared" si="3"/>
        <v>Clark-042</v>
      </c>
      <c r="G231" s="168" t="s">
        <v>6714</v>
      </c>
      <c r="H231" s="162" t="s">
        <v>1268</v>
      </c>
    </row>
    <row r="232" spans="1:8" x14ac:dyDescent="0.25">
      <c r="A232" s="162" t="s">
        <v>1179</v>
      </c>
      <c r="B232" s="162" t="s">
        <v>1180</v>
      </c>
      <c r="C232" s="162" t="s">
        <v>603</v>
      </c>
      <c r="D232" s="162" t="s">
        <v>1269</v>
      </c>
      <c r="E232" s="163" t="s">
        <v>1270</v>
      </c>
      <c r="F232" s="164" t="str">
        <f t="shared" si="3"/>
        <v>Clark-043</v>
      </c>
      <c r="G232" s="168" t="s">
        <v>6715</v>
      </c>
      <c r="H232" s="162" t="s">
        <v>1271</v>
      </c>
    </row>
    <row r="233" spans="1:8" x14ac:dyDescent="0.25">
      <c r="A233" s="162" t="s">
        <v>1272</v>
      </c>
      <c r="B233" s="162" t="s">
        <v>1112</v>
      </c>
      <c r="C233" s="162" t="s">
        <v>490</v>
      </c>
      <c r="D233" s="162" t="s">
        <v>1273</v>
      </c>
      <c r="E233" s="163" t="s">
        <v>1274</v>
      </c>
      <c r="F233" s="164" t="str">
        <f t="shared" si="3"/>
        <v>Clay-001</v>
      </c>
      <c r="G233" s="168" t="s">
        <v>6716</v>
      </c>
      <c r="H233" s="162" t="s">
        <v>1275</v>
      </c>
    </row>
    <row r="234" spans="1:8" x14ac:dyDescent="0.25">
      <c r="A234" s="162" t="s">
        <v>1272</v>
      </c>
      <c r="B234" s="162" t="s">
        <v>1112</v>
      </c>
      <c r="C234" s="162" t="s">
        <v>494</v>
      </c>
      <c r="D234" s="162" t="s">
        <v>1276</v>
      </c>
      <c r="E234" s="163" t="s">
        <v>1277</v>
      </c>
      <c r="F234" s="164" t="str">
        <f t="shared" si="3"/>
        <v>Clay-002</v>
      </c>
      <c r="G234" s="168" t="s">
        <v>6717</v>
      </c>
      <c r="H234" s="162" t="s">
        <v>1278</v>
      </c>
    </row>
    <row r="235" spans="1:8" x14ac:dyDescent="0.25">
      <c r="A235" s="162" t="s">
        <v>1272</v>
      </c>
      <c r="B235" s="162" t="s">
        <v>1112</v>
      </c>
      <c r="C235" s="162" t="s">
        <v>498</v>
      </c>
      <c r="D235" s="162" t="s">
        <v>1279</v>
      </c>
      <c r="E235" s="163" t="s">
        <v>1280</v>
      </c>
      <c r="F235" s="164" t="str">
        <f t="shared" si="3"/>
        <v>Clay-003</v>
      </c>
      <c r="G235" s="168" t="s">
        <v>6718</v>
      </c>
      <c r="H235" s="162" t="s">
        <v>1281</v>
      </c>
    </row>
    <row r="236" spans="1:8" x14ac:dyDescent="0.25">
      <c r="A236" s="162" t="s">
        <v>1272</v>
      </c>
      <c r="B236" s="162" t="s">
        <v>1112</v>
      </c>
      <c r="C236" s="162" t="s">
        <v>502</v>
      </c>
      <c r="D236" s="162" t="s">
        <v>1282</v>
      </c>
      <c r="E236" s="163" t="s">
        <v>1283</v>
      </c>
      <c r="F236" s="164" t="str">
        <f t="shared" si="3"/>
        <v>Clay-004</v>
      </c>
      <c r="G236" s="168" t="s">
        <v>6719</v>
      </c>
      <c r="H236" s="162" t="s">
        <v>1284</v>
      </c>
    </row>
    <row r="237" spans="1:8" x14ac:dyDescent="0.25">
      <c r="A237" s="162" t="s">
        <v>1272</v>
      </c>
      <c r="B237" s="162" t="s">
        <v>1112</v>
      </c>
      <c r="C237" s="162" t="s">
        <v>506</v>
      </c>
      <c r="D237" s="162" t="s">
        <v>806</v>
      </c>
      <c r="E237" s="163" t="s">
        <v>1285</v>
      </c>
      <c r="F237" s="164" t="str">
        <f t="shared" si="3"/>
        <v>Clay-005</v>
      </c>
      <c r="G237" s="168" t="s">
        <v>6720</v>
      </c>
      <c r="H237" s="162" t="s">
        <v>1286</v>
      </c>
    </row>
    <row r="238" spans="1:8" x14ac:dyDescent="0.25">
      <c r="A238" s="162" t="s">
        <v>1272</v>
      </c>
      <c r="B238" s="162" t="s">
        <v>1112</v>
      </c>
      <c r="C238" s="162" t="s">
        <v>510</v>
      </c>
      <c r="D238" s="162" t="s">
        <v>1287</v>
      </c>
      <c r="E238" s="163" t="s">
        <v>1288</v>
      </c>
      <c r="F238" s="164" t="str">
        <f t="shared" si="3"/>
        <v>Clay-006</v>
      </c>
      <c r="G238" s="168" t="s">
        <v>6721</v>
      </c>
      <c r="H238" s="162" t="s">
        <v>1289</v>
      </c>
    </row>
    <row r="239" spans="1:8" x14ac:dyDescent="0.25">
      <c r="A239" s="162" t="s">
        <v>1272</v>
      </c>
      <c r="B239" s="162" t="s">
        <v>1112</v>
      </c>
      <c r="C239" s="162" t="s">
        <v>514</v>
      </c>
      <c r="D239" s="162" t="s">
        <v>1290</v>
      </c>
      <c r="E239" s="163" t="s">
        <v>1291</v>
      </c>
      <c r="F239" s="164" t="str">
        <f t="shared" si="3"/>
        <v>Clay-007</v>
      </c>
      <c r="G239" s="168" t="s">
        <v>6722</v>
      </c>
      <c r="H239" s="162" t="s">
        <v>1292</v>
      </c>
    </row>
    <row r="240" spans="1:8" x14ac:dyDescent="0.25">
      <c r="A240" s="162" t="s">
        <v>1272</v>
      </c>
      <c r="B240" s="162" t="s">
        <v>1112</v>
      </c>
      <c r="C240" s="162" t="s">
        <v>518</v>
      </c>
      <c r="D240" s="162" t="s">
        <v>1293</v>
      </c>
      <c r="E240" s="163" t="s">
        <v>1294</v>
      </c>
      <c r="F240" s="164" t="str">
        <f t="shared" si="3"/>
        <v>Clay-008</v>
      </c>
      <c r="G240" s="168" t="s">
        <v>6723</v>
      </c>
      <c r="H240" s="162" t="s">
        <v>1295</v>
      </c>
    </row>
    <row r="241" spans="1:8" x14ac:dyDescent="0.25">
      <c r="A241" s="162" t="s">
        <v>1272</v>
      </c>
      <c r="B241" s="162" t="s">
        <v>1112</v>
      </c>
      <c r="C241" s="162" t="s">
        <v>522</v>
      </c>
      <c r="D241" s="162" t="s">
        <v>1296</v>
      </c>
      <c r="E241" s="163" t="s">
        <v>1297</v>
      </c>
      <c r="F241" s="164" t="str">
        <f t="shared" si="3"/>
        <v>Clay-009</v>
      </c>
      <c r="G241" s="168" t="s">
        <v>6724</v>
      </c>
      <c r="H241" s="162" t="s">
        <v>1298</v>
      </c>
    </row>
    <row r="242" spans="1:8" x14ac:dyDescent="0.25">
      <c r="A242" s="162" t="s">
        <v>1272</v>
      </c>
      <c r="B242" s="162" t="s">
        <v>1112</v>
      </c>
      <c r="C242" s="162" t="s">
        <v>526</v>
      </c>
      <c r="D242" s="162" t="s">
        <v>660</v>
      </c>
      <c r="E242" s="163" t="s">
        <v>1299</v>
      </c>
      <c r="F242" s="164" t="str">
        <f t="shared" si="3"/>
        <v>Clay-010</v>
      </c>
      <c r="G242" s="168" t="s">
        <v>6725</v>
      </c>
      <c r="H242" s="162" t="s">
        <v>1300</v>
      </c>
    </row>
    <row r="243" spans="1:8" x14ac:dyDescent="0.25">
      <c r="A243" s="162" t="s">
        <v>1272</v>
      </c>
      <c r="B243" s="162" t="s">
        <v>1112</v>
      </c>
      <c r="C243" s="162" t="s">
        <v>530</v>
      </c>
      <c r="D243" s="162" t="s">
        <v>1301</v>
      </c>
      <c r="E243" s="163" t="s">
        <v>1302</v>
      </c>
      <c r="F243" s="164" t="str">
        <f t="shared" si="3"/>
        <v>Clay-011</v>
      </c>
      <c r="G243" s="168" t="s">
        <v>6726</v>
      </c>
      <c r="H243" s="162" t="s">
        <v>1303</v>
      </c>
    </row>
    <row r="244" spans="1:8" x14ac:dyDescent="0.25">
      <c r="A244" s="162" t="s">
        <v>1272</v>
      </c>
      <c r="B244" s="162" t="s">
        <v>1112</v>
      </c>
      <c r="C244" s="162" t="s">
        <v>534</v>
      </c>
      <c r="D244" s="162" t="s">
        <v>1304</v>
      </c>
      <c r="E244" s="163" t="s">
        <v>1305</v>
      </c>
      <c r="F244" s="164" t="str">
        <f t="shared" si="3"/>
        <v>Clay-012</v>
      </c>
      <c r="G244" s="168" t="s">
        <v>6727</v>
      </c>
      <c r="H244" s="162" t="s">
        <v>1306</v>
      </c>
    </row>
    <row r="245" spans="1:8" x14ac:dyDescent="0.25">
      <c r="A245" s="162" t="s">
        <v>1272</v>
      </c>
      <c r="B245" s="162" t="s">
        <v>1112</v>
      </c>
      <c r="C245" s="162" t="s">
        <v>538</v>
      </c>
      <c r="D245" s="162" t="s">
        <v>1307</v>
      </c>
      <c r="E245" s="163" t="s">
        <v>1308</v>
      </c>
      <c r="F245" s="164" t="str">
        <f t="shared" si="3"/>
        <v>Clay-013</v>
      </c>
      <c r="G245" s="168" t="s">
        <v>6728</v>
      </c>
      <c r="H245" s="162" t="s">
        <v>1309</v>
      </c>
    </row>
    <row r="246" spans="1:8" x14ac:dyDescent="0.25">
      <c r="A246" s="162" t="s">
        <v>1272</v>
      </c>
      <c r="B246" s="162" t="s">
        <v>1112</v>
      </c>
      <c r="C246" s="162" t="s">
        <v>542</v>
      </c>
      <c r="D246" s="162" t="s">
        <v>1310</v>
      </c>
      <c r="E246" s="163" t="s">
        <v>1311</v>
      </c>
      <c r="F246" s="164" t="str">
        <f t="shared" si="3"/>
        <v>Clay-014</v>
      </c>
      <c r="G246" s="168" t="s">
        <v>6729</v>
      </c>
      <c r="H246" s="162" t="s">
        <v>1312</v>
      </c>
    </row>
    <row r="247" spans="1:8" x14ac:dyDescent="0.25">
      <c r="A247" s="162" t="s">
        <v>1272</v>
      </c>
      <c r="B247" s="162" t="s">
        <v>1112</v>
      </c>
      <c r="C247" s="162" t="s">
        <v>546</v>
      </c>
      <c r="D247" s="162" t="s">
        <v>1313</v>
      </c>
      <c r="E247" s="163" t="s">
        <v>1314</v>
      </c>
      <c r="F247" s="164" t="str">
        <f t="shared" si="3"/>
        <v>Clay-015</v>
      </c>
      <c r="G247" s="168" t="s">
        <v>6730</v>
      </c>
      <c r="H247" s="162" t="s">
        <v>1315</v>
      </c>
    </row>
    <row r="248" spans="1:8" x14ac:dyDescent="0.25">
      <c r="A248" s="162" t="s">
        <v>1272</v>
      </c>
      <c r="B248" s="162" t="s">
        <v>1112</v>
      </c>
      <c r="C248" s="162" t="s">
        <v>550</v>
      </c>
      <c r="D248" s="162" t="s">
        <v>1316</v>
      </c>
      <c r="E248" s="163" t="s">
        <v>1317</v>
      </c>
      <c r="F248" s="164" t="str">
        <f t="shared" si="3"/>
        <v>Clay-016</v>
      </c>
      <c r="G248" s="168" t="s">
        <v>6731</v>
      </c>
      <c r="H248" s="162" t="s">
        <v>1318</v>
      </c>
    </row>
    <row r="249" spans="1:8" x14ac:dyDescent="0.25">
      <c r="A249" s="162" t="s">
        <v>1272</v>
      </c>
      <c r="B249" s="162" t="s">
        <v>1112</v>
      </c>
      <c r="C249" s="162" t="s">
        <v>554</v>
      </c>
      <c r="D249" s="162" t="s">
        <v>1319</v>
      </c>
      <c r="E249" s="163" t="s">
        <v>1320</v>
      </c>
      <c r="F249" s="164" t="str">
        <f t="shared" si="3"/>
        <v>Clay-017</v>
      </c>
      <c r="G249" s="168" t="s">
        <v>6732</v>
      </c>
      <c r="H249" s="162" t="s">
        <v>1321</v>
      </c>
    </row>
    <row r="250" spans="1:8" x14ac:dyDescent="0.25">
      <c r="A250" s="162" t="s">
        <v>1272</v>
      </c>
      <c r="B250" s="162" t="s">
        <v>1112</v>
      </c>
      <c r="C250" s="162" t="s">
        <v>558</v>
      </c>
      <c r="D250" s="162" t="s">
        <v>1322</v>
      </c>
      <c r="E250" s="163" t="s">
        <v>1323</v>
      </c>
      <c r="F250" s="164" t="str">
        <f t="shared" si="3"/>
        <v>Clay-018</v>
      </c>
      <c r="G250" s="168" t="s">
        <v>6733</v>
      </c>
      <c r="H250" s="162" t="s">
        <v>1324</v>
      </c>
    </row>
    <row r="251" spans="1:8" x14ac:dyDescent="0.25">
      <c r="A251" s="162" t="s">
        <v>1272</v>
      </c>
      <c r="B251" s="162" t="s">
        <v>1112</v>
      </c>
      <c r="C251" s="162" t="s">
        <v>562</v>
      </c>
      <c r="D251" s="162" t="s">
        <v>1325</v>
      </c>
      <c r="E251" s="163" t="s">
        <v>1326</v>
      </c>
      <c r="F251" s="164" t="str">
        <f t="shared" si="3"/>
        <v>Clay-019</v>
      </c>
      <c r="G251" s="168" t="s">
        <v>6734</v>
      </c>
      <c r="H251" s="162" t="s">
        <v>1327</v>
      </c>
    </row>
    <row r="252" spans="1:8" x14ac:dyDescent="0.25">
      <c r="A252" s="162" t="s">
        <v>1272</v>
      </c>
      <c r="B252" s="162" t="s">
        <v>1112</v>
      </c>
      <c r="C252" s="162" t="s">
        <v>566</v>
      </c>
      <c r="D252" s="162" t="s">
        <v>692</v>
      </c>
      <c r="E252" s="163" t="s">
        <v>1328</v>
      </c>
      <c r="F252" s="164" t="str">
        <f t="shared" si="3"/>
        <v>Clay-020</v>
      </c>
      <c r="G252" s="168" t="s">
        <v>6735</v>
      </c>
      <c r="H252" s="162" t="s">
        <v>1329</v>
      </c>
    </row>
    <row r="253" spans="1:8" x14ac:dyDescent="0.25">
      <c r="A253" s="162" t="s">
        <v>1330</v>
      </c>
      <c r="B253" s="162" t="s">
        <v>1118</v>
      </c>
      <c r="C253" s="162" t="s">
        <v>490</v>
      </c>
      <c r="D253" s="162" t="s">
        <v>1331</v>
      </c>
      <c r="E253" s="163" t="s">
        <v>1332</v>
      </c>
      <c r="F253" s="164" t="str">
        <f t="shared" si="3"/>
        <v>Clinton-001</v>
      </c>
      <c r="G253" s="168" t="s">
        <v>6736</v>
      </c>
      <c r="H253" s="162" t="s">
        <v>1333</v>
      </c>
    </row>
    <row r="254" spans="1:8" x14ac:dyDescent="0.25">
      <c r="A254" s="162" t="s">
        <v>1330</v>
      </c>
      <c r="B254" s="162" t="s">
        <v>1118</v>
      </c>
      <c r="C254" s="162" t="s">
        <v>498</v>
      </c>
      <c r="D254" s="162" t="s">
        <v>1334</v>
      </c>
      <c r="E254" s="163" t="s">
        <v>1335</v>
      </c>
      <c r="F254" s="164" t="str">
        <f t="shared" si="3"/>
        <v>Clinton-003</v>
      </c>
      <c r="G254" s="168" t="s">
        <v>6737</v>
      </c>
      <c r="H254" s="162" t="s">
        <v>1336</v>
      </c>
    </row>
    <row r="255" spans="1:8" x14ac:dyDescent="0.25">
      <c r="A255" s="162" t="s">
        <v>1330</v>
      </c>
      <c r="B255" s="162" t="s">
        <v>1118</v>
      </c>
      <c r="C255" s="162" t="s">
        <v>502</v>
      </c>
      <c r="D255" s="162" t="s">
        <v>1067</v>
      </c>
      <c r="E255" s="163" t="s">
        <v>1337</v>
      </c>
      <c r="F255" s="164" t="str">
        <f t="shared" si="3"/>
        <v>Clinton-004</v>
      </c>
      <c r="G255" s="168" t="s">
        <v>6738</v>
      </c>
      <c r="H255" s="162" t="s">
        <v>1338</v>
      </c>
    </row>
    <row r="256" spans="1:8" x14ac:dyDescent="0.25">
      <c r="A256" s="162" t="s">
        <v>1330</v>
      </c>
      <c r="B256" s="162" t="s">
        <v>1118</v>
      </c>
      <c r="C256" s="162" t="s">
        <v>506</v>
      </c>
      <c r="D256" s="162" t="s">
        <v>1339</v>
      </c>
      <c r="E256" s="163" t="s">
        <v>1340</v>
      </c>
      <c r="F256" s="164" t="str">
        <f t="shared" si="3"/>
        <v>Clinton-005</v>
      </c>
      <c r="G256" s="168" t="s">
        <v>6739</v>
      </c>
      <c r="H256" s="162" t="s">
        <v>1341</v>
      </c>
    </row>
    <row r="257" spans="1:8" x14ac:dyDescent="0.25">
      <c r="A257" s="162" t="s">
        <v>1330</v>
      </c>
      <c r="B257" s="162" t="s">
        <v>1118</v>
      </c>
      <c r="C257" s="162" t="s">
        <v>510</v>
      </c>
      <c r="D257" s="162" t="s">
        <v>1342</v>
      </c>
      <c r="E257" s="163" t="s">
        <v>1343</v>
      </c>
      <c r="F257" s="164" t="str">
        <f t="shared" si="3"/>
        <v>Clinton-006</v>
      </c>
      <c r="G257" s="168" t="s">
        <v>6740</v>
      </c>
      <c r="H257" s="162" t="s">
        <v>1344</v>
      </c>
    </row>
    <row r="258" spans="1:8" x14ac:dyDescent="0.25">
      <c r="A258" s="162" t="s">
        <v>1330</v>
      </c>
      <c r="B258" s="162" t="s">
        <v>1118</v>
      </c>
      <c r="C258" s="162" t="s">
        <v>514</v>
      </c>
      <c r="D258" s="162" t="s">
        <v>1345</v>
      </c>
      <c r="E258" s="163" t="s">
        <v>1346</v>
      </c>
      <c r="F258" s="164" t="str">
        <f t="shared" si="3"/>
        <v>Clinton-007</v>
      </c>
      <c r="G258" s="168" t="s">
        <v>6741</v>
      </c>
      <c r="H258" s="162" t="s">
        <v>1347</v>
      </c>
    </row>
    <row r="259" spans="1:8" x14ac:dyDescent="0.25">
      <c r="A259" s="162" t="s">
        <v>1330</v>
      </c>
      <c r="B259" s="162" t="s">
        <v>1118</v>
      </c>
      <c r="C259" s="162" t="s">
        <v>518</v>
      </c>
      <c r="D259" s="162" t="s">
        <v>1082</v>
      </c>
      <c r="E259" s="163" t="s">
        <v>1348</v>
      </c>
      <c r="F259" s="164" t="str">
        <f t="shared" ref="F259:F322" si="4">B259&amp;"-"&amp;C259</f>
        <v>Clinton-008</v>
      </c>
      <c r="G259" s="168" t="s">
        <v>6742</v>
      </c>
      <c r="H259" s="162" t="s">
        <v>1349</v>
      </c>
    </row>
    <row r="260" spans="1:8" x14ac:dyDescent="0.25">
      <c r="A260" s="162" t="s">
        <v>1330</v>
      </c>
      <c r="B260" s="162" t="s">
        <v>1118</v>
      </c>
      <c r="C260" s="162" t="s">
        <v>522</v>
      </c>
      <c r="D260" s="162" t="s">
        <v>1350</v>
      </c>
      <c r="E260" s="163" t="s">
        <v>1351</v>
      </c>
      <c r="F260" s="164" t="str">
        <f t="shared" si="4"/>
        <v>Clinton-009</v>
      </c>
      <c r="G260" s="168" t="s">
        <v>6743</v>
      </c>
      <c r="H260" s="162" t="s">
        <v>1352</v>
      </c>
    </row>
    <row r="261" spans="1:8" x14ac:dyDescent="0.25">
      <c r="A261" s="162" t="s">
        <v>1330</v>
      </c>
      <c r="B261" s="162" t="s">
        <v>1118</v>
      </c>
      <c r="C261" s="162" t="s">
        <v>526</v>
      </c>
      <c r="D261" s="162" t="s">
        <v>1353</v>
      </c>
      <c r="E261" s="163" t="s">
        <v>1354</v>
      </c>
      <c r="F261" s="164" t="str">
        <f t="shared" si="4"/>
        <v>Clinton-010</v>
      </c>
      <c r="G261" s="168" t="s">
        <v>6744</v>
      </c>
      <c r="H261" s="162" t="s">
        <v>942</v>
      </c>
    </row>
    <row r="262" spans="1:8" x14ac:dyDescent="0.25">
      <c r="A262" s="162" t="s">
        <v>1330</v>
      </c>
      <c r="B262" s="162" t="s">
        <v>1118</v>
      </c>
      <c r="C262" s="162" t="s">
        <v>530</v>
      </c>
      <c r="D262" s="162" t="s">
        <v>1355</v>
      </c>
      <c r="E262" s="163" t="s">
        <v>1356</v>
      </c>
      <c r="F262" s="164" t="str">
        <f t="shared" si="4"/>
        <v>Clinton-011</v>
      </c>
      <c r="G262" s="168" t="s">
        <v>6745</v>
      </c>
      <c r="H262" s="162" t="s">
        <v>1357</v>
      </c>
    </row>
    <row r="263" spans="1:8" x14ac:dyDescent="0.25">
      <c r="A263" s="162" t="s">
        <v>1330</v>
      </c>
      <c r="B263" s="162" t="s">
        <v>1118</v>
      </c>
      <c r="C263" s="162" t="s">
        <v>534</v>
      </c>
      <c r="D263" s="162" t="s">
        <v>1358</v>
      </c>
      <c r="E263" s="163" t="s">
        <v>1359</v>
      </c>
      <c r="F263" s="164" t="str">
        <f t="shared" si="4"/>
        <v>Clinton-012</v>
      </c>
      <c r="G263" s="168" t="s">
        <v>6746</v>
      </c>
      <c r="H263" s="162" t="s">
        <v>1360</v>
      </c>
    </row>
    <row r="264" spans="1:8" x14ac:dyDescent="0.25">
      <c r="A264" s="162" t="s">
        <v>1330</v>
      </c>
      <c r="B264" s="162" t="s">
        <v>1118</v>
      </c>
      <c r="C264" s="162" t="s">
        <v>538</v>
      </c>
      <c r="D264" s="162" t="s">
        <v>1361</v>
      </c>
      <c r="E264" s="163" t="s">
        <v>1362</v>
      </c>
      <c r="F264" s="164" t="str">
        <f t="shared" si="4"/>
        <v>Clinton-013</v>
      </c>
      <c r="G264" s="168" t="s">
        <v>6747</v>
      </c>
      <c r="H264" s="162" t="s">
        <v>1363</v>
      </c>
    </row>
    <row r="265" spans="1:8" x14ac:dyDescent="0.25">
      <c r="A265" s="162" t="s">
        <v>1330</v>
      </c>
      <c r="B265" s="162" t="s">
        <v>1118</v>
      </c>
      <c r="C265" s="162" t="s">
        <v>542</v>
      </c>
      <c r="D265" s="162" t="s">
        <v>1364</v>
      </c>
      <c r="E265" s="163" t="s">
        <v>1365</v>
      </c>
      <c r="F265" s="164" t="str">
        <f t="shared" si="4"/>
        <v>Clinton-014</v>
      </c>
      <c r="G265" s="168" t="s">
        <v>6748</v>
      </c>
      <c r="H265" s="162" t="s">
        <v>1366</v>
      </c>
    </row>
    <row r="266" spans="1:8" x14ac:dyDescent="0.25">
      <c r="A266" s="162" t="s">
        <v>1330</v>
      </c>
      <c r="B266" s="162" t="s">
        <v>1118</v>
      </c>
      <c r="C266" s="162" t="s">
        <v>546</v>
      </c>
      <c r="D266" s="162" t="s">
        <v>1367</v>
      </c>
      <c r="E266" s="163" t="s">
        <v>1368</v>
      </c>
      <c r="F266" s="164" t="str">
        <f t="shared" si="4"/>
        <v>Clinton-015</v>
      </c>
      <c r="G266" s="168" t="s">
        <v>6749</v>
      </c>
      <c r="H266" s="162" t="s">
        <v>1369</v>
      </c>
    </row>
    <row r="267" spans="1:8" x14ac:dyDescent="0.25">
      <c r="A267" s="162" t="s">
        <v>1330</v>
      </c>
      <c r="B267" s="162" t="s">
        <v>1118</v>
      </c>
      <c r="C267" s="162" t="s">
        <v>550</v>
      </c>
      <c r="D267" s="162" t="s">
        <v>1370</v>
      </c>
      <c r="E267" s="163" t="s">
        <v>1371</v>
      </c>
      <c r="F267" s="164" t="str">
        <f t="shared" si="4"/>
        <v>Clinton-016</v>
      </c>
      <c r="G267" s="168" t="s">
        <v>6750</v>
      </c>
      <c r="H267" s="162" t="s">
        <v>1372</v>
      </c>
    </row>
    <row r="268" spans="1:8" x14ac:dyDescent="0.25">
      <c r="A268" s="162" t="s">
        <v>1330</v>
      </c>
      <c r="B268" s="162" t="s">
        <v>1118</v>
      </c>
      <c r="C268" s="162" t="s">
        <v>554</v>
      </c>
      <c r="D268" s="162" t="s">
        <v>1373</v>
      </c>
      <c r="E268" s="163" t="s">
        <v>1374</v>
      </c>
      <c r="F268" s="164" t="str">
        <f t="shared" si="4"/>
        <v>Clinton-017</v>
      </c>
      <c r="G268" s="168" t="s">
        <v>6751</v>
      </c>
      <c r="H268" s="162" t="s">
        <v>1375</v>
      </c>
    </row>
    <row r="269" spans="1:8" x14ac:dyDescent="0.25">
      <c r="A269" s="162" t="s">
        <v>1330</v>
      </c>
      <c r="B269" s="162" t="s">
        <v>1118</v>
      </c>
      <c r="C269" s="162" t="s">
        <v>558</v>
      </c>
      <c r="D269" s="162" t="s">
        <v>1376</v>
      </c>
      <c r="E269" s="163" t="s">
        <v>1377</v>
      </c>
      <c r="F269" s="164" t="str">
        <f t="shared" si="4"/>
        <v>Clinton-018</v>
      </c>
      <c r="G269" s="168" t="s">
        <v>6752</v>
      </c>
      <c r="H269" s="162" t="s">
        <v>1378</v>
      </c>
    </row>
    <row r="270" spans="1:8" x14ac:dyDescent="0.25">
      <c r="A270" s="162" t="s">
        <v>1330</v>
      </c>
      <c r="B270" s="162" t="s">
        <v>1118</v>
      </c>
      <c r="C270" s="162" t="s">
        <v>562</v>
      </c>
      <c r="D270" s="162" t="s">
        <v>1379</v>
      </c>
      <c r="E270" s="163" t="s">
        <v>1380</v>
      </c>
      <c r="F270" s="164" t="str">
        <f t="shared" si="4"/>
        <v>Clinton-019</v>
      </c>
      <c r="G270" s="168" t="s">
        <v>6753</v>
      </c>
      <c r="H270" s="162" t="s">
        <v>1381</v>
      </c>
    </row>
    <row r="271" spans="1:8" x14ac:dyDescent="0.25">
      <c r="A271" s="162" t="s">
        <v>1330</v>
      </c>
      <c r="B271" s="162" t="s">
        <v>1118</v>
      </c>
      <c r="C271" s="162" t="s">
        <v>566</v>
      </c>
      <c r="D271" s="162" t="s">
        <v>1097</v>
      </c>
      <c r="E271" s="163" t="s">
        <v>1382</v>
      </c>
      <c r="F271" s="164" t="str">
        <f t="shared" si="4"/>
        <v>Clinton-020</v>
      </c>
      <c r="G271" s="168" t="s">
        <v>6754</v>
      </c>
      <c r="H271" s="162" t="s">
        <v>1383</v>
      </c>
    </row>
    <row r="272" spans="1:8" x14ac:dyDescent="0.25">
      <c r="A272" s="162" t="s">
        <v>1330</v>
      </c>
      <c r="B272" s="162" t="s">
        <v>1118</v>
      </c>
      <c r="C272" s="162" t="s">
        <v>570</v>
      </c>
      <c r="D272" s="162" t="s">
        <v>1384</v>
      </c>
      <c r="E272" s="163" t="s">
        <v>1385</v>
      </c>
      <c r="F272" s="164" t="str">
        <f t="shared" si="4"/>
        <v>Clinton-021</v>
      </c>
      <c r="G272" s="168" t="s">
        <v>6755</v>
      </c>
      <c r="H272" s="162" t="s">
        <v>1386</v>
      </c>
    </row>
    <row r="273" spans="1:8" x14ac:dyDescent="0.25">
      <c r="A273" s="162" t="s">
        <v>1330</v>
      </c>
      <c r="B273" s="162" t="s">
        <v>1118</v>
      </c>
      <c r="C273" s="162" t="s">
        <v>574</v>
      </c>
      <c r="D273" s="162" t="s">
        <v>1387</v>
      </c>
      <c r="E273" s="163" t="s">
        <v>1388</v>
      </c>
      <c r="F273" s="164" t="str">
        <f t="shared" si="4"/>
        <v>Clinton-022</v>
      </c>
      <c r="G273" s="168" t="s">
        <v>6756</v>
      </c>
      <c r="H273" s="162" t="s">
        <v>1389</v>
      </c>
    </row>
    <row r="274" spans="1:8" x14ac:dyDescent="0.25">
      <c r="A274" s="162" t="s">
        <v>1390</v>
      </c>
      <c r="B274" s="162" t="s">
        <v>1391</v>
      </c>
      <c r="C274" s="162" t="s">
        <v>490</v>
      </c>
      <c r="D274" s="162" t="s">
        <v>933</v>
      </c>
      <c r="E274" s="163" t="s">
        <v>1392</v>
      </c>
      <c r="F274" s="164" t="str">
        <f t="shared" si="4"/>
        <v>Crawford-001</v>
      </c>
      <c r="G274" s="168" t="s">
        <v>6757</v>
      </c>
      <c r="H274" s="162" t="s">
        <v>1393</v>
      </c>
    </row>
    <row r="275" spans="1:8" x14ac:dyDescent="0.25">
      <c r="A275" s="162" t="s">
        <v>1390</v>
      </c>
      <c r="B275" s="162" t="s">
        <v>1391</v>
      </c>
      <c r="C275" s="162" t="s">
        <v>494</v>
      </c>
      <c r="D275" s="162" t="s">
        <v>1394</v>
      </c>
      <c r="E275" s="163" t="s">
        <v>1395</v>
      </c>
      <c r="F275" s="164" t="str">
        <f t="shared" si="4"/>
        <v>Crawford-002</v>
      </c>
      <c r="G275" s="168" t="s">
        <v>6758</v>
      </c>
      <c r="H275" s="162" t="s">
        <v>1393</v>
      </c>
    </row>
    <row r="276" spans="1:8" x14ac:dyDescent="0.25">
      <c r="A276" s="162" t="s">
        <v>1390</v>
      </c>
      <c r="B276" s="162" t="s">
        <v>1391</v>
      </c>
      <c r="C276" s="162" t="s">
        <v>498</v>
      </c>
      <c r="D276" s="162" t="s">
        <v>1396</v>
      </c>
      <c r="E276" s="163" t="s">
        <v>1397</v>
      </c>
      <c r="F276" s="164" t="str">
        <f t="shared" si="4"/>
        <v>Crawford-003</v>
      </c>
      <c r="G276" s="168" t="s">
        <v>6759</v>
      </c>
      <c r="H276" s="162" t="s">
        <v>1398</v>
      </c>
    </row>
    <row r="277" spans="1:8" x14ac:dyDescent="0.25">
      <c r="A277" s="162" t="s">
        <v>1390</v>
      </c>
      <c r="B277" s="162" t="s">
        <v>1391</v>
      </c>
      <c r="C277" s="162" t="s">
        <v>502</v>
      </c>
      <c r="D277" s="162" t="s">
        <v>1399</v>
      </c>
      <c r="E277" s="163" t="s">
        <v>1400</v>
      </c>
      <c r="F277" s="164" t="str">
        <f t="shared" si="4"/>
        <v>Crawford-004</v>
      </c>
      <c r="G277" s="168" t="s">
        <v>6760</v>
      </c>
      <c r="H277" s="162" t="s">
        <v>1401</v>
      </c>
    </row>
    <row r="278" spans="1:8" x14ac:dyDescent="0.25">
      <c r="A278" s="162" t="s">
        <v>1390</v>
      </c>
      <c r="B278" s="162" t="s">
        <v>1391</v>
      </c>
      <c r="C278" s="162" t="s">
        <v>506</v>
      </c>
      <c r="D278" s="162" t="s">
        <v>1402</v>
      </c>
      <c r="E278" s="163" t="s">
        <v>1403</v>
      </c>
      <c r="F278" s="164" t="str">
        <f t="shared" si="4"/>
        <v>Crawford-005</v>
      </c>
      <c r="G278" s="168" t="s">
        <v>6761</v>
      </c>
      <c r="H278" s="162" t="s">
        <v>1404</v>
      </c>
    </row>
    <row r="279" spans="1:8" x14ac:dyDescent="0.25">
      <c r="A279" s="162" t="s">
        <v>1390</v>
      </c>
      <c r="B279" s="162" t="s">
        <v>1391</v>
      </c>
      <c r="C279" s="162" t="s">
        <v>510</v>
      </c>
      <c r="D279" s="162" t="s">
        <v>1405</v>
      </c>
      <c r="E279" s="163" t="s">
        <v>1406</v>
      </c>
      <c r="F279" s="164" t="str">
        <f t="shared" si="4"/>
        <v>Crawford-006</v>
      </c>
      <c r="G279" s="168" t="s">
        <v>6762</v>
      </c>
      <c r="H279" s="162" t="s">
        <v>1407</v>
      </c>
    </row>
    <row r="280" spans="1:8" x14ac:dyDescent="0.25">
      <c r="A280" s="162" t="s">
        <v>1390</v>
      </c>
      <c r="B280" s="162" t="s">
        <v>1391</v>
      </c>
      <c r="C280" s="162" t="s">
        <v>514</v>
      </c>
      <c r="D280" s="162" t="s">
        <v>1408</v>
      </c>
      <c r="E280" s="163" t="s">
        <v>1409</v>
      </c>
      <c r="F280" s="164" t="str">
        <f t="shared" si="4"/>
        <v>Crawford-007</v>
      </c>
      <c r="G280" s="168" t="s">
        <v>6763</v>
      </c>
      <c r="H280" s="162" t="s">
        <v>1410</v>
      </c>
    </row>
    <row r="281" spans="1:8" x14ac:dyDescent="0.25">
      <c r="A281" s="162" t="s">
        <v>1390</v>
      </c>
      <c r="B281" s="162" t="s">
        <v>1391</v>
      </c>
      <c r="C281" s="162" t="s">
        <v>518</v>
      </c>
      <c r="D281" s="162" t="s">
        <v>1411</v>
      </c>
      <c r="E281" s="163" t="s">
        <v>1412</v>
      </c>
      <c r="F281" s="164" t="str">
        <f t="shared" si="4"/>
        <v>Crawford-008</v>
      </c>
      <c r="G281" s="168" t="s">
        <v>6764</v>
      </c>
      <c r="H281" s="162" t="s">
        <v>1413</v>
      </c>
    </row>
    <row r="282" spans="1:8" x14ac:dyDescent="0.25">
      <c r="A282" s="162" t="s">
        <v>1390</v>
      </c>
      <c r="B282" s="162" t="s">
        <v>1391</v>
      </c>
      <c r="C282" s="162" t="s">
        <v>522</v>
      </c>
      <c r="D282" s="162" t="s">
        <v>1414</v>
      </c>
      <c r="E282" s="163" t="s">
        <v>1415</v>
      </c>
      <c r="F282" s="164" t="str">
        <f t="shared" si="4"/>
        <v>Crawford-009</v>
      </c>
      <c r="G282" s="168" t="s">
        <v>6765</v>
      </c>
      <c r="H282" s="162" t="s">
        <v>1416</v>
      </c>
    </row>
    <row r="283" spans="1:8" x14ac:dyDescent="0.25">
      <c r="A283" s="162" t="s">
        <v>1390</v>
      </c>
      <c r="B283" s="162" t="s">
        <v>1391</v>
      </c>
      <c r="C283" s="162" t="s">
        <v>526</v>
      </c>
      <c r="D283" s="162" t="s">
        <v>1417</v>
      </c>
      <c r="E283" s="163" t="s">
        <v>1418</v>
      </c>
      <c r="F283" s="164" t="str">
        <f t="shared" si="4"/>
        <v>Crawford-010</v>
      </c>
      <c r="G283" s="168" t="s">
        <v>6766</v>
      </c>
      <c r="H283" s="162" t="s">
        <v>1419</v>
      </c>
    </row>
    <row r="284" spans="1:8" x14ac:dyDescent="0.25">
      <c r="A284" s="162" t="s">
        <v>1390</v>
      </c>
      <c r="B284" s="162" t="s">
        <v>1391</v>
      </c>
      <c r="C284" s="162" t="s">
        <v>530</v>
      </c>
      <c r="D284" s="162" t="s">
        <v>1420</v>
      </c>
      <c r="E284" s="163" t="s">
        <v>1421</v>
      </c>
      <c r="F284" s="164" t="str">
        <f t="shared" si="4"/>
        <v>Crawford-011</v>
      </c>
      <c r="G284" s="168" t="s">
        <v>6767</v>
      </c>
      <c r="H284" s="162" t="s">
        <v>1422</v>
      </c>
    </row>
    <row r="285" spans="1:8" x14ac:dyDescent="0.25">
      <c r="A285" s="162" t="s">
        <v>1390</v>
      </c>
      <c r="B285" s="162" t="s">
        <v>1391</v>
      </c>
      <c r="C285" s="162" t="s">
        <v>534</v>
      </c>
      <c r="D285" s="162" t="s">
        <v>1423</v>
      </c>
      <c r="E285" s="163" t="s">
        <v>1424</v>
      </c>
      <c r="F285" s="164" t="str">
        <f t="shared" si="4"/>
        <v>Crawford-012</v>
      </c>
      <c r="G285" s="168" t="s">
        <v>6768</v>
      </c>
      <c r="H285" s="162" t="s">
        <v>1425</v>
      </c>
    </row>
    <row r="286" spans="1:8" x14ac:dyDescent="0.25">
      <c r="A286" s="162" t="s">
        <v>1390</v>
      </c>
      <c r="B286" s="162" t="s">
        <v>1391</v>
      </c>
      <c r="C286" s="162" t="s">
        <v>538</v>
      </c>
      <c r="D286" s="162" t="s">
        <v>1426</v>
      </c>
      <c r="E286" s="163" t="s">
        <v>1427</v>
      </c>
      <c r="F286" s="164" t="str">
        <f t="shared" si="4"/>
        <v>Crawford-013</v>
      </c>
      <c r="G286" s="168" t="s">
        <v>6769</v>
      </c>
      <c r="H286" s="162" t="s">
        <v>1428</v>
      </c>
    </row>
    <row r="287" spans="1:8" x14ac:dyDescent="0.25">
      <c r="A287" s="162" t="s">
        <v>1390</v>
      </c>
      <c r="B287" s="162" t="s">
        <v>1391</v>
      </c>
      <c r="C287" s="162" t="s">
        <v>542</v>
      </c>
      <c r="D287" s="162" t="s">
        <v>1429</v>
      </c>
      <c r="E287" s="163" t="s">
        <v>1430</v>
      </c>
      <c r="F287" s="164" t="str">
        <f t="shared" si="4"/>
        <v>Crawford-014</v>
      </c>
      <c r="G287" s="168" t="s">
        <v>6770</v>
      </c>
      <c r="H287" s="162" t="s">
        <v>1431</v>
      </c>
    </row>
    <row r="288" spans="1:8" x14ac:dyDescent="0.25">
      <c r="A288" s="162" t="s">
        <v>1390</v>
      </c>
      <c r="B288" s="162" t="s">
        <v>1391</v>
      </c>
      <c r="C288" s="162" t="s">
        <v>550</v>
      </c>
      <c r="D288" s="162" t="s">
        <v>1432</v>
      </c>
      <c r="E288" s="163" t="s">
        <v>1433</v>
      </c>
      <c r="F288" s="164" t="str">
        <f t="shared" si="4"/>
        <v>Crawford-016</v>
      </c>
      <c r="G288" s="168" t="s">
        <v>6771</v>
      </c>
      <c r="H288" s="162" t="s">
        <v>1434</v>
      </c>
    </row>
    <row r="289" spans="1:8" x14ac:dyDescent="0.25">
      <c r="A289" s="162" t="s">
        <v>1435</v>
      </c>
      <c r="B289" s="162" t="s">
        <v>1436</v>
      </c>
      <c r="C289" s="162" t="s">
        <v>490</v>
      </c>
      <c r="D289" s="162" t="s">
        <v>1437</v>
      </c>
      <c r="E289" s="163" t="s">
        <v>1438</v>
      </c>
      <c r="F289" s="164" t="str">
        <f t="shared" si="4"/>
        <v>Daviess-001</v>
      </c>
      <c r="G289" s="168" t="s">
        <v>207</v>
      </c>
      <c r="H289" s="162" t="s">
        <v>1439</v>
      </c>
    </row>
    <row r="290" spans="1:8" x14ac:dyDescent="0.25">
      <c r="A290" s="162" t="s">
        <v>1435</v>
      </c>
      <c r="B290" s="162" t="s">
        <v>1436</v>
      </c>
      <c r="C290" s="162" t="s">
        <v>494</v>
      </c>
      <c r="D290" s="162" t="s">
        <v>1440</v>
      </c>
      <c r="E290" s="163" t="s">
        <v>1441</v>
      </c>
      <c r="F290" s="164" t="str">
        <f t="shared" si="4"/>
        <v>Daviess-002</v>
      </c>
      <c r="G290" s="168" t="s">
        <v>6772</v>
      </c>
      <c r="H290" s="162" t="s">
        <v>1442</v>
      </c>
    </row>
    <row r="291" spans="1:8" x14ac:dyDescent="0.25">
      <c r="A291" s="162" t="s">
        <v>1435</v>
      </c>
      <c r="B291" s="162" t="s">
        <v>1436</v>
      </c>
      <c r="C291" s="162" t="s">
        <v>498</v>
      </c>
      <c r="D291" s="162" t="s">
        <v>1443</v>
      </c>
      <c r="E291" s="163" t="s">
        <v>1444</v>
      </c>
      <c r="F291" s="164" t="str">
        <f t="shared" si="4"/>
        <v>Daviess-003</v>
      </c>
      <c r="G291" s="168" t="s">
        <v>6773</v>
      </c>
      <c r="H291" s="162" t="s">
        <v>1445</v>
      </c>
    </row>
    <row r="292" spans="1:8" x14ac:dyDescent="0.25">
      <c r="A292" s="162" t="s">
        <v>1435</v>
      </c>
      <c r="B292" s="162" t="s">
        <v>1436</v>
      </c>
      <c r="C292" s="162" t="s">
        <v>502</v>
      </c>
      <c r="D292" s="162" t="s">
        <v>1446</v>
      </c>
      <c r="E292" s="163" t="s">
        <v>1447</v>
      </c>
      <c r="F292" s="164" t="str">
        <f t="shared" si="4"/>
        <v>Daviess-004</v>
      </c>
      <c r="G292" s="168" t="s">
        <v>209</v>
      </c>
      <c r="H292" s="162" t="s">
        <v>1448</v>
      </c>
    </row>
    <row r="293" spans="1:8" x14ac:dyDescent="0.25">
      <c r="A293" s="162" t="s">
        <v>1435</v>
      </c>
      <c r="B293" s="162" t="s">
        <v>1436</v>
      </c>
      <c r="C293" s="162" t="s">
        <v>506</v>
      </c>
      <c r="D293" s="162" t="s">
        <v>1449</v>
      </c>
      <c r="E293" s="163" t="s">
        <v>1450</v>
      </c>
      <c r="F293" s="164" t="str">
        <f t="shared" si="4"/>
        <v>Daviess-005</v>
      </c>
      <c r="G293" s="168" t="s">
        <v>211</v>
      </c>
      <c r="H293" s="162" t="s">
        <v>1451</v>
      </c>
    </row>
    <row r="294" spans="1:8" x14ac:dyDescent="0.25">
      <c r="A294" s="162" t="s">
        <v>1435</v>
      </c>
      <c r="B294" s="162" t="s">
        <v>1436</v>
      </c>
      <c r="C294" s="162" t="s">
        <v>510</v>
      </c>
      <c r="D294" s="162" t="s">
        <v>1452</v>
      </c>
      <c r="E294" s="163" t="s">
        <v>1453</v>
      </c>
      <c r="F294" s="164" t="str">
        <f t="shared" si="4"/>
        <v>Daviess-006</v>
      </c>
      <c r="G294" s="168" t="s">
        <v>6774</v>
      </c>
      <c r="H294" s="162" t="s">
        <v>1454</v>
      </c>
    </row>
    <row r="295" spans="1:8" x14ac:dyDescent="0.25">
      <c r="A295" s="162" t="s">
        <v>1435</v>
      </c>
      <c r="B295" s="162" t="s">
        <v>1436</v>
      </c>
      <c r="C295" s="162" t="s">
        <v>514</v>
      </c>
      <c r="D295" s="162" t="s">
        <v>1455</v>
      </c>
      <c r="E295" s="163" t="s">
        <v>1456</v>
      </c>
      <c r="F295" s="164" t="str">
        <f t="shared" si="4"/>
        <v>Daviess-007</v>
      </c>
      <c r="G295" s="168" t="s">
        <v>212</v>
      </c>
      <c r="H295" s="162" t="s">
        <v>1457</v>
      </c>
    </row>
    <row r="296" spans="1:8" x14ac:dyDescent="0.25">
      <c r="A296" s="162" t="s">
        <v>1435</v>
      </c>
      <c r="B296" s="162" t="s">
        <v>1436</v>
      </c>
      <c r="C296" s="162" t="s">
        <v>518</v>
      </c>
      <c r="D296" s="162" t="s">
        <v>1082</v>
      </c>
      <c r="E296" s="163" t="s">
        <v>1458</v>
      </c>
      <c r="F296" s="164" t="str">
        <f t="shared" si="4"/>
        <v>Daviess-008</v>
      </c>
      <c r="G296" s="168" t="s">
        <v>214</v>
      </c>
      <c r="H296" s="162" t="s">
        <v>1459</v>
      </c>
    </row>
    <row r="297" spans="1:8" x14ac:dyDescent="0.25">
      <c r="A297" s="162" t="s">
        <v>1435</v>
      </c>
      <c r="B297" s="162" t="s">
        <v>1436</v>
      </c>
      <c r="C297" s="162" t="s">
        <v>522</v>
      </c>
      <c r="D297" s="162" t="s">
        <v>1460</v>
      </c>
      <c r="E297" s="163" t="s">
        <v>1461</v>
      </c>
      <c r="F297" s="164" t="str">
        <f t="shared" si="4"/>
        <v>Daviess-009</v>
      </c>
      <c r="G297" s="168" t="s">
        <v>6775</v>
      </c>
      <c r="H297" s="162" t="s">
        <v>1462</v>
      </c>
    </row>
    <row r="298" spans="1:8" x14ac:dyDescent="0.25">
      <c r="A298" s="162" t="s">
        <v>1435</v>
      </c>
      <c r="B298" s="162" t="s">
        <v>1436</v>
      </c>
      <c r="C298" s="162" t="s">
        <v>526</v>
      </c>
      <c r="D298" s="162" t="s">
        <v>1463</v>
      </c>
      <c r="E298" s="163" t="s">
        <v>1464</v>
      </c>
      <c r="F298" s="164" t="str">
        <f t="shared" si="4"/>
        <v>Daviess-010</v>
      </c>
      <c r="G298" s="168" t="s">
        <v>6776</v>
      </c>
      <c r="H298" s="162" t="s">
        <v>1465</v>
      </c>
    </row>
    <row r="299" spans="1:8" x14ac:dyDescent="0.25">
      <c r="A299" s="162" t="s">
        <v>1435</v>
      </c>
      <c r="B299" s="162" t="s">
        <v>1436</v>
      </c>
      <c r="C299" s="162" t="s">
        <v>530</v>
      </c>
      <c r="D299" s="162" t="s">
        <v>1466</v>
      </c>
      <c r="E299" s="163" t="s">
        <v>1467</v>
      </c>
      <c r="F299" s="164" t="str">
        <f t="shared" si="4"/>
        <v>Daviess-011</v>
      </c>
      <c r="G299" s="168" t="s">
        <v>6777</v>
      </c>
      <c r="H299" s="162" t="s">
        <v>1468</v>
      </c>
    </row>
    <row r="300" spans="1:8" x14ac:dyDescent="0.25">
      <c r="A300" s="162" t="s">
        <v>1435</v>
      </c>
      <c r="B300" s="162" t="s">
        <v>1436</v>
      </c>
      <c r="C300" s="162" t="s">
        <v>534</v>
      </c>
      <c r="D300" s="162" t="s">
        <v>1469</v>
      </c>
      <c r="E300" s="163" t="s">
        <v>1470</v>
      </c>
      <c r="F300" s="164" t="str">
        <f t="shared" si="4"/>
        <v>Daviess-012</v>
      </c>
      <c r="G300" s="168" t="s">
        <v>6778</v>
      </c>
      <c r="H300" s="162" t="s">
        <v>1471</v>
      </c>
    </row>
    <row r="301" spans="1:8" x14ac:dyDescent="0.25">
      <c r="A301" s="162" t="s">
        <v>1435</v>
      </c>
      <c r="B301" s="162" t="s">
        <v>1436</v>
      </c>
      <c r="C301" s="162" t="s">
        <v>538</v>
      </c>
      <c r="D301" s="162" t="s">
        <v>1472</v>
      </c>
      <c r="E301" s="163" t="s">
        <v>1473</v>
      </c>
      <c r="F301" s="164" t="str">
        <f t="shared" si="4"/>
        <v>Daviess-013</v>
      </c>
      <c r="G301" s="168" t="s">
        <v>6779</v>
      </c>
      <c r="H301" s="162" t="s">
        <v>848</v>
      </c>
    </row>
    <row r="302" spans="1:8" x14ac:dyDescent="0.25">
      <c r="A302" s="162" t="s">
        <v>1435</v>
      </c>
      <c r="B302" s="162" t="s">
        <v>1436</v>
      </c>
      <c r="C302" s="162" t="s">
        <v>542</v>
      </c>
      <c r="D302" s="162" t="s">
        <v>1474</v>
      </c>
      <c r="E302" s="163" t="s">
        <v>1475</v>
      </c>
      <c r="F302" s="164" t="str">
        <f t="shared" si="4"/>
        <v>Daviess-014</v>
      </c>
      <c r="G302" s="168" t="s">
        <v>216</v>
      </c>
      <c r="H302" s="162" t="s">
        <v>1476</v>
      </c>
    </row>
    <row r="303" spans="1:8" x14ac:dyDescent="0.25">
      <c r="A303" s="162" t="s">
        <v>1435</v>
      </c>
      <c r="B303" s="162" t="s">
        <v>1436</v>
      </c>
      <c r="C303" s="162" t="s">
        <v>546</v>
      </c>
      <c r="D303" s="162" t="s">
        <v>1477</v>
      </c>
      <c r="E303" s="163" t="s">
        <v>1478</v>
      </c>
      <c r="F303" s="164" t="str">
        <f t="shared" si="4"/>
        <v>Daviess-015</v>
      </c>
      <c r="G303" s="168" t="s">
        <v>218</v>
      </c>
      <c r="H303" s="162" t="s">
        <v>1479</v>
      </c>
    </row>
    <row r="304" spans="1:8" x14ac:dyDescent="0.25">
      <c r="A304" s="162" t="s">
        <v>1435</v>
      </c>
      <c r="B304" s="162" t="s">
        <v>1436</v>
      </c>
      <c r="C304" s="162" t="s">
        <v>550</v>
      </c>
      <c r="D304" s="162" t="s">
        <v>1097</v>
      </c>
      <c r="E304" s="163" t="s">
        <v>1480</v>
      </c>
      <c r="F304" s="164" t="str">
        <f t="shared" si="4"/>
        <v>Daviess-016</v>
      </c>
      <c r="G304" s="168" t="s">
        <v>220</v>
      </c>
      <c r="H304" s="162" t="s">
        <v>1481</v>
      </c>
    </row>
    <row r="305" spans="1:8" x14ac:dyDescent="0.25">
      <c r="A305" s="162" t="s">
        <v>1435</v>
      </c>
      <c r="B305" s="162" t="s">
        <v>1436</v>
      </c>
      <c r="C305" s="162" t="s">
        <v>554</v>
      </c>
      <c r="D305" s="162" t="s">
        <v>1482</v>
      </c>
      <c r="E305" s="163" t="s">
        <v>1483</v>
      </c>
      <c r="F305" s="164" t="str">
        <f t="shared" si="4"/>
        <v>Daviess-017</v>
      </c>
      <c r="G305" s="168" t="s">
        <v>6780</v>
      </c>
      <c r="H305" s="162" t="s">
        <v>1484</v>
      </c>
    </row>
    <row r="306" spans="1:8" x14ac:dyDescent="0.25">
      <c r="A306" s="162" t="s">
        <v>1485</v>
      </c>
      <c r="B306" s="162" t="s">
        <v>1486</v>
      </c>
      <c r="C306" s="162" t="s">
        <v>490</v>
      </c>
      <c r="D306" s="162" t="s">
        <v>1487</v>
      </c>
      <c r="E306" s="163" t="s">
        <v>1488</v>
      </c>
      <c r="F306" s="164" t="str">
        <f t="shared" si="4"/>
        <v>Dearborn-001</v>
      </c>
      <c r="G306" s="168" t="s">
        <v>6781</v>
      </c>
      <c r="H306" s="162" t="s">
        <v>1489</v>
      </c>
    </row>
    <row r="307" spans="1:8" x14ac:dyDescent="0.25">
      <c r="A307" s="162" t="s">
        <v>1485</v>
      </c>
      <c r="B307" s="162" t="s">
        <v>1486</v>
      </c>
      <c r="C307" s="162" t="s">
        <v>494</v>
      </c>
      <c r="D307" s="162" t="s">
        <v>1490</v>
      </c>
      <c r="E307" s="163" t="s">
        <v>1491</v>
      </c>
      <c r="F307" s="164" t="str">
        <f t="shared" si="4"/>
        <v>Dearborn-002</v>
      </c>
      <c r="G307" s="168" t="s">
        <v>6782</v>
      </c>
      <c r="H307" s="162" t="s">
        <v>1492</v>
      </c>
    </row>
    <row r="308" spans="1:8" x14ac:dyDescent="0.25">
      <c r="A308" s="162" t="s">
        <v>1485</v>
      </c>
      <c r="B308" s="162" t="s">
        <v>1486</v>
      </c>
      <c r="C308" s="162" t="s">
        <v>498</v>
      </c>
      <c r="D308" s="162" t="s">
        <v>1493</v>
      </c>
      <c r="E308" s="163" t="s">
        <v>1494</v>
      </c>
      <c r="F308" s="164" t="str">
        <f t="shared" si="4"/>
        <v>Dearborn-003</v>
      </c>
      <c r="G308" s="168" t="s">
        <v>6783</v>
      </c>
      <c r="H308" s="162" t="s">
        <v>1495</v>
      </c>
    </row>
    <row r="309" spans="1:8" x14ac:dyDescent="0.25">
      <c r="A309" s="162" t="s">
        <v>1485</v>
      </c>
      <c r="B309" s="162" t="s">
        <v>1486</v>
      </c>
      <c r="C309" s="162" t="s">
        <v>502</v>
      </c>
      <c r="D309" s="162" t="s">
        <v>1112</v>
      </c>
      <c r="E309" s="163" t="s">
        <v>1496</v>
      </c>
      <c r="F309" s="164" t="str">
        <f t="shared" si="4"/>
        <v>Dearborn-004</v>
      </c>
      <c r="G309" s="168" t="s">
        <v>6784</v>
      </c>
      <c r="H309" s="162" t="s">
        <v>1497</v>
      </c>
    </row>
    <row r="310" spans="1:8" x14ac:dyDescent="0.25">
      <c r="A310" s="162" t="s">
        <v>1485</v>
      </c>
      <c r="B310" s="162" t="s">
        <v>1486</v>
      </c>
      <c r="C310" s="162" t="s">
        <v>506</v>
      </c>
      <c r="D310" s="162" t="s">
        <v>1498</v>
      </c>
      <c r="E310" s="163" t="s">
        <v>1499</v>
      </c>
      <c r="F310" s="164" t="str">
        <f t="shared" si="4"/>
        <v>Dearborn-005</v>
      </c>
      <c r="G310" s="168" t="s">
        <v>6785</v>
      </c>
      <c r="H310" s="162" t="s">
        <v>1500</v>
      </c>
    </row>
    <row r="311" spans="1:8" x14ac:dyDescent="0.25">
      <c r="A311" s="162" t="s">
        <v>1485</v>
      </c>
      <c r="B311" s="162" t="s">
        <v>1486</v>
      </c>
      <c r="C311" s="162" t="s">
        <v>510</v>
      </c>
      <c r="D311" s="162" t="s">
        <v>1130</v>
      </c>
      <c r="E311" s="163" t="s">
        <v>1501</v>
      </c>
      <c r="F311" s="164" t="str">
        <f t="shared" si="4"/>
        <v>Dearborn-006</v>
      </c>
      <c r="G311" s="168" t="s">
        <v>6786</v>
      </c>
      <c r="H311" s="162" t="s">
        <v>1502</v>
      </c>
    </row>
    <row r="312" spans="1:8" x14ac:dyDescent="0.25">
      <c r="A312" s="162" t="s">
        <v>1485</v>
      </c>
      <c r="B312" s="162" t="s">
        <v>1486</v>
      </c>
      <c r="C312" s="162" t="s">
        <v>514</v>
      </c>
      <c r="D312" s="162" t="s">
        <v>1503</v>
      </c>
      <c r="E312" s="163" t="s">
        <v>1504</v>
      </c>
      <c r="F312" s="164" t="str">
        <f t="shared" si="4"/>
        <v>Dearborn-007</v>
      </c>
      <c r="G312" s="168" t="s">
        <v>6787</v>
      </c>
      <c r="H312" s="162" t="s">
        <v>1505</v>
      </c>
    </row>
    <row r="313" spans="1:8" x14ac:dyDescent="0.25">
      <c r="A313" s="162" t="s">
        <v>1485</v>
      </c>
      <c r="B313" s="162" t="s">
        <v>1486</v>
      </c>
      <c r="C313" s="162" t="s">
        <v>518</v>
      </c>
      <c r="D313" s="162" t="s">
        <v>1506</v>
      </c>
      <c r="E313" s="163" t="s">
        <v>1507</v>
      </c>
      <c r="F313" s="164" t="str">
        <f t="shared" si="4"/>
        <v>Dearborn-008</v>
      </c>
      <c r="G313" s="168" t="s">
        <v>6788</v>
      </c>
      <c r="H313" s="162" t="s">
        <v>1508</v>
      </c>
    </row>
    <row r="314" spans="1:8" x14ac:dyDescent="0.25">
      <c r="A314" s="162" t="s">
        <v>1485</v>
      </c>
      <c r="B314" s="162" t="s">
        <v>1486</v>
      </c>
      <c r="C314" s="162" t="s">
        <v>522</v>
      </c>
      <c r="D314" s="162" t="s">
        <v>612</v>
      </c>
      <c r="E314" s="163" t="s">
        <v>1509</v>
      </c>
      <c r="F314" s="164" t="str">
        <f t="shared" si="4"/>
        <v>Dearborn-009</v>
      </c>
      <c r="G314" s="168" t="s">
        <v>6789</v>
      </c>
      <c r="H314" s="162" t="s">
        <v>1510</v>
      </c>
    </row>
    <row r="315" spans="1:8" x14ac:dyDescent="0.25">
      <c r="A315" s="162" t="s">
        <v>1485</v>
      </c>
      <c r="B315" s="162" t="s">
        <v>1486</v>
      </c>
      <c r="C315" s="162" t="s">
        <v>526</v>
      </c>
      <c r="D315" s="162" t="s">
        <v>1511</v>
      </c>
      <c r="E315" s="163" t="s">
        <v>1512</v>
      </c>
      <c r="F315" s="164" t="str">
        <f t="shared" si="4"/>
        <v>Dearborn-010</v>
      </c>
      <c r="G315" s="168" t="s">
        <v>6790</v>
      </c>
      <c r="H315" s="162" t="s">
        <v>1513</v>
      </c>
    </row>
    <row r="316" spans="1:8" x14ac:dyDescent="0.25">
      <c r="A316" s="162" t="s">
        <v>1485</v>
      </c>
      <c r="B316" s="162" t="s">
        <v>1486</v>
      </c>
      <c r="C316" s="162" t="s">
        <v>530</v>
      </c>
      <c r="D316" s="162" t="s">
        <v>1514</v>
      </c>
      <c r="E316" s="163" t="s">
        <v>1515</v>
      </c>
      <c r="F316" s="164" t="str">
        <f t="shared" si="4"/>
        <v>Dearborn-011</v>
      </c>
      <c r="G316" s="168" t="s">
        <v>6791</v>
      </c>
      <c r="H316" s="162" t="s">
        <v>1516</v>
      </c>
    </row>
    <row r="317" spans="1:8" x14ac:dyDescent="0.25">
      <c r="A317" s="162" t="s">
        <v>1485</v>
      </c>
      <c r="B317" s="162" t="s">
        <v>1486</v>
      </c>
      <c r="C317" s="162" t="s">
        <v>534</v>
      </c>
      <c r="D317" s="162" t="s">
        <v>1517</v>
      </c>
      <c r="E317" s="163" t="s">
        <v>1518</v>
      </c>
      <c r="F317" s="164" t="str">
        <f t="shared" si="4"/>
        <v>Dearborn-012</v>
      </c>
      <c r="G317" s="168" t="s">
        <v>223</v>
      </c>
      <c r="H317" s="162" t="s">
        <v>1519</v>
      </c>
    </row>
    <row r="318" spans="1:8" x14ac:dyDescent="0.25">
      <c r="A318" s="162" t="s">
        <v>1485</v>
      </c>
      <c r="B318" s="162" t="s">
        <v>1486</v>
      </c>
      <c r="C318" s="162" t="s">
        <v>538</v>
      </c>
      <c r="D318" s="162" t="s">
        <v>1520</v>
      </c>
      <c r="E318" s="163" t="s">
        <v>1521</v>
      </c>
      <c r="F318" s="164" t="str">
        <f t="shared" si="4"/>
        <v>Dearborn-013</v>
      </c>
      <c r="G318" s="168" t="s">
        <v>6792</v>
      </c>
      <c r="H318" s="162" t="s">
        <v>1522</v>
      </c>
    </row>
    <row r="319" spans="1:8" x14ac:dyDescent="0.25">
      <c r="A319" s="162" t="s">
        <v>1485</v>
      </c>
      <c r="B319" s="162" t="s">
        <v>1486</v>
      </c>
      <c r="C319" s="162" t="s">
        <v>546</v>
      </c>
      <c r="D319" s="162" t="s">
        <v>1523</v>
      </c>
      <c r="E319" s="163" t="s">
        <v>1524</v>
      </c>
      <c r="F319" s="164" t="str">
        <f t="shared" si="4"/>
        <v>Dearborn-015</v>
      </c>
      <c r="G319" s="168" t="s">
        <v>6793</v>
      </c>
      <c r="H319" s="162" t="s">
        <v>1525</v>
      </c>
    </row>
    <row r="320" spans="1:8" x14ac:dyDescent="0.25">
      <c r="A320" s="162" t="s">
        <v>1485</v>
      </c>
      <c r="B320" s="162" t="s">
        <v>1486</v>
      </c>
      <c r="C320" s="162" t="s">
        <v>550</v>
      </c>
      <c r="D320" s="162" t="s">
        <v>1526</v>
      </c>
      <c r="E320" s="163" t="s">
        <v>1527</v>
      </c>
      <c r="F320" s="164" t="str">
        <f t="shared" si="4"/>
        <v>Dearborn-016</v>
      </c>
      <c r="G320" s="168" t="s">
        <v>6794</v>
      </c>
      <c r="H320" s="162" t="s">
        <v>1528</v>
      </c>
    </row>
    <row r="321" spans="1:8" x14ac:dyDescent="0.25">
      <c r="A321" s="162" t="s">
        <v>1485</v>
      </c>
      <c r="B321" s="162" t="s">
        <v>1486</v>
      </c>
      <c r="C321" s="162" t="s">
        <v>558</v>
      </c>
      <c r="D321" s="162" t="s">
        <v>1529</v>
      </c>
      <c r="E321" s="163" t="s">
        <v>1530</v>
      </c>
      <c r="F321" s="164" t="str">
        <f t="shared" si="4"/>
        <v>Dearborn-018</v>
      </c>
      <c r="G321" s="168" t="s">
        <v>6795</v>
      </c>
      <c r="H321" s="162" t="s">
        <v>1531</v>
      </c>
    </row>
    <row r="322" spans="1:8" x14ac:dyDescent="0.25">
      <c r="A322" s="162" t="s">
        <v>1485</v>
      </c>
      <c r="B322" s="162" t="s">
        <v>1486</v>
      </c>
      <c r="C322" s="162" t="s">
        <v>562</v>
      </c>
      <c r="D322" s="162" t="s">
        <v>1532</v>
      </c>
      <c r="E322" s="163" t="s">
        <v>1533</v>
      </c>
      <c r="F322" s="164" t="str">
        <f t="shared" si="4"/>
        <v>Dearborn-019</v>
      </c>
      <c r="G322" s="168" t="s">
        <v>6796</v>
      </c>
      <c r="H322" s="162" t="s">
        <v>1534</v>
      </c>
    </row>
    <row r="323" spans="1:8" x14ac:dyDescent="0.25">
      <c r="A323" s="162" t="s">
        <v>1485</v>
      </c>
      <c r="B323" s="162" t="s">
        <v>1486</v>
      </c>
      <c r="C323" s="162" t="s">
        <v>566</v>
      </c>
      <c r="D323" s="162" t="s">
        <v>1535</v>
      </c>
      <c r="E323" s="163" t="s">
        <v>1536</v>
      </c>
      <c r="F323" s="164" t="str">
        <f t="shared" ref="F323:F386" si="5">B323&amp;"-"&amp;C323</f>
        <v>Dearborn-020</v>
      </c>
      <c r="G323" s="168" t="s">
        <v>6797</v>
      </c>
      <c r="H323" s="162" t="s">
        <v>1537</v>
      </c>
    </row>
    <row r="324" spans="1:8" x14ac:dyDescent="0.25">
      <c r="A324" s="162" t="s">
        <v>1485</v>
      </c>
      <c r="B324" s="162" t="s">
        <v>1486</v>
      </c>
      <c r="C324" s="162" t="s">
        <v>570</v>
      </c>
      <c r="D324" s="162" t="s">
        <v>1538</v>
      </c>
      <c r="E324" s="163" t="s">
        <v>1539</v>
      </c>
      <c r="F324" s="164" t="str">
        <f t="shared" si="5"/>
        <v>Dearborn-021</v>
      </c>
      <c r="G324" s="168" t="s">
        <v>6798</v>
      </c>
      <c r="H324" s="162" t="s">
        <v>1540</v>
      </c>
    </row>
    <row r="325" spans="1:8" x14ac:dyDescent="0.25">
      <c r="A325" s="162" t="s">
        <v>1485</v>
      </c>
      <c r="B325" s="162" t="s">
        <v>1486</v>
      </c>
      <c r="C325" s="162" t="s">
        <v>574</v>
      </c>
      <c r="D325" s="162" t="s">
        <v>1541</v>
      </c>
      <c r="E325" s="163" t="s">
        <v>1542</v>
      </c>
      <c r="F325" s="164" t="str">
        <f t="shared" si="5"/>
        <v>Dearborn-022</v>
      </c>
      <c r="G325" s="168" t="s">
        <v>6799</v>
      </c>
      <c r="H325" s="162" t="s">
        <v>1543</v>
      </c>
    </row>
    <row r="326" spans="1:8" x14ac:dyDescent="0.25">
      <c r="A326" s="162" t="s">
        <v>1485</v>
      </c>
      <c r="B326" s="162" t="s">
        <v>1486</v>
      </c>
      <c r="C326" s="162" t="s">
        <v>578</v>
      </c>
      <c r="D326" s="162" t="s">
        <v>692</v>
      </c>
      <c r="E326" s="163" t="s">
        <v>1544</v>
      </c>
      <c r="F326" s="164" t="str">
        <f t="shared" si="5"/>
        <v>Dearborn-023</v>
      </c>
      <c r="G326" s="168" t="s">
        <v>6800</v>
      </c>
      <c r="H326" s="162" t="s">
        <v>1545</v>
      </c>
    </row>
    <row r="327" spans="1:8" x14ac:dyDescent="0.25">
      <c r="A327" s="162" t="s">
        <v>1485</v>
      </c>
      <c r="B327" s="162" t="s">
        <v>1486</v>
      </c>
      <c r="C327" s="162" t="s">
        <v>845</v>
      </c>
      <c r="D327" s="162" t="s">
        <v>1546</v>
      </c>
      <c r="E327" s="163" t="s">
        <v>1547</v>
      </c>
      <c r="F327" s="164" t="str">
        <f t="shared" si="5"/>
        <v>Dearborn-024</v>
      </c>
      <c r="G327" s="168" t="s">
        <v>6801</v>
      </c>
      <c r="H327" s="162" t="s">
        <v>1548</v>
      </c>
    </row>
    <row r="328" spans="1:8" x14ac:dyDescent="0.25">
      <c r="A328" s="162" t="s">
        <v>1485</v>
      </c>
      <c r="B328" s="162" t="s">
        <v>1486</v>
      </c>
      <c r="C328" s="162" t="s">
        <v>849</v>
      </c>
      <c r="D328" s="162" t="s">
        <v>1549</v>
      </c>
      <c r="E328" s="163" t="s">
        <v>1550</v>
      </c>
      <c r="F328" s="164" t="str">
        <f t="shared" si="5"/>
        <v>Dearborn-025</v>
      </c>
      <c r="G328" s="168" t="s">
        <v>6802</v>
      </c>
      <c r="H328" s="162" t="s">
        <v>1528</v>
      </c>
    </row>
    <row r="329" spans="1:8" x14ac:dyDescent="0.25">
      <c r="A329" s="162" t="s">
        <v>1485</v>
      </c>
      <c r="B329" s="162" t="s">
        <v>1486</v>
      </c>
      <c r="C329" s="162" t="s">
        <v>1001</v>
      </c>
      <c r="D329" s="162" t="s">
        <v>1551</v>
      </c>
      <c r="E329" s="163" t="s">
        <v>1552</v>
      </c>
      <c r="F329" s="164" t="str">
        <f t="shared" si="5"/>
        <v>Dearborn-026</v>
      </c>
      <c r="G329" s="168" t="s">
        <v>6803</v>
      </c>
      <c r="H329" s="162" t="s">
        <v>1522</v>
      </c>
    </row>
    <row r="330" spans="1:8" x14ac:dyDescent="0.25">
      <c r="A330" s="162" t="s">
        <v>1553</v>
      </c>
      <c r="B330" s="162" t="s">
        <v>1554</v>
      </c>
      <c r="C330" s="162" t="s">
        <v>490</v>
      </c>
      <c r="D330" s="162" t="s">
        <v>489</v>
      </c>
      <c r="E330" s="163" t="s">
        <v>1555</v>
      </c>
      <c r="F330" s="164" t="str">
        <f t="shared" si="5"/>
        <v>Decatur-001</v>
      </c>
      <c r="G330" s="168" t="s">
        <v>6804</v>
      </c>
      <c r="H330" s="162" t="s">
        <v>1556</v>
      </c>
    </row>
    <row r="331" spans="1:8" x14ac:dyDescent="0.25">
      <c r="A331" s="162" t="s">
        <v>1553</v>
      </c>
      <c r="B331" s="162" t="s">
        <v>1554</v>
      </c>
      <c r="C331" s="162" t="s">
        <v>494</v>
      </c>
      <c r="D331" s="162" t="s">
        <v>1557</v>
      </c>
      <c r="E331" s="163" t="s">
        <v>1558</v>
      </c>
      <c r="F331" s="164" t="str">
        <f t="shared" si="5"/>
        <v>Decatur-002</v>
      </c>
      <c r="G331" s="168" t="s">
        <v>6805</v>
      </c>
      <c r="H331" s="162" t="s">
        <v>1559</v>
      </c>
    </row>
    <row r="332" spans="1:8" x14ac:dyDescent="0.25">
      <c r="A332" s="162" t="s">
        <v>1553</v>
      </c>
      <c r="B332" s="162" t="s">
        <v>1554</v>
      </c>
      <c r="C332" s="162" t="s">
        <v>498</v>
      </c>
      <c r="D332" s="162" t="s">
        <v>1112</v>
      </c>
      <c r="E332" s="163" t="s">
        <v>1560</v>
      </c>
      <c r="F332" s="164" t="str">
        <f t="shared" si="5"/>
        <v>Decatur-003</v>
      </c>
      <c r="G332" s="168" t="s">
        <v>6806</v>
      </c>
      <c r="H332" s="162" t="s">
        <v>1561</v>
      </c>
    </row>
    <row r="333" spans="1:8" x14ac:dyDescent="0.25">
      <c r="A333" s="162" t="s">
        <v>1553</v>
      </c>
      <c r="B333" s="162" t="s">
        <v>1554</v>
      </c>
      <c r="C333" s="162" t="s">
        <v>506</v>
      </c>
      <c r="D333" s="162" t="s">
        <v>1118</v>
      </c>
      <c r="E333" s="163" t="s">
        <v>1562</v>
      </c>
      <c r="F333" s="164" t="str">
        <f t="shared" si="5"/>
        <v>Decatur-005</v>
      </c>
      <c r="G333" s="168" t="s">
        <v>6807</v>
      </c>
      <c r="H333" s="162" t="s">
        <v>1563</v>
      </c>
    </row>
    <row r="334" spans="1:8" x14ac:dyDescent="0.25">
      <c r="A334" s="162" t="s">
        <v>1553</v>
      </c>
      <c r="B334" s="162" t="s">
        <v>1554</v>
      </c>
      <c r="C334" s="162" t="s">
        <v>510</v>
      </c>
      <c r="D334" s="162" t="s">
        <v>1564</v>
      </c>
      <c r="E334" s="163" t="s">
        <v>1565</v>
      </c>
      <c r="F334" s="164" t="str">
        <f t="shared" si="5"/>
        <v>Decatur-006</v>
      </c>
      <c r="G334" s="168" t="s">
        <v>6808</v>
      </c>
      <c r="H334" s="162" t="s">
        <v>1566</v>
      </c>
    </row>
    <row r="335" spans="1:8" x14ac:dyDescent="0.25">
      <c r="A335" s="162" t="s">
        <v>1553</v>
      </c>
      <c r="B335" s="162" t="s">
        <v>1554</v>
      </c>
      <c r="C335" s="162" t="s">
        <v>514</v>
      </c>
      <c r="D335" s="162" t="s">
        <v>612</v>
      </c>
      <c r="E335" s="163" t="s">
        <v>1567</v>
      </c>
      <c r="F335" s="164" t="str">
        <f t="shared" si="5"/>
        <v>Decatur-007</v>
      </c>
      <c r="G335" s="168" t="s">
        <v>6809</v>
      </c>
      <c r="H335" s="162" t="s">
        <v>1568</v>
      </c>
    </row>
    <row r="336" spans="1:8" x14ac:dyDescent="0.25">
      <c r="A336" s="162" t="s">
        <v>1553</v>
      </c>
      <c r="B336" s="162" t="s">
        <v>1554</v>
      </c>
      <c r="C336" s="162" t="s">
        <v>518</v>
      </c>
      <c r="D336" s="162" t="s">
        <v>1569</v>
      </c>
      <c r="E336" s="163" t="s">
        <v>1570</v>
      </c>
      <c r="F336" s="164" t="str">
        <f t="shared" si="5"/>
        <v>Decatur-008</v>
      </c>
      <c r="G336" s="168" t="s">
        <v>6810</v>
      </c>
      <c r="H336" s="162" t="s">
        <v>1571</v>
      </c>
    </row>
    <row r="337" spans="1:8" x14ac:dyDescent="0.25">
      <c r="A337" s="162" t="s">
        <v>1553</v>
      </c>
      <c r="B337" s="162" t="s">
        <v>1554</v>
      </c>
      <c r="C337" s="162" t="s">
        <v>522</v>
      </c>
      <c r="D337" s="162" t="s">
        <v>1572</v>
      </c>
      <c r="E337" s="163" t="s">
        <v>1573</v>
      </c>
      <c r="F337" s="164" t="str">
        <f t="shared" si="5"/>
        <v>Decatur-009</v>
      </c>
      <c r="G337" s="168" t="s">
        <v>6811</v>
      </c>
      <c r="H337" s="162" t="s">
        <v>1574</v>
      </c>
    </row>
    <row r="338" spans="1:8" x14ac:dyDescent="0.25">
      <c r="A338" s="162" t="s">
        <v>1553</v>
      </c>
      <c r="B338" s="162" t="s">
        <v>1554</v>
      </c>
      <c r="C338" s="162" t="s">
        <v>526</v>
      </c>
      <c r="D338" s="162" t="s">
        <v>1575</v>
      </c>
      <c r="E338" s="163" t="s">
        <v>1576</v>
      </c>
      <c r="F338" s="164" t="str">
        <f t="shared" si="5"/>
        <v>Decatur-010</v>
      </c>
      <c r="G338" s="168" t="s">
        <v>6812</v>
      </c>
      <c r="H338" s="162" t="s">
        <v>1577</v>
      </c>
    </row>
    <row r="339" spans="1:8" x14ac:dyDescent="0.25">
      <c r="A339" s="162" t="s">
        <v>1553</v>
      </c>
      <c r="B339" s="162" t="s">
        <v>1554</v>
      </c>
      <c r="C339" s="162" t="s">
        <v>530</v>
      </c>
      <c r="D339" s="162" t="s">
        <v>1578</v>
      </c>
      <c r="E339" s="163" t="s">
        <v>1579</v>
      </c>
      <c r="F339" s="164" t="str">
        <f t="shared" si="5"/>
        <v>Decatur-011</v>
      </c>
      <c r="G339" s="168" t="s">
        <v>6813</v>
      </c>
      <c r="H339" s="162" t="s">
        <v>1580</v>
      </c>
    </row>
    <row r="340" spans="1:8" x14ac:dyDescent="0.25">
      <c r="A340" s="162" t="s">
        <v>1553</v>
      </c>
      <c r="B340" s="162" t="s">
        <v>1554</v>
      </c>
      <c r="C340" s="162" t="s">
        <v>534</v>
      </c>
      <c r="D340" s="162" t="s">
        <v>1581</v>
      </c>
      <c r="E340" s="163" t="s">
        <v>1582</v>
      </c>
      <c r="F340" s="164" t="str">
        <f t="shared" si="5"/>
        <v>Decatur-012</v>
      </c>
      <c r="G340" s="168" t="s">
        <v>6814</v>
      </c>
      <c r="H340" s="162" t="s">
        <v>1583</v>
      </c>
    </row>
    <row r="341" spans="1:8" x14ac:dyDescent="0.25">
      <c r="A341" s="162" t="s">
        <v>1553</v>
      </c>
      <c r="B341" s="162" t="s">
        <v>1554</v>
      </c>
      <c r="C341" s="162" t="s">
        <v>538</v>
      </c>
      <c r="D341" s="162" t="s">
        <v>1584</v>
      </c>
      <c r="E341" s="163" t="s">
        <v>1585</v>
      </c>
      <c r="F341" s="164" t="str">
        <f t="shared" si="5"/>
        <v>Decatur-013</v>
      </c>
      <c r="G341" s="168" t="s">
        <v>6815</v>
      </c>
      <c r="H341" s="162" t="s">
        <v>1586</v>
      </c>
    </row>
    <row r="342" spans="1:8" x14ac:dyDescent="0.25">
      <c r="A342" s="162" t="s">
        <v>1553</v>
      </c>
      <c r="B342" s="162" t="s">
        <v>1554</v>
      </c>
      <c r="C342" s="162" t="s">
        <v>542</v>
      </c>
      <c r="D342" s="162" t="s">
        <v>1587</v>
      </c>
      <c r="E342" s="163" t="s">
        <v>1588</v>
      </c>
      <c r="F342" s="164" t="str">
        <f t="shared" si="5"/>
        <v>Decatur-014</v>
      </c>
      <c r="G342" s="168" t="s">
        <v>6816</v>
      </c>
      <c r="H342" s="162" t="s">
        <v>1589</v>
      </c>
    </row>
    <row r="343" spans="1:8" x14ac:dyDescent="0.25">
      <c r="A343" s="162" t="s">
        <v>1553</v>
      </c>
      <c r="B343" s="162" t="s">
        <v>1554</v>
      </c>
      <c r="C343" s="162" t="s">
        <v>546</v>
      </c>
      <c r="D343" s="162" t="s">
        <v>692</v>
      </c>
      <c r="E343" s="163" t="s">
        <v>1590</v>
      </c>
      <c r="F343" s="164" t="str">
        <f t="shared" si="5"/>
        <v>Decatur-015</v>
      </c>
      <c r="G343" s="168" t="s">
        <v>6817</v>
      </c>
      <c r="H343" s="162" t="s">
        <v>1591</v>
      </c>
    </row>
    <row r="344" spans="1:8" x14ac:dyDescent="0.25">
      <c r="A344" s="162" t="s">
        <v>1553</v>
      </c>
      <c r="B344" s="162" t="s">
        <v>1554</v>
      </c>
      <c r="C344" s="162" t="s">
        <v>550</v>
      </c>
      <c r="D344" s="162" t="s">
        <v>1592</v>
      </c>
      <c r="E344" s="163" t="s">
        <v>1593</v>
      </c>
      <c r="F344" s="164" t="str">
        <f t="shared" si="5"/>
        <v>Decatur-016</v>
      </c>
      <c r="G344" s="168" t="s">
        <v>6818</v>
      </c>
      <c r="H344" s="162" t="s">
        <v>1594</v>
      </c>
    </row>
    <row r="345" spans="1:8" x14ac:dyDescent="0.25">
      <c r="A345" s="162" t="s">
        <v>1553</v>
      </c>
      <c r="B345" s="162" t="s">
        <v>1554</v>
      </c>
      <c r="C345" s="162" t="s">
        <v>554</v>
      </c>
      <c r="D345" s="162" t="s">
        <v>1595</v>
      </c>
      <c r="E345" s="163" t="s">
        <v>1596</v>
      </c>
      <c r="F345" s="164" t="str">
        <f t="shared" si="5"/>
        <v>Decatur-017</v>
      </c>
      <c r="G345" s="168" t="s">
        <v>6819</v>
      </c>
      <c r="H345" s="162" t="s">
        <v>1597</v>
      </c>
    </row>
    <row r="346" spans="1:8" x14ac:dyDescent="0.25">
      <c r="A346" s="162" t="s">
        <v>1553</v>
      </c>
      <c r="B346" s="162" t="s">
        <v>1554</v>
      </c>
      <c r="C346" s="162" t="s">
        <v>558</v>
      </c>
      <c r="D346" s="162" t="s">
        <v>1598</v>
      </c>
      <c r="E346" s="163" t="s">
        <v>1599</v>
      </c>
      <c r="F346" s="164" t="str">
        <f t="shared" si="5"/>
        <v>Decatur-018</v>
      </c>
      <c r="G346" s="168" t="s">
        <v>6820</v>
      </c>
      <c r="H346" s="162" t="s">
        <v>1600</v>
      </c>
    </row>
    <row r="347" spans="1:8" x14ac:dyDescent="0.25">
      <c r="A347" s="162" t="s">
        <v>1601</v>
      </c>
      <c r="B347" s="162" t="s">
        <v>1602</v>
      </c>
      <c r="C347" s="162" t="s">
        <v>490</v>
      </c>
      <c r="D347" s="162" t="s">
        <v>1603</v>
      </c>
      <c r="E347" s="163" t="s">
        <v>1604</v>
      </c>
      <c r="F347" s="164" t="str">
        <f t="shared" si="5"/>
        <v>DeKalb-001</v>
      </c>
      <c r="G347" s="168" t="s">
        <v>6821</v>
      </c>
      <c r="H347" s="162" t="s">
        <v>1605</v>
      </c>
    </row>
    <row r="348" spans="1:8" x14ac:dyDescent="0.25">
      <c r="A348" s="162" t="s">
        <v>1601</v>
      </c>
      <c r="B348" s="162" t="s">
        <v>1602</v>
      </c>
      <c r="C348" s="162" t="s">
        <v>494</v>
      </c>
      <c r="D348" s="162" t="s">
        <v>1606</v>
      </c>
      <c r="E348" s="163" t="s">
        <v>1607</v>
      </c>
      <c r="F348" s="164" t="str">
        <f t="shared" si="5"/>
        <v>DeKalb-002</v>
      </c>
      <c r="G348" s="168" t="s">
        <v>6822</v>
      </c>
      <c r="H348" s="162" t="s">
        <v>1608</v>
      </c>
    </row>
    <row r="349" spans="1:8" x14ac:dyDescent="0.25">
      <c r="A349" s="162" t="s">
        <v>1601</v>
      </c>
      <c r="B349" s="162" t="s">
        <v>1602</v>
      </c>
      <c r="C349" s="162" t="s">
        <v>498</v>
      </c>
      <c r="D349" s="162" t="s">
        <v>1609</v>
      </c>
      <c r="E349" s="163" t="s">
        <v>1610</v>
      </c>
      <c r="F349" s="164" t="str">
        <f t="shared" si="5"/>
        <v>DeKalb-003</v>
      </c>
      <c r="G349" s="168" t="s">
        <v>6823</v>
      </c>
      <c r="H349" s="162" t="s">
        <v>1611</v>
      </c>
    </row>
    <row r="350" spans="1:8" x14ac:dyDescent="0.25">
      <c r="A350" s="162" t="s">
        <v>1601</v>
      </c>
      <c r="B350" s="162" t="s">
        <v>1602</v>
      </c>
      <c r="C350" s="162" t="s">
        <v>502</v>
      </c>
      <c r="D350" s="162" t="s">
        <v>1612</v>
      </c>
      <c r="E350" s="163" t="s">
        <v>1613</v>
      </c>
      <c r="F350" s="164" t="str">
        <f t="shared" si="5"/>
        <v>DeKalb-004</v>
      </c>
      <c r="G350" s="168" t="s">
        <v>6824</v>
      </c>
      <c r="H350" s="162" t="s">
        <v>1614</v>
      </c>
    </row>
    <row r="351" spans="1:8" x14ac:dyDescent="0.25">
      <c r="A351" s="162" t="s">
        <v>1601</v>
      </c>
      <c r="B351" s="162" t="s">
        <v>1602</v>
      </c>
      <c r="C351" s="162" t="s">
        <v>506</v>
      </c>
      <c r="D351" s="162" t="s">
        <v>1615</v>
      </c>
      <c r="E351" s="163" t="s">
        <v>1616</v>
      </c>
      <c r="F351" s="164" t="str">
        <f t="shared" si="5"/>
        <v>DeKalb-005</v>
      </c>
      <c r="G351" s="168" t="s">
        <v>6825</v>
      </c>
      <c r="H351" s="162" t="s">
        <v>1617</v>
      </c>
    </row>
    <row r="352" spans="1:8" x14ac:dyDescent="0.25">
      <c r="A352" s="162" t="s">
        <v>1601</v>
      </c>
      <c r="B352" s="162" t="s">
        <v>1602</v>
      </c>
      <c r="C352" s="162" t="s">
        <v>510</v>
      </c>
      <c r="D352" s="162" t="s">
        <v>1618</v>
      </c>
      <c r="E352" s="163" t="s">
        <v>1619</v>
      </c>
      <c r="F352" s="164" t="str">
        <f t="shared" si="5"/>
        <v>DeKalb-006</v>
      </c>
      <c r="G352" s="168" t="s">
        <v>6826</v>
      </c>
      <c r="H352" s="162" t="s">
        <v>1620</v>
      </c>
    </row>
    <row r="353" spans="1:8" x14ac:dyDescent="0.25">
      <c r="A353" s="162" t="s">
        <v>1601</v>
      </c>
      <c r="B353" s="162" t="s">
        <v>1602</v>
      </c>
      <c r="C353" s="162" t="s">
        <v>514</v>
      </c>
      <c r="D353" s="162" t="s">
        <v>1621</v>
      </c>
      <c r="E353" s="163" t="s">
        <v>1622</v>
      </c>
      <c r="F353" s="164" t="str">
        <f t="shared" si="5"/>
        <v>DeKalb-007</v>
      </c>
      <c r="G353" s="168" t="s">
        <v>6827</v>
      </c>
      <c r="H353" s="162" t="s">
        <v>1623</v>
      </c>
    </row>
    <row r="354" spans="1:8" x14ac:dyDescent="0.25">
      <c r="A354" s="162" t="s">
        <v>1601</v>
      </c>
      <c r="B354" s="162" t="s">
        <v>1602</v>
      </c>
      <c r="C354" s="162" t="s">
        <v>518</v>
      </c>
      <c r="D354" s="162" t="s">
        <v>1624</v>
      </c>
      <c r="E354" s="163" t="s">
        <v>1625</v>
      </c>
      <c r="F354" s="164" t="str">
        <f t="shared" si="5"/>
        <v>DeKalb-008</v>
      </c>
      <c r="G354" s="168" t="s">
        <v>6828</v>
      </c>
      <c r="H354" s="162" t="s">
        <v>1626</v>
      </c>
    </row>
    <row r="355" spans="1:8" x14ac:dyDescent="0.25">
      <c r="A355" s="162" t="s">
        <v>1601</v>
      </c>
      <c r="B355" s="162" t="s">
        <v>1602</v>
      </c>
      <c r="C355" s="162" t="s">
        <v>522</v>
      </c>
      <c r="D355" s="162" t="s">
        <v>1627</v>
      </c>
      <c r="E355" s="163" t="s">
        <v>1628</v>
      </c>
      <c r="F355" s="164" t="str">
        <f t="shared" si="5"/>
        <v>DeKalb-009</v>
      </c>
      <c r="G355" s="168" t="s">
        <v>6829</v>
      </c>
      <c r="H355" s="162" t="s">
        <v>1629</v>
      </c>
    </row>
    <row r="356" spans="1:8" x14ac:dyDescent="0.25">
      <c r="A356" s="162" t="s">
        <v>1601</v>
      </c>
      <c r="B356" s="162" t="s">
        <v>1602</v>
      </c>
      <c r="C356" s="162" t="s">
        <v>526</v>
      </c>
      <c r="D356" s="162" t="s">
        <v>1630</v>
      </c>
      <c r="E356" s="163" t="s">
        <v>1631</v>
      </c>
      <c r="F356" s="164" t="str">
        <f t="shared" si="5"/>
        <v>DeKalb-010</v>
      </c>
      <c r="G356" s="168" t="s">
        <v>6830</v>
      </c>
      <c r="H356" s="162" t="s">
        <v>1632</v>
      </c>
    </row>
    <row r="357" spans="1:8" x14ac:dyDescent="0.25">
      <c r="A357" s="162" t="s">
        <v>1601</v>
      </c>
      <c r="B357" s="162" t="s">
        <v>1602</v>
      </c>
      <c r="C357" s="162" t="s">
        <v>530</v>
      </c>
      <c r="D357" s="162" t="s">
        <v>1633</v>
      </c>
      <c r="E357" s="163" t="s">
        <v>1634</v>
      </c>
      <c r="F357" s="164" t="str">
        <f t="shared" si="5"/>
        <v>DeKalb-011</v>
      </c>
      <c r="G357" s="168" t="s">
        <v>6831</v>
      </c>
      <c r="H357" s="162" t="s">
        <v>1635</v>
      </c>
    </row>
    <row r="358" spans="1:8" x14ac:dyDescent="0.25">
      <c r="A358" s="162" t="s">
        <v>1601</v>
      </c>
      <c r="B358" s="162" t="s">
        <v>1602</v>
      </c>
      <c r="C358" s="162" t="s">
        <v>534</v>
      </c>
      <c r="D358" s="162" t="s">
        <v>1636</v>
      </c>
      <c r="E358" s="163" t="s">
        <v>1637</v>
      </c>
      <c r="F358" s="164" t="str">
        <f t="shared" si="5"/>
        <v>DeKalb-012</v>
      </c>
      <c r="G358" s="168" t="s">
        <v>6832</v>
      </c>
      <c r="H358" s="162" t="s">
        <v>1638</v>
      </c>
    </row>
    <row r="359" spans="1:8" x14ac:dyDescent="0.25">
      <c r="A359" s="162" t="s">
        <v>1601</v>
      </c>
      <c r="B359" s="162" t="s">
        <v>1602</v>
      </c>
      <c r="C359" s="162" t="s">
        <v>538</v>
      </c>
      <c r="D359" s="162" t="s">
        <v>1639</v>
      </c>
      <c r="E359" s="163" t="s">
        <v>1640</v>
      </c>
      <c r="F359" s="164" t="str">
        <f t="shared" si="5"/>
        <v>DeKalb-013</v>
      </c>
      <c r="G359" s="168" t="s">
        <v>6833</v>
      </c>
      <c r="H359" s="162" t="s">
        <v>1641</v>
      </c>
    </row>
    <row r="360" spans="1:8" x14ac:dyDescent="0.25">
      <c r="A360" s="162" t="s">
        <v>1601</v>
      </c>
      <c r="B360" s="162" t="s">
        <v>1602</v>
      </c>
      <c r="C360" s="162" t="s">
        <v>542</v>
      </c>
      <c r="D360" s="162" t="s">
        <v>1642</v>
      </c>
      <c r="E360" s="163" t="s">
        <v>1643</v>
      </c>
      <c r="F360" s="164" t="str">
        <f t="shared" si="5"/>
        <v>DeKalb-014</v>
      </c>
      <c r="G360" s="168" t="s">
        <v>6834</v>
      </c>
      <c r="H360" s="162" t="s">
        <v>1644</v>
      </c>
    </row>
    <row r="361" spans="1:8" x14ac:dyDescent="0.25">
      <c r="A361" s="162" t="s">
        <v>1601</v>
      </c>
      <c r="B361" s="162" t="s">
        <v>1602</v>
      </c>
      <c r="C361" s="162" t="s">
        <v>546</v>
      </c>
      <c r="D361" s="162" t="s">
        <v>1645</v>
      </c>
      <c r="E361" s="163" t="s">
        <v>1646</v>
      </c>
      <c r="F361" s="164" t="str">
        <f t="shared" si="5"/>
        <v>DeKalb-015</v>
      </c>
      <c r="G361" s="168" t="s">
        <v>6835</v>
      </c>
      <c r="H361" s="162" t="s">
        <v>1647</v>
      </c>
    </row>
    <row r="362" spans="1:8" x14ac:dyDescent="0.25">
      <c r="A362" s="162" t="s">
        <v>1601</v>
      </c>
      <c r="B362" s="162" t="s">
        <v>1602</v>
      </c>
      <c r="C362" s="162" t="s">
        <v>550</v>
      </c>
      <c r="D362" s="162" t="s">
        <v>1648</v>
      </c>
      <c r="E362" s="163" t="s">
        <v>1649</v>
      </c>
      <c r="F362" s="164" t="str">
        <f t="shared" si="5"/>
        <v>DeKalb-016</v>
      </c>
      <c r="G362" s="168" t="s">
        <v>6836</v>
      </c>
      <c r="H362" s="162" t="s">
        <v>1650</v>
      </c>
    </row>
    <row r="363" spans="1:8" x14ac:dyDescent="0.25">
      <c r="A363" s="162" t="s">
        <v>1601</v>
      </c>
      <c r="B363" s="162" t="s">
        <v>1602</v>
      </c>
      <c r="C363" s="162" t="s">
        <v>554</v>
      </c>
      <c r="D363" s="162" t="s">
        <v>1651</v>
      </c>
      <c r="E363" s="163" t="s">
        <v>1652</v>
      </c>
      <c r="F363" s="164" t="str">
        <f t="shared" si="5"/>
        <v>DeKalb-017</v>
      </c>
      <c r="G363" s="168" t="s">
        <v>6837</v>
      </c>
      <c r="H363" s="162" t="s">
        <v>1653</v>
      </c>
    </row>
    <row r="364" spans="1:8" x14ac:dyDescent="0.25">
      <c r="A364" s="162" t="s">
        <v>1601</v>
      </c>
      <c r="B364" s="162" t="s">
        <v>1602</v>
      </c>
      <c r="C364" s="162" t="s">
        <v>558</v>
      </c>
      <c r="D364" s="162" t="s">
        <v>1654</v>
      </c>
      <c r="E364" s="163" t="s">
        <v>1655</v>
      </c>
      <c r="F364" s="164" t="str">
        <f t="shared" si="5"/>
        <v>DeKalb-018</v>
      </c>
      <c r="G364" s="168" t="s">
        <v>6838</v>
      </c>
      <c r="H364" s="162" t="s">
        <v>1656</v>
      </c>
    </row>
    <row r="365" spans="1:8" x14ac:dyDescent="0.25">
      <c r="A365" s="162" t="s">
        <v>1601</v>
      </c>
      <c r="B365" s="162" t="s">
        <v>1602</v>
      </c>
      <c r="C365" s="162" t="s">
        <v>562</v>
      </c>
      <c r="D365" s="162" t="s">
        <v>1657</v>
      </c>
      <c r="E365" s="163" t="s">
        <v>1658</v>
      </c>
      <c r="F365" s="164" t="str">
        <f t="shared" si="5"/>
        <v>DeKalb-019</v>
      </c>
      <c r="G365" s="168" t="s">
        <v>6839</v>
      </c>
      <c r="H365" s="162" t="s">
        <v>1659</v>
      </c>
    </row>
    <row r="366" spans="1:8" x14ac:dyDescent="0.25">
      <c r="A366" s="162" t="s">
        <v>1601</v>
      </c>
      <c r="B366" s="162" t="s">
        <v>1602</v>
      </c>
      <c r="C366" s="162" t="s">
        <v>566</v>
      </c>
      <c r="D366" s="162" t="s">
        <v>1660</v>
      </c>
      <c r="E366" s="163" t="s">
        <v>1661</v>
      </c>
      <c r="F366" s="164" t="str">
        <f t="shared" si="5"/>
        <v>DeKalb-020</v>
      </c>
      <c r="G366" s="168" t="s">
        <v>6840</v>
      </c>
      <c r="H366" s="162" t="s">
        <v>1662</v>
      </c>
    </row>
    <row r="367" spans="1:8" x14ac:dyDescent="0.25">
      <c r="A367" s="162" t="s">
        <v>1601</v>
      </c>
      <c r="B367" s="162" t="s">
        <v>1602</v>
      </c>
      <c r="C367" s="162" t="s">
        <v>570</v>
      </c>
      <c r="D367" s="162" t="s">
        <v>1663</v>
      </c>
      <c r="E367" s="163" t="s">
        <v>1664</v>
      </c>
      <c r="F367" s="164" t="str">
        <f t="shared" si="5"/>
        <v>DeKalb-021</v>
      </c>
      <c r="G367" s="168" t="s">
        <v>6841</v>
      </c>
      <c r="H367" s="162" t="s">
        <v>1665</v>
      </c>
    </row>
    <row r="368" spans="1:8" x14ac:dyDescent="0.25">
      <c r="A368" s="162" t="s">
        <v>1601</v>
      </c>
      <c r="B368" s="162" t="s">
        <v>1602</v>
      </c>
      <c r="C368" s="162" t="s">
        <v>574</v>
      </c>
      <c r="D368" s="162" t="s">
        <v>1666</v>
      </c>
      <c r="E368" s="163" t="s">
        <v>1667</v>
      </c>
      <c r="F368" s="164" t="str">
        <f t="shared" si="5"/>
        <v>DeKalb-022</v>
      </c>
      <c r="G368" s="168" t="s">
        <v>6842</v>
      </c>
      <c r="H368" s="162" t="s">
        <v>1668</v>
      </c>
    </row>
    <row r="369" spans="1:8" x14ac:dyDescent="0.25">
      <c r="A369" s="162" t="s">
        <v>1601</v>
      </c>
      <c r="B369" s="162" t="s">
        <v>1602</v>
      </c>
      <c r="C369" s="162" t="s">
        <v>578</v>
      </c>
      <c r="D369" s="162" t="s">
        <v>1669</v>
      </c>
      <c r="E369" s="163" t="s">
        <v>1670</v>
      </c>
      <c r="F369" s="164" t="str">
        <f t="shared" si="5"/>
        <v>DeKalb-023</v>
      </c>
      <c r="G369" s="168" t="s">
        <v>6843</v>
      </c>
      <c r="H369" s="162" t="s">
        <v>1671</v>
      </c>
    </row>
    <row r="370" spans="1:8" x14ac:dyDescent="0.25">
      <c r="A370" s="162" t="s">
        <v>1601</v>
      </c>
      <c r="B370" s="162" t="s">
        <v>1602</v>
      </c>
      <c r="C370" s="162" t="s">
        <v>845</v>
      </c>
      <c r="D370" s="162" t="s">
        <v>1672</v>
      </c>
      <c r="E370" s="163" t="s">
        <v>1673</v>
      </c>
      <c r="F370" s="164" t="str">
        <f t="shared" si="5"/>
        <v>DeKalb-024</v>
      </c>
      <c r="G370" s="168" t="s">
        <v>6844</v>
      </c>
      <c r="H370" s="162" t="s">
        <v>1674</v>
      </c>
    </row>
    <row r="371" spans="1:8" x14ac:dyDescent="0.25">
      <c r="A371" s="162" t="s">
        <v>1601</v>
      </c>
      <c r="B371" s="162" t="s">
        <v>1602</v>
      </c>
      <c r="C371" s="162" t="s">
        <v>849</v>
      </c>
      <c r="D371" s="162" t="s">
        <v>1675</v>
      </c>
      <c r="E371" s="163" t="s">
        <v>1676</v>
      </c>
      <c r="F371" s="164" t="str">
        <f t="shared" si="5"/>
        <v>DeKalb-025</v>
      </c>
      <c r="G371" s="168" t="s">
        <v>6845</v>
      </c>
      <c r="H371" s="162" t="s">
        <v>1677</v>
      </c>
    </row>
    <row r="372" spans="1:8" x14ac:dyDescent="0.25">
      <c r="A372" s="162" t="s">
        <v>1601</v>
      </c>
      <c r="B372" s="162" t="s">
        <v>1602</v>
      </c>
      <c r="C372" s="162" t="s">
        <v>1001</v>
      </c>
      <c r="D372" s="162" t="s">
        <v>1678</v>
      </c>
      <c r="E372" s="163" t="s">
        <v>1679</v>
      </c>
      <c r="F372" s="164" t="str">
        <f t="shared" si="5"/>
        <v>DeKalb-026</v>
      </c>
      <c r="G372" s="168" t="s">
        <v>6846</v>
      </c>
      <c r="H372" s="162" t="s">
        <v>1680</v>
      </c>
    </row>
    <row r="373" spans="1:8" x14ac:dyDescent="0.25">
      <c r="A373" s="162" t="s">
        <v>1601</v>
      </c>
      <c r="B373" s="162" t="s">
        <v>1602</v>
      </c>
      <c r="C373" s="162" t="s">
        <v>1004</v>
      </c>
      <c r="D373" s="162" t="s">
        <v>1681</v>
      </c>
      <c r="E373" s="163" t="s">
        <v>1682</v>
      </c>
      <c r="F373" s="164" t="str">
        <f t="shared" si="5"/>
        <v>DeKalb-027</v>
      </c>
      <c r="G373" s="168" t="s">
        <v>6847</v>
      </c>
      <c r="H373" s="162" t="s">
        <v>1683</v>
      </c>
    </row>
    <row r="374" spans="1:8" x14ac:dyDescent="0.25">
      <c r="A374" s="162" t="s">
        <v>1601</v>
      </c>
      <c r="B374" s="162" t="s">
        <v>1602</v>
      </c>
      <c r="C374" s="162" t="s">
        <v>1223</v>
      </c>
      <c r="D374" s="162" t="s">
        <v>1684</v>
      </c>
      <c r="E374" s="163" t="s">
        <v>1685</v>
      </c>
      <c r="F374" s="164" t="str">
        <f t="shared" si="5"/>
        <v>DeKalb-028</v>
      </c>
      <c r="G374" s="168" t="s">
        <v>6848</v>
      </c>
      <c r="H374" s="162" t="s">
        <v>1686</v>
      </c>
    </row>
    <row r="375" spans="1:8" x14ac:dyDescent="0.25">
      <c r="A375" s="162" t="s">
        <v>1601</v>
      </c>
      <c r="B375" s="162" t="s">
        <v>1602</v>
      </c>
      <c r="C375" s="162" t="s">
        <v>1008</v>
      </c>
      <c r="D375" s="162" t="s">
        <v>1687</v>
      </c>
      <c r="E375" s="163" t="s">
        <v>1688</v>
      </c>
      <c r="F375" s="164" t="str">
        <f t="shared" si="5"/>
        <v>DeKalb-029</v>
      </c>
      <c r="G375" s="168" t="s">
        <v>6849</v>
      </c>
      <c r="H375" s="162" t="s">
        <v>1689</v>
      </c>
    </row>
    <row r="376" spans="1:8" x14ac:dyDescent="0.25">
      <c r="A376" s="162" t="s">
        <v>1690</v>
      </c>
      <c r="B376" s="162" t="s">
        <v>1691</v>
      </c>
      <c r="C376" s="162" t="s">
        <v>490</v>
      </c>
      <c r="D376" s="162" t="s">
        <v>861</v>
      </c>
      <c r="E376" s="163" t="s">
        <v>1692</v>
      </c>
      <c r="F376" s="164" t="str">
        <f t="shared" si="5"/>
        <v>Delaware-001</v>
      </c>
      <c r="G376" s="168" t="s">
        <v>6850</v>
      </c>
      <c r="H376" s="162" t="s">
        <v>1693</v>
      </c>
    </row>
    <row r="377" spans="1:8" x14ac:dyDescent="0.25">
      <c r="A377" s="162" t="s">
        <v>1690</v>
      </c>
      <c r="B377" s="162" t="s">
        <v>1691</v>
      </c>
      <c r="C377" s="162" t="s">
        <v>494</v>
      </c>
      <c r="D377" s="162" t="s">
        <v>1694</v>
      </c>
      <c r="E377" s="163" t="s">
        <v>1695</v>
      </c>
      <c r="F377" s="164" t="str">
        <f t="shared" si="5"/>
        <v>Delaware-002</v>
      </c>
      <c r="G377" s="168" t="s">
        <v>6851</v>
      </c>
      <c r="H377" s="162" t="s">
        <v>1696</v>
      </c>
    </row>
    <row r="378" spans="1:8" x14ac:dyDescent="0.25">
      <c r="A378" s="162" t="s">
        <v>1690</v>
      </c>
      <c r="B378" s="162" t="s">
        <v>1691</v>
      </c>
      <c r="C378" s="162" t="s">
        <v>498</v>
      </c>
      <c r="D378" s="162" t="s">
        <v>1697</v>
      </c>
      <c r="E378" s="163" t="s">
        <v>1698</v>
      </c>
      <c r="F378" s="164" t="str">
        <f t="shared" si="5"/>
        <v>Delaware-003</v>
      </c>
      <c r="G378" s="168" t="s">
        <v>6852</v>
      </c>
      <c r="H378" s="162" t="s">
        <v>1699</v>
      </c>
    </row>
    <row r="379" spans="1:8" x14ac:dyDescent="0.25">
      <c r="A379" s="162" t="s">
        <v>1690</v>
      </c>
      <c r="B379" s="162" t="s">
        <v>1691</v>
      </c>
      <c r="C379" s="162" t="s">
        <v>502</v>
      </c>
      <c r="D379" s="162" t="s">
        <v>1700</v>
      </c>
      <c r="E379" s="163" t="s">
        <v>1701</v>
      </c>
      <c r="F379" s="164" t="str">
        <f t="shared" si="5"/>
        <v>Delaware-004</v>
      </c>
      <c r="G379" s="168" t="s">
        <v>6853</v>
      </c>
      <c r="H379" s="162" t="s">
        <v>1702</v>
      </c>
    </row>
    <row r="380" spans="1:8" x14ac:dyDescent="0.25">
      <c r="A380" s="162" t="s">
        <v>1690</v>
      </c>
      <c r="B380" s="162" t="s">
        <v>1691</v>
      </c>
      <c r="C380" s="162" t="s">
        <v>506</v>
      </c>
      <c r="D380" s="162" t="s">
        <v>1703</v>
      </c>
      <c r="E380" s="163" t="s">
        <v>1704</v>
      </c>
      <c r="F380" s="164" t="str">
        <f t="shared" si="5"/>
        <v>Delaware-005</v>
      </c>
      <c r="G380" s="168" t="s">
        <v>6854</v>
      </c>
      <c r="H380" s="162" t="s">
        <v>1705</v>
      </c>
    </row>
    <row r="381" spans="1:8" x14ac:dyDescent="0.25">
      <c r="A381" s="162" t="s">
        <v>1690</v>
      </c>
      <c r="B381" s="162" t="s">
        <v>1691</v>
      </c>
      <c r="C381" s="162" t="s">
        <v>510</v>
      </c>
      <c r="D381" s="162" t="s">
        <v>242</v>
      </c>
      <c r="E381" s="163" t="s">
        <v>1706</v>
      </c>
      <c r="F381" s="164" t="str">
        <f t="shared" si="5"/>
        <v>Delaware-006</v>
      </c>
      <c r="G381" s="168" t="s">
        <v>6855</v>
      </c>
      <c r="H381" s="162" t="s">
        <v>1707</v>
      </c>
    </row>
    <row r="382" spans="1:8" x14ac:dyDescent="0.25">
      <c r="A382" s="162" t="s">
        <v>1690</v>
      </c>
      <c r="B382" s="162" t="s">
        <v>1691</v>
      </c>
      <c r="C382" s="162" t="s">
        <v>514</v>
      </c>
      <c r="D382" s="162" t="s">
        <v>1708</v>
      </c>
      <c r="E382" s="163" t="s">
        <v>1709</v>
      </c>
      <c r="F382" s="164" t="str">
        <f t="shared" si="5"/>
        <v>Delaware-007</v>
      </c>
      <c r="G382" s="168" t="s">
        <v>6856</v>
      </c>
      <c r="H382" s="162" t="s">
        <v>1710</v>
      </c>
    </row>
    <row r="383" spans="1:8" x14ac:dyDescent="0.25">
      <c r="A383" s="162" t="s">
        <v>1690</v>
      </c>
      <c r="B383" s="162" t="s">
        <v>1691</v>
      </c>
      <c r="C383" s="162" t="s">
        <v>518</v>
      </c>
      <c r="D383" s="162" t="s">
        <v>908</v>
      </c>
      <c r="E383" s="163" t="s">
        <v>1711</v>
      </c>
      <c r="F383" s="164" t="str">
        <f t="shared" si="5"/>
        <v>Delaware-008</v>
      </c>
      <c r="G383" s="168" t="s">
        <v>6857</v>
      </c>
      <c r="H383" s="162" t="s">
        <v>1712</v>
      </c>
    </row>
    <row r="384" spans="1:8" x14ac:dyDescent="0.25">
      <c r="A384" s="162" t="s">
        <v>1690</v>
      </c>
      <c r="B384" s="162" t="s">
        <v>1691</v>
      </c>
      <c r="C384" s="162" t="s">
        <v>522</v>
      </c>
      <c r="D384" s="162" t="s">
        <v>1713</v>
      </c>
      <c r="E384" s="163" t="s">
        <v>1714</v>
      </c>
      <c r="F384" s="164" t="str">
        <f t="shared" si="5"/>
        <v>Delaware-009</v>
      </c>
      <c r="G384" s="168" t="s">
        <v>6858</v>
      </c>
      <c r="H384" s="162" t="s">
        <v>1715</v>
      </c>
    </row>
    <row r="385" spans="1:8" x14ac:dyDescent="0.25">
      <c r="A385" s="162" t="s">
        <v>1690</v>
      </c>
      <c r="B385" s="162" t="s">
        <v>1691</v>
      </c>
      <c r="C385" s="162" t="s">
        <v>526</v>
      </c>
      <c r="D385" s="162" t="s">
        <v>1716</v>
      </c>
      <c r="E385" s="163" t="s">
        <v>1717</v>
      </c>
      <c r="F385" s="164" t="str">
        <f t="shared" si="5"/>
        <v>Delaware-010</v>
      </c>
      <c r="G385" s="168" t="s">
        <v>6859</v>
      </c>
      <c r="H385" s="162" t="s">
        <v>1718</v>
      </c>
    </row>
    <row r="386" spans="1:8" x14ac:dyDescent="0.25">
      <c r="A386" s="162" t="s">
        <v>1690</v>
      </c>
      <c r="B386" s="162" t="s">
        <v>1691</v>
      </c>
      <c r="C386" s="162" t="s">
        <v>530</v>
      </c>
      <c r="D386" s="162" t="s">
        <v>1719</v>
      </c>
      <c r="E386" s="163" t="s">
        <v>1720</v>
      </c>
      <c r="F386" s="164" t="str">
        <f t="shared" si="5"/>
        <v>Delaware-011</v>
      </c>
      <c r="G386" s="168" t="s">
        <v>6860</v>
      </c>
      <c r="H386" s="162" t="s">
        <v>1721</v>
      </c>
    </row>
    <row r="387" spans="1:8" x14ac:dyDescent="0.25">
      <c r="A387" s="162" t="s">
        <v>1690</v>
      </c>
      <c r="B387" s="162" t="s">
        <v>1691</v>
      </c>
      <c r="C387" s="162" t="s">
        <v>534</v>
      </c>
      <c r="D387" s="162" t="s">
        <v>415</v>
      </c>
      <c r="E387" s="163" t="s">
        <v>1722</v>
      </c>
      <c r="F387" s="164" t="str">
        <f t="shared" ref="F387:F450" si="6">B387&amp;"-"&amp;C387</f>
        <v>Delaware-012</v>
      </c>
      <c r="G387" s="168" t="s">
        <v>6861</v>
      </c>
      <c r="H387" s="162" t="s">
        <v>1723</v>
      </c>
    </row>
    <row r="388" spans="1:8" x14ac:dyDescent="0.25">
      <c r="A388" s="162" t="s">
        <v>1690</v>
      </c>
      <c r="B388" s="162" t="s">
        <v>1691</v>
      </c>
      <c r="C388" s="162" t="s">
        <v>538</v>
      </c>
      <c r="D388" s="162" t="s">
        <v>1724</v>
      </c>
      <c r="E388" s="163" t="s">
        <v>1725</v>
      </c>
      <c r="F388" s="164" t="str">
        <f t="shared" si="6"/>
        <v>Delaware-013</v>
      </c>
      <c r="G388" s="168" t="s">
        <v>6862</v>
      </c>
      <c r="H388" s="162" t="s">
        <v>1726</v>
      </c>
    </row>
    <row r="389" spans="1:8" x14ac:dyDescent="0.25">
      <c r="A389" s="162" t="s">
        <v>1690</v>
      </c>
      <c r="B389" s="162" t="s">
        <v>1691</v>
      </c>
      <c r="C389" s="162" t="s">
        <v>542</v>
      </c>
      <c r="D389" s="162" t="s">
        <v>1727</v>
      </c>
      <c r="E389" s="163" t="s">
        <v>1728</v>
      </c>
      <c r="F389" s="164" t="str">
        <f t="shared" si="6"/>
        <v>Delaware-014</v>
      </c>
      <c r="G389" s="168" t="s">
        <v>6863</v>
      </c>
      <c r="H389" s="162" t="s">
        <v>1729</v>
      </c>
    </row>
    <row r="390" spans="1:8" x14ac:dyDescent="0.25">
      <c r="A390" s="162" t="s">
        <v>1690</v>
      </c>
      <c r="B390" s="162" t="s">
        <v>1691</v>
      </c>
      <c r="C390" s="162" t="s">
        <v>546</v>
      </c>
      <c r="D390" s="162" t="s">
        <v>1730</v>
      </c>
      <c r="E390" s="163" t="s">
        <v>1731</v>
      </c>
      <c r="F390" s="164" t="str">
        <f t="shared" si="6"/>
        <v>Delaware-015</v>
      </c>
      <c r="G390" s="168" t="s">
        <v>6864</v>
      </c>
      <c r="H390" s="162" t="s">
        <v>1732</v>
      </c>
    </row>
    <row r="391" spans="1:8" x14ac:dyDescent="0.25">
      <c r="A391" s="162" t="s">
        <v>1690</v>
      </c>
      <c r="B391" s="162" t="s">
        <v>1691</v>
      </c>
      <c r="C391" s="162" t="s">
        <v>550</v>
      </c>
      <c r="D391" s="162" t="s">
        <v>1733</v>
      </c>
      <c r="E391" s="163" t="s">
        <v>1734</v>
      </c>
      <c r="F391" s="164" t="str">
        <f t="shared" si="6"/>
        <v>Delaware-016</v>
      </c>
      <c r="G391" s="168" t="s">
        <v>6865</v>
      </c>
      <c r="H391" s="162" t="s">
        <v>1735</v>
      </c>
    </row>
    <row r="392" spans="1:8" x14ac:dyDescent="0.25">
      <c r="A392" s="162" t="s">
        <v>1690</v>
      </c>
      <c r="B392" s="162" t="s">
        <v>1691</v>
      </c>
      <c r="C392" s="162" t="s">
        <v>554</v>
      </c>
      <c r="D392" s="162" t="s">
        <v>1736</v>
      </c>
      <c r="E392" s="163" t="s">
        <v>1737</v>
      </c>
      <c r="F392" s="164" t="str">
        <f t="shared" si="6"/>
        <v>Delaware-017</v>
      </c>
      <c r="G392" s="168" t="s">
        <v>6866</v>
      </c>
      <c r="H392" s="162" t="s">
        <v>1738</v>
      </c>
    </row>
    <row r="393" spans="1:8" x14ac:dyDescent="0.25">
      <c r="A393" s="162" t="s">
        <v>1690</v>
      </c>
      <c r="B393" s="162" t="s">
        <v>1691</v>
      </c>
      <c r="C393" s="162" t="s">
        <v>558</v>
      </c>
      <c r="D393" s="162" t="s">
        <v>1739</v>
      </c>
      <c r="E393" s="163" t="s">
        <v>1740</v>
      </c>
      <c r="F393" s="164" t="str">
        <f t="shared" si="6"/>
        <v>Delaware-018</v>
      </c>
      <c r="G393" s="168" t="s">
        <v>6867</v>
      </c>
      <c r="H393" s="162" t="s">
        <v>1707</v>
      </c>
    </row>
    <row r="394" spans="1:8" x14ac:dyDescent="0.25">
      <c r="A394" s="162" t="s">
        <v>1690</v>
      </c>
      <c r="B394" s="162" t="s">
        <v>1691</v>
      </c>
      <c r="C394" s="162" t="s">
        <v>562</v>
      </c>
      <c r="D394" s="162" t="s">
        <v>1741</v>
      </c>
      <c r="E394" s="163" t="s">
        <v>1742</v>
      </c>
      <c r="F394" s="164" t="str">
        <f t="shared" si="6"/>
        <v>Delaware-019</v>
      </c>
      <c r="G394" s="168" t="s">
        <v>6868</v>
      </c>
      <c r="H394" s="162" t="s">
        <v>1743</v>
      </c>
    </row>
    <row r="395" spans="1:8" x14ac:dyDescent="0.25">
      <c r="A395" s="162" t="s">
        <v>1690</v>
      </c>
      <c r="B395" s="162" t="s">
        <v>1691</v>
      </c>
      <c r="C395" s="162" t="s">
        <v>566</v>
      </c>
      <c r="D395" s="162" t="s">
        <v>1744</v>
      </c>
      <c r="E395" s="163" t="s">
        <v>1745</v>
      </c>
      <c r="F395" s="164" t="str">
        <f t="shared" si="6"/>
        <v>Delaware-020</v>
      </c>
      <c r="G395" s="168" t="s">
        <v>6869</v>
      </c>
      <c r="H395" s="162" t="s">
        <v>1746</v>
      </c>
    </row>
    <row r="396" spans="1:8" x14ac:dyDescent="0.25">
      <c r="A396" s="162" t="s">
        <v>1690</v>
      </c>
      <c r="B396" s="162" t="s">
        <v>1691</v>
      </c>
      <c r="C396" s="162" t="s">
        <v>570</v>
      </c>
      <c r="D396" s="162" t="s">
        <v>1747</v>
      </c>
      <c r="E396" s="163" t="s">
        <v>1748</v>
      </c>
      <c r="F396" s="164" t="str">
        <f t="shared" si="6"/>
        <v>Delaware-021</v>
      </c>
      <c r="G396" s="168" t="s">
        <v>6870</v>
      </c>
      <c r="H396" s="162" t="s">
        <v>1749</v>
      </c>
    </row>
    <row r="397" spans="1:8" x14ac:dyDescent="0.25">
      <c r="A397" s="162" t="s">
        <v>1690</v>
      </c>
      <c r="B397" s="162" t="s">
        <v>1691</v>
      </c>
      <c r="C397" s="162" t="s">
        <v>574</v>
      </c>
      <c r="D397" s="162" t="s">
        <v>900</v>
      </c>
      <c r="E397" s="163" t="s">
        <v>1750</v>
      </c>
      <c r="F397" s="164" t="str">
        <f t="shared" si="6"/>
        <v>Delaware-022</v>
      </c>
      <c r="G397" s="168" t="s">
        <v>6871</v>
      </c>
      <c r="H397" s="162" t="s">
        <v>1751</v>
      </c>
    </row>
    <row r="398" spans="1:8" x14ac:dyDescent="0.25">
      <c r="A398" s="162" t="s">
        <v>1690</v>
      </c>
      <c r="B398" s="162" t="s">
        <v>1691</v>
      </c>
      <c r="C398" s="162" t="s">
        <v>578</v>
      </c>
      <c r="D398" s="162" t="s">
        <v>1752</v>
      </c>
      <c r="E398" s="163" t="s">
        <v>1753</v>
      </c>
      <c r="F398" s="164" t="str">
        <f t="shared" si="6"/>
        <v>Delaware-023</v>
      </c>
      <c r="G398" s="168" t="s">
        <v>6872</v>
      </c>
      <c r="H398" s="162" t="s">
        <v>1754</v>
      </c>
    </row>
    <row r="399" spans="1:8" x14ac:dyDescent="0.25">
      <c r="A399" s="162" t="s">
        <v>1690</v>
      </c>
      <c r="B399" s="162" t="s">
        <v>1691</v>
      </c>
      <c r="C399" s="162" t="s">
        <v>845</v>
      </c>
      <c r="D399" s="162" t="s">
        <v>929</v>
      </c>
      <c r="E399" s="163" t="s">
        <v>1755</v>
      </c>
      <c r="F399" s="164" t="str">
        <f t="shared" si="6"/>
        <v>Delaware-024</v>
      </c>
      <c r="G399" s="168" t="s">
        <v>6873</v>
      </c>
      <c r="H399" s="162" t="s">
        <v>1756</v>
      </c>
    </row>
    <row r="400" spans="1:8" x14ac:dyDescent="0.25">
      <c r="A400" s="162" t="s">
        <v>1690</v>
      </c>
      <c r="B400" s="162" t="s">
        <v>1691</v>
      </c>
      <c r="C400" s="162" t="s">
        <v>849</v>
      </c>
      <c r="D400" s="162" t="s">
        <v>1757</v>
      </c>
      <c r="E400" s="163" t="s">
        <v>1758</v>
      </c>
      <c r="F400" s="164" t="str">
        <f t="shared" si="6"/>
        <v>Delaware-025</v>
      </c>
      <c r="G400" s="168" t="s">
        <v>6874</v>
      </c>
      <c r="H400" s="162" t="s">
        <v>1759</v>
      </c>
    </row>
    <row r="401" spans="1:8" x14ac:dyDescent="0.25">
      <c r="A401" s="162" t="s">
        <v>1690</v>
      </c>
      <c r="B401" s="162" t="s">
        <v>1691</v>
      </c>
      <c r="C401" s="162" t="s">
        <v>1001</v>
      </c>
      <c r="D401" s="162" t="s">
        <v>1760</v>
      </c>
      <c r="E401" s="163" t="s">
        <v>1761</v>
      </c>
      <c r="F401" s="164" t="str">
        <f t="shared" si="6"/>
        <v>Delaware-026</v>
      </c>
      <c r="G401" s="168" t="s">
        <v>6875</v>
      </c>
      <c r="H401" s="162" t="s">
        <v>1762</v>
      </c>
    </row>
    <row r="402" spans="1:8" x14ac:dyDescent="0.25">
      <c r="A402" s="162" t="s">
        <v>1690</v>
      </c>
      <c r="B402" s="162" t="s">
        <v>1691</v>
      </c>
      <c r="C402" s="162" t="s">
        <v>1004</v>
      </c>
      <c r="D402" s="162" t="s">
        <v>1763</v>
      </c>
      <c r="E402" s="163" t="s">
        <v>1764</v>
      </c>
      <c r="F402" s="164" t="str">
        <f t="shared" si="6"/>
        <v>Delaware-027</v>
      </c>
      <c r="G402" s="168" t="s">
        <v>6876</v>
      </c>
      <c r="H402" s="162" t="s">
        <v>1765</v>
      </c>
    </row>
    <row r="403" spans="1:8" x14ac:dyDescent="0.25">
      <c r="A403" s="162" t="s">
        <v>1690</v>
      </c>
      <c r="B403" s="162" t="s">
        <v>1691</v>
      </c>
      <c r="C403" s="162" t="s">
        <v>1223</v>
      </c>
      <c r="D403" s="162" t="s">
        <v>1766</v>
      </c>
      <c r="E403" s="163" t="s">
        <v>1767</v>
      </c>
      <c r="F403" s="164" t="str">
        <f t="shared" si="6"/>
        <v>Delaware-028</v>
      </c>
      <c r="G403" s="168" t="s">
        <v>6877</v>
      </c>
      <c r="H403" s="162" t="s">
        <v>1768</v>
      </c>
    </row>
    <row r="404" spans="1:8" x14ac:dyDescent="0.25">
      <c r="A404" s="162" t="s">
        <v>1690</v>
      </c>
      <c r="B404" s="162" t="s">
        <v>1691</v>
      </c>
      <c r="C404" s="162" t="s">
        <v>1008</v>
      </c>
      <c r="D404" s="162" t="s">
        <v>1769</v>
      </c>
      <c r="E404" s="163" t="s">
        <v>1770</v>
      </c>
      <c r="F404" s="164" t="str">
        <f t="shared" si="6"/>
        <v>Delaware-029</v>
      </c>
      <c r="G404" s="168" t="s">
        <v>6878</v>
      </c>
      <c r="H404" s="162" t="s">
        <v>1771</v>
      </c>
    </row>
    <row r="405" spans="1:8" x14ac:dyDescent="0.25">
      <c r="A405" s="162" t="s">
        <v>1690</v>
      </c>
      <c r="B405" s="162" t="s">
        <v>1691</v>
      </c>
      <c r="C405" s="162" t="s">
        <v>1230</v>
      </c>
      <c r="D405" s="162" t="s">
        <v>1772</v>
      </c>
      <c r="E405" s="163" t="s">
        <v>1773</v>
      </c>
      <c r="F405" s="164" t="str">
        <f t="shared" si="6"/>
        <v>Delaware-030</v>
      </c>
      <c r="G405" s="168" t="s">
        <v>6879</v>
      </c>
      <c r="H405" s="162" t="s">
        <v>1699</v>
      </c>
    </row>
    <row r="406" spans="1:8" x14ac:dyDescent="0.25">
      <c r="A406" s="162" t="s">
        <v>1690</v>
      </c>
      <c r="B406" s="162" t="s">
        <v>1691</v>
      </c>
      <c r="C406" s="162" t="s">
        <v>1012</v>
      </c>
      <c r="D406" s="162" t="s">
        <v>1774</v>
      </c>
      <c r="E406" s="163" t="s">
        <v>1775</v>
      </c>
      <c r="F406" s="164" t="str">
        <f t="shared" si="6"/>
        <v>Delaware-031</v>
      </c>
      <c r="G406" s="168" t="s">
        <v>6880</v>
      </c>
      <c r="H406" s="162" t="s">
        <v>1735</v>
      </c>
    </row>
    <row r="407" spans="1:8" x14ac:dyDescent="0.25">
      <c r="A407" s="162" t="s">
        <v>1690</v>
      </c>
      <c r="B407" s="162" t="s">
        <v>1691</v>
      </c>
      <c r="C407" s="162" t="s">
        <v>1016</v>
      </c>
      <c r="D407" s="162" t="s">
        <v>1776</v>
      </c>
      <c r="E407" s="163" t="s">
        <v>1777</v>
      </c>
      <c r="F407" s="164" t="str">
        <f t="shared" si="6"/>
        <v>Delaware-032</v>
      </c>
      <c r="G407" s="168" t="s">
        <v>6881</v>
      </c>
      <c r="H407" s="162" t="s">
        <v>1738</v>
      </c>
    </row>
    <row r="408" spans="1:8" x14ac:dyDescent="0.25">
      <c r="A408" s="162" t="s">
        <v>1690</v>
      </c>
      <c r="B408" s="162" t="s">
        <v>1691</v>
      </c>
      <c r="C408" s="162" t="s">
        <v>1020</v>
      </c>
      <c r="D408" s="162" t="s">
        <v>1778</v>
      </c>
      <c r="E408" s="163" t="s">
        <v>1779</v>
      </c>
      <c r="F408" s="164" t="str">
        <f t="shared" si="6"/>
        <v>Delaware-033</v>
      </c>
      <c r="G408" s="168" t="s">
        <v>6882</v>
      </c>
      <c r="H408" s="162" t="s">
        <v>1699</v>
      </c>
    </row>
    <row r="409" spans="1:8" x14ac:dyDescent="0.25">
      <c r="A409" s="162" t="s">
        <v>1690</v>
      </c>
      <c r="B409" s="162" t="s">
        <v>1691</v>
      </c>
      <c r="C409" s="162" t="s">
        <v>1242</v>
      </c>
      <c r="D409" s="162" t="s">
        <v>1780</v>
      </c>
      <c r="E409" s="163" t="s">
        <v>1781</v>
      </c>
      <c r="F409" s="164" t="str">
        <f t="shared" si="6"/>
        <v>Delaware-034</v>
      </c>
      <c r="G409" s="168" t="s">
        <v>6883</v>
      </c>
      <c r="H409" s="162" t="s">
        <v>1699</v>
      </c>
    </row>
    <row r="410" spans="1:8" x14ac:dyDescent="0.25">
      <c r="A410" s="162" t="s">
        <v>1690</v>
      </c>
      <c r="B410" s="162" t="s">
        <v>1691</v>
      </c>
      <c r="C410" s="162" t="s">
        <v>1245</v>
      </c>
      <c r="D410" s="162" t="s">
        <v>1782</v>
      </c>
      <c r="E410" s="163" t="s">
        <v>1783</v>
      </c>
      <c r="F410" s="164" t="str">
        <f t="shared" si="6"/>
        <v>Delaware-035</v>
      </c>
      <c r="G410" s="168" t="s">
        <v>6884</v>
      </c>
      <c r="H410" s="162" t="s">
        <v>1784</v>
      </c>
    </row>
    <row r="411" spans="1:8" x14ac:dyDescent="0.25">
      <c r="A411" s="162" t="s">
        <v>1690</v>
      </c>
      <c r="B411" s="162" t="s">
        <v>1691</v>
      </c>
      <c r="C411" s="162" t="s">
        <v>1249</v>
      </c>
      <c r="D411" s="162" t="s">
        <v>1785</v>
      </c>
      <c r="E411" s="163" t="s">
        <v>1786</v>
      </c>
      <c r="F411" s="164" t="str">
        <f t="shared" si="6"/>
        <v>Delaware-036</v>
      </c>
      <c r="G411" s="168" t="s">
        <v>6885</v>
      </c>
      <c r="H411" s="162" t="s">
        <v>1787</v>
      </c>
    </row>
    <row r="412" spans="1:8" x14ac:dyDescent="0.25">
      <c r="A412" s="162" t="s">
        <v>1690</v>
      </c>
      <c r="B412" s="162" t="s">
        <v>1691</v>
      </c>
      <c r="C412" s="162" t="s">
        <v>1253</v>
      </c>
      <c r="D412" s="162" t="s">
        <v>1788</v>
      </c>
      <c r="E412" s="163" t="s">
        <v>1789</v>
      </c>
      <c r="F412" s="164" t="str">
        <f t="shared" si="6"/>
        <v>Delaware-037</v>
      </c>
      <c r="G412" s="168" t="s">
        <v>6886</v>
      </c>
      <c r="H412" s="162" t="s">
        <v>1699</v>
      </c>
    </row>
    <row r="413" spans="1:8" x14ac:dyDescent="0.25">
      <c r="A413" s="162" t="s">
        <v>1690</v>
      </c>
      <c r="B413" s="162" t="s">
        <v>1691</v>
      </c>
      <c r="C413" s="162" t="s">
        <v>584</v>
      </c>
      <c r="D413" s="162" t="s">
        <v>1790</v>
      </c>
      <c r="E413" s="163" t="s">
        <v>1791</v>
      </c>
      <c r="F413" s="164" t="str">
        <f t="shared" si="6"/>
        <v>Delaware-038</v>
      </c>
      <c r="G413" s="168" t="s">
        <v>6887</v>
      </c>
      <c r="H413" s="162" t="s">
        <v>1699</v>
      </c>
    </row>
    <row r="414" spans="1:8" x14ac:dyDescent="0.25">
      <c r="A414" s="162" t="s">
        <v>1690</v>
      </c>
      <c r="B414" s="162" t="s">
        <v>1691</v>
      </c>
      <c r="C414" s="162" t="s">
        <v>588</v>
      </c>
      <c r="D414" s="162" t="s">
        <v>1792</v>
      </c>
      <c r="E414" s="163" t="s">
        <v>1793</v>
      </c>
      <c r="F414" s="164" t="str">
        <f t="shared" si="6"/>
        <v>Delaware-039</v>
      </c>
      <c r="G414" s="168" t="s">
        <v>6888</v>
      </c>
      <c r="H414" s="162" t="s">
        <v>1699</v>
      </c>
    </row>
    <row r="415" spans="1:8" x14ac:dyDescent="0.25">
      <c r="A415" s="162" t="s">
        <v>1690</v>
      </c>
      <c r="B415" s="162" t="s">
        <v>1691</v>
      </c>
      <c r="C415" s="162" t="s">
        <v>591</v>
      </c>
      <c r="D415" s="162" t="s">
        <v>1794</v>
      </c>
      <c r="E415" s="163" t="s">
        <v>1795</v>
      </c>
      <c r="F415" s="164" t="str">
        <f t="shared" si="6"/>
        <v>Delaware-040</v>
      </c>
      <c r="G415" s="168" t="s">
        <v>6889</v>
      </c>
      <c r="H415" s="162" t="s">
        <v>1796</v>
      </c>
    </row>
    <row r="416" spans="1:8" x14ac:dyDescent="0.25">
      <c r="A416" s="162" t="s">
        <v>1690</v>
      </c>
      <c r="B416" s="162" t="s">
        <v>1691</v>
      </c>
      <c r="C416" s="162" t="s">
        <v>595</v>
      </c>
      <c r="D416" s="162" t="s">
        <v>1797</v>
      </c>
      <c r="E416" s="163" t="s">
        <v>1798</v>
      </c>
      <c r="F416" s="164" t="str">
        <f t="shared" si="6"/>
        <v>Delaware-041</v>
      </c>
      <c r="G416" s="168" t="s">
        <v>6890</v>
      </c>
      <c r="H416" s="162" t="s">
        <v>1796</v>
      </c>
    </row>
    <row r="417" spans="1:8" x14ac:dyDescent="0.25">
      <c r="A417" s="162" t="s">
        <v>1690</v>
      </c>
      <c r="B417" s="162" t="s">
        <v>1691</v>
      </c>
      <c r="C417" s="162" t="s">
        <v>599</v>
      </c>
      <c r="D417" s="162" t="s">
        <v>1799</v>
      </c>
      <c r="E417" s="163" t="s">
        <v>1800</v>
      </c>
      <c r="F417" s="164" t="str">
        <f t="shared" si="6"/>
        <v>Delaware-042</v>
      </c>
      <c r="G417" s="168" t="s">
        <v>6891</v>
      </c>
      <c r="H417" s="162" t="s">
        <v>1801</v>
      </c>
    </row>
    <row r="418" spans="1:8" x14ac:dyDescent="0.25">
      <c r="A418" s="162" t="s">
        <v>1690</v>
      </c>
      <c r="B418" s="162" t="s">
        <v>1691</v>
      </c>
      <c r="C418" s="162" t="s">
        <v>603</v>
      </c>
      <c r="D418" s="162" t="s">
        <v>1802</v>
      </c>
      <c r="E418" s="163" t="s">
        <v>1803</v>
      </c>
      <c r="F418" s="164" t="str">
        <f t="shared" si="6"/>
        <v>Delaware-043</v>
      </c>
      <c r="G418" s="168" t="s">
        <v>6892</v>
      </c>
      <c r="H418" s="162" t="s">
        <v>1796</v>
      </c>
    </row>
    <row r="419" spans="1:8" x14ac:dyDescent="0.25">
      <c r="A419" s="162" t="s">
        <v>1690</v>
      </c>
      <c r="B419" s="162" t="s">
        <v>1691</v>
      </c>
      <c r="C419" s="162" t="s">
        <v>607</v>
      </c>
      <c r="D419" s="162" t="s">
        <v>1804</v>
      </c>
      <c r="E419" s="163" t="s">
        <v>1805</v>
      </c>
      <c r="F419" s="164" t="str">
        <f t="shared" si="6"/>
        <v>Delaware-044</v>
      </c>
      <c r="G419" s="168" t="s">
        <v>6893</v>
      </c>
      <c r="H419" s="162" t="s">
        <v>1787</v>
      </c>
    </row>
    <row r="420" spans="1:8" x14ac:dyDescent="0.25">
      <c r="A420" s="162" t="s">
        <v>1690</v>
      </c>
      <c r="B420" s="162" t="s">
        <v>1691</v>
      </c>
      <c r="C420" s="162" t="s">
        <v>611</v>
      </c>
      <c r="D420" s="162" t="s">
        <v>1806</v>
      </c>
      <c r="E420" s="163" t="s">
        <v>1807</v>
      </c>
      <c r="F420" s="164" t="str">
        <f t="shared" si="6"/>
        <v>Delaware-045</v>
      </c>
      <c r="G420" s="168" t="s">
        <v>6894</v>
      </c>
      <c r="H420" s="162" t="s">
        <v>1796</v>
      </c>
    </row>
    <row r="421" spans="1:8" x14ac:dyDescent="0.25">
      <c r="A421" s="162" t="s">
        <v>1690</v>
      </c>
      <c r="B421" s="162" t="s">
        <v>1691</v>
      </c>
      <c r="C421" s="162" t="s">
        <v>615</v>
      </c>
      <c r="D421" s="162" t="s">
        <v>1808</v>
      </c>
      <c r="E421" s="163" t="s">
        <v>1809</v>
      </c>
      <c r="F421" s="164" t="str">
        <f t="shared" si="6"/>
        <v>Delaware-046</v>
      </c>
      <c r="G421" s="168" t="s">
        <v>6895</v>
      </c>
      <c r="H421" s="162" t="s">
        <v>1810</v>
      </c>
    </row>
    <row r="422" spans="1:8" x14ac:dyDescent="0.25">
      <c r="A422" s="162" t="s">
        <v>1690</v>
      </c>
      <c r="B422" s="162" t="s">
        <v>1691</v>
      </c>
      <c r="C422" s="162" t="s">
        <v>619</v>
      </c>
      <c r="D422" s="162" t="s">
        <v>1811</v>
      </c>
      <c r="E422" s="163" t="s">
        <v>1812</v>
      </c>
      <c r="F422" s="164" t="str">
        <f t="shared" si="6"/>
        <v>Delaware-047</v>
      </c>
      <c r="G422" s="168" t="s">
        <v>6896</v>
      </c>
      <c r="H422" s="162" t="s">
        <v>1810</v>
      </c>
    </row>
    <row r="423" spans="1:8" x14ac:dyDescent="0.25">
      <c r="A423" s="162" t="s">
        <v>1690</v>
      </c>
      <c r="B423" s="162" t="s">
        <v>1691</v>
      </c>
      <c r="C423" s="162" t="s">
        <v>623</v>
      </c>
      <c r="D423" s="162" t="s">
        <v>1813</v>
      </c>
      <c r="E423" s="163" t="s">
        <v>1814</v>
      </c>
      <c r="F423" s="164" t="str">
        <f t="shared" si="6"/>
        <v>Delaware-048</v>
      </c>
      <c r="G423" s="168" t="s">
        <v>6897</v>
      </c>
      <c r="H423" s="162" t="s">
        <v>1810</v>
      </c>
    </row>
    <row r="424" spans="1:8" x14ac:dyDescent="0.25">
      <c r="A424" s="162" t="s">
        <v>1690</v>
      </c>
      <c r="B424" s="162" t="s">
        <v>1691</v>
      </c>
      <c r="C424" s="162" t="s">
        <v>627</v>
      </c>
      <c r="D424" s="162" t="s">
        <v>1815</v>
      </c>
      <c r="E424" s="163" t="s">
        <v>1816</v>
      </c>
      <c r="F424" s="164" t="str">
        <f t="shared" si="6"/>
        <v>Delaware-049</v>
      </c>
      <c r="G424" s="168" t="s">
        <v>6898</v>
      </c>
      <c r="H424" s="162" t="s">
        <v>1817</v>
      </c>
    </row>
    <row r="425" spans="1:8" x14ac:dyDescent="0.25">
      <c r="A425" s="162" t="s">
        <v>1690</v>
      </c>
      <c r="B425" s="162" t="s">
        <v>1691</v>
      </c>
      <c r="C425" s="162" t="s">
        <v>631</v>
      </c>
      <c r="D425" s="162" t="s">
        <v>1818</v>
      </c>
      <c r="E425" s="163" t="s">
        <v>1819</v>
      </c>
      <c r="F425" s="164" t="str">
        <f t="shared" si="6"/>
        <v>Delaware-050</v>
      </c>
      <c r="G425" s="168" t="s">
        <v>6899</v>
      </c>
      <c r="H425" s="162" t="s">
        <v>1810</v>
      </c>
    </row>
    <row r="426" spans="1:8" x14ac:dyDescent="0.25">
      <c r="A426" s="162" t="s">
        <v>1690</v>
      </c>
      <c r="B426" s="162" t="s">
        <v>1691</v>
      </c>
      <c r="C426" s="162" t="s">
        <v>635</v>
      </c>
      <c r="D426" s="162" t="s">
        <v>1820</v>
      </c>
      <c r="E426" s="163" t="s">
        <v>1821</v>
      </c>
      <c r="F426" s="164" t="str">
        <f t="shared" si="6"/>
        <v>Delaware-051</v>
      </c>
      <c r="G426" s="168" t="s">
        <v>6900</v>
      </c>
      <c r="H426" s="162" t="s">
        <v>1810</v>
      </c>
    </row>
    <row r="427" spans="1:8" x14ac:dyDescent="0.25">
      <c r="A427" s="162" t="s">
        <v>1690</v>
      </c>
      <c r="B427" s="162" t="s">
        <v>1691</v>
      </c>
      <c r="C427" s="162" t="s">
        <v>639</v>
      </c>
      <c r="D427" s="162" t="s">
        <v>1822</v>
      </c>
      <c r="E427" s="163" t="s">
        <v>1823</v>
      </c>
      <c r="F427" s="164" t="str">
        <f t="shared" si="6"/>
        <v>Delaware-052</v>
      </c>
      <c r="G427" s="168" t="s">
        <v>6901</v>
      </c>
      <c r="H427" s="162" t="s">
        <v>1810</v>
      </c>
    </row>
    <row r="428" spans="1:8" x14ac:dyDescent="0.25">
      <c r="A428" s="162" t="s">
        <v>1824</v>
      </c>
      <c r="B428" s="162" t="s">
        <v>1825</v>
      </c>
      <c r="C428" s="162" t="s">
        <v>490</v>
      </c>
      <c r="D428" s="162" t="s">
        <v>1826</v>
      </c>
      <c r="E428" s="163" t="s">
        <v>1827</v>
      </c>
      <c r="F428" s="164" t="str">
        <f t="shared" si="6"/>
        <v>Dubois-001</v>
      </c>
      <c r="G428" s="168" t="s">
        <v>6902</v>
      </c>
      <c r="H428" s="162" t="s">
        <v>1828</v>
      </c>
    </row>
    <row r="429" spans="1:8" x14ac:dyDescent="0.25">
      <c r="A429" s="162" t="s">
        <v>1824</v>
      </c>
      <c r="B429" s="162" t="s">
        <v>1825</v>
      </c>
      <c r="C429" s="162" t="s">
        <v>494</v>
      </c>
      <c r="D429" s="162" t="s">
        <v>1829</v>
      </c>
      <c r="E429" s="163" t="s">
        <v>1830</v>
      </c>
      <c r="F429" s="164" t="str">
        <f t="shared" si="6"/>
        <v>Dubois-002</v>
      </c>
      <c r="G429" s="168" t="s">
        <v>6903</v>
      </c>
      <c r="H429" s="162" t="s">
        <v>1831</v>
      </c>
    </row>
    <row r="430" spans="1:8" x14ac:dyDescent="0.25">
      <c r="A430" s="162" t="s">
        <v>1824</v>
      </c>
      <c r="B430" s="162" t="s">
        <v>1825</v>
      </c>
      <c r="C430" s="162" t="s">
        <v>498</v>
      </c>
      <c r="D430" s="162" t="s">
        <v>192</v>
      </c>
      <c r="E430" s="163" t="s">
        <v>1832</v>
      </c>
      <c r="F430" s="164" t="str">
        <f t="shared" si="6"/>
        <v>Dubois-003</v>
      </c>
      <c r="G430" s="168" t="s">
        <v>6904</v>
      </c>
      <c r="H430" s="162" t="s">
        <v>1833</v>
      </c>
    </row>
    <row r="431" spans="1:8" x14ac:dyDescent="0.25">
      <c r="A431" s="162" t="s">
        <v>1824</v>
      </c>
      <c r="B431" s="162" t="s">
        <v>1825</v>
      </c>
      <c r="C431" s="162" t="s">
        <v>502</v>
      </c>
      <c r="D431" s="162" t="s">
        <v>1834</v>
      </c>
      <c r="E431" s="163" t="s">
        <v>1835</v>
      </c>
      <c r="F431" s="164" t="str">
        <f t="shared" si="6"/>
        <v>Dubois-004</v>
      </c>
      <c r="G431" s="168" t="s">
        <v>6905</v>
      </c>
      <c r="H431" s="162" t="s">
        <v>1836</v>
      </c>
    </row>
    <row r="432" spans="1:8" x14ac:dyDescent="0.25">
      <c r="A432" s="162" t="s">
        <v>1824</v>
      </c>
      <c r="B432" s="162" t="s">
        <v>1825</v>
      </c>
      <c r="C432" s="162" t="s">
        <v>506</v>
      </c>
      <c r="D432" s="162" t="s">
        <v>1837</v>
      </c>
      <c r="E432" s="163" t="s">
        <v>1838</v>
      </c>
      <c r="F432" s="164" t="str">
        <f t="shared" si="6"/>
        <v>Dubois-005</v>
      </c>
      <c r="G432" s="168" t="s">
        <v>6906</v>
      </c>
      <c r="H432" s="162" t="s">
        <v>1839</v>
      </c>
    </row>
    <row r="433" spans="1:8" x14ac:dyDescent="0.25">
      <c r="A433" s="162" t="s">
        <v>1824</v>
      </c>
      <c r="B433" s="162" t="s">
        <v>1825</v>
      </c>
      <c r="C433" s="162" t="s">
        <v>510</v>
      </c>
      <c r="D433" s="162" t="s">
        <v>1840</v>
      </c>
      <c r="E433" s="163" t="s">
        <v>1841</v>
      </c>
      <c r="F433" s="164" t="str">
        <f t="shared" si="6"/>
        <v>Dubois-006</v>
      </c>
      <c r="G433" s="168" t="s">
        <v>6907</v>
      </c>
      <c r="H433" s="162" t="s">
        <v>1842</v>
      </c>
    </row>
    <row r="434" spans="1:8" x14ac:dyDescent="0.25">
      <c r="A434" s="162" t="s">
        <v>1824</v>
      </c>
      <c r="B434" s="162" t="s">
        <v>1825</v>
      </c>
      <c r="C434" s="162" t="s">
        <v>514</v>
      </c>
      <c r="D434" s="162" t="s">
        <v>1843</v>
      </c>
      <c r="E434" s="163" t="s">
        <v>1844</v>
      </c>
      <c r="F434" s="164" t="str">
        <f t="shared" si="6"/>
        <v>Dubois-007</v>
      </c>
      <c r="G434" s="168" t="s">
        <v>6908</v>
      </c>
      <c r="H434" s="162" t="s">
        <v>1845</v>
      </c>
    </row>
    <row r="435" spans="1:8" x14ac:dyDescent="0.25">
      <c r="A435" s="162" t="s">
        <v>1824</v>
      </c>
      <c r="B435" s="162" t="s">
        <v>1825</v>
      </c>
      <c r="C435" s="162" t="s">
        <v>518</v>
      </c>
      <c r="D435" s="162" t="s">
        <v>1846</v>
      </c>
      <c r="E435" s="163" t="s">
        <v>1847</v>
      </c>
      <c r="F435" s="164" t="str">
        <f t="shared" si="6"/>
        <v>Dubois-008</v>
      </c>
      <c r="G435" s="168" t="s">
        <v>6909</v>
      </c>
      <c r="H435" s="162" t="s">
        <v>1848</v>
      </c>
    </row>
    <row r="436" spans="1:8" x14ac:dyDescent="0.25">
      <c r="A436" s="162" t="s">
        <v>1824</v>
      </c>
      <c r="B436" s="162" t="s">
        <v>1825</v>
      </c>
      <c r="C436" s="162" t="s">
        <v>522</v>
      </c>
      <c r="D436" s="162" t="s">
        <v>1849</v>
      </c>
      <c r="E436" s="163" t="s">
        <v>1850</v>
      </c>
      <c r="F436" s="164" t="str">
        <f t="shared" si="6"/>
        <v>Dubois-009</v>
      </c>
      <c r="G436" s="168" t="s">
        <v>6910</v>
      </c>
      <c r="H436" s="162" t="s">
        <v>1851</v>
      </c>
    </row>
    <row r="437" spans="1:8" x14ac:dyDescent="0.25">
      <c r="A437" s="162" t="s">
        <v>1824</v>
      </c>
      <c r="B437" s="162" t="s">
        <v>1825</v>
      </c>
      <c r="C437" s="162" t="s">
        <v>526</v>
      </c>
      <c r="D437" s="162" t="s">
        <v>1852</v>
      </c>
      <c r="E437" s="163" t="s">
        <v>1853</v>
      </c>
      <c r="F437" s="164" t="str">
        <f t="shared" si="6"/>
        <v>Dubois-010</v>
      </c>
      <c r="G437" s="168" t="s">
        <v>6911</v>
      </c>
      <c r="H437" s="162" t="s">
        <v>1854</v>
      </c>
    </row>
    <row r="438" spans="1:8" x14ac:dyDescent="0.25">
      <c r="A438" s="162" t="s">
        <v>1824</v>
      </c>
      <c r="B438" s="162" t="s">
        <v>1825</v>
      </c>
      <c r="C438" s="162" t="s">
        <v>530</v>
      </c>
      <c r="D438" s="162" t="s">
        <v>1855</v>
      </c>
      <c r="E438" s="163" t="s">
        <v>1856</v>
      </c>
      <c r="F438" s="164" t="str">
        <f t="shared" si="6"/>
        <v>Dubois-011</v>
      </c>
      <c r="G438" s="168" t="s">
        <v>6912</v>
      </c>
      <c r="H438" s="162" t="s">
        <v>1857</v>
      </c>
    </row>
    <row r="439" spans="1:8" x14ac:dyDescent="0.25">
      <c r="A439" s="162" t="s">
        <v>1824</v>
      </c>
      <c r="B439" s="162" t="s">
        <v>1825</v>
      </c>
      <c r="C439" s="162" t="s">
        <v>534</v>
      </c>
      <c r="D439" s="162" t="s">
        <v>1858</v>
      </c>
      <c r="E439" s="163" t="s">
        <v>1859</v>
      </c>
      <c r="F439" s="164" t="str">
        <f t="shared" si="6"/>
        <v>Dubois-012</v>
      </c>
      <c r="G439" s="168" t="s">
        <v>6913</v>
      </c>
      <c r="H439" s="162" t="s">
        <v>1860</v>
      </c>
    </row>
    <row r="440" spans="1:8" x14ac:dyDescent="0.25">
      <c r="A440" s="162" t="s">
        <v>1824</v>
      </c>
      <c r="B440" s="162" t="s">
        <v>1825</v>
      </c>
      <c r="C440" s="162" t="s">
        <v>538</v>
      </c>
      <c r="D440" s="162" t="s">
        <v>914</v>
      </c>
      <c r="E440" s="163" t="s">
        <v>1861</v>
      </c>
      <c r="F440" s="164" t="str">
        <f t="shared" si="6"/>
        <v>Dubois-013</v>
      </c>
      <c r="G440" s="168" t="s">
        <v>6914</v>
      </c>
      <c r="H440" s="162" t="s">
        <v>1862</v>
      </c>
    </row>
    <row r="441" spans="1:8" x14ac:dyDescent="0.25">
      <c r="A441" s="162" t="s">
        <v>1824</v>
      </c>
      <c r="B441" s="162" t="s">
        <v>1825</v>
      </c>
      <c r="C441" s="162" t="s">
        <v>542</v>
      </c>
      <c r="D441" s="162" t="s">
        <v>1863</v>
      </c>
      <c r="E441" s="163" t="s">
        <v>1864</v>
      </c>
      <c r="F441" s="164" t="str">
        <f t="shared" si="6"/>
        <v>Dubois-014</v>
      </c>
      <c r="G441" s="168" t="s">
        <v>6915</v>
      </c>
      <c r="H441" s="162" t="s">
        <v>1865</v>
      </c>
    </row>
    <row r="442" spans="1:8" x14ac:dyDescent="0.25">
      <c r="A442" s="162" t="s">
        <v>1824</v>
      </c>
      <c r="B442" s="162" t="s">
        <v>1825</v>
      </c>
      <c r="C442" s="162" t="s">
        <v>546</v>
      </c>
      <c r="D442" s="162" t="s">
        <v>1866</v>
      </c>
      <c r="E442" s="163" t="s">
        <v>1867</v>
      </c>
      <c r="F442" s="164" t="str">
        <f t="shared" si="6"/>
        <v>Dubois-015</v>
      </c>
      <c r="G442" s="168" t="s">
        <v>6916</v>
      </c>
      <c r="H442" s="162" t="s">
        <v>1868</v>
      </c>
    </row>
    <row r="443" spans="1:8" x14ac:dyDescent="0.25">
      <c r="A443" s="162" t="s">
        <v>1824</v>
      </c>
      <c r="B443" s="162" t="s">
        <v>1825</v>
      </c>
      <c r="C443" s="162" t="s">
        <v>550</v>
      </c>
      <c r="D443" s="162" t="s">
        <v>307</v>
      </c>
      <c r="E443" s="163" t="s">
        <v>1869</v>
      </c>
      <c r="F443" s="164" t="str">
        <f t="shared" si="6"/>
        <v>Dubois-016</v>
      </c>
      <c r="G443" s="168" t="s">
        <v>6917</v>
      </c>
      <c r="H443" s="162" t="s">
        <v>1870</v>
      </c>
    </row>
    <row r="444" spans="1:8" x14ac:dyDescent="0.25">
      <c r="A444" s="162" t="s">
        <v>1824</v>
      </c>
      <c r="B444" s="162" t="s">
        <v>1825</v>
      </c>
      <c r="C444" s="162" t="s">
        <v>554</v>
      </c>
      <c r="D444" s="162" t="s">
        <v>316</v>
      </c>
      <c r="E444" s="163" t="s">
        <v>1871</v>
      </c>
      <c r="F444" s="164" t="str">
        <f t="shared" si="6"/>
        <v>Dubois-017</v>
      </c>
      <c r="G444" s="168" t="s">
        <v>6918</v>
      </c>
      <c r="H444" s="162" t="s">
        <v>1872</v>
      </c>
    </row>
    <row r="445" spans="1:8" x14ac:dyDescent="0.25">
      <c r="A445" s="162" t="s">
        <v>1824</v>
      </c>
      <c r="B445" s="162" t="s">
        <v>1825</v>
      </c>
      <c r="C445" s="162" t="s">
        <v>558</v>
      </c>
      <c r="D445" s="162" t="s">
        <v>1873</v>
      </c>
      <c r="E445" s="163" t="s">
        <v>1874</v>
      </c>
      <c r="F445" s="164" t="str">
        <f t="shared" si="6"/>
        <v>Dubois-018</v>
      </c>
      <c r="G445" s="168" t="s">
        <v>6919</v>
      </c>
      <c r="H445" s="162" t="s">
        <v>1875</v>
      </c>
    </row>
    <row r="446" spans="1:8" x14ac:dyDescent="0.25">
      <c r="A446" s="162" t="s">
        <v>1824</v>
      </c>
      <c r="B446" s="162" t="s">
        <v>1825</v>
      </c>
      <c r="C446" s="162" t="s">
        <v>562</v>
      </c>
      <c r="D446" s="162" t="s">
        <v>1876</v>
      </c>
      <c r="E446" s="163" t="s">
        <v>1877</v>
      </c>
      <c r="F446" s="164" t="str">
        <f t="shared" si="6"/>
        <v>Dubois-019</v>
      </c>
      <c r="G446" s="168" t="s">
        <v>6920</v>
      </c>
      <c r="H446" s="162" t="s">
        <v>1878</v>
      </c>
    </row>
    <row r="447" spans="1:8" x14ac:dyDescent="0.25">
      <c r="A447" s="162" t="s">
        <v>1824</v>
      </c>
      <c r="B447" s="162" t="s">
        <v>1825</v>
      </c>
      <c r="C447" s="162" t="s">
        <v>566</v>
      </c>
      <c r="D447" s="162" t="s">
        <v>1879</v>
      </c>
      <c r="E447" s="163" t="s">
        <v>1880</v>
      </c>
      <c r="F447" s="164" t="str">
        <f t="shared" si="6"/>
        <v>Dubois-020</v>
      </c>
      <c r="G447" s="168" t="s">
        <v>6921</v>
      </c>
      <c r="H447" s="162" t="s">
        <v>1881</v>
      </c>
    </row>
    <row r="448" spans="1:8" x14ac:dyDescent="0.25">
      <c r="A448" s="162" t="s">
        <v>1824</v>
      </c>
      <c r="B448" s="162" t="s">
        <v>1825</v>
      </c>
      <c r="C448" s="162" t="s">
        <v>570</v>
      </c>
      <c r="D448" s="162" t="s">
        <v>1882</v>
      </c>
      <c r="E448" s="163" t="s">
        <v>1883</v>
      </c>
      <c r="F448" s="164" t="str">
        <f t="shared" si="6"/>
        <v>Dubois-021</v>
      </c>
      <c r="G448" s="168" t="s">
        <v>6922</v>
      </c>
      <c r="H448" s="162" t="s">
        <v>1884</v>
      </c>
    </row>
    <row r="449" spans="1:8" x14ac:dyDescent="0.25">
      <c r="A449" s="162" t="s">
        <v>1824</v>
      </c>
      <c r="B449" s="162" t="s">
        <v>1825</v>
      </c>
      <c r="C449" s="162" t="s">
        <v>574</v>
      </c>
      <c r="D449" s="162" t="s">
        <v>1885</v>
      </c>
      <c r="E449" s="163" t="s">
        <v>1886</v>
      </c>
      <c r="F449" s="164" t="str">
        <f t="shared" si="6"/>
        <v>Dubois-022</v>
      </c>
      <c r="G449" s="168" t="s">
        <v>6923</v>
      </c>
      <c r="H449" s="162" t="s">
        <v>1887</v>
      </c>
    </row>
    <row r="450" spans="1:8" x14ac:dyDescent="0.25">
      <c r="A450" s="162" t="s">
        <v>1824</v>
      </c>
      <c r="B450" s="162" t="s">
        <v>1825</v>
      </c>
      <c r="C450" s="162" t="s">
        <v>578</v>
      </c>
      <c r="D450" s="162" t="s">
        <v>1888</v>
      </c>
      <c r="E450" s="163" t="s">
        <v>1889</v>
      </c>
      <c r="F450" s="164" t="str">
        <f t="shared" si="6"/>
        <v>Dubois-023</v>
      </c>
      <c r="G450" s="168" t="s">
        <v>6924</v>
      </c>
      <c r="H450" s="162" t="s">
        <v>1890</v>
      </c>
    </row>
    <row r="451" spans="1:8" x14ac:dyDescent="0.25">
      <c r="A451" s="162" t="s">
        <v>1891</v>
      </c>
      <c r="B451" s="162" t="s">
        <v>1892</v>
      </c>
      <c r="C451" s="162" t="s">
        <v>490</v>
      </c>
      <c r="D451" s="162" t="s">
        <v>1893</v>
      </c>
      <c r="E451" s="163" t="s">
        <v>1894</v>
      </c>
      <c r="F451" s="164" t="str">
        <f t="shared" ref="F451:F514" si="7">B451&amp;"-"&amp;C451</f>
        <v>Elkhart-001</v>
      </c>
      <c r="G451" s="168" t="s">
        <v>6925</v>
      </c>
      <c r="H451" s="162" t="s">
        <v>1895</v>
      </c>
    </row>
    <row r="452" spans="1:8" x14ac:dyDescent="0.25">
      <c r="A452" s="162" t="s">
        <v>1891</v>
      </c>
      <c r="B452" s="162" t="s">
        <v>1892</v>
      </c>
      <c r="C452" s="162" t="s">
        <v>494</v>
      </c>
      <c r="D452" s="162" t="s">
        <v>1896</v>
      </c>
      <c r="E452" s="163" t="s">
        <v>1897</v>
      </c>
      <c r="F452" s="164" t="str">
        <f t="shared" si="7"/>
        <v>Elkhart-002</v>
      </c>
      <c r="G452" s="168" t="s">
        <v>6926</v>
      </c>
      <c r="H452" s="162" t="s">
        <v>1898</v>
      </c>
    </row>
    <row r="453" spans="1:8" x14ac:dyDescent="0.25">
      <c r="A453" s="162" t="s">
        <v>1891</v>
      </c>
      <c r="B453" s="162" t="s">
        <v>1892</v>
      </c>
      <c r="C453" s="162" t="s">
        <v>498</v>
      </c>
      <c r="D453" s="162" t="s">
        <v>1899</v>
      </c>
      <c r="E453" s="163" t="s">
        <v>1900</v>
      </c>
      <c r="F453" s="164" t="str">
        <f t="shared" si="7"/>
        <v>Elkhart-003</v>
      </c>
      <c r="G453" s="168" t="s">
        <v>6927</v>
      </c>
      <c r="H453" s="162" t="s">
        <v>1901</v>
      </c>
    </row>
    <row r="454" spans="1:8" x14ac:dyDescent="0.25">
      <c r="A454" s="162" t="s">
        <v>1891</v>
      </c>
      <c r="B454" s="162" t="s">
        <v>1892</v>
      </c>
      <c r="C454" s="162" t="s">
        <v>502</v>
      </c>
      <c r="D454" s="162" t="s">
        <v>1902</v>
      </c>
      <c r="E454" s="163" t="s">
        <v>1903</v>
      </c>
      <c r="F454" s="164" t="str">
        <f t="shared" si="7"/>
        <v>Elkhart-004</v>
      </c>
      <c r="G454" s="168" t="s">
        <v>6928</v>
      </c>
      <c r="H454" s="162" t="s">
        <v>1904</v>
      </c>
    </row>
    <row r="455" spans="1:8" x14ac:dyDescent="0.25">
      <c r="A455" s="162" t="s">
        <v>1891</v>
      </c>
      <c r="B455" s="162" t="s">
        <v>1892</v>
      </c>
      <c r="C455" s="162" t="s">
        <v>506</v>
      </c>
      <c r="D455" s="162" t="s">
        <v>1905</v>
      </c>
      <c r="E455" s="163" t="s">
        <v>1906</v>
      </c>
      <c r="F455" s="164" t="str">
        <f t="shared" si="7"/>
        <v>Elkhart-005</v>
      </c>
      <c r="G455" s="168" t="s">
        <v>6929</v>
      </c>
      <c r="H455" s="162" t="s">
        <v>1907</v>
      </c>
    </row>
    <row r="456" spans="1:8" x14ac:dyDescent="0.25">
      <c r="A456" s="162" t="s">
        <v>1891</v>
      </c>
      <c r="B456" s="162" t="s">
        <v>1892</v>
      </c>
      <c r="C456" s="162" t="s">
        <v>510</v>
      </c>
      <c r="D456" s="162" t="s">
        <v>1908</v>
      </c>
      <c r="E456" s="163" t="s">
        <v>1909</v>
      </c>
      <c r="F456" s="164" t="str">
        <f t="shared" si="7"/>
        <v>Elkhart-006</v>
      </c>
      <c r="G456" s="168" t="s">
        <v>6930</v>
      </c>
      <c r="H456" s="162" t="s">
        <v>1910</v>
      </c>
    </row>
    <row r="457" spans="1:8" x14ac:dyDescent="0.25">
      <c r="A457" s="162" t="s">
        <v>1891</v>
      </c>
      <c r="B457" s="162" t="s">
        <v>1892</v>
      </c>
      <c r="C457" s="162" t="s">
        <v>514</v>
      </c>
      <c r="D457" s="162" t="s">
        <v>1911</v>
      </c>
      <c r="E457" s="163" t="s">
        <v>1912</v>
      </c>
      <c r="F457" s="164" t="str">
        <f t="shared" si="7"/>
        <v>Elkhart-007</v>
      </c>
      <c r="G457" s="168" t="s">
        <v>6931</v>
      </c>
      <c r="H457" s="162" t="s">
        <v>1913</v>
      </c>
    </row>
    <row r="458" spans="1:8" x14ac:dyDescent="0.25">
      <c r="A458" s="162" t="s">
        <v>1891</v>
      </c>
      <c r="B458" s="162" t="s">
        <v>1892</v>
      </c>
      <c r="C458" s="162" t="s">
        <v>518</v>
      </c>
      <c r="D458" s="162" t="s">
        <v>1914</v>
      </c>
      <c r="E458" s="163" t="s">
        <v>1915</v>
      </c>
      <c r="F458" s="164" t="str">
        <f t="shared" si="7"/>
        <v>Elkhart-008</v>
      </c>
      <c r="G458" s="168" t="s">
        <v>6932</v>
      </c>
      <c r="H458" s="162" t="s">
        <v>1916</v>
      </c>
    </row>
    <row r="459" spans="1:8" x14ac:dyDescent="0.25">
      <c r="A459" s="162" t="s">
        <v>1891</v>
      </c>
      <c r="B459" s="162" t="s">
        <v>1892</v>
      </c>
      <c r="C459" s="162" t="s">
        <v>522</v>
      </c>
      <c r="D459" s="162" t="s">
        <v>1917</v>
      </c>
      <c r="E459" s="163" t="s">
        <v>1918</v>
      </c>
      <c r="F459" s="164" t="str">
        <f t="shared" si="7"/>
        <v>Elkhart-009</v>
      </c>
      <c r="G459" s="168" t="s">
        <v>6933</v>
      </c>
      <c r="H459" s="162" t="s">
        <v>1919</v>
      </c>
    </row>
    <row r="460" spans="1:8" x14ac:dyDescent="0.25">
      <c r="A460" s="162" t="s">
        <v>1891</v>
      </c>
      <c r="B460" s="162" t="s">
        <v>1892</v>
      </c>
      <c r="C460" s="162" t="s">
        <v>530</v>
      </c>
      <c r="D460" s="162" t="s">
        <v>1920</v>
      </c>
      <c r="E460" s="163" t="s">
        <v>1921</v>
      </c>
      <c r="F460" s="164" t="str">
        <f t="shared" si="7"/>
        <v>Elkhart-011</v>
      </c>
      <c r="G460" s="168" t="s">
        <v>6934</v>
      </c>
      <c r="H460" s="162" t="s">
        <v>1922</v>
      </c>
    </row>
    <row r="461" spans="1:8" x14ac:dyDescent="0.25">
      <c r="A461" s="162" t="s">
        <v>1891</v>
      </c>
      <c r="B461" s="162" t="s">
        <v>1892</v>
      </c>
      <c r="C461" s="162" t="s">
        <v>534</v>
      </c>
      <c r="D461" s="162" t="s">
        <v>1923</v>
      </c>
      <c r="E461" s="163" t="s">
        <v>1924</v>
      </c>
      <c r="F461" s="164" t="str">
        <f t="shared" si="7"/>
        <v>Elkhart-012</v>
      </c>
      <c r="G461" s="168" t="s">
        <v>6935</v>
      </c>
      <c r="H461" s="162" t="s">
        <v>1925</v>
      </c>
    </row>
    <row r="462" spans="1:8" x14ac:dyDescent="0.25">
      <c r="A462" s="162" t="s">
        <v>1891</v>
      </c>
      <c r="B462" s="162" t="s">
        <v>1892</v>
      </c>
      <c r="C462" s="162" t="s">
        <v>538</v>
      </c>
      <c r="D462" s="162" t="s">
        <v>1926</v>
      </c>
      <c r="E462" s="163" t="s">
        <v>1927</v>
      </c>
      <c r="F462" s="164" t="str">
        <f t="shared" si="7"/>
        <v>Elkhart-013</v>
      </c>
      <c r="G462" s="168" t="s">
        <v>6936</v>
      </c>
      <c r="H462" s="162" t="s">
        <v>1928</v>
      </c>
    </row>
    <row r="463" spans="1:8" x14ac:dyDescent="0.25">
      <c r="A463" s="162" t="s">
        <v>1891</v>
      </c>
      <c r="B463" s="162" t="s">
        <v>1892</v>
      </c>
      <c r="C463" s="162" t="s">
        <v>542</v>
      </c>
      <c r="D463" s="162" t="s">
        <v>1929</v>
      </c>
      <c r="E463" s="163" t="s">
        <v>1930</v>
      </c>
      <c r="F463" s="164" t="str">
        <f t="shared" si="7"/>
        <v>Elkhart-014</v>
      </c>
      <c r="G463" s="168" t="s">
        <v>6937</v>
      </c>
      <c r="H463" s="162" t="s">
        <v>1931</v>
      </c>
    </row>
    <row r="464" spans="1:8" x14ac:dyDescent="0.25">
      <c r="A464" s="162" t="s">
        <v>1891</v>
      </c>
      <c r="B464" s="162" t="s">
        <v>1892</v>
      </c>
      <c r="C464" s="162" t="s">
        <v>546</v>
      </c>
      <c r="D464" s="162" t="s">
        <v>1932</v>
      </c>
      <c r="E464" s="163" t="s">
        <v>1933</v>
      </c>
      <c r="F464" s="164" t="str">
        <f t="shared" si="7"/>
        <v>Elkhart-015</v>
      </c>
      <c r="G464" s="168" t="s">
        <v>6938</v>
      </c>
      <c r="H464" s="162" t="s">
        <v>1934</v>
      </c>
    </row>
    <row r="465" spans="1:8" x14ac:dyDescent="0.25">
      <c r="A465" s="162" t="s">
        <v>1891</v>
      </c>
      <c r="B465" s="162" t="s">
        <v>1892</v>
      </c>
      <c r="C465" s="162" t="s">
        <v>550</v>
      </c>
      <c r="D465" s="162" t="s">
        <v>908</v>
      </c>
      <c r="E465" s="163" t="s">
        <v>1935</v>
      </c>
      <c r="F465" s="164" t="str">
        <f t="shared" si="7"/>
        <v>Elkhart-016</v>
      </c>
      <c r="G465" s="168" t="s">
        <v>6939</v>
      </c>
      <c r="H465" s="162" t="s">
        <v>1936</v>
      </c>
    </row>
    <row r="466" spans="1:8" x14ac:dyDescent="0.25">
      <c r="A466" s="162" t="s">
        <v>1891</v>
      </c>
      <c r="B466" s="162" t="s">
        <v>1892</v>
      </c>
      <c r="C466" s="162" t="s">
        <v>554</v>
      </c>
      <c r="D466" s="162" t="s">
        <v>1937</v>
      </c>
      <c r="E466" s="163" t="s">
        <v>1938</v>
      </c>
      <c r="F466" s="164" t="str">
        <f t="shared" si="7"/>
        <v>Elkhart-017</v>
      </c>
      <c r="G466" s="168" t="s">
        <v>6940</v>
      </c>
      <c r="H466" s="162" t="s">
        <v>1939</v>
      </c>
    </row>
    <row r="467" spans="1:8" x14ac:dyDescent="0.25">
      <c r="A467" s="162" t="s">
        <v>1891</v>
      </c>
      <c r="B467" s="162" t="s">
        <v>1892</v>
      </c>
      <c r="C467" s="162" t="s">
        <v>558</v>
      </c>
      <c r="D467" s="162" t="s">
        <v>914</v>
      </c>
      <c r="E467" s="163" t="s">
        <v>1940</v>
      </c>
      <c r="F467" s="164" t="str">
        <f t="shared" si="7"/>
        <v>Elkhart-018</v>
      </c>
      <c r="G467" s="168" t="s">
        <v>6941</v>
      </c>
      <c r="H467" s="162" t="s">
        <v>1941</v>
      </c>
    </row>
    <row r="468" spans="1:8" x14ac:dyDescent="0.25">
      <c r="A468" s="162" t="s">
        <v>1891</v>
      </c>
      <c r="B468" s="162" t="s">
        <v>1892</v>
      </c>
      <c r="C468" s="162" t="s">
        <v>562</v>
      </c>
      <c r="D468" s="162" t="s">
        <v>1863</v>
      </c>
      <c r="E468" s="163" t="s">
        <v>1942</v>
      </c>
      <c r="F468" s="164" t="str">
        <f t="shared" si="7"/>
        <v>Elkhart-019</v>
      </c>
      <c r="G468" s="168" t="s">
        <v>6942</v>
      </c>
      <c r="H468" s="162" t="s">
        <v>1943</v>
      </c>
    </row>
    <row r="469" spans="1:8" x14ac:dyDescent="0.25">
      <c r="A469" s="162" t="s">
        <v>1891</v>
      </c>
      <c r="B469" s="162" t="s">
        <v>1892</v>
      </c>
      <c r="C469" s="162" t="s">
        <v>566</v>
      </c>
      <c r="D469" s="162" t="s">
        <v>1944</v>
      </c>
      <c r="E469" s="163" t="s">
        <v>1945</v>
      </c>
      <c r="F469" s="164" t="str">
        <f t="shared" si="7"/>
        <v>Elkhart-020</v>
      </c>
      <c r="G469" s="168" t="s">
        <v>6943</v>
      </c>
      <c r="H469" s="162" t="s">
        <v>1946</v>
      </c>
    </row>
    <row r="470" spans="1:8" x14ac:dyDescent="0.25">
      <c r="A470" s="162" t="s">
        <v>1891</v>
      </c>
      <c r="B470" s="162" t="s">
        <v>1892</v>
      </c>
      <c r="C470" s="162" t="s">
        <v>570</v>
      </c>
      <c r="D470" s="162" t="s">
        <v>1947</v>
      </c>
      <c r="E470" s="163" t="s">
        <v>1948</v>
      </c>
      <c r="F470" s="164" t="str">
        <f t="shared" si="7"/>
        <v>Elkhart-021</v>
      </c>
      <c r="G470" s="168" t="s">
        <v>6944</v>
      </c>
      <c r="H470" s="162" t="s">
        <v>1949</v>
      </c>
    </row>
    <row r="471" spans="1:8" x14ac:dyDescent="0.25">
      <c r="A471" s="162" t="s">
        <v>1891</v>
      </c>
      <c r="B471" s="162" t="s">
        <v>1892</v>
      </c>
      <c r="C471" s="162" t="s">
        <v>845</v>
      </c>
      <c r="D471" s="162" t="s">
        <v>1950</v>
      </c>
      <c r="E471" s="163" t="s">
        <v>1951</v>
      </c>
      <c r="F471" s="164" t="str">
        <f t="shared" si="7"/>
        <v>Elkhart-024</v>
      </c>
      <c r="G471" s="168" t="s">
        <v>6945</v>
      </c>
      <c r="H471" s="162" t="s">
        <v>1952</v>
      </c>
    </row>
    <row r="472" spans="1:8" x14ac:dyDescent="0.25">
      <c r="A472" s="162" t="s">
        <v>1891</v>
      </c>
      <c r="B472" s="162" t="s">
        <v>1892</v>
      </c>
      <c r="C472" s="162" t="s">
        <v>849</v>
      </c>
      <c r="D472" s="162" t="s">
        <v>1953</v>
      </c>
      <c r="E472" s="163" t="s">
        <v>1954</v>
      </c>
      <c r="F472" s="164" t="str">
        <f t="shared" si="7"/>
        <v>Elkhart-025</v>
      </c>
      <c r="G472" s="168" t="s">
        <v>6946</v>
      </c>
      <c r="H472" s="162" t="s">
        <v>1955</v>
      </c>
    </row>
    <row r="473" spans="1:8" x14ac:dyDescent="0.25">
      <c r="A473" s="162" t="s">
        <v>1891</v>
      </c>
      <c r="B473" s="162" t="s">
        <v>1892</v>
      </c>
      <c r="C473" s="162" t="s">
        <v>1001</v>
      </c>
      <c r="D473" s="162" t="s">
        <v>1956</v>
      </c>
      <c r="E473" s="163" t="s">
        <v>1957</v>
      </c>
      <c r="F473" s="164" t="str">
        <f t="shared" si="7"/>
        <v>Elkhart-026</v>
      </c>
      <c r="G473" s="168" t="s">
        <v>6947</v>
      </c>
      <c r="H473" s="162" t="s">
        <v>1958</v>
      </c>
    </row>
    <row r="474" spans="1:8" x14ac:dyDescent="0.25">
      <c r="A474" s="162" t="s">
        <v>1891</v>
      </c>
      <c r="B474" s="162" t="s">
        <v>1892</v>
      </c>
      <c r="C474" s="162" t="s">
        <v>1004</v>
      </c>
      <c r="D474" s="162" t="s">
        <v>1959</v>
      </c>
      <c r="E474" s="163" t="s">
        <v>1960</v>
      </c>
      <c r="F474" s="164" t="str">
        <f t="shared" si="7"/>
        <v>Elkhart-027</v>
      </c>
      <c r="G474" s="168" t="s">
        <v>6948</v>
      </c>
      <c r="H474" s="162" t="s">
        <v>1961</v>
      </c>
    </row>
    <row r="475" spans="1:8" x14ac:dyDescent="0.25">
      <c r="A475" s="162" t="s">
        <v>1891</v>
      </c>
      <c r="B475" s="162" t="s">
        <v>1892</v>
      </c>
      <c r="C475" s="162" t="s">
        <v>1223</v>
      </c>
      <c r="D475" s="162" t="s">
        <v>900</v>
      </c>
      <c r="E475" s="163" t="s">
        <v>1962</v>
      </c>
      <c r="F475" s="164" t="str">
        <f t="shared" si="7"/>
        <v>Elkhart-028</v>
      </c>
      <c r="G475" s="168" t="s">
        <v>6949</v>
      </c>
      <c r="H475" s="162" t="s">
        <v>1963</v>
      </c>
    </row>
    <row r="476" spans="1:8" x14ac:dyDescent="0.25">
      <c r="A476" s="162" t="s">
        <v>1891</v>
      </c>
      <c r="B476" s="162" t="s">
        <v>1892</v>
      </c>
      <c r="C476" s="162" t="s">
        <v>1008</v>
      </c>
      <c r="D476" s="162" t="s">
        <v>1964</v>
      </c>
      <c r="E476" s="163" t="s">
        <v>1965</v>
      </c>
      <c r="F476" s="164" t="str">
        <f t="shared" si="7"/>
        <v>Elkhart-029</v>
      </c>
      <c r="G476" s="168" t="s">
        <v>6950</v>
      </c>
      <c r="H476" s="162" t="s">
        <v>1966</v>
      </c>
    </row>
    <row r="477" spans="1:8" x14ac:dyDescent="0.25">
      <c r="A477" s="162" t="s">
        <v>1891</v>
      </c>
      <c r="B477" s="162" t="s">
        <v>1892</v>
      </c>
      <c r="C477" s="162" t="s">
        <v>1230</v>
      </c>
      <c r="D477" s="162" t="s">
        <v>929</v>
      </c>
      <c r="E477" s="163" t="s">
        <v>1967</v>
      </c>
      <c r="F477" s="164" t="str">
        <f t="shared" si="7"/>
        <v>Elkhart-030</v>
      </c>
      <c r="G477" s="168" t="s">
        <v>6951</v>
      </c>
      <c r="H477" s="162" t="s">
        <v>1968</v>
      </c>
    </row>
    <row r="478" spans="1:8" x14ac:dyDescent="0.25">
      <c r="A478" s="162" t="s">
        <v>1891</v>
      </c>
      <c r="B478" s="162" t="s">
        <v>1892</v>
      </c>
      <c r="C478" s="162" t="s">
        <v>1012</v>
      </c>
      <c r="D478" s="162" t="s">
        <v>1969</v>
      </c>
      <c r="E478" s="163" t="s">
        <v>1970</v>
      </c>
      <c r="F478" s="164" t="str">
        <f t="shared" si="7"/>
        <v>Elkhart-031</v>
      </c>
      <c r="G478" s="168" t="s">
        <v>6952</v>
      </c>
      <c r="H478" s="162" t="s">
        <v>1971</v>
      </c>
    </row>
    <row r="479" spans="1:8" x14ac:dyDescent="0.25">
      <c r="A479" s="162" t="s">
        <v>1891</v>
      </c>
      <c r="B479" s="162" t="s">
        <v>1892</v>
      </c>
      <c r="C479" s="162" t="s">
        <v>1016</v>
      </c>
      <c r="D479" s="162" t="s">
        <v>903</v>
      </c>
      <c r="E479" s="163" t="s">
        <v>1972</v>
      </c>
      <c r="F479" s="164" t="str">
        <f t="shared" si="7"/>
        <v>Elkhart-032</v>
      </c>
      <c r="G479" s="168" t="s">
        <v>6953</v>
      </c>
      <c r="H479" s="162" t="s">
        <v>1973</v>
      </c>
    </row>
    <row r="480" spans="1:8" x14ac:dyDescent="0.25">
      <c r="A480" s="162" t="s">
        <v>1891</v>
      </c>
      <c r="B480" s="162" t="s">
        <v>1892</v>
      </c>
      <c r="C480" s="162" t="s">
        <v>1242</v>
      </c>
      <c r="D480" s="162" t="s">
        <v>1974</v>
      </c>
      <c r="E480" s="163" t="s">
        <v>1975</v>
      </c>
      <c r="F480" s="164" t="str">
        <f t="shared" si="7"/>
        <v>Elkhart-034</v>
      </c>
      <c r="G480" s="168" t="s">
        <v>6954</v>
      </c>
      <c r="H480" s="162" t="s">
        <v>1976</v>
      </c>
    </row>
    <row r="481" spans="1:8" x14ac:dyDescent="0.25">
      <c r="A481" s="162" t="s">
        <v>1891</v>
      </c>
      <c r="B481" s="162" t="s">
        <v>1892</v>
      </c>
      <c r="C481" s="162" t="s">
        <v>1245</v>
      </c>
      <c r="D481" s="162" t="s">
        <v>1977</v>
      </c>
      <c r="E481" s="163" t="s">
        <v>1978</v>
      </c>
      <c r="F481" s="164" t="str">
        <f t="shared" si="7"/>
        <v>Elkhart-035</v>
      </c>
      <c r="G481" s="168" t="s">
        <v>6955</v>
      </c>
      <c r="H481" s="162" t="s">
        <v>1979</v>
      </c>
    </row>
    <row r="482" spans="1:8" x14ac:dyDescent="0.25">
      <c r="A482" s="162" t="s">
        <v>1891</v>
      </c>
      <c r="B482" s="162" t="s">
        <v>1892</v>
      </c>
      <c r="C482" s="162" t="s">
        <v>1249</v>
      </c>
      <c r="D482" s="162" t="s">
        <v>1980</v>
      </c>
      <c r="E482" s="163" t="s">
        <v>1981</v>
      </c>
      <c r="F482" s="164" t="str">
        <f t="shared" si="7"/>
        <v>Elkhart-036</v>
      </c>
      <c r="G482" s="168" t="s">
        <v>6956</v>
      </c>
      <c r="H482" s="162" t="s">
        <v>1982</v>
      </c>
    </row>
    <row r="483" spans="1:8" x14ac:dyDescent="0.25">
      <c r="A483" s="162" t="s">
        <v>1891</v>
      </c>
      <c r="B483" s="162" t="s">
        <v>1892</v>
      </c>
      <c r="C483" s="162" t="s">
        <v>1253</v>
      </c>
      <c r="D483" s="162" t="s">
        <v>1983</v>
      </c>
      <c r="E483" s="163" t="s">
        <v>1984</v>
      </c>
      <c r="F483" s="164" t="str">
        <f t="shared" si="7"/>
        <v>Elkhart-037</v>
      </c>
      <c r="G483" s="168" t="s">
        <v>6957</v>
      </c>
      <c r="H483" s="162" t="s">
        <v>1985</v>
      </c>
    </row>
    <row r="484" spans="1:8" x14ac:dyDescent="0.25">
      <c r="A484" s="162" t="s">
        <v>1891</v>
      </c>
      <c r="B484" s="162" t="s">
        <v>1892</v>
      </c>
      <c r="C484" s="162" t="s">
        <v>584</v>
      </c>
      <c r="D484" s="162" t="s">
        <v>1986</v>
      </c>
      <c r="E484" s="163" t="s">
        <v>1987</v>
      </c>
      <c r="F484" s="164" t="str">
        <f t="shared" si="7"/>
        <v>Elkhart-038</v>
      </c>
      <c r="G484" s="168" t="s">
        <v>6958</v>
      </c>
      <c r="H484" s="162" t="s">
        <v>1988</v>
      </c>
    </row>
    <row r="485" spans="1:8" x14ac:dyDescent="0.25">
      <c r="A485" s="162" t="s">
        <v>1891</v>
      </c>
      <c r="B485" s="162" t="s">
        <v>1892</v>
      </c>
      <c r="C485" s="162" t="s">
        <v>588</v>
      </c>
      <c r="D485" s="162" t="s">
        <v>1989</v>
      </c>
      <c r="E485" s="163" t="s">
        <v>1990</v>
      </c>
      <c r="F485" s="164" t="str">
        <f t="shared" si="7"/>
        <v>Elkhart-039</v>
      </c>
      <c r="G485" s="168" t="s">
        <v>6959</v>
      </c>
      <c r="H485" s="162" t="s">
        <v>1991</v>
      </c>
    </row>
    <row r="486" spans="1:8" x14ac:dyDescent="0.25">
      <c r="A486" s="162" t="s">
        <v>1891</v>
      </c>
      <c r="B486" s="162" t="s">
        <v>1892</v>
      </c>
      <c r="C486" s="162" t="s">
        <v>591</v>
      </c>
      <c r="D486" s="162" t="s">
        <v>1992</v>
      </c>
      <c r="E486" s="163" t="s">
        <v>1993</v>
      </c>
      <c r="F486" s="164" t="str">
        <f t="shared" si="7"/>
        <v>Elkhart-040</v>
      </c>
      <c r="G486" s="168" t="s">
        <v>6960</v>
      </c>
      <c r="H486" s="162" t="s">
        <v>1994</v>
      </c>
    </row>
    <row r="487" spans="1:8" x14ac:dyDescent="0.25">
      <c r="A487" s="162" t="s">
        <v>1891</v>
      </c>
      <c r="B487" s="162" t="s">
        <v>1892</v>
      </c>
      <c r="C487" s="162" t="s">
        <v>595</v>
      </c>
      <c r="D487" s="162" t="s">
        <v>1995</v>
      </c>
      <c r="E487" s="163" t="s">
        <v>1996</v>
      </c>
      <c r="F487" s="164" t="str">
        <f t="shared" si="7"/>
        <v>Elkhart-041</v>
      </c>
      <c r="G487" s="168" t="s">
        <v>6961</v>
      </c>
      <c r="H487" s="162" t="s">
        <v>1997</v>
      </c>
    </row>
    <row r="488" spans="1:8" x14ac:dyDescent="0.25">
      <c r="A488" s="162" t="s">
        <v>1998</v>
      </c>
      <c r="B488" s="162" t="s">
        <v>1999</v>
      </c>
      <c r="C488" s="162" t="s">
        <v>490</v>
      </c>
      <c r="D488" s="162" t="s">
        <v>2000</v>
      </c>
      <c r="E488" s="163" t="s">
        <v>2001</v>
      </c>
      <c r="F488" s="164" t="str">
        <f t="shared" si="7"/>
        <v>Fayette-001</v>
      </c>
      <c r="G488" s="168" t="s">
        <v>6962</v>
      </c>
      <c r="H488" s="162" t="s">
        <v>2002</v>
      </c>
    </row>
    <row r="489" spans="1:8" x14ac:dyDescent="0.25">
      <c r="A489" s="162" t="s">
        <v>1998</v>
      </c>
      <c r="B489" s="162" t="s">
        <v>1999</v>
      </c>
      <c r="C489" s="162" t="s">
        <v>494</v>
      </c>
      <c r="D489" s="162" t="s">
        <v>2003</v>
      </c>
      <c r="E489" s="163" t="s">
        <v>2004</v>
      </c>
      <c r="F489" s="164" t="str">
        <f t="shared" si="7"/>
        <v>Fayette-002</v>
      </c>
      <c r="G489" s="168" t="s">
        <v>6963</v>
      </c>
      <c r="H489" s="162" t="s">
        <v>2005</v>
      </c>
    </row>
    <row r="490" spans="1:8" x14ac:dyDescent="0.25">
      <c r="A490" s="162" t="s">
        <v>1998</v>
      </c>
      <c r="B490" s="162" t="s">
        <v>1999</v>
      </c>
      <c r="C490" s="162" t="s">
        <v>498</v>
      </c>
      <c r="D490" s="162" t="s">
        <v>2006</v>
      </c>
      <c r="E490" s="163" t="s">
        <v>2007</v>
      </c>
      <c r="F490" s="164" t="str">
        <f t="shared" si="7"/>
        <v>Fayette-003</v>
      </c>
      <c r="G490" s="168" t="s">
        <v>6964</v>
      </c>
      <c r="H490" s="162" t="s">
        <v>2008</v>
      </c>
    </row>
    <row r="491" spans="1:8" x14ac:dyDescent="0.25">
      <c r="A491" s="162" t="s">
        <v>1998</v>
      </c>
      <c r="B491" s="162" t="s">
        <v>1999</v>
      </c>
      <c r="C491" s="162" t="s">
        <v>506</v>
      </c>
      <c r="D491" s="162" t="s">
        <v>2009</v>
      </c>
      <c r="E491" s="163" t="s">
        <v>2010</v>
      </c>
      <c r="F491" s="164" t="str">
        <f t="shared" si="7"/>
        <v>Fayette-005</v>
      </c>
      <c r="G491" s="168" t="s">
        <v>6965</v>
      </c>
      <c r="H491" s="162" t="s">
        <v>2011</v>
      </c>
    </row>
    <row r="492" spans="1:8" x14ac:dyDescent="0.25">
      <c r="A492" s="162" t="s">
        <v>1998</v>
      </c>
      <c r="B492" s="162" t="s">
        <v>1999</v>
      </c>
      <c r="C492" s="162" t="s">
        <v>510</v>
      </c>
      <c r="D492" s="162" t="s">
        <v>2012</v>
      </c>
      <c r="E492" s="163" t="s">
        <v>2013</v>
      </c>
      <c r="F492" s="164" t="str">
        <f t="shared" si="7"/>
        <v>Fayette-006</v>
      </c>
      <c r="G492" s="168" t="s">
        <v>6966</v>
      </c>
      <c r="H492" s="162" t="s">
        <v>2014</v>
      </c>
    </row>
    <row r="493" spans="1:8" x14ac:dyDescent="0.25">
      <c r="A493" s="162" t="s">
        <v>1998</v>
      </c>
      <c r="B493" s="162" t="s">
        <v>1999</v>
      </c>
      <c r="C493" s="162" t="s">
        <v>514</v>
      </c>
      <c r="D493" s="162" t="s">
        <v>195</v>
      </c>
      <c r="E493" s="163" t="s">
        <v>2015</v>
      </c>
      <c r="F493" s="164" t="str">
        <f t="shared" si="7"/>
        <v>Fayette-007</v>
      </c>
      <c r="G493" s="168" t="s">
        <v>6967</v>
      </c>
      <c r="H493" s="162" t="s">
        <v>2016</v>
      </c>
    </row>
    <row r="494" spans="1:8" x14ac:dyDescent="0.25">
      <c r="A494" s="162" t="s">
        <v>1998</v>
      </c>
      <c r="B494" s="162" t="s">
        <v>1999</v>
      </c>
      <c r="C494" s="162" t="s">
        <v>518</v>
      </c>
      <c r="D494" s="162" t="s">
        <v>2017</v>
      </c>
      <c r="E494" s="163" t="s">
        <v>2018</v>
      </c>
      <c r="F494" s="164" t="str">
        <f t="shared" si="7"/>
        <v>Fayette-008</v>
      </c>
      <c r="G494" s="168" t="s">
        <v>6968</v>
      </c>
      <c r="H494" s="162" t="s">
        <v>2019</v>
      </c>
    </row>
    <row r="495" spans="1:8" x14ac:dyDescent="0.25">
      <c r="A495" s="162" t="s">
        <v>1998</v>
      </c>
      <c r="B495" s="162" t="s">
        <v>1999</v>
      </c>
      <c r="C495" s="162" t="s">
        <v>526</v>
      </c>
      <c r="D495" s="162" t="s">
        <v>236</v>
      </c>
      <c r="E495" s="163" t="s">
        <v>2020</v>
      </c>
      <c r="F495" s="164" t="str">
        <f t="shared" si="7"/>
        <v>Fayette-010</v>
      </c>
      <c r="G495" s="168" t="s">
        <v>6969</v>
      </c>
      <c r="H495" s="162" t="s">
        <v>2021</v>
      </c>
    </row>
    <row r="496" spans="1:8" x14ac:dyDescent="0.25">
      <c r="A496" s="162" t="s">
        <v>1998</v>
      </c>
      <c r="B496" s="162" t="s">
        <v>1999</v>
      </c>
      <c r="C496" s="162" t="s">
        <v>530</v>
      </c>
      <c r="D496" s="162" t="s">
        <v>2022</v>
      </c>
      <c r="E496" s="163" t="s">
        <v>2023</v>
      </c>
      <c r="F496" s="164" t="str">
        <f t="shared" si="7"/>
        <v>Fayette-011</v>
      </c>
      <c r="G496" s="168" t="s">
        <v>6970</v>
      </c>
      <c r="H496" s="162" t="s">
        <v>2024</v>
      </c>
    </row>
    <row r="497" spans="1:8" x14ac:dyDescent="0.25">
      <c r="A497" s="162" t="s">
        <v>1998</v>
      </c>
      <c r="B497" s="162" t="s">
        <v>1999</v>
      </c>
      <c r="C497" s="162" t="s">
        <v>534</v>
      </c>
      <c r="D497" s="162" t="s">
        <v>2025</v>
      </c>
      <c r="E497" s="163" t="s">
        <v>2026</v>
      </c>
      <c r="F497" s="164" t="str">
        <f t="shared" si="7"/>
        <v>Fayette-012</v>
      </c>
      <c r="G497" s="168" t="s">
        <v>6971</v>
      </c>
      <c r="H497" s="162" t="s">
        <v>2027</v>
      </c>
    </row>
    <row r="498" spans="1:8" x14ac:dyDescent="0.25">
      <c r="A498" s="162" t="s">
        <v>1998</v>
      </c>
      <c r="B498" s="162" t="s">
        <v>1999</v>
      </c>
      <c r="C498" s="162" t="s">
        <v>538</v>
      </c>
      <c r="D498" s="162" t="s">
        <v>2028</v>
      </c>
      <c r="E498" s="163" t="s">
        <v>2029</v>
      </c>
      <c r="F498" s="164" t="str">
        <f t="shared" si="7"/>
        <v>Fayette-013</v>
      </c>
      <c r="G498" s="168" t="s">
        <v>6972</v>
      </c>
      <c r="H498" s="162" t="s">
        <v>2030</v>
      </c>
    </row>
    <row r="499" spans="1:8" x14ac:dyDescent="0.25">
      <c r="A499" s="162" t="s">
        <v>1998</v>
      </c>
      <c r="B499" s="162" t="s">
        <v>1999</v>
      </c>
      <c r="C499" s="162" t="s">
        <v>542</v>
      </c>
      <c r="D499" s="162" t="s">
        <v>2031</v>
      </c>
      <c r="E499" s="163" t="s">
        <v>2032</v>
      </c>
      <c r="F499" s="164" t="str">
        <f t="shared" si="7"/>
        <v>Fayette-014</v>
      </c>
      <c r="G499" s="168" t="s">
        <v>6973</v>
      </c>
      <c r="H499" s="162" t="s">
        <v>2033</v>
      </c>
    </row>
    <row r="500" spans="1:8" x14ac:dyDescent="0.25">
      <c r="A500" s="162" t="s">
        <v>1998</v>
      </c>
      <c r="B500" s="162" t="s">
        <v>1999</v>
      </c>
      <c r="C500" s="162" t="s">
        <v>546</v>
      </c>
      <c r="D500" s="162" t="s">
        <v>2034</v>
      </c>
      <c r="E500" s="163" t="s">
        <v>2035</v>
      </c>
      <c r="F500" s="164" t="str">
        <f t="shared" si="7"/>
        <v>Fayette-015</v>
      </c>
      <c r="G500" s="168" t="s">
        <v>6974</v>
      </c>
      <c r="H500" s="162" t="s">
        <v>2036</v>
      </c>
    </row>
    <row r="501" spans="1:8" x14ac:dyDescent="0.25">
      <c r="A501" s="162" t="s">
        <v>2037</v>
      </c>
      <c r="B501" s="162" t="s">
        <v>2038</v>
      </c>
      <c r="C501" s="162" t="s">
        <v>490</v>
      </c>
      <c r="D501" s="162" t="s">
        <v>2039</v>
      </c>
      <c r="E501" s="163" t="s">
        <v>2040</v>
      </c>
      <c r="F501" s="164" t="str">
        <f t="shared" si="7"/>
        <v>Floyd-001</v>
      </c>
      <c r="G501" s="168" t="s">
        <v>6975</v>
      </c>
      <c r="H501" s="162" t="s">
        <v>2041</v>
      </c>
    </row>
    <row r="502" spans="1:8" x14ac:dyDescent="0.25">
      <c r="A502" s="162" t="s">
        <v>2037</v>
      </c>
      <c r="B502" s="162" t="s">
        <v>2038</v>
      </c>
      <c r="C502" s="162" t="s">
        <v>494</v>
      </c>
      <c r="D502" s="162" t="s">
        <v>2042</v>
      </c>
      <c r="E502" s="163" t="s">
        <v>2043</v>
      </c>
      <c r="F502" s="164" t="str">
        <f t="shared" si="7"/>
        <v>Floyd-002</v>
      </c>
      <c r="G502" s="168" t="s">
        <v>6976</v>
      </c>
      <c r="H502" s="162" t="s">
        <v>2044</v>
      </c>
    </row>
    <row r="503" spans="1:8" x14ac:dyDescent="0.25">
      <c r="A503" s="162" t="s">
        <v>2037</v>
      </c>
      <c r="B503" s="162" t="s">
        <v>2038</v>
      </c>
      <c r="C503" s="162" t="s">
        <v>498</v>
      </c>
      <c r="D503" s="162" t="s">
        <v>2045</v>
      </c>
      <c r="E503" s="163" t="s">
        <v>2046</v>
      </c>
      <c r="F503" s="164" t="str">
        <f t="shared" si="7"/>
        <v>Floyd-003</v>
      </c>
      <c r="G503" s="168" t="s">
        <v>6977</v>
      </c>
      <c r="H503" s="162" t="s">
        <v>2047</v>
      </c>
    </row>
    <row r="504" spans="1:8" x14ac:dyDescent="0.25">
      <c r="A504" s="162" t="s">
        <v>2037</v>
      </c>
      <c r="B504" s="162" t="s">
        <v>2038</v>
      </c>
      <c r="C504" s="162" t="s">
        <v>502</v>
      </c>
      <c r="D504" s="162" t="s">
        <v>2048</v>
      </c>
      <c r="E504" s="163" t="s">
        <v>2049</v>
      </c>
      <c r="F504" s="164" t="str">
        <f t="shared" si="7"/>
        <v>Floyd-004</v>
      </c>
      <c r="G504" s="168" t="s">
        <v>6978</v>
      </c>
      <c r="H504" s="162" t="s">
        <v>2050</v>
      </c>
    </row>
    <row r="505" spans="1:8" x14ac:dyDescent="0.25">
      <c r="A505" s="162" t="s">
        <v>2037</v>
      </c>
      <c r="B505" s="162" t="s">
        <v>2038</v>
      </c>
      <c r="C505" s="162" t="s">
        <v>506</v>
      </c>
      <c r="D505" s="162" t="s">
        <v>2051</v>
      </c>
      <c r="E505" s="163" t="s">
        <v>2052</v>
      </c>
      <c r="F505" s="164" t="str">
        <f t="shared" si="7"/>
        <v>Floyd-005</v>
      </c>
      <c r="G505" s="168" t="s">
        <v>6979</v>
      </c>
      <c r="H505" s="162" t="s">
        <v>2053</v>
      </c>
    </row>
    <row r="506" spans="1:8" x14ac:dyDescent="0.25">
      <c r="A506" s="162" t="s">
        <v>2037</v>
      </c>
      <c r="B506" s="162" t="s">
        <v>2038</v>
      </c>
      <c r="C506" s="162" t="s">
        <v>510</v>
      </c>
      <c r="D506" s="162" t="s">
        <v>2054</v>
      </c>
      <c r="E506" s="163" t="s">
        <v>2055</v>
      </c>
      <c r="F506" s="164" t="str">
        <f t="shared" si="7"/>
        <v>Floyd-006</v>
      </c>
      <c r="G506" s="168" t="s">
        <v>6980</v>
      </c>
      <c r="H506" s="162" t="s">
        <v>2056</v>
      </c>
    </row>
    <row r="507" spans="1:8" x14ac:dyDescent="0.25">
      <c r="A507" s="162" t="s">
        <v>2037</v>
      </c>
      <c r="B507" s="162" t="s">
        <v>2038</v>
      </c>
      <c r="C507" s="162" t="s">
        <v>514</v>
      </c>
      <c r="D507" s="162" t="s">
        <v>2057</v>
      </c>
      <c r="E507" s="163" t="s">
        <v>2058</v>
      </c>
      <c r="F507" s="164" t="str">
        <f t="shared" si="7"/>
        <v>Floyd-007</v>
      </c>
      <c r="G507" s="168" t="s">
        <v>6981</v>
      </c>
      <c r="H507" s="162" t="s">
        <v>2059</v>
      </c>
    </row>
    <row r="508" spans="1:8" x14ac:dyDescent="0.25">
      <c r="A508" s="162" t="s">
        <v>2037</v>
      </c>
      <c r="B508" s="162" t="s">
        <v>2038</v>
      </c>
      <c r="C508" s="162" t="s">
        <v>518</v>
      </c>
      <c r="D508" s="162" t="s">
        <v>2060</v>
      </c>
      <c r="E508" s="163" t="s">
        <v>2061</v>
      </c>
      <c r="F508" s="164" t="str">
        <f t="shared" si="7"/>
        <v>Floyd-008</v>
      </c>
      <c r="G508" s="168" t="s">
        <v>6982</v>
      </c>
      <c r="H508" s="162" t="s">
        <v>2062</v>
      </c>
    </row>
    <row r="509" spans="1:8" x14ac:dyDescent="0.25">
      <c r="A509" s="162" t="s">
        <v>2063</v>
      </c>
      <c r="B509" s="162" t="s">
        <v>2064</v>
      </c>
      <c r="C509" s="162" t="s">
        <v>490</v>
      </c>
      <c r="D509" s="162" t="s">
        <v>2065</v>
      </c>
      <c r="E509" s="163" t="s">
        <v>2066</v>
      </c>
      <c r="F509" s="164" t="str">
        <f t="shared" si="7"/>
        <v>Fountain-001</v>
      </c>
      <c r="G509" s="168" t="s">
        <v>6983</v>
      </c>
      <c r="H509" s="162" t="s">
        <v>2067</v>
      </c>
    </row>
    <row r="510" spans="1:8" x14ac:dyDescent="0.25">
      <c r="A510" s="162" t="s">
        <v>2063</v>
      </c>
      <c r="B510" s="162" t="s">
        <v>2064</v>
      </c>
      <c r="C510" s="162" t="s">
        <v>494</v>
      </c>
      <c r="D510" s="162" t="s">
        <v>2068</v>
      </c>
      <c r="E510" s="163" t="s">
        <v>2069</v>
      </c>
      <c r="F510" s="164" t="str">
        <f t="shared" si="7"/>
        <v>Fountain-002</v>
      </c>
      <c r="G510" s="168" t="s">
        <v>6984</v>
      </c>
      <c r="H510" s="162" t="s">
        <v>2070</v>
      </c>
    </row>
    <row r="511" spans="1:8" x14ac:dyDescent="0.25">
      <c r="A511" s="162" t="s">
        <v>2063</v>
      </c>
      <c r="B511" s="162" t="s">
        <v>2064</v>
      </c>
      <c r="C511" s="162" t="s">
        <v>498</v>
      </c>
      <c r="D511" s="162" t="s">
        <v>2071</v>
      </c>
      <c r="E511" s="163" t="s">
        <v>2072</v>
      </c>
      <c r="F511" s="164" t="str">
        <f t="shared" si="7"/>
        <v>Fountain-003</v>
      </c>
      <c r="G511" s="168" t="s">
        <v>6985</v>
      </c>
      <c r="H511" s="162" t="s">
        <v>2073</v>
      </c>
    </row>
    <row r="512" spans="1:8" x14ac:dyDescent="0.25">
      <c r="A512" s="162" t="s">
        <v>2063</v>
      </c>
      <c r="B512" s="162" t="s">
        <v>2064</v>
      </c>
      <c r="C512" s="162" t="s">
        <v>502</v>
      </c>
      <c r="D512" s="162" t="s">
        <v>2074</v>
      </c>
      <c r="E512" s="163" t="s">
        <v>2075</v>
      </c>
      <c r="F512" s="164" t="str">
        <f t="shared" si="7"/>
        <v>Fountain-004</v>
      </c>
      <c r="G512" s="168" t="s">
        <v>6986</v>
      </c>
      <c r="H512" s="162" t="s">
        <v>2076</v>
      </c>
    </row>
    <row r="513" spans="1:8" x14ac:dyDescent="0.25">
      <c r="A513" s="162" t="s">
        <v>2063</v>
      </c>
      <c r="B513" s="162" t="s">
        <v>2064</v>
      </c>
      <c r="C513" s="162" t="s">
        <v>506</v>
      </c>
      <c r="D513" s="162" t="s">
        <v>914</v>
      </c>
      <c r="E513" s="163" t="s">
        <v>2077</v>
      </c>
      <c r="F513" s="164" t="str">
        <f t="shared" si="7"/>
        <v>Fountain-005</v>
      </c>
      <c r="G513" s="168" t="s">
        <v>6987</v>
      </c>
      <c r="H513" s="162" t="s">
        <v>2078</v>
      </c>
    </row>
    <row r="514" spans="1:8" x14ac:dyDescent="0.25">
      <c r="A514" s="162" t="s">
        <v>2063</v>
      </c>
      <c r="B514" s="162" t="s">
        <v>2064</v>
      </c>
      <c r="C514" s="162" t="s">
        <v>510</v>
      </c>
      <c r="D514" s="162" t="s">
        <v>2079</v>
      </c>
      <c r="E514" s="163" t="s">
        <v>2080</v>
      </c>
      <c r="F514" s="164" t="str">
        <f t="shared" si="7"/>
        <v>Fountain-006</v>
      </c>
      <c r="G514" s="168" t="s">
        <v>6988</v>
      </c>
      <c r="H514" s="162" t="s">
        <v>2081</v>
      </c>
    </row>
    <row r="515" spans="1:8" x14ac:dyDescent="0.25">
      <c r="A515" s="162" t="s">
        <v>2063</v>
      </c>
      <c r="B515" s="162" t="s">
        <v>2064</v>
      </c>
      <c r="C515" s="162" t="s">
        <v>514</v>
      </c>
      <c r="D515" s="162" t="s">
        <v>2082</v>
      </c>
      <c r="E515" s="163" t="s">
        <v>2083</v>
      </c>
      <c r="F515" s="164" t="str">
        <f t="shared" ref="F515:F578" si="8">B515&amp;"-"&amp;C515</f>
        <v>Fountain-007</v>
      </c>
      <c r="G515" s="168" t="s">
        <v>6989</v>
      </c>
      <c r="H515" s="162" t="s">
        <v>1510</v>
      </c>
    </row>
    <row r="516" spans="1:8" x14ac:dyDescent="0.25">
      <c r="A516" s="162" t="s">
        <v>2063</v>
      </c>
      <c r="B516" s="162" t="s">
        <v>2064</v>
      </c>
      <c r="C516" s="162" t="s">
        <v>518</v>
      </c>
      <c r="D516" s="162" t="s">
        <v>2084</v>
      </c>
      <c r="E516" s="163" t="s">
        <v>2085</v>
      </c>
      <c r="F516" s="164" t="str">
        <f t="shared" si="8"/>
        <v>Fountain-008</v>
      </c>
      <c r="G516" s="168" t="s">
        <v>6990</v>
      </c>
      <c r="H516" s="162" t="s">
        <v>2086</v>
      </c>
    </row>
    <row r="517" spans="1:8" x14ac:dyDescent="0.25">
      <c r="A517" s="162" t="s">
        <v>2063</v>
      </c>
      <c r="B517" s="162" t="s">
        <v>2064</v>
      </c>
      <c r="C517" s="162" t="s">
        <v>530</v>
      </c>
      <c r="D517" s="162" t="s">
        <v>894</v>
      </c>
      <c r="E517" s="163" t="s">
        <v>2087</v>
      </c>
      <c r="F517" s="164" t="str">
        <f t="shared" si="8"/>
        <v>Fountain-011</v>
      </c>
      <c r="G517" s="168" t="s">
        <v>6991</v>
      </c>
      <c r="H517" s="162" t="s">
        <v>2088</v>
      </c>
    </row>
    <row r="518" spans="1:8" x14ac:dyDescent="0.25">
      <c r="A518" s="162" t="s">
        <v>2063</v>
      </c>
      <c r="B518" s="162" t="s">
        <v>2064</v>
      </c>
      <c r="C518" s="162" t="s">
        <v>534</v>
      </c>
      <c r="D518" s="162" t="s">
        <v>2089</v>
      </c>
      <c r="E518" s="163" t="s">
        <v>2090</v>
      </c>
      <c r="F518" s="164" t="str">
        <f t="shared" si="8"/>
        <v>Fountain-012</v>
      </c>
      <c r="G518" s="168" t="s">
        <v>6992</v>
      </c>
      <c r="H518" s="162" t="s">
        <v>2091</v>
      </c>
    </row>
    <row r="519" spans="1:8" x14ac:dyDescent="0.25">
      <c r="A519" s="162" t="s">
        <v>2063</v>
      </c>
      <c r="B519" s="162" t="s">
        <v>2064</v>
      </c>
      <c r="C519" s="162" t="s">
        <v>538</v>
      </c>
      <c r="D519" s="162" t="s">
        <v>2092</v>
      </c>
      <c r="E519" s="163" t="s">
        <v>2093</v>
      </c>
      <c r="F519" s="164" t="str">
        <f t="shared" si="8"/>
        <v>Fountain-013</v>
      </c>
      <c r="G519" s="168" t="s">
        <v>6993</v>
      </c>
      <c r="H519" s="162" t="s">
        <v>2094</v>
      </c>
    </row>
    <row r="520" spans="1:8" x14ac:dyDescent="0.25">
      <c r="A520" s="162" t="s">
        <v>2063</v>
      </c>
      <c r="B520" s="162" t="s">
        <v>2064</v>
      </c>
      <c r="C520" s="162" t="s">
        <v>542</v>
      </c>
      <c r="D520" s="162" t="s">
        <v>2095</v>
      </c>
      <c r="E520" s="163" t="s">
        <v>2096</v>
      </c>
      <c r="F520" s="164" t="str">
        <f t="shared" si="8"/>
        <v>Fountain-014</v>
      </c>
      <c r="G520" s="168" t="s">
        <v>6994</v>
      </c>
      <c r="H520" s="162" t="s">
        <v>2097</v>
      </c>
    </row>
    <row r="521" spans="1:8" x14ac:dyDescent="0.25">
      <c r="A521" s="162" t="s">
        <v>2063</v>
      </c>
      <c r="B521" s="162" t="s">
        <v>2064</v>
      </c>
      <c r="C521" s="162" t="s">
        <v>546</v>
      </c>
      <c r="D521" s="162" t="s">
        <v>2098</v>
      </c>
      <c r="E521" s="163" t="s">
        <v>2099</v>
      </c>
      <c r="F521" s="164" t="str">
        <f t="shared" si="8"/>
        <v>Fountain-015</v>
      </c>
      <c r="G521" s="168" t="s">
        <v>6995</v>
      </c>
      <c r="H521" s="162" t="s">
        <v>2100</v>
      </c>
    </row>
    <row r="522" spans="1:8" x14ac:dyDescent="0.25">
      <c r="A522" s="162" t="s">
        <v>2063</v>
      </c>
      <c r="B522" s="162" t="s">
        <v>2064</v>
      </c>
      <c r="C522" s="162" t="s">
        <v>550</v>
      </c>
      <c r="D522" s="162" t="s">
        <v>2101</v>
      </c>
      <c r="E522" s="163" t="s">
        <v>2102</v>
      </c>
      <c r="F522" s="164" t="str">
        <f t="shared" si="8"/>
        <v>Fountain-016</v>
      </c>
      <c r="G522" s="168" t="s">
        <v>6996</v>
      </c>
      <c r="H522" s="162" t="s">
        <v>2103</v>
      </c>
    </row>
    <row r="523" spans="1:8" x14ac:dyDescent="0.25">
      <c r="A523" s="162" t="s">
        <v>2063</v>
      </c>
      <c r="B523" s="162" t="s">
        <v>2064</v>
      </c>
      <c r="C523" s="162" t="s">
        <v>554</v>
      </c>
      <c r="D523" s="162" t="s">
        <v>2104</v>
      </c>
      <c r="E523" s="163" t="s">
        <v>2105</v>
      </c>
      <c r="F523" s="164" t="str">
        <f t="shared" si="8"/>
        <v>Fountain-017</v>
      </c>
      <c r="G523" s="168" t="s">
        <v>6997</v>
      </c>
      <c r="H523" s="162" t="s">
        <v>2106</v>
      </c>
    </row>
    <row r="524" spans="1:8" x14ac:dyDescent="0.25">
      <c r="A524" s="162" t="s">
        <v>2063</v>
      </c>
      <c r="B524" s="162" t="s">
        <v>2064</v>
      </c>
      <c r="C524" s="162" t="s">
        <v>558</v>
      </c>
      <c r="D524" s="162" t="s">
        <v>2107</v>
      </c>
      <c r="E524" s="163" t="s">
        <v>2108</v>
      </c>
      <c r="F524" s="164" t="str">
        <f t="shared" si="8"/>
        <v>Fountain-018</v>
      </c>
      <c r="G524" s="168" t="s">
        <v>6998</v>
      </c>
      <c r="H524" s="162" t="s">
        <v>2109</v>
      </c>
    </row>
    <row r="525" spans="1:8" x14ac:dyDescent="0.25">
      <c r="A525" s="162" t="s">
        <v>2063</v>
      </c>
      <c r="B525" s="162" t="s">
        <v>2064</v>
      </c>
      <c r="C525" s="162" t="s">
        <v>562</v>
      </c>
      <c r="D525" s="162" t="s">
        <v>2110</v>
      </c>
      <c r="E525" s="163" t="s">
        <v>2111</v>
      </c>
      <c r="F525" s="164" t="str">
        <f t="shared" si="8"/>
        <v>Fountain-019</v>
      </c>
      <c r="G525" s="168" t="s">
        <v>6999</v>
      </c>
      <c r="H525" s="162" t="s">
        <v>2112</v>
      </c>
    </row>
    <row r="526" spans="1:8" x14ac:dyDescent="0.25">
      <c r="A526" s="162" t="s">
        <v>2063</v>
      </c>
      <c r="B526" s="162" t="s">
        <v>2064</v>
      </c>
      <c r="C526" s="162" t="s">
        <v>566</v>
      </c>
      <c r="D526" s="162" t="s">
        <v>2113</v>
      </c>
      <c r="E526" s="163" t="s">
        <v>2114</v>
      </c>
      <c r="F526" s="164" t="str">
        <f t="shared" si="8"/>
        <v>Fountain-020</v>
      </c>
      <c r="G526" s="168" t="s">
        <v>7000</v>
      </c>
      <c r="H526" s="162" t="s">
        <v>2115</v>
      </c>
    </row>
    <row r="527" spans="1:8" x14ac:dyDescent="0.25">
      <c r="A527" s="162" t="s">
        <v>2063</v>
      </c>
      <c r="B527" s="162" t="s">
        <v>2064</v>
      </c>
      <c r="C527" s="162" t="s">
        <v>570</v>
      </c>
      <c r="D527" s="162" t="s">
        <v>2116</v>
      </c>
      <c r="E527" s="163" t="s">
        <v>2117</v>
      </c>
      <c r="F527" s="164" t="str">
        <f t="shared" si="8"/>
        <v>Fountain-021</v>
      </c>
      <c r="G527" s="168" t="s">
        <v>7001</v>
      </c>
      <c r="H527" s="162" t="s">
        <v>2118</v>
      </c>
    </row>
    <row r="528" spans="1:8" x14ac:dyDescent="0.25">
      <c r="A528" s="162" t="s">
        <v>2119</v>
      </c>
      <c r="B528" s="162" t="s">
        <v>2120</v>
      </c>
      <c r="C528" s="162" t="s">
        <v>490</v>
      </c>
      <c r="D528" s="162" t="s">
        <v>2121</v>
      </c>
      <c r="E528" s="163" t="s">
        <v>2122</v>
      </c>
      <c r="F528" s="164" t="str">
        <f t="shared" si="8"/>
        <v>Franklin-001</v>
      </c>
      <c r="G528" s="168" t="s">
        <v>7002</v>
      </c>
      <c r="H528" s="162" t="s">
        <v>2123</v>
      </c>
    </row>
    <row r="529" spans="1:8" x14ac:dyDescent="0.25">
      <c r="A529" s="162" t="s">
        <v>2119</v>
      </c>
      <c r="B529" s="162" t="s">
        <v>2120</v>
      </c>
      <c r="C529" s="162" t="s">
        <v>494</v>
      </c>
      <c r="D529" s="162" t="s">
        <v>2124</v>
      </c>
      <c r="E529" s="163" t="s">
        <v>2125</v>
      </c>
      <c r="F529" s="164" t="str">
        <f t="shared" si="8"/>
        <v>Franklin-002</v>
      </c>
      <c r="G529" s="168" t="s">
        <v>7003</v>
      </c>
      <c r="H529" s="162" t="s">
        <v>2126</v>
      </c>
    </row>
    <row r="530" spans="1:8" x14ac:dyDescent="0.25">
      <c r="A530" s="162" t="s">
        <v>2119</v>
      </c>
      <c r="B530" s="162" t="s">
        <v>2120</v>
      </c>
      <c r="C530" s="162" t="s">
        <v>498</v>
      </c>
      <c r="D530" s="162" t="s">
        <v>2127</v>
      </c>
      <c r="E530" s="163" t="s">
        <v>2128</v>
      </c>
      <c r="F530" s="164" t="str">
        <f t="shared" si="8"/>
        <v>Franklin-003</v>
      </c>
      <c r="G530" s="168" t="s">
        <v>7004</v>
      </c>
      <c r="H530" s="162" t="s">
        <v>2129</v>
      </c>
    </row>
    <row r="531" spans="1:8" x14ac:dyDescent="0.25">
      <c r="A531" s="162" t="s">
        <v>2119</v>
      </c>
      <c r="B531" s="162" t="s">
        <v>2120</v>
      </c>
      <c r="C531" s="162" t="s">
        <v>502</v>
      </c>
      <c r="D531" s="162" t="s">
        <v>2130</v>
      </c>
      <c r="E531" s="163" t="s">
        <v>2131</v>
      </c>
      <c r="F531" s="164" t="str">
        <f t="shared" si="8"/>
        <v>Franklin-004</v>
      </c>
      <c r="G531" s="168" t="s">
        <v>7005</v>
      </c>
      <c r="H531" s="162" t="s">
        <v>2132</v>
      </c>
    </row>
    <row r="532" spans="1:8" x14ac:dyDescent="0.25">
      <c r="A532" s="162" t="s">
        <v>2119</v>
      </c>
      <c r="B532" s="162" t="s">
        <v>2120</v>
      </c>
      <c r="C532" s="162" t="s">
        <v>506</v>
      </c>
      <c r="D532" s="162" t="s">
        <v>2133</v>
      </c>
      <c r="E532" s="163" t="s">
        <v>2134</v>
      </c>
      <c r="F532" s="164" t="str">
        <f t="shared" si="8"/>
        <v>Franklin-005</v>
      </c>
      <c r="G532" s="168" t="s">
        <v>7006</v>
      </c>
      <c r="H532" s="162" t="s">
        <v>2135</v>
      </c>
    </row>
    <row r="533" spans="1:8" x14ac:dyDescent="0.25">
      <c r="A533" s="162" t="s">
        <v>2119</v>
      </c>
      <c r="B533" s="162" t="s">
        <v>2120</v>
      </c>
      <c r="C533" s="162" t="s">
        <v>510</v>
      </c>
      <c r="D533" s="162" t="s">
        <v>2136</v>
      </c>
      <c r="E533" s="163" t="s">
        <v>2137</v>
      </c>
      <c r="F533" s="164" t="str">
        <f t="shared" si="8"/>
        <v>Franklin-006</v>
      </c>
      <c r="G533" s="168" t="s">
        <v>7007</v>
      </c>
      <c r="H533" s="162" t="s">
        <v>2138</v>
      </c>
    </row>
    <row r="534" spans="1:8" x14ac:dyDescent="0.25">
      <c r="A534" s="162" t="s">
        <v>2119</v>
      </c>
      <c r="B534" s="162" t="s">
        <v>2120</v>
      </c>
      <c r="C534" s="162" t="s">
        <v>514</v>
      </c>
      <c r="D534" s="162" t="s">
        <v>2139</v>
      </c>
      <c r="E534" s="163" t="s">
        <v>2140</v>
      </c>
      <c r="F534" s="164" t="str">
        <f t="shared" si="8"/>
        <v>Franklin-007</v>
      </c>
      <c r="G534" s="168" t="s">
        <v>7008</v>
      </c>
      <c r="H534" s="162" t="s">
        <v>2141</v>
      </c>
    </row>
    <row r="535" spans="1:8" x14ac:dyDescent="0.25">
      <c r="A535" s="162" t="s">
        <v>2119</v>
      </c>
      <c r="B535" s="162" t="s">
        <v>2120</v>
      </c>
      <c r="C535" s="162" t="s">
        <v>518</v>
      </c>
      <c r="D535" s="162" t="s">
        <v>2142</v>
      </c>
      <c r="E535" s="163" t="s">
        <v>2143</v>
      </c>
      <c r="F535" s="164" t="str">
        <f t="shared" si="8"/>
        <v>Franklin-008</v>
      </c>
      <c r="G535" s="168" t="s">
        <v>7009</v>
      </c>
      <c r="H535" s="162" t="s">
        <v>2144</v>
      </c>
    </row>
    <row r="536" spans="1:8" x14ac:dyDescent="0.25">
      <c r="A536" s="162" t="s">
        <v>2119</v>
      </c>
      <c r="B536" s="162" t="s">
        <v>2120</v>
      </c>
      <c r="C536" s="162" t="s">
        <v>522</v>
      </c>
      <c r="D536" s="162" t="s">
        <v>2145</v>
      </c>
      <c r="E536" s="163" t="s">
        <v>2146</v>
      </c>
      <c r="F536" s="164" t="str">
        <f t="shared" si="8"/>
        <v>Franklin-009</v>
      </c>
      <c r="G536" s="168" t="s">
        <v>7010</v>
      </c>
      <c r="H536" s="162" t="s">
        <v>2147</v>
      </c>
    </row>
    <row r="537" spans="1:8" x14ac:dyDescent="0.25">
      <c r="A537" s="162" t="s">
        <v>2119</v>
      </c>
      <c r="B537" s="162" t="s">
        <v>2120</v>
      </c>
      <c r="C537" s="162" t="s">
        <v>526</v>
      </c>
      <c r="D537" s="162" t="s">
        <v>2148</v>
      </c>
      <c r="E537" s="163" t="s">
        <v>2149</v>
      </c>
      <c r="F537" s="164" t="str">
        <f t="shared" si="8"/>
        <v>Franklin-010</v>
      </c>
      <c r="G537" s="168" t="s">
        <v>7011</v>
      </c>
      <c r="H537" s="162" t="s">
        <v>2150</v>
      </c>
    </row>
    <row r="538" spans="1:8" x14ac:dyDescent="0.25">
      <c r="A538" s="162" t="s">
        <v>2119</v>
      </c>
      <c r="B538" s="162" t="s">
        <v>2120</v>
      </c>
      <c r="C538" s="162" t="s">
        <v>530</v>
      </c>
      <c r="D538" s="162" t="s">
        <v>2151</v>
      </c>
      <c r="E538" s="163" t="s">
        <v>2152</v>
      </c>
      <c r="F538" s="164" t="str">
        <f t="shared" si="8"/>
        <v>Franklin-011</v>
      </c>
      <c r="G538" s="168" t="s">
        <v>7012</v>
      </c>
      <c r="H538" s="162" t="s">
        <v>2153</v>
      </c>
    </row>
    <row r="539" spans="1:8" x14ac:dyDescent="0.25">
      <c r="A539" s="162" t="s">
        <v>2119</v>
      </c>
      <c r="B539" s="162" t="s">
        <v>2120</v>
      </c>
      <c r="C539" s="162" t="s">
        <v>534</v>
      </c>
      <c r="D539" s="162" t="s">
        <v>2154</v>
      </c>
      <c r="E539" s="163" t="s">
        <v>2155</v>
      </c>
      <c r="F539" s="164" t="str">
        <f t="shared" si="8"/>
        <v>Franklin-012</v>
      </c>
      <c r="G539" s="168" t="s">
        <v>7013</v>
      </c>
      <c r="H539" s="162" t="s">
        <v>2115</v>
      </c>
    </row>
    <row r="540" spans="1:8" x14ac:dyDescent="0.25">
      <c r="A540" s="162" t="s">
        <v>2119</v>
      </c>
      <c r="B540" s="162" t="s">
        <v>2120</v>
      </c>
      <c r="C540" s="162" t="s">
        <v>538</v>
      </c>
      <c r="D540" s="162" t="s">
        <v>2156</v>
      </c>
      <c r="E540" s="163" t="s">
        <v>2157</v>
      </c>
      <c r="F540" s="164" t="str">
        <f t="shared" si="8"/>
        <v>Franklin-013</v>
      </c>
      <c r="G540" s="168" t="s">
        <v>7014</v>
      </c>
      <c r="H540" s="162" t="s">
        <v>2158</v>
      </c>
    </row>
    <row r="541" spans="1:8" x14ac:dyDescent="0.25">
      <c r="A541" s="162" t="s">
        <v>2119</v>
      </c>
      <c r="B541" s="162" t="s">
        <v>2120</v>
      </c>
      <c r="C541" s="162" t="s">
        <v>542</v>
      </c>
      <c r="D541" s="162" t="s">
        <v>2159</v>
      </c>
      <c r="E541" s="163" t="s">
        <v>2160</v>
      </c>
      <c r="F541" s="164" t="str">
        <f t="shared" si="8"/>
        <v>Franklin-014</v>
      </c>
      <c r="G541" s="168" t="s">
        <v>7015</v>
      </c>
      <c r="H541" s="162" t="s">
        <v>2161</v>
      </c>
    </row>
    <row r="542" spans="1:8" x14ac:dyDescent="0.25">
      <c r="A542" s="162" t="s">
        <v>2119</v>
      </c>
      <c r="B542" s="162" t="s">
        <v>2120</v>
      </c>
      <c r="C542" s="162" t="s">
        <v>546</v>
      </c>
      <c r="D542" s="162" t="s">
        <v>2162</v>
      </c>
      <c r="E542" s="163" t="s">
        <v>2163</v>
      </c>
      <c r="F542" s="164" t="str">
        <f t="shared" si="8"/>
        <v>Franklin-015</v>
      </c>
      <c r="G542" s="168" t="s">
        <v>7016</v>
      </c>
      <c r="H542" s="162" t="s">
        <v>2164</v>
      </c>
    </row>
    <row r="543" spans="1:8" x14ac:dyDescent="0.25">
      <c r="A543" s="162" t="s">
        <v>2119</v>
      </c>
      <c r="B543" s="162" t="s">
        <v>2120</v>
      </c>
      <c r="C543" s="162" t="s">
        <v>550</v>
      </c>
      <c r="D543" s="162" t="s">
        <v>2165</v>
      </c>
      <c r="E543" s="163" t="s">
        <v>2166</v>
      </c>
      <c r="F543" s="164" t="str">
        <f t="shared" si="8"/>
        <v>Franklin-016</v>
      </c>
      <c r="G543" s="168" t="s">
        <v>7017</v>
      </c>
      <c r="H543" s="162" t="s">
        <v>682</v>
      </c>
    </row>
    <row r="544" spans="1:8" x14ac:dyDescent="0.25">
      <c r="A544" s="162" t="s">
        <v>2119</v>
      </c>
      <c r="B544" s="162" t="s">
        <v>2120</v>
      </c>
      <c r="C544" s="162" t="s">
        <v>554</v>
      </c>
      <c r="D544" s="162" t="s">
        <v>2167</v>
      </c>
      <c r="E544" s="163" t="s">
        <v>2168</v>
      </c>
      <c r="F544" s="164" t="str">
        <f t="shared" si="8"/>
        <v>Franklin-017</v>
      </c>
      <c r="G544" s="168" t="s">
        <v>7018</v>
      </c>
      <c r="H544" s="162" t="s">
        <v>2169</v>
      </c>
    </row>
    <row r="545" spans="1:8" x14ac:dyDescent="0.25">
      <c r="A545" s="162" t="s">
        <v>2119</v>
      </c>
      <c r="B545" s="162" t="s">
        <v>2120</v>
      </c>
      <c r="C545" s="162" t="s">
        <v>558</v>
      </c>
      <c r="D545" s="162" t="s">
        <v>2170</v>
      </c>
      <c r="E545" s="163" t="s">
        <v>2171</v>
      </c>
      <c r="F545" s="164" t="str">
        <f t="shared" si="8"/>
        <v>Franklin-018</v>
      </c>
      <c r="G545" s="168" t="s">
        <v>7019</v>
      </c>
      <c r="H545" s="162" t="s">
        <v>2172</v>
      </c>
    </row>
    <row r="546" spans="1:8" x14ac:dyDescent="0.25">
      <c r="A546" s="162" t="s">
        <v>2119</v>
      </c>
      <c r="B546" s="162" t="s">
        <v>2120</v>
      </c>
      <c r="C546" s="162" t="s">
        <v>562</v>
      </c>
      <c r="D546" s="162" t="s">
        <v>2173</v>
      </c>
      <c r="E546" s="163" t="s">
        <v>2174</v>
      </c>
      <c r="F546" s="164" t="str">
        <f t="shared" si="8"/>
        <v>Franklin-019</v>
      </c>
      <c r="G546" s="168" t="s">
        <v>7020</v>
      </c>
      <c r="H546" s="162" t="s">
        <v>2175</v>
      </c>
    </row>
    <row r="547" spans="1:8" x14ac:dyDescent="0.25">
      <c r="A547" s="162" t="s">
        <v>2119</v>
      </c>
      <c r="B547" s="162" t="s">
        <v>2120</v>
      </c>
      <c r="C547" s="162" t="s">
        <v>566</v>
      </c>
      <c r="D547" s="162" t="s">
        <v>2176</v>
      </c>
      <c r="E547" s="163" t="s">
        <v>2177</v>
      </c>
      <c r="F547" s="164" t="str">
        <f t="shared" si="8"/>
        <v>Franklin-020</v>
      </c>
      <c r="G547" s="168" t="s">
        <v>7021</v>
      </c>
      <c r="H547" s="162" t="s">
        <v>2178</v>
      </c>
    </row>
    <row r="548" spans="1:8" x14ac:dyDescent="0.25">
      <c r="A548" s="162" t="s">
        <v>2119</v>
      </c>
      <c r="B548" s="162" t="s">
        <v>2120</v>
      </c>
      <c r="C548" s="162" t="s">
        <v>570</v>
      </c>
      <c r="D548" s="162" t="s">
        <v>2179</v>
      </c>
      <c r="E548" s="163" t="s">
        <v>2180</v>
      </c>
      <c r="F548" s="164" t="str">
        <f t="shared" si="8"/>
        <v>Franklin-021</v>
      </c>
      <c r="G548" s="168" t="s">
        <v>7022</v>
      </c>
      <c r="H548" s="162" t="s">
        <v>2181</v>
      </c>
    </row>
    <row r="549" spans="1:8" x14ac:dyDescent="0.25">
      <c r="A549" s="162" t="s">
        <v>2119</v>
      </c>
      <c r="B549" s="162" t="s">
        <v>2120</v>
      </c>
      <c r="C549" s="162" t="s">
        <v>574</v>
      </c>
      <c r="D549" s="162" t="s">
        <v>2182</v>
      </c>
      <c r="E549" s="163" t="s">
        <v>2183</v>
      </c>
      <c r="F549" s="164" t="str">
        <f t="shared" si="8"/>
        <v>Franklin-022</v>
      </c>
      <c r="G549" s="168" t="s">
        <v>7023</v>
      </c>
      <c r="H549" s="162" t="s">
        <v>2184</v>
      </c>
    </row>
    <row r="550" spans="1:8" x14ac:dyDescent="0.25">
      <c r="A550" s="162" t="s">
        <v>2119</v>
      </c>
      <c r="B550" s="162" t="s">
        <v>2120</v>
      </c>
      <c r="C550" s="162" t="s">
        <v>578</v>
      </c>
      <c r="D550" s="162" t="s">
        <v>2185</v>
      </c>
      <c r="E550" s="163" t="s">
        <v>2186</v>
      </c>
      <c r="F550" s="164" t="str">
        <f t="shared" si="8"/>
        <v>Franklin-023</v>
      </c>
      <c r="G550" s="168" t="s">
        <v>7024</v>
      </c>
      <c r="H550" s="162" t="s">
        <v>2187</v>
      </c>
    </row>
    <row r="551" spans="1:8" x14ac:dyDescent="0.25">
      <c r="A551" s="162" t="s">
        <v>2119</v>
      </c>
      <c r="B551" s="162" t="s">
        <v>2120</v>
      </c>
      <c r="C551" s="162" t="s">
        <v>845</v>
      </c>
      <c r="D551" s="162" t="s">
        <v>2188</v>
      </c>
      <c r="E551" s="163" t="s">
        <v>2189</v>
      </c>
      <c r="F551" s="164" t="str">
        <f t="shared" si="8"/>
        <v>Franklin-024</v>
      </c>
      <c r="G551" s="168" t="s">
        <v>7025</v>
      </c>
      <c r="H551" s="162" t="s">
        <v>2190</v>
      </c>
    </row>
    <row r="552" spans="1:8" x14ac:dyDescent="0.25">
      <c r="A552" s="162" t="s">
        <v>2119</v>
      </c>
      <c r="B552" s="162" t="s">
        <v>2120</v>
      </c>
      <c r="C552" s="162" t="s">
        <v>849</v>
      </c>
      <c r="D552" s="162" t="s">
        <v>2191</v>
      </c>
      <c r="E552" s="163" t="s">
        <v>2192</v>
      </c>
      <c r="F552" s="164" t="str">
        <f t="shared" si="8"/>
        <v>Franklin-025</v>
      </c>
      <c r="G552" s="168" t="s">
        <v>7026</v>
      </c>
      <c r="H552" s="162" t="s">
        <v>2193</v>
      </c>
    </row>
    <row r="553" spans="1:8" x14ac:dyDescent="0.25">
      <c r="A553" s="162" t="s">
        <v>2119</v>
      </c>
      <c r="B553" s="162" t="s">
        <v>2120</v>
      </c>
      <c r="C553" s="162" t="s">
        <v>1001</v>
      </c>
      <c r="D553" s="162" t="s">
        <v>2194</v>
      </c>
      <c r="E553" s="163" t="s">
        <v>2195</v>
      </c>
      <c r="F553" s="164" t="str">
        <f t="shared" si="8"/>
        <v>Franklin-026</v>
      </c>
      <c r="G553" s="168" t="s">
        <v>7027</v>
      </c>
      <c r="H553" s="162" t="s">
        <v>2196</v>
      </c>
    </row>
    <row r="554" spans="1:8" x14ac:dyDescent="0.25">
      <c r="A554" s="162" t="s">
        <v>2197</v>
      </c>
      <c r="B554" s="162" t="s">
        <v>2198</v>
      </c>
      <c r="C554" s="162" t="s">
        <v>490</v>
      </c>
      <c r="D554" s="162" t="s">
        <v>2199</v>
      </c>
      <c r="E554" s="163" t="s">
        <v>2200</v>
      </c>
      <c r="F554" s="164" t="str">
        <f t="shared" si="8"/>
        <v>Fulton-001</v>
      </c>
      <c r="G554" s="168" t="s">
        <v>7028</v>
      </c>
      <c r="H554" s="162" t="s">
        <v>2201</v>
      </c>
    </row>
    <row r="555" spans="1:8" x14ac:dyDescent="0.25">
      <c r="A555" s="162" t="s">
        <v>2197</v>
      </c>
      <c r="B555" s="162" t="s">
        <v>2198</v>
      </c>
      <c r="C555" s="162" t="s">
        <v>494</v>
      </c>
      <c r="D555" s="162" t="s">
        <v>2202</v>
      </c>
      <c r="E555" s="163" t="s">
        <v>2203</v>
      </c>
      <c r="F555" s="164" t="str">
        <f t="shared" si="8"/>
        <v>Fulton-002</v>
      </c>
      <c r="G555" s="168" t="s">
        <v>7029</v>
      </c>
      <c r="H555" s="162" t="s">
        <v>2204</v>
      </c>
    </row>
    <row r="556" spans="1:8" x14ac:dyDescent="0.25">
      <c r="A556" s="162" t="s">
        <v>2197</v>
      </c>
      <c r="B556" s="162" t="s">
        <v>2198</v>
      </c>
      <c r="C556" s="162" t="s">
        <v>498</v>
      </c>
      <c r="D556" s="162" t="s">
        <v>2205</v>
      </c>
      <c r="E556" s="163" t="s">
        <v>2206</v>
      </c>
      <c r="F556" s="164" t="str">
        <f t="shared" si="8"/>
        <v>Fulton-003</v>
      </c>
      <c r="G556" s="168" t="s">
        <v>7030</v>
      </c>
      <c r="H556" s="162" t="s">
        <v>2207</v>
      </c>
    </row>
    <row r="557" spans="1:8" x14ac:dyDescent="0.25">
      <c r="A557" s="162" t="s">
        <v>2197</v>
      </c>
      <c r="B557" s="162" t="s">
        <v>2198</v>
      </c>
      <c r="C557" s="162" t="s">
        <v>502</v>
      </c>
      <c r="D557" s="162" t="s">
        <v>2208</v>
      </c>
      <c r="E557" s="163" t="s">
        <v>2209</v>
      </c>
      <c r="F557" s="164" t="str">
        <f t="shared" si="8"/>
        <v>Fulton-004</v>
      </c>
      <c r="G557" s="168" t="s">
        <v>7031</v>
      </c>
      <c r="H557" s="162" t="s">
        <v>2210</v>
      </c>
    </row>
    <row r="558" spans="1:8" x14ac:dyDescent="0.25">
      <c r="A558" s="162" t="s">
        <v>2197</v>
      </c>
      <c r="B558" s="162" t="s">
        <v>2198</v>
      </c>
      <c r="C558" s="162" t="s">
        <v>506</v>
      </c>
      <c r="D558" s="162" t="s">
        <v>2211</v>
      </c>
      <c r="E558" s="163" t="s">
        <v>2212</v>
      </c>
      <c r="F558" s="164" t="str">
        <f t="shared" si="8"/>
        <v>Fulton-005</v>
      </c>
      <c r="G558" s="168" t="s">
        <v>7032</v>
      </c>
      <c r="H558" s="162" t="s">
        <v>2213</v>
      </c>
    </row>
    <row r="559" spans="1:8" x14ac:dyDescent="0.25">
      <c r="A559" s="162" t="s">
        <v>2197</v>
      </c>
      <c r="B559" s="162" t="s">
        <v>2198</v>
      </c>
      <c r="C559" s="162" t="s">
        <v>510</v>
      </c>
      <c r="D559" s="162" t="s">
        <v>2214</v>
      </c>
      <c r="E559" s="163" t="s">
        <v>2215</v>
      </c>
      <c r="F559" s="164" t="str">
        <f t="shared" si="8"/>
        <v>Fulton-006</v>
      </c>
      <c r="G559" s="168" t="s">
        <v>7033</v>
      </c>
      <c r="H559" s="162" t="s">
        <v>2216</v>
      </c>
    </row>
    <row r="560" spans="1:8" x14ac:dyDescent="0.25">
      <c r="A560" s="162" t="s">
        <v>2197</v>
      </c>
      <c r="B560" s="162" t="s">
        <v>2198</v>
      </c>
      <c r="C560" s="162" t="s">
        <v>514</v>
      </c>
      <c r="D560" s="162" t="s">
        <v>2217</v>
      </c>
      <c r="E560" s="163" t="s">
        <v>2218</v>
      </c>
      <c r="F560" s="164" t="str">
        <f t="shared" si="8"/>
        <v>Fulton-007</v>
      </c>
      <c r="G560" s="168" t="s">
        <v>7034</v>
      </c>
      <c r="H560" s="162" t="s">
        <v>2219</v>
      </c>
    </row>
    <row r="561" spans="1:8" x14ac:dyDescent="0.25">
      <c r="A561" s="162" t="s">
        <v>2197</v>
      </c>
      <c r="B561" s="162" t="s">
        <v>2198</v>
      </c>
      <c r="C561" s="162" t="s">
        <v>518</v>
      </c>
      <c r="D561" s="162" t="s">
        <v>2220</v>
      </c>
      <c r="E561" s="163" t="s">
        <v>2221</v>
      </c>
      <c r="F561" s="164" t="str">
        <f t="shared" si="8"/>
        <v>Fulton-008</v>
      </c>
      <c r="G561" s="168" t="s">
        <v>7035</v>
      </c>
      <c r="H561" s="162" t="s">
        <v>2222</v>
      </c>
    </row>
    <row r="562" spans="1:8" x14ac:dyDescent="0.25">
      <c r="A562" s="162" t="s">
        <v>2197</v>
      </c>
      <c r="B562" s="162" t="s">
        <v>2198</v>
      </c>
      <c r="C562" s="162" t="s">
        <v>522</v>
      </c>
      <c r="D562" s="162" t="s">
        <v>2223</v>
      </c>
      <c r="E562" s="163" t="s">
        <v>2224</v>
      </c>
      <c r="F562" s="164" t="str">
        <f t="shared" si="8"/>
        <v>Fulton-009</v>
      </c>
      <c r="G562" s="168" t="s">
        <v>7036</v>
      </c>
      <c r="H562" s="162" t="s">
        <v>2225</v>
      </c>
    </row>
    <row r="563" spans="1:8" x14ac:dyDescent="0.25">
      <c r="A563" s="162" t="s">
        <v>2197</v>
      </c>
      <c r="B563" s="162" t="s">
        <v>2198</v>
      </c>
      <c r="C563" s="162" t="s">
        <v>530</v>
      </c>
      <c r="D563" s="162" t="s">
        <v>2226</v>
      </c>
      <c r="E563" s="163" t="s">
        <v>2227</v>
      </c>
      <c r="F563" s="164" t="str">
        <f t="shared" si="8"/>
        <v>Fulton-011</v>
      </c>
      <c r="G563" s="168" t="s">
        <v>7037</v>
      </c>
      <c r="H563" s="162" t="s">
        <v>2228</v>
      </c>
    </row>
    <row r="564" spans="1:8" x14ac:dyDescent="0.25">
      <c r="A564" s="162" t="s">
        <v>2197</v>
      </c>
      <c r="B564" s="162" t="s">
        <v>2198</v>
      </c>
      <c r="C564" s="162" t="s">
        <v>534</v>
      </c>
      <c r="D564" s="162" t="s">
        <v>833</v>
      </c>
      <c r="E564" s="163" t="s">
        <v>2229</v>
      </c>
      <c r="F564" s="164" t="str">
        <f t="shared" si="8"/>
        <v>Fulton-012</v>
      </c>
      <c r="G564" s="168" t="s">
        <v>7038</v>
      </c>
      <c r="H564" s="162" t="s">
        <v>2230</v>
      </c>
    </row>
    <row r="565" spans="1:8" x14ac:dyDescent="0.25">
      <c r="A565" s="162" t="s">
        <v>2197</v>
      </c>
      <c r="B565" s="162" t="s">
        <v>2198</v>
      </c>
      <c r="C565" s="162" t="s">
        <v>538</v>
      </c>
      <c r="D565" s="162" t="s">
        <v>2231</v>
      </c>
      <c r="E565" s="163" t="s">
        <v>2232</v>
      </c>
      <c r="F565" s="164" t="str">
        <f t="shared" si="8"/>
        <v>Fulton-013</v>
      </c>
      <c r="G565" s="168" t="s">
        <v>7039</v>
      </c>
      <c r="H565" s="162" t="s">
        <v>2233</v>
      </c>
    </row>
    <row r="566" spans="1:8" x14ac:dyDescent="0.25">
      <c r="A566" s="162" t="s">
        <v>2197</v>
      </c>
      <c r="B566" s="162" t="s">
        <v>2198</v>
      </c>
      <c r="C566" s="162" t="s">
        <v>542</v>
      </c>
      <c r="D566" s="162" t="s">
        <v>2234</v>
      </c>
      <c r="E566" s="163" t="s">
        <v>2235</v>
      </c>
      <c r="F566" s="164" t="str">
        <f t="shared" si="8"/>
        <v>Fulton-014</v>
      </c>
      <c r="G566" s="168" t="s">
        <v>7040</v>
      </c>
      <c r="H566" s="162" t="s">
        <v>2236</v>
      </c>
    </row>
    <row r="567" spans="1:8" x14ac:dyDescent="0.25">
      <c r="A567" s="162" t="s">
        <v>2197</v>
      </c>
      <c r="B567" s="162" t="s">
        <v>2198</v>
      </c>
      <c r="C567" s="162" t="s">
        <v>546</v>
      </c>
      <c r="D567" s="162" t="s">
        <v>2237</v>
      </c>
      <c r="E567" s="163" t="s">
        <v>2238</v>
      </c>
      <c r="F567" s="164" t="str">
        <f t="shared" si="8"/>
        <v>Fulton-015</v>
      </c>
      <c r="G567" s="168" t="s">
        <v>7041</v>
      </c>
      <c r="H567" s="162" t="s">
        <v>2239</v>
      </c>
    </row>
    <row r="568" spans="1:8" x14ac:dyDescent="0.25">
      <c r="A568" s="162" t="s">
        <v>2240</v>
      </c>
      <c r="B568" s="162" t="s">
        <v>2241</v>
      </c>
      <c r="C568" s="162" t="s">
        <v>490</v>
      </c>
      <c r="D568" s="162" t="s">
        <v>2242</v>
      </c>
      <c r="E568" s="163" t="s">
        <v>2243</v>
      </c>
      <c r="F568" s="164" t="str">
        <f t="shared" si="8"/>
        <v>Gibson-001</v>
      </c>
      <c r="G568" s="168" t="s">
        <v>7042</v>
      </c>
      <c r="H568" s="162" t="s">
        <v>1946</v>
      </c>
    </row>
    <row r="569" spans="1:8" x14ac:dyDescent="0.25">
      <c r="A569" s="162" t="s">
        <v>2240</v>
      </c>
      <c r="B569" s="162" t="s">
        <v>2241</v>
      </c>
      <c r="C569" s="162" t="s">
        <v>494</v>
      </c>
      <c r="D569" s="162" t="s">
        <v>2244</v>
      </c>
      <c r="E569" s="163" t="s">
        <v>2245</v>
      </c>
      <c r="F569" s="164" t="str">
        <f t="shared" si="8"/>
        <v>Gibson-002</v>
      </c>
      <c r="G569" s="168" t="s">
        <v>7043</v>
      </c>
      <c r="H569" s="162" t="s">
        <v>2246</v>
      </c>
    </row>
    <row r="570" spans="1:8" x14ac:dyDescent="0.25">
      <c r="A570" s="162" t="s">
        <v>2240</v>
      </c>
      <c r="B570" s="162" t="s">
        <v>2241</v>
      </c>
      <c r="C570" s="162" t="s">
        <v>498</v>
      </c>
      <c r="D570" s="162" t="s">
        <v>2247</v>
      </c>
      <c r="E570" s="163" t="s">
        <v>2248</v>
      </c>
      <c r="F570" s="164" t="str">
        <f t="shared" si="8"/>
        <v>Gibson-003</v>
      </c>
      <c r="G570" s="168" t="s">
        <v>7044</v>
      </c>
      <c r="H570" s="162" t="s">
        <v>2249</v>
      </c>
    </row>
    <row r="571" spans="1:8" x14ac:dyDescent="0.25">
      <c r="A571" s="162" t="s">
        <v>2240</v>
      </c>
      <c r="B571" s="162" t="s">
        <v>2241</v>
      </c>
      <c r="C571" s="162" t="s">
        <v>502</v>
      </c>
      <c r="D571" s="162" t="s">
        <v>1331</v>
      </c>
      <c r="E571" s="163" t="s">
        <v>2250</v>
      </c>
      <c r="F571" s="164" t="str">
        <f t="shared" si="8"/>
        <v>Gibson-004</v>
      </c>
      <c r="G571" s="168" t="s">
        <v>7045</v>
      </c>
      <c r="H571" s="162" t="s">
        <v>2251</v>
      </c>
    </row>
    <row r="572" spans="1:8" x14ac:dyDescent="0.25">
      <c r="A572" s="162" t="s">
        <v>2240</v>
      </c>
      <c r="B572" s="162" t="s">
        <v>2241</v>
      </c>
      <c r="C572" s="162" t="s">
        <v>506</v>
      </c>
      <c r="D572" s="162" t="s">
        <v>2252</v>
      </c>
      <c r="E572" s="163" t="s">
        <v>2253</v>
      </c>
      <c r="F572" s="164" t="str">
        <f t="shared" si="8"/>
        <v>Gibson-005</v>
      </c>
      <c r="G572" s="168" t="s">
        <v>7046</v>
      </c>
      <c r="H572" s="162" t="s">
        <v>2254</v>
      </c>
    </row>
    <row r="573" spans="1:8" x14ac:dyDescent="0.25">
      <c r="A573" s="162" t="s">
        <v>2240</v>
      </c>
      <c r="B573" s="162" t="s">
        <v>2241</v>
      </c>
      <c r="C573" s="162" t="s">
        <v>510</v>
      </c>
      <c r="D573" s="162" t="s">
        <v>1840</v>
      </c>
      <c r="E573" s="163" t="s">
        <v>2255</v>
      </c>
      <c r="F573" s="164" t="str">
        <f t="shared" si="8"/>
        <v>Gibson-006</v>
      </c>
      <c r="G573" s="168" t="s">
        <v>7047</v>
      </c>
      <c r="H573" s="162" t="s">
        <v>2256</v>
      </c>
    </row>
    <row r="574" spans="1:8" x14ac:dyDescent="0.25">
      <c r="A574" s="162" t="s">
        <v>2240</v>
      </c>
      <c r="B574" s="162" t="s">
        <v>2241</v>
      </c>
      <c r="C574" s="162" t="s">
        <v>514</v>
      </c>
      <c r="D574" s="162" t="s">
        <v>2257</v>
      </c>
      <c r="E574" s="163" t="s">
        <v>2258</v>
      </c>
      <c r="F574" s="164" t="str">
        <f t="shared" si="8"/>
        <v>Gibson-007</v>
      </c>
      <c r="G574" s="168" t="s">
        <v>7048</v>
      </c>
      <c r="H574" s="162" t="s">
        <v>2259</v>
      </c>
    </row>
    <row r="575" spans="1:8" x14ac:dyDescent="0.25">
      <c r="A575" s="162" t="s">
        <v>2240</v>
      </c>
      <c r="B575" s="162" t="s">
        <v>2241</v>
      </c>
      <c r="C575" s="162" t="s">
        <v>522</v>
      </c>
      <c r="D575" s="162" t="s">
        <v>2260</v>
      </c>
      <c r="E575" s="163" t="s">
        <v>2261</v>
      </c>
      <c r="F575" s="164" t="str">
        <f t="shared" si="8"/>
        <v>Gibson-009</v>
      </c>
      <c r="G575" s="168" t="s">
        <v>7049</v>
      </c>
      <c r="H575" s="162" t="s">
        <v>2262</v>
      </c>
    </row>
    <row r="576" spans="1:8" x14ac:dyDescent="0.25">
      <c r="A576" s="162" t="s">
        <v>2240</v>
      </c>
      <c r="B576" s="162" t="s">
        <v>2241</v>
      </c>
      <c r="C576" s="162" t="s">
        <v>554</v>
      </c>
      <c r="D576" s="162" t="s">
        <v>929</v>
      </c>
      <c r="E576" s="163" t="s">
        <v>2263</v>
      </c>
      <c r="F576" s="164" t="str">
        <f t="shared" si="8"/>
        <v>Gibson-017</v>
      </c>
      <c r="G576" s="168" t="s">
        <v>7050</v>
      </c>
      <c r="H576" s="162" t="s">
        <v>2264</v>
      </c>
    </row>
    <row r="577" spans="1:8" x14ac:dyDescent="0.25">
      <c r="A577" s="162" t="s">
        <v>2240</v>
      </c>
      <c r="B577" s="162" t="s">
        <v>2241</v>
      </c>
      <c r="C577" s="162" t="s">
        <v>558</v>
      </c>
      <c r="D577" s="162" t="s">
        <v>2265</v>
      </c>
      <c r="E577" s="163" t="s">
        <v>2266</v>
      </c>
      <c r="F577" s="164" t="str">
        <f t="shared" si="8"/>
        <v>Gibson-018</v>
      </c>
      <c r="G577" s="168" t="s">
        <v>7051</v>
      </c>
      <c r="H577" s="162" t="s">
        <v>2267</v>
      </c>
    </row>
    <row r="578" spans="1:8" x14ac:dyDescent="0.25">
      <c r="A578" s="162" t="s">
        <v>2240</v>
      </c>
      <c r="B578" s="162" t="s">
        <v>2241</v>
      </c>
      <c r="C578" s="162" t="s">
        <v>562</v>
      </c>
      <c r="D578" s="162" t="s">
        <v>2268</v>
      </c>
      <c r="E578" s="163" t="s">
        <v>2269</v>
      </c>
      <c r="F578" s="164" t="str">
        <f t="shared" si="8"/>
        <v>Gibson-019</v>
      </c>
      <c r="G578" s="168" t="s">
        <v>7052</v>
      </c>
      <c r="H578" s="162" t="s">
        <v>2270</v>
      </c>
    </row>
    <row r="579" spans="1:8" x14ac:dyDescent="0.25">
      <c r="A579" s="162" t="s">
        <v>2240</v>
      </c>
      <c r="B579" s="162" t="s">
        <v>2241</v>
      </c>
      <c r="C579" s="162" t="s">
        <v>566</v>
      </c>
      <c r="D579" s="162" t="s">
        <v>2271</v>
      </c>
      <c r="E579" s="163" t="s">
        <v>2272</v>
      </c>
      <c r="F579" s="164" t="str">
        <f t="shared" ref="F579:F642" si="9">B579&amp;"-"&amp;C579</f>
        <v>Gibson-020</v>
      </c>
      <c r="G579" s="168" t="s">
        <v>7053</v>
      </c>
      <c r="H579" s="162" t="s">
        <v>2273</v>
      </c>
    </row>
    <row r="580" spans="1:8" x14ac:dyDescent="0.25">
      <c r="A580" s="162" t="s">
        <v>2240</v>
      </c>
      <c r="B580" s="162" t="s">
        <v>2241</v>
      </c>
      <c r="C580" s="162" t="s">
        <v>570</v>
      </c>
      <c r="D580" s="162" t="s">
        <v>1443</v>
      </c>
      <c r="E580" s="163" t="s">
        <v>2274</v>
      </c>
      <c r="F580" s="164" t="str">
        <f t="shared" si="9"/>
        <v>Gibson-021</v>
      </c>
      <c r="G580" s="168" t="s">
        <v>226</v>
      </c>
      <c r="H580" s="162" t="s">
        <v>2275</v>
      </c>
    </row>
    <row r="581" spans="1:8" x14ac:dyDescent="0.25">
      <c r="A581" s="162" t="s">
        <v>2240</v>
      </c>
      <c r="B581" s="162" t="s">
        <v>2241</v>
      </c>
      <c r="C581" s="162" t="s">
        <v>574</v>
      </c>
      <c r="D581" s="162" t="s">
        <v>2276</v>
      </c>
      <c r="E581" s="163" t="s">
        <v>2277</v>
      </c>
      <c r="F581" s="164" t="str">
        <f t="shared" si="9"/>
        <v>Gibson-022</v>
      </c>
      <c r="G581" s="168" t="s">
        <v>7054</v>
      </c>
      <c r="H581" s="162" t="s">
        <v>2278</v>
      </c>
    </row>
    <row r="582" spans="1:8" x14ac:dyDescent="0.25">
      <c r="A582" s="162" t="s">
        <v>2240</v>
      </c>
      <c r="B582" s="162" t="s">
        <v>2241</v>
      </c>
      <c r="C582" s="162" t="s">
        <v>578</v>
      </c>
      <c r="D582" s="162" t="s">
        <v>2110</v>
      </c>
      <c r="E582" s="163" t="s">
        <v>2279</v>
      </c>
      <c r="F582" s="164" t="str">
        <f t="shared" si="9"/>
        <v>Gibson-023</v>
      </c>
      <c r="G582" s="168" t="s">
        <v>7055</v>
      </c>
      <c r="H582" s="162" t="s">
        <v>2280</v>
      </c>
    </row>
    <row r="583" spans="1:8" x14ac:dyDescent="0.25">
      <c r="A583" s="162" t="s">
        <v>2240</v>
      </c>
      <c r="B583" s="162" t="s">
        <v>2241</v>
      </c>
      <c r="C583" s="162" t="s">
        <v>845</v>
      </c>
      <c r="D583" s="162" t="s">
        <v>287</v>
      </c>
      <c r="E583" s="163" t="s">
        <v>2281</v>
      </c>
      <c r="F583" s="164" t="str">
        <f t="shared" si="9"/>
        <v>Gibson-024</v>
      </c>
      <c r="G583" s="168" t="s">
        <v>7056</v>
      </c>
      <c r="H583" s="162" t="s">
        <v>2282</v>
      </c>
    </row>
    <row r="584" spans="1:8" x14ac:dyDescent="0.25">
      <c r="A584" s="162" t="s">
        <v>2240</v>
      </c>
      <c r="B584" s="162" t="s">
        <v>2241</v>
      </c>
      <c r="C584" s="162" t="s">
        <v>849</v>
      </c>
      <c r="D584" s="162" t="s">
        <v>900</v>
      </c>
      <c r="E584" s="163" t="s">
        <v>2283</v>
      </c>
      <c r="F584" s="164" t="str">
        <f t="shared" si="9"/>
        <v>Gibson-025</v>
      </c>
      <c r="G584" s="168" t="s">
        <v>7057</v>
      </c>
      <c r="H584" s="162" t="s">
        <v>2284</v>
      </c>
    </row>
    <row r="585" spans="1:8" x14ac:dyDescent="0.25">
      <c r="A585" s="162" t="s">
        <v>2240</v>
      </c>
      <c r="B585" s="162" t="s">
        <v>2241</v>
      </c>
      <c r="C585" s="162" t="s">
        <v>1001</v>
      </c>
      <c r="D585" s="162" t="s">
        <v>2285</v>
      </c>
      <c r="E585" s="163" t="s">
        <v>2286</v>
      </c>
      <c r="F585" s="164" t="str">
        <f t="shared" si="9"/>
        <v>Gibson-026</v>
      </c>
      <c r="G585" s="168" t="s">
        <v>7058</v>
      </c>
      <c r="H585" s="162" t="s">
        <v>2287</v>
      </c>
    </row>
    <row r="586" spans="1:8" x14ac:dyDescent="0.25">
      <c r="A586" s="162" t="s">
        <v>2240</v>
      </c>
      <c r="B586" s="162" t="s">
        <v>2241</v>
      </c>
      <c r="C586" s="162" t="s">
        <v>1004</v>
      </c>
      <c r="D586" s="162" t="s">
        <v>1876</v>
      </c>
      <c r="E586" s="163" t="s">
        <v>2288</v>
      </c>
      <c r="F586" s="164" t="str">
        <f t="shared" si="9"/>
        <v>Gibson-027</v>
      </c>
      <c r="G586" s="168" t="s">
        <v>7059</v>
      </c>
      <c r="H586" s="162" t="s">
        <v>2289</v>
      </c>
    </row>
    <row r="587" spans="1:8" x14ac:dyDescent="0.25">
      <c r="A587" s="162" t="s">
        <v>2240</v>
      </c>
      <c r="B587" s="162" t="s">
        <v>2241</v>
      </c>
      <c r="C587" s="162" t="s">
        <v>1223</v>
      </c>
      <c r="D587" s="162" t="s">
        <v>2290</v>
      </c>
      <c r="E587" s="163" t="s">
        <v>2291</v>
      </c>
      <c r="F587" s="164" t="str">
        <f t="shared" si="9"/>
        <v>Gibson-028</v>
      </c>
      <c r="G587" s="168" t="s">
        <v>7060</v>
      </c>
      <c r="H587" s="162" t="s">
        <v>2292</v>
      </c>
    </row>
    <row r="588" spans="1:8" x14ac:dyDescent="0.25">
      <c r="A588" s="162" t="s">
        <v>2293</v>
      </c>
      <c r="B588" s="162" t="s">
        <v>2294</v>
      </c>
      <c r="C588" s="162" t="s">
        <v>490</v>
      </c>
      <c r="D588" s="162" t="s">
        <v>934</v>
      </c>
      <c r="E588" s="163" t="s">
        <v>2295</v>
      </c>
      <c r="F588" s="164" t="str">
        <f t="shared" si="9"/>
        <v>Grant-001</v>
      </c>
      <c r="G588" s="168" t="s">
        <v>7061</v>
      </c>
      <c r="H588" s="162" t="s">
        <v>2296</v>
      </c>
    </row>
    <row r="589" spans="1:8" x14ac:dyDescent="0.25">
      <c r="A589" s="162" t="s">
        <v>2293</v>
      </c>
      <c r="B589" s="162" t="s">
        <v>2294</v>
      </c>
      <c r="C589" s="162" t="s">
        <v>494</v>
      </c>
      <c r="D589" s="162" t="s">
        <v>2297</v>
      </c>
      <c r="E589" s="163" t="s">
        <v>2298</v>
      </c>
      <c r="F589" s="164" t="str">
        <f t="shared" si="9"/>
        <v>Grant-002</v>
      </c>
      <c r="G589" s="168" t="s">
        <v>7062</v>
      </c>
      <c r="H589" s="162" t="s">
        <v>2299</v>
      </c>
    </row>
    <row r="590" spans="1:8" x14ac:dyDescent="0.25">
      <c r="A590" s="162" t="s">
        <v>2293</v>
      </c>
      <c r="B590" s="162" t="s">
        <v>2294</v>
      </c>
      <c r="C590" s="162" t="s">
        <v>502</v>
      </c>
      <c r="D590" s="162" t="s">
        <v>2300</v>
      </c>
      <c r="E590" s="163" t="s">
        <v>2301</v>
      </c>
      <c r="F590" s="164" t="str">
        <f t="shared" si="9"/>
        <v>Grant-004</v>
      </c>
      <c r="G590" s="168" t="s">
        <v>7063</v>
      </c>
      <c r="H590" s="162" t="s">
        <v>2302</v>
      </c>
    </row>
    <row r="591" spans="1:8" x14ac:dyDescent="0.25">
      <c r="A591" s="162" t="s">
        <v>2293</v>
      </c>
      <c r="B591" s="162" t="s">
        <v>2294</v>
      </c>
      <c r="C591" s="162" t="s">
        <v>510</v>
      </c>
      <c r="D591" s="162" t="s">
        <v>2303</v>
      </c>
      <c r="E591" s="163" t="s">
        <v>2304</v>
      </c>
      <c r="F591" s="164" t="str">
        <f t="shared" si="9"/>
        <v>Grant-006</v>
      </c>
      <c r="G591" s="168" t="s">
        <v>7064</v>
      </c>
      <c r="H591" s="162" t="s">
        <v>2305</v>
      </c>
    </row>
    <row r="592" spans="1:8" x14ac:dyDescent="0.25">
      <c r="A592" s="162" t="s">
        <v>2293</v>
      </c>
      <c r="B592" s="162" t="s">
        <v>2294</v>
      </c>
      <c r="C592" s="162" t="s">
        <v>514</v>
      </c>
      <c r="D592" s="162" t="s">
        <v>2306</v>
      </c>
      <c r="E592" s="163" t="s">
        <v>2307</v>
      </c>
      <c r="F592" s="164" t="str">
        <f t="shared" si="9"/>
        <v>Grant-007</v>
      </c>
      <c r="G592" s="168" t="s">
        <v>7065</v>
      </c>
      <c r="H592" s="162" t="s">
        <v>2308</v>
      </c>
    </row>
    <row r="593" spans="1:8" x14ac:dyDescent="0.25">
      <c r="A593" s="162" t="s">
        <v>2293</v>
      </c>
      <c r="B593" s="162" t="s">
        <v>2294</v>
      </c>
      <c r="C593" s="162" t="s">
        <v>518</v>
      </c>
      <c r="D593" s="162" t="s">
        <v>2309</v>
      </c>
      <c r="E593" s="163" t="s">
        <v>2310</v>
      </c>
      <c r="F593" s="164" t="str">
        <f t="shared" si="9"/>
        <v>Grant-008</v>
      </c>
      <c r="G593" s="168" t="s">
        <v>7066</v>
      </c>
      <c r="H593" s="162" t="s">
        <v>2311</v>
      </c>
    </row>
    <row r="594" spans="1:8" x14ac:dyDescent="0.25">
      <c r="A594" s="162" t="s">
        <v>2293</v>
      </c>
      <c r="B594" s="162" t="s">
        <v>2294</v>
      </c>
      <c r="C594" s="162" t="s">
        <v>522</v>
      </c>
      <c r="D594" s="162" t="s">
        <v>2312</v>
      </c>
      <c r="E594" s="163" t="s">
        <v>2313</v>
      </c>
      <c r="F594" s="164" t="str">
        <f t="shared" si="9"/>
        <v>Grant-009</v>
      </c>
      <c r="G594" s="168" t="s">
        <v>7067</v>
      </c>
      <c r="H594" s="162" t="s">
        <v>2314</v>
      </c>
    </row>
    <row r="595" spans="1:8" x14ac:dyDescent="0.25">
      <c r="A595" s="162" t="s">
        <v>2293</v>
      </c>
      <c r="B595" s="162" t="s">
        <v>2294</v>
      </c>
      <c r="C595" s="162" t="s">
        <v>526</v>
      </c>
      <c r="D595" s="162" t="s">
        <v>2315</v>
      </c>
      <c r="E595" s="163" t="s">
        <v>2316</v>
      </c>
      <c r="F595" s="164" t="str">
        <f t="shared" si="9"/>
        <v>Grant-010</v>
      </c>
      <c r="G595" s="168" t="s">
        <v>7068</v>
      </c>
      <c r="H595" s="162" t="s">
        <v>2317</v>
      </c>
    </row>
    <row r="596" spans="1:8" x14ac:dyDescent="0.25">
      <c r="A596" s="162" t="s">
        <v>2293</v>
      </c>
      <c r="B596" s="162" t="s">
        <v>2294</v>
      </c>
      <c r="C596" s="162" t="s">
        <v>530</v>
      </c>
      <c r="D596" s="162" t="s">
        <v>511</v>
      </c>
      <c r="E596" s="163" t="s">
        <v>2318</v>
      </c>
      <c r="F596" s="164" t="str">
        <f t="shared" si="9"/>
        <v>Grant-011</v>
      </c>
      <c r="G596" s="168" t="s">
        <v>7069</v>
      </c>
      <c r="H596" s="162" t="s">
        <v>2319</v>
      </c>
    </row>
    <row r="597" spans="1:8" x14ac:dyDescent="0.25">
      <c r="A597" s="162" t="s">
        <v>2293</v>
      </c>
      <c r="B597" s="162" t="s">
        <v>2294</v>
      </c>
      <c r="C597" s="162" t="s">
        <v>534</v>
      </c>
      <c r="D597" s="162" t="s">
        <v>2320</v>
      </c>
      <c r="E597" s="163" t="s">
        <v>2321</v>
      </c>
      <c r="F597" s="164" t="str">
        <f t="shared" si="9"/>
        <v>Grant-012</v>
      </c>
      <c r="G597" s="168" t="s">
        <v>7070</v>
      </c>
      <c r="H597" s="162" t="s">
        <v>2322</v>
      </c>
    </row>
    <row r="598" spans="1:8" x14ac:dyDescent="0.25">
      <c r="A598" s="162" t="s">
        <v>2293</v>
      </c>
      <c r="B598" s="162" t="s">
        <v>2294</v>
      </c>
      <c r="C598" s="162" t="s">
        <v>538</v>
      </c>
      <c r="D598" s="162" t="s">
        <v>2323</v>
      </c>
      <c r="E598" s="163" t="s">
        <v>2324</v>
      </c>
      <c r="F598" s="164" t="str">
        <f t="shared" si="9"/>
        <v>Grant-013</v>
      </c>
      <c r="G598" s="168" t="s">
        <v>7071</v>
      </c>
      <c r="H598" s="162" t="s">
        <v>2325</v>
      </c>
    </row>
    <row r="599" spans="1:8" x14ac:dyDescent="0.25">
      <c r="A599" s="162" t="s">
        <v>2293</v>
      </c>
      <c r="B599" s="162" t="s">
        <v>2294</v>
      </c>
      <c r="C599" s="162" t="s">
        <v>546</v>
      </c>
      <c r="D599" s="162" t="s">
        <v>2208</v>
      </c>
      <c r="E599" s="163" t="s">
        <v>2326</v>
      </c>
      <c r="F599" s="164" t="str">
        <f t="shared" si="9"/>
        <v>Grant-015</v>
      </c>
      <c r="G599" s="168" t="s">
        <v>7072</v>
      </c>
      <c r="H599" s="162" t="s">
        <v>2327</v>
      </c>
    </row>
    <row r="600" spans="1:8" x14ac:dyDescent="0.25">
      <c r="A600" s="162" t="s">
        <v>2293</v>
      </c>
      <c r="B600" s="162" t="s">
        <v>2294</v>
      </c>
      <c r="C600" s="162" t="s">
        <v>550</v>
      </c>
      <c r="D600" s="162" t="s">
        <v>2328</v>
      </c>
      <c r="E600" s="163" t="s">
        <v>2329</v>
      </c>
      <c r="F600" s="164" t="str">
        <f t="shared" si="9"/>
        <v>Grant-016</v>
      </c>
      <c r="G600" s="168" t="s">
        <v>7073</v>
      </c>
      <c r="H600" s="162" t="s">
        <v>2330</v>
      </c>
    </row>
    <row r="601" spans="1:8" x14ac:dyDescent="0.25">
      <c r="A601" s="162" t="s">
        <v>2293</v>
      </c>
      <c r="B601" s="162" t="s">
        <v>2294</v>
      </c>
      <c r="C601" s="162" t="s">
        <v>554</v>
      </c>
      <c r="D601" s="162" t="s">
        <v>2331</v>
      </c>
      <c r="E601" s="163" t="s">
        <v>2332</v>
      </c>
      <c r="F601" s="164" t="str">
        <f t="shared" si="9"/>
        <v>Grant-017</v>
      </c>
      <c r="G601" s="168" t="s">
        <v>7074</v>
      </c>
      <c r="H601" s="162" t="s">
        <v>2333</v>
      </c>
    </row>
    <row r="602" spans="1:8" x14ac:dyDescent="0.25">
      <c r="A602" s="162" t="s">
        <v>2293</v>
      </c>
      <c r="B602" s="162" t="s">
        <v>2294</v>
      </c>
      <c r="C602" s="162" t="s">
        <v>558</v>
      </c>
      <c r="D602" s="162" t="s">
        <v>2334</v>
      </c>
      <c r="E602" s="163" t="s">
        <v>2335</v>
      </c>
      <c r="F602" s="164" t="str">
        <f t="shared" si="9"/>
        <v>Grant-018</v>
      </c>
      <c r="G602" s="168" t="s">
        <v>7075</v>
      </c>
      <c r="H602" s="162" t="s">
        <v>2336</v>
      </c>
    </row>
    <row r="603" spans="1:8" x14ac:dyDescent="0.25">
      <c r="A603" s="162" t="s">
        <v>2293</v>
      </c>
      <c r="B603" s="162" t="s">
        <v>2294</v>
      </c>
      <c r="C603" s="162" t="s">
        <v>562</v>
      </c>
      <c r="D603" s="162" t="s">
        <v>2337</v>
      </c>
      <c r="E603" s="163" t="s">
        <v>2338</v>
      </c>
      <c r="F603" s="164" t="str">
        <f t="shared" si="9"/>
        <v>Grant-019</v>
      </c>
      <c r="G603" s="168" t="s">
        <v>7076</v>
      </c>
      <c r="H603" s="162" t="s">
        <v>2339</v>
      </c>
    </row>
    <row r="604" spans="1:8" x14ac:dyDescent="0.25">
      <c r="A604" s="162" t="s">
        <v>2293</v>
      </c>
      <c r="B604" s="162" t="s">
        <v>2294</v>
      </c>
      <c r="C604" s="162" t="s">
        <v>566</v>
      </c>
      <c r="D604" s="162" t="s">
        <v>1220</v>
      </c>
      <c r="E604" s="163" t="s">
        <v>2340</v>
      </c>
      <c r="F604" s="164" t="str">
        <f t="shared" si="9"/>
        <v>Grant-020</v>
      </c>
      <c r="G604" s="168" t="s">
        <v>7077</v>
      </c>
      <c r="H604" s="162" t="s">
        <v>2341</v>
      </c>
    </row>
    <row r="605" spans="1:8" x14ac:dyDescent="0.25">
      <c r="A605" s="162" t="s">
        <v>2293</v>
      </c>
      <c r="B605" s="162" t="s">
        <v>2294</v>
      </c>
      <c r="C605" s="162" t="s">
        <v>570</v>
      </c>
      <c r="D605" s="162" t="s">
        <v>2342</v>
      </c>
      <c r="E605" s="163" t="s">
        <v>2343</v>
      </c>
      <c r="F605" s="164" t="str">
        <f t="shared" si="9"/>
        <v>Grant-021</v>
      </c>
      <c r="G605" s="168" t="s">
        <v>7078</v>
      </c>
      <c r="H605" s="162" t="s">
        <v>2344</v>
      </c>
    </row>
    <row r="606" spans="1:8" x14ac:dyDescent="0.25">
      <c r="A606" s="162" t="s">
        <v>2293</v>
      </c>
      <c r="B606" s="162" t="s">
        <v>2294</v>
      </c>
      <c r="C606" s="162" t="s">
        <v>574</v>
      </c>
      <c r="D606" s="162" t="s">
        <v>2345</v>
      </c>
      <c r="E606" s="163" t="s">
        <v>2346</v>
      </c>
      <c r="F606" s="164" t="str">
        <f t="shared" si="9"/>
        <v>Grant-022</v>
      </c>
      <c r="G606" s="168" t="s">
        <v>7079</v>
      </c>
      <c r="H606" s="162" t="s">
        <v>2347</v>
      </c>
    </row>
    <row r="607" spans="1:8" x14ac:dyDescent="0.25">
      <c r="A607" s="162" t="s">
        <v>2293</v>
      </c>
      <c r="B607" s="162" t="s">
        <v>2294</v>
      </c>
      <c r="C607" s="162" t="s">
        <v>578</v>
      </c>
      <c r="D607" s="162" t="s">
        <v>2348</v>
      </c>
      <c r="E607" s="163" t="s">
        <v>2349</v>
      </c>
      <c r="F607" s="164" t="str">
        <f t="shared" si="9"/>
        <v>Grant-023</v>
      </c>
      <c r="G607" s="168" t="s">
        <v>7080</v>
      </c>
      <c r="H607" s="162" t="s">
        <v>2350</v>
      </c>
    </row>
    <row r="608" spans="1:8" x14ac:dyDescent="0.25">
      <c r="A608" s="162" t="s">
        <v>2293</v>
      </c>
      <c r="B608" s="162" t="s">
        <v>2294</v>
      </c>
      <c r="C608" s="162" t="s">
        <v>845</v>
      </c>
      <c r="D608" s="162" t="s">
        <v>2351</v>
      </c>
      <c r="E608" s="163" t="s">
        <v>2352</v>
      </c>
      <c r="F608" s="164" t="str">
        <f t="shared" si="9"/>
        <v>Grant-024</v>
      </c>
      <c r="G608" s="168" t="s">
        <v>7081</v>
      </c>
      <c r="H608" s="162" t="s">
        <v>2353</v>
      </c>
    </row>
    <row r="609" spans="1:8" x14ac:dyDescent="0.25">
      <c r="A609" s="162" t="s">
        <v>2293</v>
      </c>
      <c r="B609" s="162" t="s">
        <v>2294</v>
      </c>
      <c r="C609" s="162" t="s">
        <v>849</v>
      </c>
      <c r="D609" s="162" t="s">
        <v>2354</v>
      </c>
      <c r="E609" s="163" t="s">
        <v>2355</v>
      </c>
      <c r="F609" s="164" t="str">
        <f t="shared" si="9"/>
        <v>Grant-025</v>
      </c>
      <c r="G609" s="168" t="s">
        <v>7082</v>
      </c>
      <c r="H609" s="162" t="s">
        <v>2356</v>
      </c>
    </row>
    <row r="610" spans="1:8" x14ac:dyDescent="0.25">
      <c r="A610" s="162" t="s">
        <v>2293</v>
      </c>
      <c r="B610" s="162" t="s">
        <v>2294</v>
      </c>
      <c r="C610" s="162" t="s">
        <v>1001</v>
      </c>
      <c r="D610" s="162" t="s">
        <v>2357</v>
      </c>
      <c r="E610" s="163" t="s">
        <v>2358</v>
      </c>
      <c r="F610" s="164" t="str">
        <f t="shared" si="9"/>
        <v>Grant-026</v>
      </c>
      <c r="G610" s="168" t="s">
        <v>7083</v>
      </c>
      <c r="H610" s="162" t="s">
        <v>2359</v>
      </c>
    </row>
    <row r="611" spans="1:8" x14ac:dyDescent="0.25">
      <c r="A611" s="162" t="s">
        <v>2293</v>
      </c>
      <c r="B611" s="162" t="s">
        <v>2294</v>
      </c>
      <c r="C611" s="162" t="s">
        <v>1004</v>
      </c>
      <c r="D611" s="162" t="s">
        <v>2360</v>
      </c>
      <c r="E611" s="163" t="s">
        <v>2361</v>
      </c>
      <c r="F611" s="164" t="str">
        <f t="shared" si="9"/>
        <v>Grant-027</v>
      </c>
      <c r="G611" s="168" t="s">
        <v>7084</v>
      </c>
      <c r="H611" s="162" t="s">
        <v>2362</v>
      </c>
    </row>
    <row r="612" spans="1:8" x14ac:dyDescent="0.25">
      <c r="A612" s="162" t="s">
        <v>2293</v>
      </c>
      <c r="B612" s="162" t="s">
        <v>2294</v>
      </c>
      <c r="C612" s="162" t="s">
        <v>1223</v>
      </c>
      <c r="D612" s="162" t="s">
        <v>2363</v>
      </c>
      <c r="E612" s="163" t="s">
        <v>2364</v>
      </c>
      <c r="F612" s="164" t="str">
        <f t="shared" si="9"/>
        <v>Grant-028</v>
      </c>
      <c r="G612" s="168" t="s">
        <v>7085</v>
      </c>
      <c r="H612" s="162" t="s">
        <v>2365</v>
      </c>
    </row>
    <row r="613" spans="1:8" x14ac:dyDescent="0.25">
      <c r="A613" s="162" t="s">
        <v>2293</v>
      </c>
      <c r="B613" s="162" t="s">
        <v>2294</v>
      </c>
      <c r="C613" s="162" t="s">
        <v>1008</v>
      </c>
      <c r="D613" s="162" t="s">
        <v>2366</v>
      </c>
      <c r="E613" s="163" t="s">
        <v>2367</v>
      </c>
      <c r="F613" s="164" t="str">
        <f t="shared" si="9"/>
        <v>Grant-029</v>
      </c>
      <c r="G613" s="168" t="s">
        <v>7086</v>
      </c>
      <c r="H613" s="162" t="s">
        <v>2368</v>
      </c>
    </row>
    <row r="614" spans="1:8" x14ac:dyDescent="0.25">
      <c r="A614" s="162" t="s">
        <v>2293</v>
      </c>
      <c r="B614" s="162" t="s">
        <v>2294</v>
      </c>
      <c r="C614" s="162" t="s">
        <v>1230</v>
      </c>
      <c r="D614" s="162" t="s">
        <v>2369</v>
      </c>
      <c r="E614" s="163" t="s">
        <v>2370</v>
      </c>
      <c r="F614" s="164" t="str">
        <f t="shared" si="9"/>
        <v>Grant-030</v>
      </c>
      <c r="G614" s="168" t="s">
        <v>7087</v>
      </c>
      <c r="H614" s="162" t="s">
        <v>2371</v>
      </c>
    </row>
    <row r="615" spans="1:8" x14ac:dyDescent="0.25">
      <c r="A615" s="162" t="s">
        <v>2293</v>
      </c>
      <c r="B615" s="162" t="s">
        <v>2294</v>
      </c>
      <c r="C615" s="162" t="s">
        <v>1012</v>
      </c>
      <c r="D615" s="162" t="s">
        <v>2372</v>
      </c>
      <c r="E615" s="163" t="s">
        <v>2373</v>
      </c>
      <c r="F615" s="164" t="str">
        <f t="shared" si="9"/>
        <v>Grant-031</v>
      </c>
      <c r="G615" s="168" t="s">
        <v>7088</v>
      </c>
      <c r="H615" s="162" t="s">
        <v>2374</v>
      </c>
    </row>
    <row r="616" spans="1:8" x14ac:dyDescent="0.25">
      <c r="A616" s="162" t="s">
        <v>2293</v>
      </c>
      <c r="B616" s="162" t="s">
        <v>2294</v>
      </c>
      <c r="C616" s="162" t="s">
        <v>1016</v>
      </c>
      <c r="D616" s="162" t="s">
        <v>2375</v>
      </c>
      <c r="E616" s="163" t="s">
        <v>2376</v>
      </c>
      <c r="F616" s="164" t="str">
        <f t="shared" si="9"/>
        <v>Grant-032</v>
      </c>
      <c r="G616" s="168" t="s">
        <v>7089</v>
      </c>
      <c r="H616" s="162" t="s">
        <v>2377</v>
      </c>
    </row>
    <row r="617" spans="1:8" x14ac:dyDescent="0.25">
      <c r="A617" s="162" t="s">
        <v>2293</v>
      </c>
      <c r="B617" s="162" t="s">
        <v>2294</v>
      </c>
      <c r="C617" s="162" t="s">
        <v>1020</v>
      </c>
      <c r="D617" s="162" t="s">
        <v>2378</v>
      </c>
      <c r="E617" s="163" t="s">
        <v>2379</v>
      </c>
      <c r="F617" s="164" t="str">
        <f t="shared" si="9"/>
        <v>Grant-033</v>
      </c>
      <c r="G617" s="168" t="s">
        <v>7090</v>
      </c>
      <c r="H617" s="162" t="s">
        <v>2380</v>
      </c>
    </row>
    <row r="618" spans="1:8" x14ac:dyDescent="0.25">
      <c r="A618" s="162" t="s">
        <v>2293</v>
      </c>
      <c r="B618" s="162" t="s">
        <v>2294</v>
      </c>
      <c r="C618" s="162" t="s">
        <v>1242</v>
      </c>
      <c r="D618" s="162" t="s">
        <v>2381</v>
      </c>
      <c r="E618" s="163" t="s">
        <v>2382</v>
      </c>
      <c r="F618" s="164" t="str">
        <f t="shared" si="9"/>
        <v>Grant-034</v>
      </c>
      <c r="G618" s="168" t="s">
        <v>7091</v>
      </c>
      <c r="H618" s="162" t="s">
        <v>2383</v>
      </c>
    </row>
    <row r="619" spans="1:8" x14ac:dyDescent="0.25">
      <c r="A619" s="162" t="s">
        <v>2293</v>
      </c>
      <c r="B619" s="162" t="s">
        <v>2294</v>
      </c>
      <c r="C619" s="162" t="s">
        <v>1245</v>
      </c>
      <c r="D619" s="162" t="s">
        <v>2384</v>
      </c>
      <c r="E619" s="163" t="s">
        <v>2385</v>
      </c>
      <c r="F619" s="164" t="str">
        <f t="shared" si="9"/>
        <v>Grant-035</v>
      </c>
      <c r="G619" s="168" t="s">
        <v>7092</v>
      </c>
      <c r="H619" s="162" t="s">
        <v>2386</v>
      </c>
    </row>
    <row r="620" spans="1:8" x14ac:dyDescent="0.25">
      <c r="A620" s="162" t="s">
        <v>2293</v>
      </c>
      <c r="B620" s="162" t="s">
        <v>2294</v>
      </c>
      <c r="C620" s="162" t="s">
        <v>1249</v>
      </c>
      <c r="D620" s="162" t="s">
        <v>2387</v>
      </c>
      <c r="E620" s="163" t="s">
        <v>2388</v>
      </c>
      <c r="F620" s="164" t="str">
        <f t="shared" si="9"/>
        <v>Grant-036</v>
      </c>
      <c r="G620" s="168" t="s">
        <v>7093</v>
      </c>
      <c r="H620" s="162" t="s">
        <v>2389</v>
      </c>
    </row>
    <row r="621" spans="1:8" x14ac:dyDescent="0.25">
      <c r="A621" s="162" t="s">
        <v>2293</v>
      </c>
      <c r="B621" s="162" t="s">
        <v>2294</v>
      </c>
      <c r="C621" s="162" t="s">
        <v>1253</v>
      </c>
      <c r="D621" s="162" t="s">
        <v>2390</v>
      </c>
      <c r="E621" s="163" t="s">
        <v>2391</v>
      </c>
      <c r="F621" s="164" t="str">
        <f t="shared" si="9"/>
        <v>Grant-037</v>
      </c>
      <c r="G621" s="168" t="s">
        <v>7094</v>
      </c>
      <c r="H621" s="162" t="s">
        <v>2392</v>
      </c>
    </row>
    <row r="622" spans="1:8" x14ac:dyDescent="0.25">
      <c r="A622" s="162" t="s">
        <v>2293</v>
      </c>
      <c r="B622" s="162" t="s">
        <v>2294</v>
      </c>
      <c r="C622" s="162" t="s">
        <v>584</v>
      </c>
      <c r="D622" s="162" t="s">
        <v>2393</v>
      </c>
      <c r="E622" s="163" t="s">
        <v>2394</v>
      </c>
      <c r="F622" s="164" t="str">
        <f t="shared" si="9"/>
        <v>Grant-038</v>
      </c>
      <c r="G622" s="168" t="s">
        <v>7095</v>
      </c>
      <c r="H622" s="162" t="s">
        <v>2395</v>
      </c>
    </row>
    <row r="623" spans="1:8" x14ac:dyDescent="0.25">
      <c r="A623" s="162" t="s">
        <v>2293</v>
      </c>
      <c r="B623" s="162" t="s">
        <v>2294</v>
      </c>
      <c r="C623" s="162" t="s">
        <v>591</v>
      </c>
      <c r="D623" s="162" t="s">
        <v>2396</v>
      </c>
      <c r="E623" s="163" t="s">
        <v>2397</v>
      </c>
      <c r="F623" s="164" t="str">
        <f t="shared" si="9"/>
        <v>Grant-040</v>
      </c>
      <c r="G623" s="168" t="s">
        <v>7096</v>
      </c>
      <c r="H623" s="162" t="s">
        <v>2398</v>
      </c>
    </row>
    <row r="624" spans="1:8" x14ac:dyDescent="0.25">
      <c r="A624" s="162" t="s">
        <v>2293</v>
      </c>
      <c r="B624" s="162" t="s">
        <v>2294</v>
      </c>
      <c r="C624" s="162" t="s">
        <v>599</v>
      </c>
      <c r="D624" s="162" t="s">
        <v>2399</v>
      </c>
      <c r="E624" s="163" t="s">
        <v>2400</v>
      </c>
      <c r="F624" s="164" t="str">
        <f t="shared" si="9"/>
        <v>Grant-042</v>
      </c>
      <c r="G624" s="168" t="s">
        <v>7097</v>
      </c>
      <c r="H624" s="162" t="s">
        <v>2401</v>
      </c>
    </row>
    <row r="625" spans="1:8" x14ac:dyDescent="0.25">
      <c r="A625" s="162" t="s">
        <v>2402</v>
      </c>
      <c r="B625" s="162" t="s">
        <v>2403</v>
      </c>
      <c r="C625" s="162" t="s">
        <v>490</v>
      </c>
      <c r="D625" s="162" t="s">
        <v>2404</v>
      </c>
      <c r="E625" s="163" t="s">
        <v>2405</v>
      </c>
      <c r="F625" s="164" t="str">
        <f t="shared" si="9"/>
        <v>Greene-001</v>
      </c>
      <c r="G625" s="168" t="s">
        <v>229</v>
      </c>
      <c r="H625" s="162" t="s">
        <v>2406</v>
      </c>
    </row>
    <row r="626" spans="1:8" x14ac:dyDescent="0.25">
      <c r="A626" s="162" t="s">
        <v>2402</v>
      </c>
      <c r="B626" s="162" t="s">
        <v>2403</v>
      </c>
      <c r="C626" s="162" t="s">
        <v>494</v>
      </c>
      <c r="D626" s="162" t="s">
        <v>2407</v>
      </c>
      <c r="E626" s="163" t="s">
        <v>2408</v>
      </c>
      <c r="F626" s="164" t="str">
        <f t="shared" si="9"/>
        <v>Greene-002</v>
      </c>
      <c r="G626" s="168" t="s">
        <v>231</v>
      </c>
      <c r="H626" s="162" t="s">
        <v>2409</v>
      </c>
    </row>
    <row r="627" spans="1:8" x14ac:dyDescent="0.25">
      <c r="A627" s="162" t="s">
        <v>2402</v>
      </c>
      <c r="B627" s="162" t="s">
        <v>2403</v>
      </c>
      <c r="C627" s="162" t="s">
        <v>498</v>
      </c>
      <c r="D627" s="162" t="s">
        <v>2410</v>
      </c>
      <c r="E627" s="163" t="s">
        <v>2411</v>
      </c>
      <c r="F627" s="164" t="str">
        <f t="shared" si="9"/>
        <v>Greene-003</v>
      </c>
      <c r="G627" s="168" t="s">
        <v>7098</v>
      </c>
      <c r="H627" s="162" t="s">
        <v>2412</v>
      </c>
    </row>
    <row r="628" spans="1:8" x14ac:dyDescent="0.25">
      <c r="A628" s="162" t="s">
        <v>2402</v>
      </c>
      <c r="B628" s="162" t="s">
        <v>2403</v>
      </c>
      <c r="C628" s="162" t="s">
        <v>502</v>
      </c>
      <c r="D628" s="162" t="s">
        <v>2413</v>
      </c>
      <c r="E628" s="163" t="s">
        <v>2414</v>
      </c>
      <c r="F628" s="164" t="str">
        <f t="shared" si="9"/>
        <v>Greene-004</v>
      </c>
      <c r="G628" s="168" t="s">
        <v>233</v>
      </c>
      <c r="H628" s="162" t="s">
        <v>2415</v>
      </c>
    </row>
    <row r="629" spans="1:8" x14ac:dyDescent="0.25">
      <c r="A629" s="162" t="s">
        <v>2402</v>
      </c>
      <c r="B629" s="162" t="s">
        <v>2403</v>
      </c>
      <c r="C629" s="162" t="s">
        <v>506</v>
      </c>
      <c r="D629" s="162" t="s">
        <v>2416</v>
      </c>
      <c r="E629" s="163" t="s">
        <v>2417</v>
      </c>
      <c r="F629" s="164" t="str">
        <f t="shared" si="9"/>
        <v>Greene-005</v>
      </c>
      <c r="G629" s="168" t="s">
        <v>7099</v>
      </c>
      <c r="H629" s="162" t="s">
        <v>2418</v>
      </c>
    </row>
    <row r="630" spans="1:8" x14ac:dyDescent="0.25">
      <c r="A630" s="162" t="s">
        <v>2402</v>
      </c>
      <c r="B630" s="162" t="s">
        <v>2403</v>
      </c>
      <c r="C630" s="162" t="s">
        <v>510</v>
      </c>
      <c r="D630" s="162" t="s">
        <v>2419</v>
      </c>
      <c r="E630" s="163" t="s">
        <v>2420</v>
      </c>
      <c r="F630" s="164" t="str">
        <f t="shared" si="9"/>
        <v>Greene-006</v>
      </c>
      <c r="G630" s="168" t="s">
        <v>7100</v>
      </c>
      <c r="H630" s="162" t="s">
        <v>2421</v>
      </c>
    </row>
    <row r="631" spans="1:8" x14ac:dyDescent="0.25">
      <c r="A631" s="162" t="s">
        <v>2402</v>
      </c>
      <c r="B631" s="162" t="s">
        <v>2403</v>
      </c>
      <c r="C631" s="162" t="s">
        <v>514</v>
      </c>
      <c r="D631" s="162" t="s">
        <v>2422</v>
      </c>
      <c r="E631" s="163" t="s">
        <v>2423</v>
      </c>
      <c r="F631" s="164" t="str">
        <f t="shared" si="9"/>
        <v>Greene-007</v>
      </c>
      <c r="G631" s="168" t="s">
        <v>7101</v>
      </c>
      <c r="H631" s="162" t="s">
        <v>2424</v>
      </c>
    </row>
    <row r="632" spans="1:8" x14ac:dyDescent="0.25">
      <c r="A632" s="162" t="s">
        <v>2402</v>
      </c>
      <c r="B632" s="162" t="s">
        <v>2403</v>
      </c>
      <c r="C632" s="162" t="s">
        <v>518</v>
      </c>
      <c r="D632" s="162" t="s">
        <v>2425</v>
      </c>
      <c r="E632" s="163" t="s">
        <v>2426</v>
      </c>
      <c r="F632" s="164" t="str">
        <f t="shared" si="9"/>
        <v>Greene-008</v>
      </c>
      <c r="G632" s="168" t="s">
        <v>7102</v>
      </c>
      <c r="H632" s="162" t="s">
        <v>2427</v>
      </c>
    </row>
    <row r="633" spans="1:8" x14ac:dyDescent="0.25">
      <c r="A633" s="162" t="s">
        <v>2402</v>
      </c>
      <c r="B633" s="162" t="s">
        <v>2403</v>
      </c>
      <c r="C633" s="162" t="s">
        <v>522</v>
      </c>
      <c r="D633" s="162" t="s">
        <v>2428</v>
      </c>
      <c r="E633" s="163" t="s">
        <v>2429</v>
      </c>
      <c r="F633" s="164" t="str">
        <f t="shared" si="9"/>
        <v>Greene-009</v>
      </c>
      <c r="G633" s="168" t="s">
        <v>235</v>
      </c>
      <c r="H633" s="162" t="s">
        <v>2430</v>
      </c>
    </row>
    <row r="634" spans="1:8" x14ac:dyDescent="0.25">
      <c r="A634" s="162" t="s">
        <v>2402</v>
      </c>
      <c r="B634" s="162" t="s">
        <v>2403</v>
      </c>
      <c r="C634" s="162" t="s">
        <v>526</v>
      </c>
      <c r="D634" s="162" t="s">
        <v>1290</v>
      </c>
      <c r="E634" s="163" t="s">
        <v>2431</v>
      </c>
      <c r="F634" s="164" t="str">
        <f t="shared" si="9"/>
        <v>Greene-010</v>
      </c>
      <c r="G634" s="168" t="s">
        <v>237</v>
      </c>
      <c r="H634" s="162" t="s">
        <v>2432</v>
      </c>
    </row>
    <row r="635" spans="1:8" x14ac:dyDescent="0.25">
      <c r="A635" s="162" t="s">
        <v>2402</v>
      </c>
      <c r="B635" s="162" t="s">
        <v>2403</v>
      </c>
      <c r="C635" s="162" t="s">
        <v>530</v>
      </c>
      <c r="D635" s="162" t="s">
        <v>2433</v>
      </c>
      <c r="E635" s="163" t="s">
        <v>2434</v>
      </c>
      <c r="F635" s="164" t="str">
        <f t="shared" si="9"/>
        <v>Greene-011</v>
      </c>
      <c r="G635" s="168" t="s">
        <v>7103</v>
      </c>
      <c r="H635" s="162" t="s">
        <v>2435</v>
      </c>
    </row>
    <row r="636" spans="1:8" x14ac:dyDescent="0.25">
      <c r="A636" s="162" t="s">
        <v>2402</v>
      </c>
      <c r="B636" s="162" t="s">
        <v>2403</v>
      </c>
      <c r="C636" s="162" t="s">
        <v>534</v>
      </c>
      <c r="D636" s="162" t="s">
        <v>2436</v>
      </c>
      <c r="E636" s="163" t="s">
        <v>2437</v>
      </c>
      <c r="F636" s="164" t="str">
        <f t="shared" si="9"/>
        <v>Greene-012</v>
      </c>
      <c r="G636" s="168" t="s">
        <v>7104</v>
      </c>
      <c r="H636" s="162" t="s">
        <v>2438</v>
      </c>
    </row>
    <row r="637" spans="1:8" x14ac:dyDescent="0.25">
      <c r="A637" s="162" t="s">
        <v>2402</v>
      </c>
      <c r="B637" s="162" t="s">
        <v>2403</v>
      </c>
      <c r="C637" s="162" t="s">
        <v>546</v>
      </c>
      <c r="D637" s="162" t="s">
        <v>2439</v>
      </c>
      <c r="E637" s="163" t="s">
        <v>2440</v>
      </c>
      <c r="F637" s="164" t="str">
        <f t="shared" si="9"/>
        <v>Greene-015</v>
      </c>
      <c r="G637" s="168" t="s">
        <v>7105</v>
      </c>
      <c r="H637" s="162" t="s">
        <v>2441</v>
      </c>
    </row>
    <row r="638" spans="1:8" x14ac:dyDescent="0.25">
      <c r="A638" s="162" t="s">
        <v>2402</v>
      </c>
      <c r="B638" s="162" t="s">
        <v>2403</v>
      </c>
      <c r="C638" s="162" t="s">
        <v>550</v>
      </c>
      <c r="D638" s="162" t="s">
        <v>2442</v>
      </c>
      <c r="E638" s="163" t="s">
        <v>2443</v>
      </c>
      <c r="F638" s="164" t="str">
        <f t="shared" si="9"/>
        <v>Greene-016</v>
      </c>
      <c r="G638" s="168" t="s">
        <v>7106</v>
      </c>
      <c r="H638" s="162" t="s">
        <v>2444</v>
      </c>
    </row>
    <row r="639" spans="1:8" x14ac:dyDescent="0.25">
      <c r="A639" s="162" t="s">
        <v>2402</v>
      </c>
      <c r="B639" s="162" t="s">
        <v>2403</v>
      </c>
      <c r="C639" s="162" t="s">
        <v>554</v>
      </c>
      <c r="D639" s="162" t="s">
        <v>2445</v>
      </c>
      <c r="E639" s="163" t="s">
        <v>2446</v>
      </c>
      <c r="F639" s="164" t="str">
        <f t="shared" si="9"/>
        <v>Greene-017</v>
      </c>
      <c r="G639" s="168" t="s">
        <v>7107</v>
      </c>
      <c r="H639" s="162" t="s">
        <v>2447</v>
      </c>
    </row>
    <row r="640" spans="1:8" x14ac:dyDescent="0.25">
      <c r="A640" s="162" t="s">
        <v>2402</v>
      </c>
      <c r="B640" s="162" t="s">
        <v>2403</v>
      </c>
      <c r="C640" s="162" t="s">
        <v>558</v>
      </c>
      <c r="D640" s="162" t="s">
        <v>2448</v>
      </c>
      <c r="E640" s="163" t="s">
        <v>2449</v>
      </c>
      <c r="F640" s="164" t="str">
        <f t="shared" si="9"/>
        <v>Greene-018</v>
      </c>
      <c r="G640" s="168" t="s">
        <v>7108</v>
      </c>
      <c r="H640" s="162" t="s">
        <v>2450</v>
      </c>
    </row>
    <row r="641" spans="1:8" x14ac:dyDescent="0.25">
      <c r="A641" s="162" t="s">
        <v>2402</v>
      </c>
      <c r="B641" s="162" t="s">
        <v>2403</v>
      </c>
      <c r="C641" s="162" t="s">
        <v>562</v>
      </c>
      <c r="D641" s="162" t="s">
        <v>2451</v>
      </c>
      <c r="E641" s="163" t="s">
        <v>2452</v>
      </c>
      <c r="F641" s="164" t="str">
        <f t="shared" si="9"/>
        <v>Greene-019</v>
      </c>
      <c r="G641" s="168" t="s">
        <v>239</v>
      </c>
      <c r="H641" s="162" t="s">
        <v>2453</v>
      </c>
    </row>
    <row r="642" spans="1:8" x14ac:dyDescent="0.25">
      <c r="A642" s="162" t="s">
        <v>2402</v>
      </c>
      <c r="B642" s="162" t="s">
        <v>2403</v>
      </c>
      <c r="C642" s="162" t="s">
        <v>566</v>
      </c>
      <c r="D642" s="162" t="s">
        <v>2454</v>
      </c>
      <c r="E642" s="163" t="s">
        <v>2455</v>
      </c>
      <c r="F642" s="164" t="str">
        <f t="shared" si="9"/>
        <v>Greene-020</v>
      </c>
      <c r="G642" s="168" t="s">
        <v>7109</v>
      </c>
      <c r="H642" s="162" t="s">
        <v>2456</v>
      </c>
    </row>
    <row r="643" spans="1:8" x14ac:dyDescent="0.25">
      <c r="A643" s="162" t="s">
        <v>2402</v>
      </c>
      <c r="B643" s="162" t="s">
        <v>2403</v>
      </c>
      <c r="C643" s="162" t="s">
        <v>570</v>
      </c>
      <c r="D643" s="162" t="s">
        <v>2457</v>
      </c>
      <c r="E643" s="163" t="s">
        <v>2458</v>
      </c>
      <c r="F643" s="164" t="str">
        <f t="shared" ref="F643:F706" si="10">B643&amp;"-"&amp;C643</f>
        <v>Greene-021</v>
      </c>
      <c r="G643" s="168" t="s">
        <v>7110</v>
      </c>
      <c r="H643" s="162" t="s">
        <v>2459</v>
      </c>
    </row>
    <row r="644" spans="1:8" x14ac:dyDescent="0.25">
      <c r="A644" s="162" t="s">
        <v>2402</v>
      </c>
      <c r="B644" s="162" t="s">
        <v>2403</v>
      </c>
      <c r="C644" s="162" t="s">
        <v>574</v>
      </c>
      <c r="D644" s="162" t="s">
        <v>2460</v>
      </c>
      <c r="E644" s="163" t="s">
        <v>2461</v>
      </c>
      <c r="F644" s="164" t="str">
        <f t="shared" si="10"/>
        <v>Greene-022</v>
      </c>
      <c r="G644" s="168" t="s">
        <v>7111</v>
      </c>
      <c r="H644" s="162" t="s">
        <v>2462</v>
      </c>
    </row>
    <row r="645" spans="1:8" x14ac:dyDescent="0.25">
      <c r="A645" s="162" t="s">
        <v>2402</v>
      </c>
      <c r="B645" s="162" t="s">
        <v>2403</v>
      </c>
      <c r="C645" s="162" t="s">
        <v>578</v>
      </c>
      <c r="D645" s="162" t="s">
        <v>2463</v>
      </c>
      <c r="E645" s="163" t="s">
        <v>2464</v>
      </c>
      <c r="F645" s="164" t="str">
        <f t="shared" si="10"/>
        <v>Greene-023</v>
      </c>
      <c r="G645" s="168" t="s">
        <v>7112</v>
      </c>
      <c r="H645" s="162" t="s">
        <v>2465</v>
      </c>
    </row>
    <row r="646" spans="1:8" x14ac:dyDescent="0.25">
      <c r="A646" s="162" t="s">
        <v>2402</v>
      </c>
      <c r="B646" s="162" t="s">
        <v>2403</v>
      </c>
      <c r="C646" s="162" t="s">
        <v>845</v>
      </c>
      <c r="D646" s="162" t="s">
        <v>2466</v>
      </c>
      <c r="E646" s="163" t="s">
        <v>2467</v>
      </c>
      <c r="F646" s="164" t="str">
        <f t="shared" si="10"/>
        <v>Greene-024</v>
      </c>
      <c r="G646" s="168" t="s">
        <v>241</v>
      </c>
      <c r="H646" s="162" t="s">
        <v>2468</v>
      </c>
    </row>
    <row r="647" spans="1:8" x14ac:dyDescent="0.25">
      <c r="A647" s="162" t="s">
        <v>2402</v>
      </c>
      <c r="B647" s="162" t="s">
        <v>2403</v>
      </c>
      <c r="C647" s="162" t="s">
        <v>849</v>
      </c>
      <c r="D647" s="162" t="s">
        <v>2469</v>
      </c>
      <c r="E647" s="163" t="s">
        <v>2470</v>
      </c>
      <c r="F647" s="164" t="str">
        <f t="shared" si="10"/>
        <v>Greene-025</v>
      </c>
      <c r="G647" s="168" t="s">
        <v>7113</v>
      </c>
      <c r="H647" s="162" t="s">
        <v>2471</v>
      </c>
    </row>
    <row r="648" spans="1:8" x14ac:dyDescent="0.25">
      <c r="A648" s="162" t="s">
        <v>2472</v>
      </c>
      <c r="B648" s="162" t="s">
        <v>2473</v>
      </c>
      <c r="C648" s="162" t="s">
        <v>490</v>
      </c>
      <c r="D648" s="162" t="s">
        <v>2474</v>
      </c>
      <c r="E648" s="163" t="s">
        <v>2475</v>
      </c>
      <c r="F648" s="164" t="str">
        <f t="shared" si="10"/>
        <v>Hamilton-001</v>
      </c>
      <c r="G648" s="168" t="s">
        <v>7114</v>
      </c>
      <c r="H648" s="162" t="s">
        <v>2476</v>
      </c>
    </row>
    <row r="649" spans="1:8" x14ac:dyDescent="0.25">
      <c r="A649" s="162" t="s">
        <v>2472</v>
      </c>
      <c r="B649" s="162" t="s">
        <v>2473</v>
      </c>
      <c r="C649" s="162" t="s">
        <v>494</v>
      </c>
      <c r="D649" s="162" t="s">
        <v>2477</v>
      </c>
      <c r="E649" s="163" t="s">
        <v>2478</v>
      </c>
      <c r="F649" s="164" t="str">
        <f t="shared" si="10"/>
        <v>Hamilton-002</v>
      </c>
      <c r="G649" s="168" t="s">
        <v>7115</v>
      </c>
      <c r="H649" s="162" t="s">
        <v>2479</v>
      </c>
    </row>
    <row r="650" spans="1:8" x14ac:dyDescent="0.25">
      <c r="A650" s="162" t="s">
        <v>2472</v>
      </c>
      <c r="B650" s="162" t="s">
        <v>2473</v>
      </c>
      <c r="C650" s="162" t="s">
        <v>498</v>
      </c>
      <c r="D650" s="162" t="s">
        <v>776</v>
      </c>
      <c r="E650" s="163" t="s">
        <v>2480</v>
      </c>
      <c r="F650" s="164" t="str">
        <f t="shared" si="10"/>
        <v>Hamilton-003</v>
      </c>
      <c r="G650" s="168" t="s">
        <v>243</v>
      </c>
      <c r="H650" s="162" t="s">
        <v>2481</v>
      </c>
    </row>
    <row r="651" spans="1:8" x14ac:dyDescent="0.25">
      <c r="A651" s="162" t="s">
        <v>2472</v>
      </c>
      <c r="B651" s="162" t="s">
        <v>2473</v>
      </c>
      <c r="C651" s="162" t="s">
        <v>506</v>
      </c>
      <c r="D651" s="162" t="s">
        <v>2482</v>
      </c>
      <c r="E651" s="163" t="s">
        <v>2483</v>
      </c>
      <c r="F651" s="164" t="str">
        <f t="shared" si="10"/>
        <v>Hamilton-005</v>
      </c>
      <c r="G651" s="168" t="s">
        <v>245</v>
      </c>
      <c r="H651" s="162" t="s">
        <v>2484</v>
      </c>
    </row>
    <row r="652" spans="1:8" x14ac:dyDescent="0.25">
      <c r="A652" s="162" t="s">
        <v>2472</v>
      </c>
      <c r="B652" s="162" t="s">
        <v>2473</v>
      </c>
      <c r="C652" s="162" t="s">
        <v>510</v>
      </c>
      <c r="D652" s="162" t="s">
        <v>2485</v>
      </c>
      <c r="E652" s="163" t="s">
        <v>2486</v>
      </c>
      <c r="F652" s="164" t="str">
        <f t="shared" si="10"/>
        <v>Hamilton-006</v>
      </c>
      <c r="G652" s="168" t="s">
        <v>247</v>
      </c>
      <c r="H652" s="162" t="s">
        <v>2487</v>
      </c>
    </row>
    <row r="653" spans="1:8" x14ac:dyDescent="0.25">
      <c r="A653" s="162" t="s">
        <v>2472</v>
      </c>
      <c r="B653" s="162" t="s">
        <v>2473</v>
      </c>
      <c r="C653" s="162" t="s">
        <v>514</v>
      </c>
      <c r="D653" s="162" t="s">
        <v>2488</v>
      </c>
      <c r="E653" s="163" t="s">
        <v>2489</v>
      </c>
      <c r="F653" s="164" t="str">
        <f t="shared" si="10"/>
        <v>Hamilton-007</v>
      </c>
      <c r="G653" s="168" t="s">
        <v>7116</v>
      </c>
      <c r="H653" s="162" t="s">
        <v>2490</v>
      </c>
    </row>
    <row r="654" spans="1:8" x14ac:dyDescent="0.25">
      <c r="A654" s="162" t="s">
        <v>2472</v>
      </c>
      <c r="B654" s="162" t="s">
        <v>2473</v>
      </c>
      <c r="C654" s="162" t="s">
        <v>518</v>
      </c>
      <c r="D654" s="162" t="s">
        <v>818</v>
      </c>
      <c r="E654" s="163" t="s">
        <v>2491</v>
      </c>
      <c r="F654" s="164" t="str">
        <f t="shared" si="10"/>
        <v>Hamilton-008</v>
      </c>
      <c r="G654" s="168" t="s">
        <v>248</v>
      </c>
      <c r="H654" s="162" t="s">
        <v>2492</v>
      </c>
    </row>
    <row r="655" spans="1:8" x14ac:dyDescent="0.25">
      <c r="A655" s="162" t="s">
        <v>2472</v>
      </c>
      <c r="B655" s="162" t="s">
        <v>2473</v>
      </c>
      <c r="C655" s="162" t="s">
        <v>522</v>
      </c>
      <c r="D655" s="162" t="s">
        <v>2493</v>
      </c>
      <c r="E655" s="163" t="s">
        <v>2494</v>
      </c>
      <c r="F655" s="164" t="str">
        <f t="shared" si="10"/>
        <v>Hamilton-009</v>
      </c>
      <c r="G655" s="168" t="s">
        <v>7117</v>
      </c>
      <c r="H655" s="162" t="s">
        <v>2495</v>
      </c>
    </row>
    <row r="656" spans="1:8" x14ac:dyDescent="0.25">
      <c r="A656" s="162" t="s">
        <v>2472</v>
      </c>
      <c r="B656" s="162" t="s">
        <v>2473</v>
      </c>
      <c r="C656" s="162" t="s">
        <v>526</v>
      </c>
      <c r="D656" s="162" t="s">
        <v>2496</v>
      </c>
      <c r="E656" s="163" t="s">
        <v>2497</v>
      </c>
      <c r="F656" s="164" t="str">
        <f t="shared" si="10"/>
        <v>Hamilton-010</v>
      </c>
      <c r="G656" s="168" t="s">
        <v>7118</v>
      </c>
      <c r="H656" s="162" t="s">
        <v>2498</v>
      </c>
    </row>
    <row r="657" spans="1:8" x14ac:dyDescent="0.25">
      <c r="A657" s="162" t="s">
        <v>2472</v>
      </c>
      <c r="B657" s="162" t="s">
        <v>2473</v>
      </c>
      <c r="C657" s="162" t="s">
        <v>530</v>
      </c>
      <c r="D657" s="162" t="s">
        <v>2499</v>
      </c>
      <c r="E657" s="163" t="s">
        <v>2500</v>
      </c>
      <c r="F657" s="164" t="str">
        <f t="shared" si="10"/>
        <v>Hamilton-011</v>
      </c>
      <c r="G657" s="168" t="s">
        <v>7119</v>
      </c>
      <c r="H657" s="162" t="s">
        <v>2501</v>
      </c>
    </row>
    <row r="658" spans="1:8" x14ac:dyDescent="0.25">
      <c r="A658" s="162" t="s">
        <v>2472</v>
      </c>
      <c r="B658" s="162" t="s">
        <v>2473</v>
      </c>
      <c r="C658" s="162" t="s">
        <v>534</v>
      </c>
      <c r="D658" s="162" t="s">
        <v>2502</v>
      </c>
      <c r="E658" s="163" t="s">
        <v>2503</v>
      </c>
      <c r="F658" s="164" t="str">
        <f t="shared" si="10"/>
        <v>Hamilton-012</v>
      </c>
      <c r="G658" s="168" t="s">
        <v>250</v>
      </c>
      <c r="H658" s="162" t="s">
        <v>2504</v>
      </c>
    </row>
    <row r="659" spans="1:8" x14ac:dyDescent="0.25">
      <c r="A659" s="162" t="s">
        <v>2472</v>
      </c>
      <c r="B659" s="162" t="s">
        <v>2473</v>
      </c>
      <c r="C659" s="162" t="s">
        <v>538</v>
      </c>
      <c r="D659" s="162" t="s">
        <v>2505</v>
      </c>
      <c r="E659" s="163" t="s">
        <v>2506</v>
      </c>
      <c r="F659" s="164" t="str">
        <f t="shared" si="10"/>
        <v>Hamilton-013</v>
      </c>
      <c r="G659" s="168" t="s">
        <v>7120</v>
      </c>
      <c r="H659" s="162" t="s">
        <v>2507</v>
      </c>
    </row>
    <row r="660" spans="1:8" x14ac:dyDescent="0.25">
      <c r="A660" s="162" t="s">
        <v>2472</v>
      </c>
      <c r="B660" s="162" t="s">
        <v>2473</v>
      </c>
      <c r="C660" s="162" t="s">
        <v>542</v>
      </c>
      <c r="D660" s="162" t="s">
        <v>2508</v>
      </c>
      <c r="E660" s="163" t="s">
        <v>2509</v>
      </c>
      <c r="F660" s="164" t="str">
        <f t="shared" si="10"/>
        <v>Hamilton-014</v>
      </c>
      <c r="G660" s="168" t="s">
        <v>251</v>
      </c>
      <c r="H660" s="162" t="s">
        <v>2510</v>
      </c>
    </row>
    <row r="661" spans="1:8" x14ac:dyDescent="0.25">
      <c r="A661" s="162" t="s">
        <v>2472</v>
      </c>
      <c r="B661" s="162" t="s">
        <v>2473</v>
      </c>
      <c r="C661" s="162" t="s">
        <v>546</v>
      </c>
      <c r="D661" s="162" t="s">
        <v>2511</v>
      </c>
      <c r="E661" s="163" t="s">
        <v>2512</v>
      </c>
      <c r="F661" s="164" t="str">
        <f t="shared" si="10"/>
        <v>Hamilton-015</v>
      </c>
      <c r="G661" s="168" t="s">
        <v>7121</v>
      </c>
      <c r="H661" s="162" t="s">
        <v>2513</v>
      </c>
    </row>
    <row r="662" spans="1:8" x14ac:dyDescent="0.25">
      <c r="A662" s="162" t="s">
        <v>2472</v>
      </c>
      <c r="B662" s="162" t="s">
        <v>2473</v>
      </c>
      <c r="C662" s="162" t="s">
        <v>550</v>
      </c>
      <c r="D662" s="162" t="s">
        <v>833</v>
      </c>
      <c r="E662" s="163" t="s">
        <v>2514</v>
      </c>
      <c r="F662" s="164" t="str">
        <f t="shared" si="10"/>
        <v>Hamilton-016</v>
      </c>
      <c r="G662" s="168" t="s">
        <v>253</v>
      </c>
      <c r="H662" s="162" t="s">
        <v>2515</v>
      </c>
    </row>
    <row r="663" spans="1:8" x14ac:dyDescent="0.25">
      <c r="A663" s="162" t="s">
        <v>2472</v>
      </c>
      <c r="B663" s="162" t="s">
        <v>2473</v>
      </c>
      <c r="C663" s="162" t="s">
        <v>554</v>
      </c>
      <c r="D663" s="162" t="s">
        <v>2516</v>
      </c>
      <c r="E663" s="163" t="s">
        <v>2517</v>
      </c>
      <c r="F663" s="164" t="str">
        <f t="shared" si="10"/>
        <v>Hamilton-017</v>
      </c>
      <c r="G663" s="168" t="s">
        <v>255</v>
      </c>
      <c r="H663" s="162" t="s">
        <v>2518</v>
      </c>
    </row>
    <row r="664" spans="1:8" x14ac:dyDescent="0.25">
      <c r="A664" s="162" t="s">
        <v>2472</v>
      </c>
      <c r="B664" s="162" t="s">
        <v>2473</v>
      </c>
      <c r="C664" s="162" t="s">
        <v>558</v>
      </c>
      <c r="D664" s="162" t="s">
        <v>2519</v>
      </c>
      <c r="E664" s="163" t="s">
        <v>2520</v>
      </c>
      <c r="F664" s="164" t="str">
        <f t="shared" si="10"/>
        <v>Hamilton-018</v>
      </c>
      <c r="G664" s="168" t="s">
        <v>257</v>
      </c>
      <c r="H664" s="162" t="s">
        <v>2521</v>
      </c>
    </row>
    <row r="665" spans="1:8" x14ac:dyDescent="0.25">
      <c r="A665" s="162" t="s">
        <v>2472</v>
      </c>
      <c r="B665" s="162" t="s">
        <v>2473</v>
      </c>
      <c r="C665" s="162" t="s">
        <v>562</v>
      </c>
      <c r="D665" s="162" t="s">
        <v>2522</v>
      </c>
      <c r="E665" s="163" t="s">
        <v>2523</v>
      </c>
      <c r="F665" s="164" t="str">
        <f t="shared" si="10"/>
        <v>Hamilton-019</v>
      </c>
      <c r="G665" s="168" t="s">
        <v>7122</v>
      </c>
      <c r="H665" s="162" t="s">
        <v>2524</v>
      </c>
    </row>
    <row r="666" spans="1:8" x14ac:dyDescent="0.25">
      <c r="A666" s="162" t="s">
        <v>2472</v>
      </c>
      <c r="B666" s="162" t="s">
        <v>2473</v>
      </c>
      <c r="C666" s="162" t="s">
        <v>566</v>
      </c>
      <c r="D666" s="162" t="s">
        <v>2525</v>
      </c>
      <c r="E666" s="163" t="s">
        <v>2526</v>
      </c>
      <c r="F666" s="164" t="str">
        <f t="shared" si="10"/>
        <v>Hamilton-020</v>
      </c>
      <c r="G666" s="168" t="s">
        <v>7123</v>
      </c>
      <c r="H666" s="162" t="s">
        <v>2527</v>
      </c>
    </row>
    <row r="667" spans="1:8" x14ac:dyDescent="0.25">
      <c r="A667" s="162" t="s">
        <v>2472</v>
      </c>
      <c r="B667" s="162" t="s">
        <v>2473</v>
      </c>
      <c r="C667" s="162" t="s">
        <v>570</v>
      </c>
      <c r="D667" s="162" t="s">
        <v>2528</v>
      </c>
      <c r="E667" s="163" t="s">
        <v>2529</v>
      </c>
      <c r="F667" s="164" t="str">
        <f t="shared" si="10"/>
        <v>Hamilton-021</v>
      </c>
      <c r="G667" s="168" t="s">
        <v>7124</v>
      </c>
      <c r="H667" s="162" t="s">
        <v>2530</v>
      </c>
    </row>
    <row r="668" spans="1:8" x14ac:dyDescent="0.25">
      <c r="A668" s="162" t="s">
        <v>2472</v>
      </c>
      <c r="B668" s="162" t="s">
        <v>2473</v>
      </c>
      <c r="C668" s="162" t="s">
        <v>574</v>
      </c>
      <c r="D668" s="162" t="s">
        <v>2531</v>
      </c>
      <c r="E668" s="163" t="s">
        <v>2532</v>
      </c>
      <c r="F668" s="164" t="str">
        <f t="shared" si="10"/>
        <v>Hamilton-022</v>
      </c>
      <c r="G668" s="168" t="s">
        <v>7125</v>
      </c>
      <c r="H668" s="162" t="s">
        <v>2533</v>
      </c>
    </row>
    <row r="669" spans="1:8" x14ac:dyDescent="0.25">
      <c r="A669" s="162" t="s">
        <v>2472</v>
      </c>
      <c r="B669" s="162" t="s">
        <v>2473</v>
      </c>
      <c r="C669" s="162" t="s">
        <v>578</v>
      </c>
      <c r="D669" s="162" t="s">
        <v>2534</v>
      </c>
      <c r="E669" s="163" t="s">
        <v>2535</v>
      </c>
      <c r="F669" s="164" t="str">
        <f t="shared" si="10"/>
        <v>Hamilton-023</v>
      </c>
      <c r="G669" s="168" t="s">
        <v>7126</v>
      </c>
      <c r="H669" s="162" t="s">
        <v>2521</v>
      </c>
    </row>
    <row r="670" spans="1:8" x14ac:dyDescent="0.25">
      <c r="A670" s="162" t="s">
        <v>2472</v>
      </c>
      <c r="B670" s="162" t="s">
        <v>2473</v>
      </c>
      <c r="C670" s="162" t="s">
        <v>849</v>
      </c>
      <c r="D670" s="162" t="s">
        <v>2536</v>
      </c>
      <c r="E670" s="163" t="s">
        <v>2537</v>
      </c>
      <c r="F670" s="164" t="str">
        <f t="shared" si="10"/>
        <v>Hamilton-025</v>
      </c>
      <c r="G670" s="168" t="s">
        <v>7127</v>
      </c>
      <c r="H670" s="162" t="s">
        <v>2538</v>
      </c>
    </row>
    <row r="671" spans="1:8" x14ac:dyDescent="0.25">
      <c r="A671" s="162" t="s">
        <v>2472</v>
      </c>
      <c r="B671" s="162" t="s">
        <v>2473</v>
      </c>
      <c r="C671" s="162" t="s">
        <v>1012</v>
      </c>
      <c r="D671" s="162" t="s">
        <v>2539</v>
      </c>
      <c r="E671" s="163" t="s">
        <v>2540</v>
      </c>
      <c r="F671" s="164" t="str">
        <f t="shared" si="10"/>
        <v>Hamilton-031</v>
      </c>
      <c r="G671" s="168" t="s">
        <v>7128</v>
      </c>
      <c r="H671" s="162" t="s">
        <v>2541</v>
      </c>
    </row>
    <row r="672" spans="1:8" x14ac:dyDescent="0.25">
      <c r="A672" s="162" t="s">
        <v>2542</v>
      </c>
      <c r="B672" s="162" t="s">
        <v>2543</v>
      </c>
      <c r="C672" s="162" t="s">
        <v>490</v>
      </c>
      <c r="D672" s="162" t="s">
        <v>2544</v>
      </c>
      <c r="E672" s="163" t="s">
        <v>2545</v>
      </c>
      <c r="F672" s="164" t="str">
        <f t="shared" si="10"/>
        <v>Hancock-001</v>
      </c>
      <c r="G672" s="168" t="s">
        <v>260</v>
      </c>
      <c r="H672" s="162" t="s">
        <v>2546</v>
      </c>
    </row>
    <row r="673" spans="1:8" x14ac:dyDescent="0.25">
      <c r="A673" s="162" t="s">
        <v>2542</v>
      </c>
      <c r="B673" s="162" t="s">
        <v>2543</v>
      </c>
      <c r="C673" s="162" t="s">
        <v>494</v>
      </c>
      <c r="D673" s="162" t="s">
        <v>2547</v>
      </c>
      <c r="E673" s="163" t="s">
        <v>2548</v>
      </c>
      <c r="F673" s="164" t="str">
        <f t="shared" si="10"/>
        <v>Hancock-002</v>
      </c>
      <c r="G673" s="168" t="s">
        <v>7129</v>
      </c>
      <c r="H673" s="162" t="s">
        <v>2549</v>
      </c>
    </row>
    <row r="674" spans="1:8" x14ac:dyDescent="0.25">
      <c r="A674" s="162" t="s">
        <v>2542</v>
      </c>
      <c r="B674" s="162" t="s">
        <v>2543</v>
      </c>
      <c r="C674" s="162" t="s">
        <v>498</v>
      </c>
      <c r="D674" s="162" t="s">
        <v>2550</v>
      </c>
      <c r="E674" s="163" t="s">
        <v>2551</v>
      </c>
      <c r="F674" s="164" t="str">
        <f t="shared" si="10"/>
        <v>Hancock-003</v>
      </c>
      <c r="G674" s="168" t="s">
        <v>7130</v>
      </c>
      <c r="H674" s="162" t="s">
        <v>2552</v>
      </c>
    </row>
    <row r="675" spans="1:8" x14ac:dyDescent="0.25">
      <c r="A675" s="162" t="s">
        <v>2542</v>
      </c>
      <c r="B675" s="162" t="s">
        <v>2543</v>
      </c>
      <c r="C675" s="162" t="s">
        <v>502</v>
      </c>
      <c r="D675" s="162" t="s">
        <v>2553</v>
      </c>
      <c r="E675" s="163" t="s">
        <v>2554</v>
      </c>
      <c r="F675" s="164" t="str">
        <f t="shared" si="10"/>
        <v>Hancock-004</v>
      </c>
      <c r="G675" s="168" t="s">
        <v>7131</v>
      </c>
      <c r="H675" s="162" t="s">
        <v>2555</v>
      </c>
    </row>
    <row r="676" spans="1:8" x14ac:dyDescent="0.25">
      <c r="A676" s="162" t="s">
        <v>2542</v>
      </c>
      <c r="B676" s="162" t="s">
        <v>2543</v>
      </c>
      <c r="C676" s="162" t="s">
        <v>506</v>
      </c>
      <c r="D676" s="162" t="s">
        <v>2556</v>
      </c>
      <c r="E676" s="163" t="s">
        <v>2557</v>
      </c>
      <c r="F676" s="164" t="str">
        <f t="shared" si="10"/>
        <v>Hancock-005</v>
      </c>
      <c r="G676" s="168" t="s">
        <v>7132</v>
      </c>
      <c r="H676" s="162" t="s">
        <v>2558</v>
      </c>
    </row>
    <row r="677" spans="1:8" x14ac:dyDescent="0.25">
      <c r="A677" s="162" t="s">
        <v>2542</v>
      </c>
      <c r="B677" s="162" t="s">
        <v>2543</v>
      </c>
      <c r="C677" s="162" t="s">
        <v>510</v>
      </c>
      <c r="D677" s="162" t="s">
        <v>2559</v>
      </c>
      <c r="E677" s="163" t="s">
        <v>2560</v>
      </c>
      <c r="F677" s="164" t="str">
        <f t="shared" si="10"/>
        <v>Hancock-006</v>
      </c>
      <c r="G677" s="168" t="s">
        <v>262</v>
      </c>
      <c r="H677" s="162" t="s">
        <v>2561</v>
      </c>
    </row>
    <row r="678" spans="1:8" x14ac:dyDescent="0.25">
      <c r="A678" s="162" t="s">
        <v>2542</v>
      </c>
      <c r="B678" s="162" t="s">
        <v>2543</v>
      </c>
      <c r="C678" s="162" t="s">
        <v>514</v>
      </c>
      <c r="D678" s="162" t="s">
        <v>2562</v>
      </c>
      <c r="E678" s="163" t="s">
        <v>2563</v>
      </c>
      <c r="F678" s="164" t="str">
        <f t="shared" si="10"/>
        <v>Hancock-007</v>
      </c>
      <c r="G678" s="168" t="s">
        <v>264</v>
      </c>
      <c r="H678" s="162" t="s">
        <v>2564</v>
      </c>
    </row>
    <row r="679" spans="1:8" x14ac:dyDescent="0.25">
      <c r="A679" s="162" t="s">
        <v>2542</v>
      </c>
      <c r="B679" s="162" t="s">
        <v>2543</v>
      </c>
      <c r="C679" s="162" t="s">
        <v>518</v>
      </c>
      <c r="D679" s="162" t="s">
        <v>934</v>
      </c>
      <c r="E679" s="163" t="s">
        <v>2565</v>
      </c>
      <c r="F679" s="164" t="str">
        <f t="shared" si="10"/>
        <v>Hancock-008</v>
      </c>
      <c r="G679" s="168" t="s">
        <v>265</v>
      </c>
      <c r="H679" s="162" t="s">
        <v>2566</v>
      </c>
    </row>
    <row r="680" spans="1:8" x14ac:dyDescent="0.25">
      <c r="A680" s="162" t="s">
        <v>2542</v>
      </c>
      <c r="B680" s="162" t="s">
        <v>2543</v>
      </c>
      <c r="C680" s="162" t="s">
        <v>522</v>
      </c>
      <c r="D680" s="162" t="s">
        <v>2567</v>
      </c>
      <c r="E680" s="163" t="s">
        <v>2568</v>
      </c>
      <c r="F680" s="164" t="str">
        <f t="shared" si="10"/>
        <v>Hancock-009</v>
      </c>
      <c r="G680" s="168" t="s">
        <v>7133</v>
      </c>
      <c r="H680" s="162" t="s">
        <v>2569</v>
      </c>
    </row>
    <row r="681" spans="1:8" x14ac:dyDescent="0.25">
      <c r="A681" s="162" t="s">
        <v>2542</v>
      </c>
      <c r="B681" s="162" t="s">
        <v>2543</v>
      </c>
      <c r="C681" s="162" t="s">
        <v>526</v>
      </c>
      <c r="D681" s="162" t="s">
        <v>2315</v>
      </c>
      <c r="E681" s="163" t="s">
        <v>2570</v>
      </c>
      <c r="F681" s="164" t="str">
        <f t="shared" si="10"/>
        <v>Hancock-010</v>
      </c>
      <c r="G681" s="168" t="s">
        <v>267</v>
      </c>
      <c r="H681" s="162" t="s">
        <v>2571</v>
      </c>
    </row>
    <row r="682" spans="1:8" x14ac:dyDescent="0.25">
      <c r="A682" s="162" t="s">
        <v>2542</v>
      </c>
      <c r="B682" s="162" t="s">
        <v>2543</v>
      </c>
      <c r="C682" s="162" t="s">
        <v>530</v>
      </c>
      <c r="D682" s="162" t="s">
        <v>955</v>
      </c>
      <c r="E682" s="163" t="s">
        <v>2572</v>
      </c>
      <c r="F682" s="164" t="str">
        <f t="shared" si="10"/>
        <v>Hancock-011</v>
      </c>
      <c r="G682" s="168" t="s">
        <v>268</v>
      </c>
      <c r="H682" s="162" t="s">
        <v>2573</v>
      </c>
    </row>
    <row r="683" spans="1:8" x14ac:dyDescent="0.25">
      <c r="A683" s="162" t="s">
        <v>2542</v>
      </c>
      <c r="B683" s="162" t="s">
        <v>2543</v>
      </c>
      <c r="C683" s="162" t="s">
        <v>534</v>
      </c>
      <c r="D683" s="162" t="s">
        <v>972</v>
      </c>
      <c r="E683" s="163" t="s">
        <v>2574</v>
      </c>
      <c r="F683" s="164" t="str">
        <f t="shared" si="10"/>
        <v>Hancock-012</v>
      </c>
      <c r="G683" s="168" t="s">
        <v>270</v>
      </c>
      <c r="H683" s="162" t="s">
        <v>2575</v>
      </c>
    </row>
    <row r="684" spans="1:8" x14ac:dyDescent="0.25">
      <c r="A684" s="162" t="s">
        <v>2542</v>
      </c>
      <c r="B684" s="162" t="s">
        <v>2543</v>
      </c>
      <c r="C684" s="162" t="s">
        <v>538</v>
      </c>
      <c r="D684" s="162" t="s">
        <v>2576</v>
      </c>
      <c r="E684" s="163" t="s">
        <v>2577</v>
      </c>
      <c r="F684" s="164" t="str">
        <f t="shared" si="10"/>
        <v>Hancock-013</v>
      </c>
      <c r="G684" s="168" t="s">
        <v>7134</v>
      </c>
      <c r="H684" s="162" t="s">
        <v>2578</v>
      </c>
    </row>
    <row r="685" spans="1:8" x14ac:dyDescent="0.25">
      <c r="A685" s="162" t="s">
        <v>2542</v>
      </c>
      <c r="B685" s="162" t="s">
        <v>2543</v>
      </c>
      <c r="C685" s="162" t="s">
        <v>542</v>
      </c>
      <c r="D685" s="162" t="s">
        <v>2579</v>
      </c>
      <c r="E685" s="163" t="s">
        <v>2580</v>
      </c>
      <c r="F685" s="164" t="str">
        <f t="shared" si="10"/>
        <v>Hancock-014</v>
      </c>
      <c r="G685" s="168" t="s">
        <v>7135</v>
      </c>
      <c r="H685" s="162" t="s">
        <v>2581</v>
      </c>
    </row>
    <row r="686" spans="1:8" x14ac:dyDescent="0.25">
      <c r="A686" s="162" t="s">
        <v>2542</v>
      </c>
      <c r="B686" s="162" t="s">
        <v>2543</v>
      </c>
      <c r="C686" s="162" t="s">
        <v>546</v>
      </c>
      <c r="D686" s="162" t="s">
        <v>2582</v>
      </c>
      <c r="E686" s="163" t="s">
        <v>2583</v>
      </c>
      <c r="F686" s="164" t="str">
        <f t="shared" si="10"/>
        <v>Hancock-015</v>
      </c>
      <c r="G686" s="168" t="s">
        <v>272</v>
      </c>
      <c r="H686" s="162" t="s">
        <v>2584</v>
      </c>
    </row>
    <row r="687" spans="1:8" x14ac:dyDescent="0.25">
      <c r="A687" s="162" t="s">
        <v>2542</v>
      </c>
      <c r="B687" s="162" t="s">
        <v>2543</v>
      </c>
      <c r="C687" s="162" t="s">
        <v>550</v>
      </c>
      <c r="D687" s="162" t="s">
        <v>2585</v>
      </c>
      <c r="E687" s="163" t="s">
        <v>2586</v>
      </c>
      <c r="F687" s="164" t="str">
        <f t="shared" si="10"/>
        <v>Hancock-016</v>
      </c>
      <c r="G687" s="168" t="s">
        <v>274</v>
      </c>
      <c r="H687" s="162" t="s">
        <v>2587</v>
      </c>
    </row>
    <row r="688" spans="1:8" x14ac:dyDescent="0.25">
      <c r="A688" s="162" t="s">
        <v>2542</v>
      </c>
      <c r="B688" s="162" t="s">
        <v>2543</v>
      </c>
      <c r="C688" s="162" t="s">
        <v>554</v>
      </c>
      <c r="D688" s="162" t="s">
        <v>2588</v>
      </c>
      <c r="E688" s="163" t="s">
        <v>2589</v>
      </c>
      <c r="F688" s="164" t="str">
        <f t="shared" si="10"/>
        <v>Hancock-017</v>
      </c>
      <c r="G688" s="168" t="s">
        <v>7136</v>
      </c>
      <c r="H688" s="162" t="s">
        <v>2590</v>
      </c>
    </row>
    <row r="689" spans="1:8" x14ac:dyDescent="0.25">
      <c r="A689" s="162" t="s">
        <v>2542</v>
      </c>
      <c r="B689" s="162" t="s">
        <v>2543</v>
      </c>
      <c r="C689" s="162" t="s">
        <v>558</v>
      </c>
      <c r="D689" s="162" t="s">
        <v>2591</v>
      </c>
      <c r="E689" s="163" t="s">
        <v>2592</v>
      </c>
      <c r="F689" s="164" t="str">
        <f t="shared" si="10"/>
        <v>Hancock-018</v>
      </c>
      <c r="G689" s="168" t="s">
        <v>7137</v>
      </c>
      <c r="H689" s="162" t="s">
        <v>2593</v>
      </c>
    </row>
    <row r="690" spans="1:8" x14ac:dyDescent="0.25">
      <c r="A690" s="162" t="s">
        <v>2542</v>
      </c>
      <c r="B690" s="162" t="s">
        <v>2543</v>
      </c>
      <c r="C690" s="162" t="s">
        <v>562</v>
      </c>
      <c r="D690" s="162" t="s">
        <v>2594</v>
      </c>
      <c r="E690" s="163" t="s">
        <v>2595</v>
      </c>
      <c r="F690" s="164" t="str">
        <f t="shared" si="10"/>
        <v>Hancock-019</v>
      </c>
      <c r="G690" s="168" t="s">
        <v>7138</v>
      </c>
      <c r="H690" s="162" t="s">
        <v>2596</v>
      </c>
    </row>
    <row r="691" spans="1:8" x14ac:dyDescent="0.25">
      <c r="A691" s="162" t="s">
        <v>2542</v>
      </c>
      <c r="B691" s="162" t="s">
        <v>2543</v>
      </c>
      <c r="C691" s="162" t="s">
        <v>566</v>
      </c>
      <c r="D691" s="162" t="s">
        <v>2597</v>
      </c>
      <c r="E691" s="163" t="s">
        <v>2598</v>
      </c>
      <c r="F691" s="164" t="str">
        <f t="shared" si="10"/>
        <v>Hancock-020</v>
      </c>
      <c r="G691" s="168" t="s">
        <v>7139</v>
      </c>
      <c r="H691" s="162" t="s">
        <v>2569</v>
      </c>
    </row>
    <row r="692" spans="1:8" x14ac:dyDescent="0.25">
      <c r="A692" s="162" t="s">
        <v>2542</v>
      </c>
      <c r="B692" s="162" t="s">
        <v>2543</v>
      </c>
      <c r="C692" s="162" t="s">
        <v>570</v>
      </c>
      <c r="D692" s="162" t="s">
        <v>2599</v>
      </c>
      <c r="E692" s="163" t="s">
        <v>2600</v>
      </c>
      <c r="F692" s="164" t="str">
        <f t="shared" si="10"/>
        <v>Hancock-021</v>
      </c>
      <c r="G692" s="168" t="s">
        <v>7140</v>
      </c>
      <c r="H692" s="162" t="s">
        <v>2601</v>
      </c>
    </row>
    <row r="693" spans="1:8" x14ac:dyDescent="0.25">
      <c r="A693" s="162" t="s">
        <v>2542</v>
      </c>
      <c r="B693" s="162" t="s">
        <v>2543</v>
      </c>
      <c r="C693" s="162" t="s">
        <v>574</v>
      </c>
      <c r="D693" s="162" t="s">
        <v>2602</v>
      </c>
      <c r="E693" s="163" t="s">
        <v>2603</v>
      </c>
      <c r="F693" s="164" t="str">
        <f t="shared" si="10"/>
        <v>Hancock-022</v>
      </c>
      <c r="G693" s="168" t="s">
        <v>7141</v>
      </c>
      <c r="H693" s="162" t="s">
        <v>2575</v>
      </c>
    </row>
    <row r="694" spans="1:8" x14ac:dyDescent="0.25">
      <c r="A694" s="162" t="s">
        <v>2542</v>
      </c>
      <c r="B694" s="162" t="s">
        <v>2543</v>
      </c>
      <c r="C694" s="162" t="s">
        <v>578</v>
      </c>
      <c r="D694" s="162" t="s">
        <v>2604</v>
      </c>
      <c r="E694" s="163" t="s">
        <v>2605</v>
      </c>
      <c r="F694" s="164" t="str">
        <f t="shared" si="10"/>
        <v>Hancock-023</v>
      </c>
      <c r="G694" s="168" t="s">
        <v>7142</v>
      </c>
      <c r="H694" s="162" t="s">
        <v>2606</v>
      </c>
    </row>
    <row r="695" spans="1:8" x14ac:dyDescent="0.25">
      <c r="A695" s="162" t="s">
        <v>2542</v>
      </c>
      <c r="B695" s="162" t="s">
        <v>2543</v>
      </c>
      <c r="C695" s="162" t="s">
        <v>845</v>
      </c>
      <c r="D695" s="162" t="s">
        <v>2607</v>
      </c>
      <c r="E695" s="163" t="s">
        <v>2608</v>
      </c>
      <c r="F695" s="164" t="str">
        <f t="shared" si="10"/>
        <v>Hancock-024</v>
      </c>
      <c r="G695" s="168" t="s">
        <v>7143</v>
      </c>
      <c r="H695" s="162" t="s">
        <v>2575</v>
      </c>
    </row>
    <row r="696" spans="1:8" x14ac:dyDescent="0.25">
      <c r="A696" s="162" t="s">
        <v>2542</v>
      </c>
      <c r="B696" s="162" t="s">
        <v>2543</v>
      </c>
      <c r="C696" s="162" t="s">
        <v>849</v>
      </c>
      <c r="D696" s="162" t="s">
        <v>2609</v>
      </c>
      <c r="E696" s="163" t="s">
        <v>2610</v>
      </c>
      <c r="F696" s="164" t="str">
        <f t="shared" si="10"/>
        <v>Hancock-025</v>
      </c>
      <c r="G696" s="168" t="s">
        <v>7144</v>
      </c>
      <c r="H696" s="162" t="s">
        <v>2587</v>
      </c>
    </row>
    <row r="697" spans="1:8" x14ac:dyDescent="0.25">
      <c r="A697" s="162" t="s">
        <v>2611</v>
      </c>
      <c r="B697" s="162" t="s">
        <v>1130</v>
      </c>
      <c r="C697" s="162" t="s">
        <v>490</v>
      </c>
      <c r="D697" s="162" t="s">
        <v>2544</v>
      </c>
      <c r="E697" s="163" t="s">
        <v>2612</v>
      </c>
      <c r="F697" s="164" t="str">
        <f t="shared" si="10"/>
        <v>Harrison-001</v>
      </c>
      <c r="G697" s="168" t="s">
        <v>7145</v>
      </c>
      <c r="H697" s="162" t="s">
        <v>2613</v>
      </c>
    </row>
    <row r="698" spans="1:8" x14ac:dyDescent="0.25">
      <c r="A698" s="162" t="s">
        <v>2611</v>
      </c>
      <c r="B698" s="162" t="s">
        <v>1130</v>
      </c>
      <c r="C698" s="162" t="s">
        <v>494</v>
      </c>
      <c r="D698" s="162" t="s">
        <v>2614</v>
      </c>
      <c r="E698" s="163" t="s">
        <v>2615</v>
      </c>
      <c r="F698" s="164" t="str">
        <f t="shared" si="10"/>
        <v>Harrison-002</v>
      </c>
      <c r="G698" s="168" t="s">
        <v>7146</v>
      </c>
      <c r="H698" s="162" t="s">
        <v>2616</v>
      </c>
    </row>
    <row r="699" spans="1:8" x14ac:dyDescent="0.25">
      <c r="A699" s="162" t="s">
        <v>2611</v>
      </c>
      <c r="B699" s="162" t="s">
        <v>1130</v>
      </c>
      <c r="C699" s="162" t="s">
        <v>498</v>
      </c>
      <c r="D699" s="162" t="s">
        <v>2617</v>
      </c>
      <c r="E699" s="163" t="s">
        <v>2618</v>
      </c>
      <c r="F699" s="164" t="str">
        <f t="shared" si="10"/>
        <v>Harrison-003</v>
      </c>
      <c r="G699" s="168" t="s">
        <v>7147</v>
      </c>
      <c r="H699" s="162" t="s">
        <v>2619</v>
      </c>
    </row>
    <row r="700" spans="1:8" x14ac:dyDescent="0.25">
      <c r="A700" s="162" t="s">
        <v>2611</v>
      </c>
      <c r="B700" s="162" t="s">
        <v>1130</v>
      </c>
      <c r="C700" s="162" t="s">
        <v>502</v>
      </c>
      <c r="D700" s="162" t="s">
        <v>2620</v>
      </c>
      <c r="E700" s="163" t="s">
        <v>2621</v>
      </c>
      <c r="F700" s="164" t="str">
        <f t="shared" si="10"/>
        <v>Harrison-004</v>
      </c>
      <c r="G700" s="168" t="s">
        <v>7148</v>
      </c>
      <c r="H700" s="162" t="s">
        <v>2622</v>
      </c>
    </row>
    <row r="701" spans="1:8" x14ac:dyDescent="0.25">
      <c r="A701" s="162" t="s">
        <v>2611</v>
      </c>
      <c r="B701" s="162" t="s">
        <v>1130</v>
      </c>
      <c r="C701" s="162" t="s">
        <v>506</v>
      </c>
      <c r="D701" s="162" t="s">
        <v>2623</v>
      </c>
      <c r="E701" s="163" t="s">
        <v>2624</v>
      </c>
      <c r="F701" s="164" t="str">
        <f t="shared" si="10"/>
        <v>Harrison-005</v>
      </c>
      <c r="G701" s="168" t="s">
        <v>7149</v>
      </c>
      <c r="H701" s="162" t="s">
        <v>2625</v>
      </c>
    </row>
    <row r="702" spans="1:8" x14ac:dyDescent="0.25">
      <c r="A702" s="162" t="s">
        <v>2611</v>
      </c>
      <c r="B702" s="162" t="s">
        <v>1130</v>
      </c>
      <c r="C702" s="162" t="s">
        <v>510</v>
      </c>
      <c r="D702" s="162" t="s">
        <v>2626</v>
      </c>
      <c r="E702" s="163" t="s">
        <v>2627</v>
      </c>
      <c r="F702" s="164" t="str">
        <f t="shared" si="10"/>
        <v>Harrison-006</v>
      </c>
      <c r="G702" s="168" t="s">
        <v>7150</v>
      </c>
      <c r="H702" s="162" t="s">
        <v>2628</v>
      </c>
    </row>
    <row r="703" spans="1:8" x14ac:dyDescent="0.25">
      <c r="A703" s="162" t="s">
        <v>2611</v>
      </c>
      <c r="B703" s="162" t="s">
        <v>1130</v>
      </c>
      <c r="C703" s="162" t="s">
        <v>514</v>
      </c>
      <c r="D703" s="162" t="s">
        <v>952</v>
      </c>
      <c r="E703" s="163" t="s">
        <v>2629</v>
      </c>
      <c r="F703" s="164" t="str">
        <f t="shared" si="10"/>
        <v>Harrison-007</v>
      </c>
      <c r="G703" s="168" t="s">
        <v>7151</v>
      </c>
      <c r="H703" s="162" t="s">
        <v>2630</v>
      </c>
    </row>
    <row r="704" spans="1:8" x14ac:dyDescent="0.25">
      <c r="A704" s="162" t="s">
        <v>2611</v>
      </c>
      <c r="B704" s="162" t="s">
        <v>1130</v>
      </c>
      <c r="C704" s="162" t="s">
        <v>518</v>
      </c>
      <c r="D704" s="162" t="s">
        <v>2631</v>
      </c>
      <c r="E704" s="163" t="s">
        <v>2632</v>
      </c>
      <c r="F704" s="164" t="str">
        <f t="shared" si="10"/>
        <v>Harrison-008</v>
      </c>
      <c r="G704" s="168" t="s">
        <v>7152</v>
      </c>
      <c r="H704" s="162" t="s">
        <v>2633</v>
      </c>
    </row>
    <row r="705" spans="1:8" x14ac:dyDescent="0.25">
      <c r="A705" s="162" t="s">
        <v>2611</v>
      </c>
      <c r="B705" s="162" t="s">
        <v>1130</v>
      </c>
      <c r="C705" s="162" t="s">
        <v>522</v>
      </c>
      <c r="D705" s="162" t="s">
        <v>2634</v>
      </c>
      <c r="E705" s="163" t="s">
        <v>2635</v>
      </c>
      <c r="F705" s="164" t="str">
        <f t="shared" si="10"/>
        <v>Harrison-009</v>
      </c>
      <c r="G705" s="168" t="s">
        <v>7153</v>
      </c>
      <c r="H705" s="162" t="s">
        <v>2636</v>
      </c>
    </row>
    <row r="706" spans="1:8" x14ac:dyDescent="0.25">
      <c r="A706" s="162" t="s">
        <v>2611</v>
      </c>
      <c r="B706" s="162" t="s">
        <v>1130</v>
      </c>
      <c r="C706" s="162" t="s">
        <v>526</v>
      </c>
      <c r="D706" s="162" t="s">
        <v>2637</v>
      </c>
      <c r="E706" s="163" t="s">
        <v>2638</v>
      </c>
      <c r="F706" s="164" t="str">
        <f t="shared" si="10"/>
        <v>Harrison-010</v>
      </c>
      <c r="G706" s="168" t="s">
        <v>7154</v>
      </c>
      <c r="H706" s="162" t="s">
        <v>2639</v>
      </c>
    </row>
    <row r="707" spans="1:8" x14ac:dyDescent="0.25">
      <c r="A707" s="162" t="s">
        <v>2611</v>
      </c>
      <c r="B707" s="162" t="s">
        <v>1130</v>
      </c>
      <c r="C707" s="162" t="s">
        <v>530</v>
      </c>
      <c r="D707" s="162" t="s">
        <v>955</v>
      </c>
      <c r="E707" s="163" t="s">
        <v>2640</v>
      </c>
      <c r="F707" s="164" t="str">
        <f t="shared" ref="F707:F770" si="11">B707&amp;"-"&amp;C707</f>
        <v>Harrison-011</v>
      </c>
      <c r="G707" s="168" t="s">
        <v>7155</v>
      </c>
      <c r="H707" s="162" t="s">
        <v>2641</v>
      </c>
    </row>
    <row r="708" spans="1:8" x14ac:dyDescent="0.25">
      <c r="A708" s="162" t="s">
        <v>2611</v>
      </c>
      <c r="B708" s="162" t="s">
        <v>1130</v>
      </c>
      <c r="C708" s="162" t="s">
        <v>534</v>
      </c>
      <c r="D708" s="162" t="s">
        <v>2642</v>
      </c>
      <c r="E708" s="163" t="s">
        <v>2643</v>
      </c>
      <c r="F708" s="164" t="str">
        <f t="shared" si="11"/>
        <v>Harrison-012</v>
      </c>
      <c r="G708" s="168" t="s">
        <v>7156</v>
      </c>
      <c r="H708" s="162" t="s">
        <v>2644</v>
      </c>
    </row>
    <row r="709" spans="1:8" x14ac:dyDescent="0.25">
      <c r="A709" s="162" t="s">
        <v>2611</v>
      </c>
      <c r="B709" s="162" t="s">
        <v>1130</v>
      </c>
      <c r="C709" s="162" t="s">
        <v>538</v>
      </c>
      <c r="D709" s="162" t="s">
        <v>2645</v>
      </c>
      <c r="E709" s="163" t="s">
        <v>2646</v>
      </c>
      <c r="F709" s="164" t="str">
        <f t="shared" si="11"/>
        <v>Harrison-013</v>
      </c>
      <c r="G709" s="168" t="s">
        <v>7157</v>
      </c>
      <c r="H709" s="162" t="s">
        <v>2647</v>
      </c>
    </row>
    <row r="710" spans="1:8" x14ac:dyDescent="0.25">
      <c r="A710" s="162" t="s">
        <v>2611</v>
      </c>
      <c r="B710" s="162" t="s">
        <v>1130</v>
      </c>
      <c r="C710" s="162" t="s">
        <v>542</v>
      </c>
      <c r="D710" s="162" t="s">
        <v>2648</v>
      </c>
      <c r="E710" s="163" t="s">
        <v>2649</v>
      </c>
      <c r="F710" s="164" t="str">
        <f t="shared" si="11"/>
        <v>Harrison-014</v>
      </c>
      <c r="G710" s="168" t="s">
        <v>7158</v>
      </c>
      <c r="H710" s="162" t="s">
        <v>2650</v>
      </c>
    </row>
    <row r="711" spans="1:8" x14ac:dyDescent="0.25">
      <c r="A711" s="162" t="s">
        <v>2611</v>
      </c>
      <c r="B711" s="162" t="s">
        <v>1130</v>
      </c>
      <c r="C711" s="162" t="s">
        <v>546</v>
      </c>
      <c r="D711" s="162" t="s">
        <v>2156</v>
      </c>
      <c r="E711" s="163" t="s">
        <v>2651</v>
      </c>
      <c r="F711" s="164" t="str">
        <f t="shared" si="11"/>
        <v>Harrison-015</v>
      </c>
      <c r="G711" s="168" t="s">
        <v>7159</v>
      </c>
      <c r="H711" s="162" t="s">
        <v>2652</v>
      </c>
    </row>
    <row r="712" spans="1:8" x14ac:dyDescent="0.25">
      <c r="A712" s="162" t="s">
        <v>2611</v>
      </c>
      <c r="B712" s="162" t="s">
        <v>1130</v>
      </c>
      <c r="C712" s="162" t="s">
        <v>550</v>
      </c>
      <c r="D712" s="162" t="s">
        <v>2653</v>
      </c>
      <c r="E712" s="163" t="s">
        <v>2654</v>
      </c>
      <c r="F712" s="164" t="str">
        <f t="shared" si="11"/>
        <v>Harrison-016</v>
      </c>
      <c r="G712" s="168" t="s">
        <v>7160</v>
      </c>
      <c r="H712" s="162" t="s">
        <v>2655</v>
      </c>
    </row>
    <row r="713" spans="1:8" x14ac:dyDescent="0.25">
      <c r="A713" s="162" t="s">
        <v>2611</v>
      </c>
      <c r="B713" s="162" t="s">
        <v>1130</v>
      </c>
      <c r="C713" s="162" t="s">
        <v>554</v>
      </c>
      <c r="D713" s="162" t="s">
        <v>2656</v>
      </c>
      <c r="E713" s="163" t="s">
        <v>2657</v>
      </c>
      <c r="F713" s="164" t="str">
        <f t="shared" si="11"/>
        <v>Harrison-017</v>
      </c>
      <c r="G713" s="168" t="s">
        <v>7161</v>
      </c>
      <c r="H713" s="162" t="s">
        <v>2658</v>
      </c>
    </row>
    <row r="714" spans="1:8" x14ac:dyDescent="0.25">
      <c r="A714" s="162" t="s">
        <v>2611</v>
      </c>
      <c r="B714" s="162" t="s">
        <v>1130</v>
      </c>
      <c r="C714" s="162" t="s">
        <v>558</v>
      </c>
      <c r="D714" s="162" t="s">
        <v>2659</v>
      </c>
      <c r="E714" s="163" t="s">
        <v>2660</v>
      </c>
      <c r="F714" s="164" t="str">
        <f t="shared" si="11"/>
        <v>Harrison-018</v>
      </c>
      <c r="G714" s="168" t="s">
        <v>7162</v>
      </c>
      <c r="H714" s="162" t="s">
        <v>2661</v>
      </c>
    </row>
    <row r="715" spans="1:8" x14ac:dyDescent="0.25">
      <c r="A715" s="162" t="s">
        <v>2611</v>
      </c>
      <c r="B715" s="162" t="s">
        <v>1130</v>
      </c>
      <c r="C715" s="162" t="s">
        <v>562</v>
      </c>
      <c r="D715" s="162" t="s">
        <v>2662</v>
      </c>
      <c r="E715" s="163" t="s">
        <v>2663</v>
      </c>
      <c r="F715" s="164" t="str">
        <f t="shared" si="11"/>
        <v>Harrison-019</v>
      </c>
      <c r="G715" s="168" t="s">
        <v>7163</v>
      </c>
      <c r="H715" s="162" t="s">
        <v>2664</v>
      </c>
    </row>
    <row r="716" spans="1:8" x14ac:dyDescent="0.25">
      <c r="A716" s="162" t="s">
        <v>2611</v>
      </c>
      <c r="B716" s="162" t="s">
        <v>1130</v>
      </c>
      <c r="C716" s="162" t="s">
        <v>566</v>
      </c>
      <c r="D716" s="162" t="s">
        <v>981</v>
      </c>
      <c r="E716" s="163" t="s">
        <v>2665</v>
      </c>
      <c r="F716" s="164" t="str">
        <f t="shared" si="11"/>
        <v>Harrison-020</v>
      </c>
      <c r="G716" s="168" t="s">
        <v>7164</v>
      </c>
      <c r="H716" s="162" t="s">
        <v>2666</v>
      </c>
    </row>
    <row r="717" spans="1:8" x14ac:dyDescent="0.25">
      <c r="A717" s="162" t="s">
        <v>2611</v>
      </c>
      <c r="B717" s="162" t="s">
        <v>1130</v>
      </c>
      <c r="C717" s="162" t="s">
        <v>570</v>
      </c>
      <c r="D717" s="162" t="s">
        <v>2667</v>
      </c>
      <c r="E717" s="163" t="s">
        <v>2668</v>
      </c>
      <c r="F717" s="164" t="str">
        <f t="shared" si="11"/>
        <v>Harrison-021</v>
      </c>
      <c r="G717" s="168" t="s">
        <v>7165</v>
      </c>
      <c r="H717" s="162" t="s">
        <v>2666</v>
      </c>
    </row>
    <row r="718" spans="1:8" x14ac:dyDescent="0.25">
      <c r="A718" s="162" t="s">
        <v>2611</v>
      </c>
      <c r="B718" s="162" t="s">
        <v>1130</v>
      </c>
      <c r="C718" s="162" t="s">
        <v>574</v>
      </c>
      <c r="D718" s="162" t="s">
        <v>2669</v>
      </c>
      <c r="E718" s="163" t="s">
        <v>2670</v>
      </c>
      <c r="F718" s="164" t="str">
        <f t="shared" si="11"/>
        <v>Harrison-022</v>
      </c>
      <c r="G718" s="168" t="s">
        <v>7166</v>
      </c>
      <c r="H718" s="162" t="s">
        <v>2671</v>
      </c>
    </row>
    <row r="719" spans="1:8" x14ac:dyDescent="0.25">
      <c r="A719" s="162" t="s">
        <v>2611</v>
      </c>
      <c r="B719" s="162" t="s">
        <v>1130</v>
      </c>
      <c r="C719" s="162" t="s">
        <v>578</v>
      </c>
      <c r="D719" s="162" t="s">
        <v>2672</v>
      </c>
      <c r="E719" s="163" t="s">
        <v>2673</v>
      </c>
      <c r="F719" s="164" t="str">
        <f t="shared" si="11"/>
        <v>Harrison-023</v>
      </c>
      <c r="G719" s="168" t="s">
        <v>7167</v>
      </c>
      <c r="H719" s="162" t="s">
        <v>2671</v>
      </c>
    </row>
    <row r="720" spans="1:8" x14ac:dyDescent="0.25">
      <c r="A720" s="162" t="s">
        <v>2611</v>
      </c>
      <c r="B720" s="162" t="s">
        <v>1130</v>
      </c>
      <c r="C720" s="162" t="s">
        <v>845</v>
      </c>
      <c r="D720" s="162" t="s">
        <v>2674</v>
      </c>
      <c r="E720" s="163" t="s">
        <v>2675</v>
      </c>
      <c r="F720" s="164" t="str">
        <f t="shared" si="11"/>
        <v>Harrison-024</v>
      </c>
      <c r="G720" s="168" t="s">
        <v>7168</v>
      </c>
      <c r="H720" s="162" t="s">
        <v>2676</v>
      </c>
    </row>
    <row r="721" spans="1:8" x14ac:dyDescent="0.25">
      <c r="A721" s="162" t="s">
        <v>2611</v>
      </c>
      <c r="B721" s="162" t="s">
        <v>1130</v>
      </c>
      <c r="C721" s="162" t="s">
        <v>849</v>
      </c>
      <c r="D721" s="162" t="s">
        <v>2677</v>
      </c>
      <c r="E721" s="163" t="s">
        <v>2678</v>
      </c>
      <c r="F721" s="164" t="str">
        <f t="shared" si="11"/>
        <v>Harrison-025</v>
      </c>
      <c r="G721" s="168" t="s">
        <v>7169</v>
      </c>
      <c r="H721" s="162" t="s">
        <v>2652</v>
      </c>
    </row>
    <row r="722" spans="1:8" x14ac:dyDescent="0.25">
      <c r="A722" s="162" t="s">
        <v>2611</v>
      </c>
      <c r="B722" s="162" t="s">
        <v>1130</v>
      </c>
      <c r="C722" s="162" t="s">
        <v>1001</v>
      </c>
      <c r="D722" s="162" t="s">
        <v>2679</v>
      </c>
      <c r="E722" s="163" t="s">
        <v>2680</v>
      </c>
      <c r="F722" s="164" t="str">
        <f t="shared" si="11"/>
        <v>Harrison-026</v>
      </c>
      <c r="G722" s="168" t="s">
        <v>7170</v>
      </c>
      <c r="H722" s="162" t="s">
        <v>2655</v>
      </c>
    </row>
    <row r="723" spans="1:8" x14ac:dyDescent="0.25">
      <c r="A723" s="162" t="s">
        <v>2611</v>
      </c>
      <c r="B723" s="162" t="s">
        <v>1130</v>
      </c>
      <c r="C723" s="162" t="s">
        <v>1004</v>
      </c>
      <c r="D723" s="162" t="s">
        <v>2681</v>
      </c>
      <c r="E723" s="163" t="s">
        <v>2682</v>
      </c>
      <c r="F723" s="164" t="str">
        <f t="shared" si="11"/>
        <v>Harrison-027</v>
      </c>
      <c r="G723" s="168" t="s">
        <v>7171</v>
      </c>
      <c r="H723" s="162" t="s">
        <v>2655</v>
      </c>
    </row>
    <row r="724" spans="1:8" x14ac:dyDescent="0.25">
      <c r="A724" s="162" t="s">
        <v>2683</v>
      </c>
      <c r="B724" s="162" t="s">
        <v>2684</v>
      </c>
      <c r="C724" s="162" t="s">
        <v>490</v>
      </c>
      <c r="D724" s="162" t="s">
        <v>2550</v>
      </c>
      <c r="E724" s="163" t="s">
        <v>2685</v>
      </c>
      <c r="F724" s="164" t="str">
        <f t="shared" si="11"/>
        <v>Hendricks-001</v>
      </c>
      <c r="G724" s="168" t="s">
        <v>278</v>
      </c>
      <c r="H724" s="162" t="s">
        <v>2686</v>
      </c>
    </row>
    <row r="725" spans="1:8" x14ac:dyDescent="0.25">
      <c r="A725" s="162" t="s">
        <v>2683</v>
      </c>
      <c r="B725" s="162" t="s">
        <v>2684</v>
      </c>
      <c r="C725" s="162" t="s">
        <v>494</v>
      </c>
      <c r="D725" s="162" t="s">
        <v>934</v>
      </c>
      <c r="E725" s="163" t="s">
        <v>2687</v>
      </c>
      <c r="F725" s="164" t="str">
        <f t="shared" si="11"/>
        <v>Hendricks-002</v>
      </c>
      <c r="G725" s="168" t="s">
        <v>7172</v>
      </c>
      <c r="H725" s="162" t="s">
        <v>2688</v>
      </c>
    </row>
    <row r="726" spans="1:8" x14ac:dyDescent="0.25">
      <c r="A726" s="162" t="s">
        <v>2683</v>
      </c>
      <c r="B726" s="162" t="s">
        <v>2684</v>
      </c>
      <c r="C726" s="162" t="s">
        <v>498</v>
      </c>
      <c r="D726" s="162" t="s">
        <v>2689</v>
      </c>
      <c r="E726" s="163" t="s">
        <v>2690</v>
      </c>
      <c r="F726" s="164" t="str">
        <f t="shared" si="11"/>
        <v>Hendricks-003</v>
      </c>
      <c r="G726" s="168" t="s">
        <v>7173</v>
      </c>
      <c r="H726" s="162" t="s">
        <v>2691</v>
      </c>
    </row>
    <row r="727" spans="1:8" x14ac:dyDescent="0.25">
      <c r="A727" s="162" t="s">
        <v>2683</v>
      </c>
      <c r="B727" s="162" t="s">
        <v>2684</v>
      </c>
      <c r="C727" s="162" t="s">
        <v>514</v>
      </c>
      <c r="D727" s="162" t="s">
        <v>2692</v>
      </c>
      <c r="E727" s="163" t="s">
        <v>2693</v>
      </c>
      <c r="F727" s="164" t="str">
        <f t="shared" si="11"/>
        <v>Hendricks-007</v>
      </c>
      <c r="G727" s="168" t="s">
        <v>7174</v>
      </c>
      <c r="H727" s="162" t="s">
        <v>2694</v>
      </c>
    </row>
    <row r="728" spans="1:8" x14ac:dyDescent="0.25">
      <c r="A728" s="162" t="s">
        <v>2683</v>
      </c>
      <c r="B728" s="162" t="s">
        <v>2684</v>
      </c>
      <c r="C728" s="162" t="s">
        <v>518</v>
      </c>
      <c r="D728" s="162" t="s">
        <v>2695</v>
      </c>
      <c r="E728" s="163" t="s">
        <v>2696</v>
      </c>
      <c r="F728" s="164" t="str">
        <f t="shared" si="11"/>
        <v>Hendricks-008</v>
      </c>
      <c r="G728" s="168" t="s">
        <v>7175</v>
      </c>
      <c r="H728" s="162" t="s">
        <v>2697</v>
      </c>
    </row>
    <row r="729" spans="1:8" x14ac:dyDescent="0.25">
      <c r="A729" s="162" t="s">
        <v>2683</v>
      </c>
      <c r="B729" s="162" t="s">
        <v>2684</v>
      </c>
      <c r="C729" s="162" t="s">
        <v>522</v>
      </c>
      <c r="D729" s="162" t="s">
        <v>2623</v>
      </c>
      <c r="E729" s="163" t="s">
        <v>2698</v>
      </c>
      <c r="F729" s="164" t="str">
        <f t="shared" si="11"/>
        <v>Hendricks-009</v>
      </c>
      <c r="G729" s="168" t="s">
        <v>7176</v>
      </c>
      <c r="H729" s="162" t="s">
        <v>2699</v>
      </c>
    </row>
    <row r="730" spans="1:8" x14ac:dyDescent="0.25">
      <c r="A730" s="162" t="s">
        <v>2683</v>
      </c>
      <c r="B730" s="162" t="s">
        <v>2684</v>
      </c>
      <c r="C730" s="162" t="s">
        <v>526</v>
      </c>
      <c r="D730" s="162" t="s">
        <v>2700</v>
      </c>
      <c r="E730" s="163" t="s">
        <v>2701</v>
      </c>
      <c r="F730" s="164" t="str">
        <f t="shared" si="11"/>
        <v>Hendricks-010</v>
      </c>
      <c r="G730" s="168" t="s">
        <v>7177</v>
      </c>
      <c r="H730" s="162" t="s">
        <v>2702</v>
      </c>
    </row>
    <row r="731" spans="1:8" x14ac:dyDescent="0.25">
      <c r="A731" s="162" t="s">
        <v>2683</v>
      </c>
      <c r="B731" s="162" t="s">
        <v>2684</v>
      </c>
      <c r="C731" s="162" t="s">
        <v>530</v>
      </c>
      <c r="D731" s="162" t="s">
        <v>2703</v>
      </c>
      <c r="E731" s="163" t="s">
        <v>2704</v>
      </c>
      <c r="F731" s="164" t="str">
        <f t="shared" si="11"/>
        <v>Hendricks-011</v>
      </c>
      <c r="G731" s="168" t="s">
        <v>280</v>
      </c>
      <c r="H731" s="162" t="s">
        <v>2705</v>
      </c>
    </row>
    <row r="732" spans="1:8" x14ac:dyDescent="0.25">
      <c r="A732" s="162" t="s">
        <v>2683</v>
      </c>
      <c r="B732" s="162" t="s">
        <v>2684</v>
      </c>
      <c r="C732" s="162" t="s">
        <v>534</v>
      </c>
      <c r="D732" s="162" t="s">
        <v>2706</v>
      </c>
      <c r="E732" s="163" t="s">
        <v>2707</v>
      </c>
      <c r="F732" s="164" t="str">
        <f t="shared" si="11"/>
        <v>Hendricks-012</v>
      </c>
      <c r="G732" s="168" t="s">
        <v>7178</v>
      </c>
      <c r="H732" s="162" t="s">
        <v>2708</v>
      </c>
    </row>
    <row r="733" spans="1:8" x14ac:dyDescent="0.25">
      <c r="A733" s="162" t="s">
        <v>2683</v>
      </c>
      <c r="B733" s="162" t="s">
        <v>2684</v>
      </c>
      <c r="C733" s="162" t="s">
        <v>538</v>
      </c>
      <c r="D733" s="162" t="s">
        <v>2208</v>
      </c>
      <c r="E733" s="163" t="s">
        <v>2709</v>
      </c>
      <c r="F733" s="164" t="str">
        <f t="shared" si="11"/>
        <v>Hendricks-013</v>
      </c>
      <c r="G733" s="168" t="s">
        <v>282</v>
      </c>
      <c r="H733" s="162" t="s">
        <v>2710</v>
      </c>
    </row>
    <row r="734" spans="1:8" x14ac:dyDescent="0.25">
      <c r="A734" s="162" t="s">
        <v>2683</v>
      </c>
      <c r="B734" s="162" t="s">
        <v>2684</v>
      </c>
      <c r="C734" s="162" t="s">
        <v>542</v>
      </c>
      <c r="D734" s="162" t="s">
        <v>2711</v>
      </c>
      <c r="E734" s="163" t="s">
        <v>2712</v>
      </c>
      <c r="F734" s="164" t="str">
        <f t="shared" si="11"/>
        <v>Hendricks-014</v>
      </c>
      <c r="G734" s="168" t="s">
        <v>7179</v>
      </c>
      <c r="H734" s="162" t="s">
        <v>2713</v>
      </c>
    </row>
    <row r="735" spans="1:8" x14ac:dyDescent="0.25">
      <c r="A735" s="162" t="s">
        <v>2683</v>
      </c>
      <c r="B735" s="162" t="s">
        <v>2684</v>
      </c>
      <c r="C735" s="162" t="s">
        <v>546</v>
      </c>
      <c r="D735" s="162" t="s">
        <v>2714</v>
      </c>
      <c r="E735" s="163" t="s">
        <v>2715</v>
      </c>
      <c r="F735" s="164" t="str">
        <f t="shared" si="11"/>
        <v>Hendricks-015</v>
      </c>
      <c r="G735" s="168" t="s">
        <v>284</v>
      </c>
      <c r="H735" s="162" t="s">
        <v>2716</v>
      </c>
    </row>
    <row r="736" spans="1:8" x14ac:dyDescent="0.25">
      <c r="A736" s="162" t="s">
        <v>2683</v>
      </c>
      <c r="B736" s="162" t="s">
        <v>2684</v>
      </c>
      <c r="C736" s="162" t="s">
        <v>550</v>
      </c>
      <c r="D736" s="162" t="s">
        <v>2717</v>
      </c>
      <c r="E736" s="163" t="s">
        <v>2718</v>
      </c>
      <c r="F736" s="164" t="str">
        <f t="shared" si="11"/>
        <v>Hendricks-016</v>
      </c>
      <c r="G736" s="168" t="s">
        <v>7180</v>
      </c>
      <c r="H736" s="162" t="s">
        <v>2719</v>
      </c>
    </row>
    <row r="737" spans="1:8" x14ac:dyDescent="0.25">
      <c r="A737" s="162" t="s">
        <v>2683</v>
      </c>
      <c r="B737" s="162" t="s">
        <v>2684</v>
      </c>
      <c r="C737" s="162" t="s">
        <v>554</v>
      </c>
      <c r="D737" s="162" t="s">
        <v>966</v>
      </c>
      <c r="E737" s="163" t="s">
        <v>2720</v>
      </c>
      <c r="F737" s="164" t="str">
        <f t="shared" si="11"/>
        <v>Hendricks-017</v>
      </c>
      <c r="G737" s="168" t="s">
        <v>7181</v>
      </c>
      <c r="H737" s="162" t="s">
        <v>2721</v>
      </c>
    </row>
    <row r="738" spans="1:8" x14ac:dyDescent="0.25">
      <c r="A738" s="162" t="s">
        <v>2683</v>
      </c>
      <c r="B738" s="162" t="s">
        <v>2684</v>
      </c>
      <c r="C738" s="162" t="s">
        <v>558</v>
      </c>
      <c r="D738" s="162" t="s">
        <v>2722</v>
      </c>
      <c r="E738" s="163" t="s">
        <v>2723</v>
      </c>
      <c r="F738" s="164" t="str">
        <f t="shared" si="11"/>
        <v>Hendricks-018</v>
      </c>
      <c r="G738" s="168" t="s">
        <v>7182</v>
      </c>
      <c r="H738" s="162" t="s">
        <v>2724</v>
      </c>
    </row>
    <row r="739" spans="1:8" x14ac:dyDescent="0.25">
      <c r="A739" s="162" t="s">
        <v>2683</v>
      </c>
      <c r="B739" s="162" t="s">
        <v>2684</v>
      </c>
      <c r="C739" s="162" t="s">
        <v>562</v>
      </c>
      <c r="D739" s="162" t="s">
        <v>2725</v>
      </c>
      <c r="E739" s="163" t="s">
        <v>2726</v>
      </c>
      <c r="F739" s="164" t="str">
        <f t="shared" si="11"/>
        <v>Hendricks-019</v>
      </c>
      <c r="G739" s="168" t="s">
        <v>7183</v>
      </c>
      <c r="H739" s="162" t="s">
        <v>2727</v>
      </c>
    </row>
    <row r="740" spans="1:8" x14ac:dyDescent="0.25">
      <c r="A740" s="162" t="s">
        <v>2683</v>
      </c>
      <c r="B740" s="162" t="s">
        <v>2684</v>
      </c>
      <c r="C740" s="162" t="s">
        <v>566</v>
      </c>
      <c r="D740" s="162" t="s">
        <v>551</v>
      </c>
      <c r="E740" s="163" t="s">
        <v>2728</v>
      </c>
      <c r="F740" s="164" t="str">
        <f t="shared" si="11"/>
        <v>Hendricks-020</v>
      </c>
      <c r="G740" s="168" t="s">
        <v>7184</v>
      </c>
      <c r="H740" s="162" t="s">
        <v>2729</v>
      </c>
    </row>
    <row r="741" spans="1:8" x14ac:dyDescent="0.25">
      <c r="A741" s="162" t="s">
        <v>2683</v>
      </c>
      <c r="B741" s="162" t="s">
        <v>2684</v>
      </c>
      <c r="C741" s="162" t="s">
        <v>570</v>
      </c>
      <c r="D741" s="162" t="s">
        <v>2730</v>
      </c>
      <c r="E741" s="163" t="s">
        <v>2731</v>
      </c>
      <c r="F741" s="164" t="str">
        <f t="shared" si="11"/>
        <v>Hendricks-021</v>
      </c>
      <c r="G741" s="168" t="s">
        <v>7185</v>
      </c>
      <c r="H741" s="162" t="s">
        <v>2732</v>
      </c>
    </row>
    <row r="742" spans="1:8" x14ac:dyDescent="0.25">
      <c r="A742" s="162" t="s">
        <v>2683</v>
      </c>
      <c r="B742" s="162" t="s">
        <v>2684</v>
      </c>
      <c r="C742" s="162" t="s">
        <v>574</v>
      </c>
      <c r="D742" s="162" t="s">
        <v>981</v>
      </c>
      <c r="E742" s="163" t="s">
        <v>2733</v>
      </c>
      <c r="F742" s="164" t="str">
        <f t="shared" si="11"/>
        <v>Hendricks-022</v>
      </c>
      <c r="G742" s="168" t="s">
        <v>285</v>
      </c>
      <c r="H742" s="162" t="s">
        <v>2734</v>
      </c>
    </row>
    <row r="743" spans="1:8" x14ac:dyDescent="0.25">
      <c r="A743" s="162" t="s">
        <v>2683</v>
      </c>
      <c r="B743" s="162" t="s">
        <v>2684</v>
      </c>
      <c r="C743" s="162" t="s">
        <v>578</v>
      </c>
      <c r="D743" s="162" t="s">
        <v>2735</v>
      </c>
      <c r="E743" s="163" t="s">
        <v>2736</v>
      </c>
      <c r="F743" s="164" t="str">
        <f t="shared" si="11"/>
        <v>Hendricks-023</v>
      </c>
      <c r="G743" s="168" t="s">
        <v>7186</v>
      </c>
      <c r="H743" s="162" t="s">
        <v>2737</v>
      </c>
    </row>
    <row r="744" spans="1:8" x14ac:dyDescent="0.25">
      <c r="A744" s="162" t="s">
        <v>2683</v>
      </c>
      <c r="B744" s="162" t="s">
        <v>2684</v>
      </c>
      <c r="C744" s="162" t="s">
        <v>845</v>
      </c>
      <c r="D744" s="162" t="s">
        <v>2738</v>
      </c>
      <c r="E744" s="163" t="s">
        <v>2739</v>
      </c>
      <c r="F744" s="164" t="str">
        <f t="shared" si="11"/>
        <v>Hendricks-024</v>
      </c>
      <c r="G744" s="168" t="s">
        <v>7187</v>
      </c>
      <c r="H744" s="162" t="s">
        <v>2740</v>
      </c>
    </row>
    <row r="745" spans="1:8" x14ac:dyDescent="0.25">
      <c r="A745" s="162" t="s">
        <v>2683</v>
      </c>
      <c r="B745" s="162" t="s">
        <v>2684</v>
      </c>
      <c r="C745" s="162" t="s">
        <v>849</v>
      </c>
      <c r="D745" s="162" t="s">
        <v>2741</v>
      </c>
      <c r="E745" s="163" t="s">
        <v>2742</v>
      </c>
      <c r="F745" s="164" t="str">
        <f t="shared" si="11"/>
        <v>Hendricks-025</v>
      </c>
      <c r="G745" s="168" t="s">
        <v>7188</v>
      </c>
      <c r="H745" s="162" t="s">
        <v>2743</v>
      </c>
    </row>
    <row r="746" spans="1:8" x14ac:dyDescent="0.25">
      <c r="A746" s="162" t="s">
        <v>2683</v>
      </c>
      <c r="B746" s="162" t="s">
        <v>2684</v>
      </c>
      <c r="C746" s="162" t="s">
        <v>1001</v>
      </c>
      <c r="D746" s="162" t="s">
        <v>2744</v>
      </c>
      <c r="E746" s="163" t="s">
        <v>2745</v>
      </c>
      <c r="F746" s="164" t="str">
        <f t="shared" si="11"/>
        <v>Hendricks-026</v>
      </c>
      <c r="G746" s="168" t="s">
        <v>7189</v>
      </c>
      <c r="H746" s="162" t="s">
        <v>2746</v>
      </c>
    </row>
    <row r="747" spans="1:8" x14ac:dyDescent="0.25">
      <c r="A747" s="162" t="s">
        <v>2683</v>
      </c>
      <c r="B747" s="162" t="s">
        <v>2684</v>
      </c>
      <c r="C747" s="162" t="s">
        <v>1004</v>
      </c>
      <c r="D747" s="162" t="s">
        <v>2747</v>
      </c>
      <c r="E747" s="163" t="s">
        <v>2748</v>
      </c>
      <c r="F747" s="164" t="str">
        <f t="shared" si="11"/>
        <v>Hendricks-027</v>
      </c>
      <c r="G747" s="168" t="s">
        <v>7190</v>
      </c>
      <c r="H747" s="162" t="s">
        <v>2749</v>
      </c>
    </row>
    <row r="748" spans="1:8" x14ac:dyDescent="0.25">
      <c r="A748" s="162" t="s">
        <v>2683</v>
      </c>
      <c r="B748" s="162" t="s">
        <v>2684</v>
      </c>
      <c r="C748" s="162" t="s">
        <v>1223</v>
      </c>
      <c r="D748" s="162" t="s">
        <v>2750</v>
      </c>
      <c r="E748" s="163" t="s">
        <v>2751</v>
      </c>
      <c r="F748" s="164" t="str">
        <f t="shared" si="11"/>
        <v>Hendricks-028</v>
      </c>
      <c r="G748" s="168" t="s">
        <v>7191</v>
      </c>
      <c r="H748" s="162" t="s">
        <v>2752</v>
      </c>
    </row>
    <row r="749" spans="1:8" x14ac:dyDescent="0.25">
      <c r="A749" s="162" t="s">
        <v>2683</v>
      </c>
      <c r="B749" s="162" t="s">
        <v>2684</v>
      </c>
      <c r="C749" s="162" t="s">
        <v>1008</v>
      </c>
      <c r="D749" s="162" t="s">
        <v>2753</v>
      </c>
      <c r="E749" s="163" t="s">
        <v>2754</v>
      </c>
      <c r="F749" s="164" t="str">
        <f t="shared" si="11"/>
        <v>Hendricks-029</v>
      </c>
      <c r="G749" s="168" t="s">
        <v>7192</v>
      </c>
      <c r="H749" s="162" t="s">
        <v>2755</v>
      </c>
    </row>
    <row r="750" spans="1:8" x14ac:dyDescent="0.25">
      <c r="A750" s="162" t="s">
        <v>2683</v>
      </c>
      <c r="B750" s="162" t="s">
        <v>2684</v>
      </c>
      <c r="C750" s="162" t="s">
        <v>1230</v>
      </c>
      <c r="D750" s="162" t="s">
        <v>2756</v>
      </c>
      <c r="E750" s="163" t="s">
        <v>2757</v>
      </c>
      <c r="F750" s="164" t="str">
        <f t="shared" si="11"/>
        <v>Hendricks-030</v>
      </c>
      <c r="G750" s="168" t="s">
        <v>7193</v>
      </c>
      <c r="H750" s="162" t="s">
        <v>2758</v>
      </c>
    </row>
    <row r="751" spans="1:8" x14ac:dyDescent="0.25">
      <c r="A751" s="162" t="s">
        <v>2683</v>
      </c>
      <c r="B751" s="162" t="s">
        <v>2684</v>
      </c>
      <c r="C751" s="162" t="s">
        <v>1012</v>
      </c>
      <c r="D751" s="162" t="s">
        <v>2759</v>
      </c>
      <c r="E751" s="163" t="s">
        <v>2760</v>
      </c>
      <c r="F751" s="164" t="str">
        <f t="shared" si="11"/>
        <v>Hendricks-031</v>
      </c>
      <c r="G751" s="168" t="s">
        <v>7194</v>
      </c>
      <c r="H751" s="162" t="s">
        <v>2761</v>
      </c>
    </row>
    <row r="752" spans="1:8" x14ac:dyDescent="0.25">
      <c r="A752" s="162" t="s">
        <v>2683</v>
      </c>
      <c r="B752" s="162" t="s">
        <v>2684</v>
      </c>
      <c r="C752" s="162" t="s">
        <v>1016</v>
      </c>
      <c r="D752" s="162" t="s">
        <v>2762</v>
      </c>
      <c r="E752" s="163" t="s">
        <v>2763</v>
      </c>
      <c r="F752" s="164" t="str">
        <f t="shared" si="11"/>
        <v>Hendricks-032</v>
      </c>
      <c r="G752" s="168" t="s">
        <v>7195</v>
      </c>
      <c r="H752" s="162" t="s">
        <v>2764</v>
      </c>
    </row>
    <row r="753" spans="1:8" x14ac:dyDescent="0.25">
      <c r="A753" s="162" t="s">
        <v>2683</v>
      </c>
      <c r="B753" s="162" t="s">
        <v>2684</v>
      </c>
      <c r="C753" s="162" t="s">
        <v>1020</v>
      </c>
      <c r="D753" s="162" t="s">
        <v>2765</v>
      </c>
      <c r="E753" s="163" t="s">
        <v>2766</v>
      </c>
      <c r="F753" s="164" t="str">
        <f t="shared" si="11"/>
        <v>Hendricks-033</v>
      </c>
      <c r="G753" s="168" t="s">
        <v>7196</v>
      </c>
      <c r="H753" s="162" t="s">
        <v>2767</v>
      </c>
    </row>
    <row r="754" spans="1:8" x14ac:dyDescent="0.25">
      <c r="A754" s="162" t="s">
        <v>2683</v>
      </c>
      <c r="B754" s="162" t="s">
        <v>2684</v>
      </c>
      <c r="C754" s="162" t="s">
        <v>1245</v>
      </c>
      <c r="D754" s="162" t="s">
        <v>2768</v>
      </c>
      <c r="E754" s="163" t="s">
        <v>2769</v>
      </c>
      <c r="F754" s="164" t="str">
        <f t="shared" si="11"/>
        <v>Hendricks-035</v>
      </c>
      <c r="G754" s="168" t="s">
        <v>7197</v>
      </c>
      <c r="H754" s="162" t="s">
        <v>2770</v>
      </c>
    </row>
    <row r="755" spans="1:8" x14ac:dyDescent="0.25">
      <c r="A755" s="162" t="s">
        <v>2771</v>
      </c>
      <c r="B755" s="162" t="s">
        <v>2202</v>
      </c>
      <c r="C755" s="162" t="s">
        <v>490</v>
      </c>
      <c r="D755" s="162" t="s">
        <v>2772</v>
      </c>
      <c r="E755" s="163" t="s">
        <v>2773</v>
      </c>
      <c r="F755" s="164" t="str">
        <f t="shared" si="11"/>
        <v>Henry-001</v>
      </c>
      <c r="G755" s="168" t="s">
        <v>7198</v>
      </c>
      <c r="H755" s="162" t="s">
        <v>2774</v>
      </c>
    </row>
    <row r="756" spans="1:8" x14ac:dyDescent="0.25">
      <c r="A756" s="162" t="s">
        <v>2771</v>
      </c>
      <c r="B756" s="162" t="s">
        <v>2202</v>
      </c>
      <c r="C756" s="162" t="s">
        <v>494</v>
      </c>
      <c r="D756" s="162" t="s">
        <v>2775</v>
      </c>
      <c r="E756" s="163" t="s">
        <v>2776</v>
      </c>
      <c r="F756" s="164" t="str">
        <f t="shared" si="11"/>
        <v>Henry-002</v>
      </c>
      <c r="G756" s="168" t="s">
        <v>7199</v>
      </c>
      <c r="H756" s="162" t="s">
        <v>2777</v>
      </c>
    </row>
    <row r="757" spans="1:8" x14ac:dyDescent="0.25">
      <c r="A757" s="162" t="s">
        <v>2771</v>
      </c>
      <c r="B757" s="162" t="s">
        <v>2202</v>
      </c>
      <c r="C757" s="162" t="s">
        <v>498</v>
      </c>
      <c r="D757" s="162" t="s">
        <v>2778</v>
      </c>
      <c r="E757" s="163" t="s">
        <v>2779</v>
      </c>
      <c r="F757" s="164" t="str">
        <f t="shared" si="11"/>
        <v>Henry-003</v>
      </c>
      <c r="G757" s="168" t="s">
        <v>7200</v>
      </c>
      <c r="H757" s="162" t="s">
        <v>2780</v>
      </c>
    </row>
    <row r="758" spans="1:8" x14ac:dyDescent="0.25">
      <c r="A758" s="162" t="s">
        <v>2771</v>
      </c>
      <c r="B758" s="162" t="s">
        <v>2202</v>
      </c>
      <c r="C758" s="162" t="s">
        <v>502</v>
      </c>
      <c r="D758" s="162" t="s">
        <v>2781</v>
      </c>
      <c r="E758" s="163" t="s">
        <v>2782</v>
      </c>
      <c r="F758" s="164" t="str">
        <f t="shared" si="11"/>
        <v>Henry-004</v>
      </c>
      <c r="G758" s="168" t="s">
        <v>7201</v>
      </c>
      <c r="H758" s="162" t="s">
        <v>2783</v>
      </c>
    </row>
    <row r="759" spans="1:8" x14ac:dyDescent="0.25">
      <c r="A759" s="162" t="s">
        <v>2771</v>
      </c>
      <c r="B759" s="162" t="s">
        <v>2202</v>
      </c>
      <c r="C759" s="162" t="s">
        <v>506</v>
      </c>
      <c r="D759" s="162" t="s">
        <v>2784</v>
      </c>
      <c r="E759" s="163" t="s">
        <v>2785</v>
      </c>
      <c r="F759" s="164" t="str">
        <f t="shared" si="11"/>
        <v>Henry-005</v>
      </c>
      <c r="G759" s="168" t="s">
        <v>7202</v>
      </c>
      <c r="H759" s="162" t="s">
        <v>2786</v>
      </c>
    </row>
    <row r="760" spans="1:8" x14ac:dyDescent="0.25">
      <c r="A760" s="162" t="s">
        <v>2771</v>
      </c>
      <c r="B760" s="162" t="s">
        <v>2202</v>
      </c>
      <c r="C760" s="162" t="s">
        <v>510</v>
      </c>
      <c r="D760" s="162" t="s">
        <v>2787</v>
      </c>
      <c r="E760" s="163" t="s">
        <v>2788</v>
      </c>
      <c r="F760" s="164" t="str">
        <f t="shared" si="11"/>
        <v>Henry-006</v>
      </c>
      <c r="G760" s="168" t="s">
        <v>7203</v>
      </c>
      <c r="H760" s="162" t="s">
        <v>2789</v>
      </c>
    </row>
    <row r="761" spans="1:8" x14ac:dyDescent="0.25">
      <c r="A761" s="162" t="s">
        <v>2771</v>
      </c>
      <c r="B761" s="162" t="s">
        <v>2202</v>
      </c>
      <c r="C761" s="162" t="s">
        <v>514</v>
      </c>
      <c r="D761" s="162" t="s">
        <v>2790</v>
      </c>
      <c r="E761" s="163" t="s">
        <v>2791</v>
      </c>
      <c r="F761" s="164" t="str">
        <f t="shared" si="11"/>
        <v>Henry-007</v>
      </c>
      <c r="G761" s="168" t="s">
        <v>7204</v>
      </c>
      <c r="H761" s="162" t="s">
        <v>2792</v>
      </c>
    </row>
    <row r="762" spans="1:8" x14ac:dyDescent="0.25">
      <c r="A762" s="162" t="s">
        <v>2771</v>
      </c>
      <c r="B762" s="162" t="s">
        <v>2202</v>
      </c>
      <c r="C762" s="162" t="s">
        <v>518</v>
      </c>
      <c r="D762" s="162" t="s">
        <v>2793</v>
      </c>
      <c r="E762" s="163" t="s">
        <v>2794</v>
      </c>
      <c r="F762" s="164" t="str">
        <f t="shared" si="11"/>
        <v>Henry-008</v>
      </c>
      <c r="G762" s="168" t="s">
        <v>7205</v>
      </c>
      <c r="H762" s="162" t="s">
        <v>2795</v>
      </c>
    </row>
    <row r="763" spans="1:8" x14ac:dyDescent="0.25">
      <c r="A763" s="162" t="s">
        <v>2771</v>
      </c>
      <c r="B763" s="162" t="s">
        <v>2202</v>
      </c>
      <c r="C763" s="162" t="s">
        <v>522</v>
      </c>
      <c r="D763" s="162" t="s">
        <v>2796</v>
      </c>
      <c r="E763" s="163" t="s">
        <v>2797</v>
      </c>
      <c r="F763" s="164" t="str">
        <f t="shared" si="11"/>
        <v>Henry-009</v>
      </c>
      <c r="G763" s="168" t="s">
        <v>7206</v>
      </c>
      <c r="H763" s="162" t="s">
        <v>2798</v>
      </c>
    </row>
    <row r="764" spans="1:8" x14ac:dyDescent="0.25">
      <c r="A764" s="162" t="s">
        <v>2771</v>
      </c>
      <c r="B764" s="162" t="s">
        <v>2202</v>
      </c>
      <c r="C764" s="162" t="s">
        <v>526</v>
      </c>
      <c r="D764" s="162" t="s">
        <v>2799</v>
      </c>
      <c r="E764" s="163" t="s">
        <v>2800</v>
      </c>
      <c r="F764" s="164" t="str">
        <f t="shared" si="11"/>
        <v>Henry-010</v>
      </c>
      <c r="G764" s="168" t="s">
        <v>7207</v>
      </c>
      <c r="H764" s="162" t="s">
        <v>2801</v>
      </c>
    </row>
    <row r="765" spans="1:8" x14ac:dyDescent="0.25">
      <c r="A765" s="162" t="s">
        <v>2771</v>
      </c>
      <c r="B765" s="162" t="s">
        <v>2202</v>
      </c>
      <c r="C765" s="162" t="s">
        <v>530</v>
      </c>
      <c r="D765" s="162" t="s">
        <v>2802</v>
      </c>
      <c r="E765" s="163" t="s">
        <v>2803</v>
      </c>
      <c r="F765" s="164" t="str">
        <f t="shared" si="11"/>
        <v>Henry-011</v>
      </c>
      <c r="G765" s="168" t="s">
        <v>7208</v>
      </c>
      <c r="H765" s="162" t="s">
        <v>2804</v>
      </c>
    </row>
    <row r="766" spans="1:8" x14ac:dyDescent="0.25">
      <c r="A766" s="162" t="s">
        <v>2771</v>
      </c>
      <c r="B766" s="162" t="s">
        <v>2202</v>
      </c>
      <c r="C766" s="162" t="s">
        <v>534</v>
      </c>
      <c r="D766" s="162" t="s">
        <v>2805</v>
      </c>
      <c r="E766" s="163" t="s">
        <v>2806</v>
      </c>
      <c r="F766" s="164" t="str">
        <f t="shared" si="11"/>
        <v>Henry-012</v>
      </c>
      <c r="G766" s="168" t="s">
        <v>7209</v>
      </c>
      <c r="H766" s="162" t="s">
        <v>2807</v>
      </c>
    </row>
    <row r="767" spans="1:8" x14ac:dyDescent="0.25">
      <c r="A767" s="162" t="s">
        <v>2771</v>
      </c>
      <c r="B767" s="162" t="s">
        <v>2202</v>
      </c>
      <c r="C767" s="162" t="s">
        <v>538</v>
      </c>
      <c r="D767" s="162" t="s">
        <v>908</v>
      </c>
      <c r="E767" s="163" t="s">
        <v>2808</v>
      </c>
      <c r="F767" s="164" t="str">
        <f t="shared" si="11"/>
        <v>Henry-013</v>
      </c>
      <c r="G767" s="168" t="s">
        <v>7210</v>
      </c>
      <c r="H767" s="162" t="s">
        <v>2809</v>
      </c>
    </row>
    <row r="768" spans="1:8" x14ac:dyDescent="0.25">
      <c r="A768" s="162" t="s">
        <v>2771</v>
      </c>
      <c r="B768" s="162" t="s">
        <v>2202</v>
      </c>
      <c r="C768" s="162" t="s">
        <v>542</v>
      </c>
      <c r="D768" s="162" t="s">
        <v>2810</v>
      </c>
      <c r="E768" s="163" t="s">
        <v>2811</v>
      </c>
      <c r="F768" s="164" t="str">
        <f t="shared" si="11"/>
        <v>Henry-014</v>
      </c>
      <c r="G768" s="168" t="s">
        <v>7211</v>
      </c>
      <c r="H768" s="162" t="s">
        <v>2812</v>
      </c>
    </row>
    <row r="769" spans="1:8" x14ac:dyDescent="0.25">
      <c r="A769" s="162" t="s">
        <v>2771</v>
      </c>
      <c r="B769" s="162" t="s">
        <v>2202</v>
      </c>
      <c r="C769" s="162" t="s">
        <v>546</v>
      </c>
      <c r="D769" s="162" t="s">
        <v>2813</v>
      </c>
      <c r="E769" s="163" t="s">
        <v>2814</v>
      </c>
      <c r="F769" s="164" t="str">
        <f t="shared" si="11"/>
        <v>Henry-015</v>
      </c>
      <c r="G769" s="168" t="s">
        <v>7212</v>
      </c>
      <c r="H769" s="162" t="s">
        <v>2815</v>
      </c>
    </row>
    <row r="770" spans="1:8" x14ac:dyDescent="0.25">
      <c r="A770" s="162" t="s">
        <v>2771</v>
      </c>
      <c r="B770" s="162" t="s">
        <v>2202</v>
      </c>
      <c r="C770" s="162" t="s">
        <v>550</v>
      </c>
      <c r="D770" s="162" t="s">
        <v>2816</v>
      </c>
      <c r="E770" s="163" t="s">
        <v>2817</v>
      </c>
      <c r="F770" s="164" t="str">
        <f t="shared" si="11"/>
        <v>Henry-016</v>
      </c>
      <c r="G770" s="168" t="s">
        <v>7213</v>
      </c>
      <c r="H770" s="162" t="s">
        <v>2818</v>
      </c>
    </row>
    <row r="771" spans="1:8" x14ac:dyDescent="0.25">
      <c r="A771" s="162" t="s">
        <v>2771</v>
      </c>
      <c r="B771" s="162" t="s">
        <v>2202</v>
      </c>
      <c r="C771" s="162" t="s">
        <v>554</v>
      </c>
      <c r="D771" s="162" t="s">
        <v>1863</v>
      </c>
      <c r="E771" s="163" t="s">
        <v>2819</v>
      </c>
      <c r="F771" s="164" t="str">
        <f t="shared" ref="F771:F834" si="12">B771&amp;"-"&amp;C771</f>
        <v>Henry-017</v>
      </c>
      <c r="G771" s="168" t="s">
        <v>7214</v>
      </c>
      <c r="H771" s="162" t="s">
        <v>2820</v>
      </c>
    </row>
    <row r="772" spans="1:8" x14ac:dyDescent="0.25">
      <c r="A772" s="162" t="s">
        <v>2771</v>
      </c>
      <c r="B772" s="162" t="s">
        <v>2202</v>
      </c>
      <c r="C772" s="162" t="s">
        <v>558</v>
      </c>
      <c r="D772" s="162" t="s">
        <v>2821</v>
      </c>
      <c r="E772" s="163" t="s">
        <v>2822</v>
      </c>
      <c r="F772" s="164" t="str">
        <f t="shared" si="12"/>
        <v>Henry-018</v>
      </c>
      <c r="G772" s="168" t="s">
        <v>7215</v>
      </c>
      <c r="H772" s="162" t="s">
        <v>2823</v>
      </c>
    </row>
    <row r="773" spans="1:8" x14ac:dyDescent="0.25">
      <c r="A773" s="162" t="s">
        <v>2771</v>
      </c>
      <c r="B773" s="162" t="s">
        <v>2202</v>
      </c>
      <c r="C773" s="162" t="s">
        <v>562</v>
      </c>
      <c r="D773" s="162" t="s">
        <v>2824</v>
      </c>
      <c r="E773" s="163" t="s">
        <v>2825</v>
      </c>
      <c r="F773" s="164" t="str">
        <f t="shared" si="12"/>
        <v>Henry-019</v>
      </c>
      <c r="G773" s="168" t="s">
        <v>7216</v>
      </c>
      <c r="H773" s="162" t="s">
        <v>2826</v>
      </c>
    </row>
    <row r="774" spans="1:8" x14ac:dyDescent="0.25">
      <c r="A774" s="162" t="s">
        <v>2771</v>
      </c>
      <c r="B774" s="162" t="s">
        <v>2202</v>
      </c>
      <c r="C774" s="162" t="s">
        <v>566</v>
      </c>
      <c r="D774" s="162" t="s">
        <v>2827</v>
      </c>
      <c r="E774" s="163" t="s">
        <v>2828</v>
      </c>
      <c r="F774" s="164" t="str">
        <f t="shared" si="12"/>
        <v>Henry-020</v>
      </c>
      <c r="G774" s="168" t="s">
        <v>7217</v>
      </c>
      <c r="H774" s="162" t="s">
        <v>2829</v>
      </c>
    </row>
    <row r="775" spans="1:8" x14ac:dyDescent="0.25">
      <c r="A775" s="162" t="s">
        <v>2771</v>
      </c>
      <c r="B775" s="162" t="s">
        <v>2202</v>
      </c>
      <c r="C775" s="162" t="s">
        <v>570</v>
      </c>
      <c r="D775" s="162" t="s">
        <v>2830</v>
      </c>
      <c r="E775" s="163" t="s">
        <v>2831</v>
      </c>
      <c r="F775" s="164" t="str">
        <f t="shared" si="12"/>
        <v>Henry-021</v>
      </c>
      <c r="G775" s="168" t="s">
        <v>7218</v>
      </c>
      <c r="H775" s="162" t="s">
        <v>2832</v>
      </c>
    </row>
    <row r="776" spans="1:8" x14ac:dyDescent="0.25">
      <c r="A776" s="162" t="s">
        <v>2771</v>
      </c>
      <c r="B776" s="162" t="s">
        <v>2202</v>
      </c>
      <c r="C776" s="162" t="s">
        <v>574</v>
      </c>
      <c r="D776" s="162" t="s">
        <v>2833</v>
      </c>
      <c r="E776" s="163" t="s">
        <v>2834</v>
      </c>
      <c r="F776" s="164" t="str">
        <f t="shared" si="12"/>
        <v>Henry-022</v>
      </c>
      <c r="G776" s="168" t="s">
        <v>7219</v>
      </c>
      <c r="H776" s="162" t="s">
        <v>2835</v>
      </c>
    </row>
    <row r="777" spans="1:8" x14ac:dyDescent="0.25">
      <c r="A777" s="162" t="s">
        <v>2771</v>
      </c>
      <c r="B777" s="162" t="s">
        <v>2202</v>
      </c>
      <c r="C777" s="162" t="s">
        <v>578</v>
      </c>
      <c r="D777" s="162" t="s">
        <v>2836</v>
      </c>
      <c r="E777" s="163" t="s">
        <v>2837</v>
      </c>
      <c r="F777" s="164" t="str">
        <f t="shared" si="12"/>
        <v>Henry-023</v>
      </c>
      <c r="G777" s="168" t="s">
        <v>7220</v>
      </c>
      <c r="H777" s="162" t="s">
        <v>2838</v>
      </c>
    </row>
    <row r="778" spans="1:8" x14ac:dyDescent="0.25">
      <c r="A778" s="162" t="s">
        <v>2771</v>
      </c>
      <c r="B778" s="162" t="s">
        <v>2202</v>
      </c>
      <c r="C778" s="162" t="s">
        <v>845</v>
      </c>
      <c r="D778" s="162" t="s">
        <v>2839</v>
      </c>
      <c r="E778" s="163" t="s">
        <v>2840</v>
      </c>
      <c r="F778" s="164" t="str">
        <f t="shared" si="12"/>
        <v>Henry-024</v>
      </c>
      <c r="G778" s="168" t="s">
        <v>7221</v>
      </c>
      <c r="H778" s="162" t="s">
        <v>2841</v>
      </c>
    </row>
    <row r="779" spans="1:8" x14ac:dyDescent="0.25">
      <c r="A779" s="162" t="s">
        <v>2771</v>
      </c>
      <c r="B779" s="162" t="s">
        <v>2202</v>
      </c>
      <c r="C779" s="162" t="s">
        <v>849</v>
      </c>
      <c r="D779" s="162" t="s">
        <v>2842</v>
      </c>
      <c r="E779" s="163" t="s">
        <v>2843</v>
      </c>
      <c r="F779" s="164" t="str">
        <f t="shared" si="12"/>
        <v>Henry-025</v>
      </c>
      <c r="G779" s="168" t="s">
        <v>7222</v>
      </c>
      <c r="H779" s="162" t="s">
        <v>2844</v>
      </c>
    </row>
    <row r="780" spans="1:8" x14ac:dyDescent="0.25">
      <c r="A780" s="162" t="s">
        <v>2771</v>
      </c>
      <c r="B780" s="162" t="s">
        <v>2202</v>
      </c>
      <c r="C780" s="162" t="s">
        <v>1001</v>
      </c>
      <c r="D780" s="162" t="s">
        <v>2845</v>
      </c>
      <c r="E780" s="163" t="s">
        <v>2846</v>
      </c>
      <c r="F780" s="164" t="str">
        <f t="shared" si="12"/>
        <v>Henry-026</v>
      </c>
      <c r="G780" s="168" t="s">
        <v>7223</v>
      </c>
      <c r="H780" s="162" t="s">
        <v>2847</v>
      </c>
    </row>
    <row r="781" spans="1:8" x14ac:dyDescent="0.25">
      <c r="A781" s="162" t="s">
        <v>2771</v>
      </c>
      <c r="B781" s="162" t="s">
        <v>2202</v>
      </c>
      <c r="C781" s="162" t="s">
        <v>1004</v>
      </c>
      <c r="D781" s="162" t="s">
        <v>2848</v>
      </c>
      <c r="E781" s="163" t="s">
        <v>2849</v>
      </c>
      <c r="F781" s="164" t="str">
        <f t="shared" si="12"/>
        <v>Henry-027</v>
      </c>
      <c r="G781" s="168" t="s">
        <v>7224</v>
      </c>
      <c r="H781" s="162" t="s">
        <v>2850</v>
      </c>
    </row>
    <row r="782" spans="1:8" x14ac:dyDescent="0.25">
      <c r="A782" s="162" t="s">
        <v>2771</v>
      </c>
      <c r="B782" s="162" t="s">
        <v>2202</v>
      </c>
      <c r="C782" s="162" t="s">
        <v>1223</v>
      </c>
      <c r="D782" s="162" t="s">
        <v>2851</v>
      </c>
      <c r="E782" s="163" t="s">
        <v>2852</v>
      </c>
      <c r="F782" s="164" t="str">
        <f t="shared" si="12"/>
        <v>Henry-028</v>
      </c>
      <c r="G782" s="168" t="s">
        <v>7225</v>
      </c>
      <c r="H782" s="162" t="s">
        <v>2853</v>
      </c>
    </row>
    <row r="783" spans="1:8" x14ac:dyDescent="0.25">
      <c r="A783" s="162" t="s">
        <v>2771</v>
      </c>
      <c r="B783" s="162" t="s">
        <v>2202</v>
      </c>
      <c r="C783" s="162" t="s">
        <v>1008</v>
      </c>
      <c r="D783" s="162" t="s">
        <v>2854</v>
      </c>
      <c r="E783" s="163" t="s">
        <v>2855</v>
      </c>
      <c r="F783" s="164" t="str">
        <f t="shared" si="12"/>
        <v>Henry-029</v>
      </c>
      <c r="G783" s="168" t="s">
        <v>7226</v>
      </c>
      <c r="H783" s="162" t="s">
        <v>2856</v>
      </c>
    </row>
    <row r="784" spans="1:8" x14ac:dyDescent="0.25">
      <c r="A784" s="162" t="s">
        <v>2771</v>
      </c>
      <c r="B784" s="162" t="s">
        <v>2202</v>
      </c>
      <c r="C784" s="162" t="s">
        <v>1230</v>
      </c>
      <c r="D784" s="162" t="s">
        <v>2857</v>
      </c>
      <c r="E784" s="163" t="s">
        <v>2858</v>
      </c>
      <c r="F784" s="164" t="str">
        <f t="shared" si="12"/>
        <v>Henry-030</v>
      </c>
      <c r="G784" s="168" t="s">
        <v>7227</v>
      </c>
      <c r="H784" s="162" t="s">
        <v>2859</v>
      </c>
    </row>
    <row r="785" spans="1:8" x14ac:dyDescent="0.25">
      <c r="A785" s="162" t="s">
        <v>2771</v>
      </c>
      <c r="B785" s="162" t="s">
        <v>2202</v>
      </c>
      <c r="C785" s="162" t="s">
        <v>1012</v>
      </c>
      <c r="D785" s="162" t="s">
        <v>2860</v>
      </c>
      <c r="E785" s="163" t="s">
        <v>2861</v>
      </c>
      <c r="F785" s="164" t="str">
        <f t="shared" si="12"/>
        <v>Henry-031</v>
      </c>
      <c r="G785" s="168" t="s">
        <v>7228</v>
      </c>
      <c r="H785" s="162" t="s">
        <v>2862</v>
      </c>
    </row>
    <row r="786" spans="1:8" x14ac:dyDescent="0.25">
      <c r="A786" s="162" t="s">
        <v>2863</v>
      </c>
      <c r="B786" s="162" t="s">
        <v>2864</v>
      </c>
      <c r="C786" s="162" t="s">
        <v>490</v>
      </c>
      <c r="D786" s="162" t="s">
        <v>2413</v>
      </c>
      <c r="E786" s="163" t="s">
        <v>2865</v>
      </c>
      <c r="F786" s="164" t="str">
        <f t="shared" si="12"/>
        <v>Howard-001</v>
      </c>
      <c r="G786" s="168" t="s">
        <v>7229</v>
      </c>
      <c r="H786" s="162" t="s">
        <v>2866</v>
      </c>
    </row>
    <row r="787" spans="1:8" x14ac:dyDescent="0.25">
      <c r="A787" s="162" t="s">
        <v>2863</v>
      </c>
      <c r="B787" s="162" t="s">
        <v>2864</v>
      </c>
      <c r="C787" s="162" t="s">
        <v>494</v>
      </c>
      <c r="D787" s="162" t="s">
        <v>2867</v>
      </c>
      <c r="E787" s="163" t="s">
        <v>2868</v>
      </c>
      <c r="F787" s="164" t="str">
        <f t="shared" si="12"/>
        <v>Howard-002</v>
      </c>
      <c r="G787" s="168" t="s">
        <v>7230</v>
      </c>
      <c r="H787" s="162" t="s">
        <v>2869</v>
      </c>
    </row>
    <row r="788" spans="1:8" x14ac:dyDescent="0.25">
      <c r="A788" s="162" t="s">
        <v>2863</v>
      </c>
      <c r="B788" s="162" t="s">
        <v>2864</v>
      </c>
      <c r="C788" s="162" t="s">
        <v>498</v>
      </c>
      <c r="D788" s="162" t="s">
        <v>2870</v>
      </c>
      <c r="E788" s="163" t="s">
        <v>2871</v>
      </c>
      <c r="F788" s="164" t="str">
        <f t="shared" si="12"/>
        <v>Howard-003</v>
      </c>
      <c r="G788" s="168" t="s">
        <v>7231</v>
      </c>
      <c r="H788" s="162" t="s">
        <v>2872</v>
      </c>
    </row>
    <row r="789" spans="1:8" x14ac:dyDescent="0.25">
      <c r="A789" s="162" t="s">
        <v>2863</v>
      </c>
      <c r="B789" s="162" t="s">
        <v>2864</v>
      </c>
      <c r="C789" s="162" t="s">
        <v>510</v>
      </c>
      <c r="D789" s="162" t="s">
        <v>2873</v>
      </c>
      <c r="E789" s="163" t="s">
        <v>2874</v>
      </c>
      <c r="F789" s="164" t="str">
        <f t="shared" si="12"/>
        <v>Howard-006</v>
      </c>
      <c r="G789" s="168" t="s">
        <v>7232</v>
      </c>
      <c r="H789" s="162" t="s">
        <v>2875</v>
      </c>
    </row>
    <row r="790" spans="1:8" x14ac:dyDescent="0.25">
      <c r="A790" s="162" t="s">
        <v>2863</v>
      </c>
      <c r="B790" s="162" t="s">
        <v>2864</v>
      </c>
      <c r="C790" s="162" t="s">
        <v>514</v>
      </c>
      <c r="D790" s="162" t="s">
        <v>2876</v>
      </c>
      <c r="E790" s="163" t="s">
        <v>2877</v>
      </c>
      <c r="F790" s="164" t="str">
        <f t="shared" si="12"/>
        <v>Howard-007</v>
      </c>
      <c r="G790" s="168" t="s">
        <v>7233</v>
      </c>
      <c r="H790" s="162" t="s">
        <v>2878</v>
      </c>
    </row>
    <row r="791" spans="1:8" x14ac:dyDescent="0.25">
      <c r="A791" s="162" t="s">
        <v>2863</v>
      </c>
      <c r="B791" s="162" t="s">
        <v>2864</v>
      </c>
      <c r="C791" s="162" t="s">
        <v>526</v>
      </c>
      <c r="D791" s="162" t="s">
        <v>1290</v>
      </c>
      <c r="E791" s="163" t="s">
        <v>2879</v>
      </c>
      <c r="F791" s="164" t="str">
        <f t="shared" si="12"/>
        <v>Howard-010</v>
      </c>
      <c r="G791" s="168" t="s">
        <v>7234</v>
      </c>
      <c r="H791" s="162" t="s">
        <v>2880</v>
      </c>
    </row>
    <row r="792" spans="1:8" x14ac:dyDescent="0.25">
      <c r="A792" s="162" t="s">
        <v>2863</v>
      </c>
      <c r="B792" s="162" t="s">
        <v>2864</v>
      </c>
      <c r="C792" s="162" t="s">
        <v>530</v>
      </c>
      <c r="D792" s="162" t="s">
        <v>2881</v>
      </c>
      <c r="E792" s="163" t="s">
        <v>2882</v>
      </c>
      <c r="F792" s="164" t="str">
        <f t="shared" si="12"/>
        <v>Howard-011</v>
      </c>
      <c r="G792" s="168" t="s">
        <v>7235</v>
      </c>
      <c r="H792" s="162" t="s">
        <v>2883</v>
      </c>
    </row>
    <row r="793" spans="1:8" x14ac:dyDescent="0.25">
      <c r="A793" s="162" t="s">
        <v>2863</v>
      </c>
      <c r="B793" s="162" t="s">
        <v>2864</v>
      </c>
      <c r="C793" s="162" t="s">
        <v>534</v>
      </c>
      <c r="D793" s="162" t="s">
        <v>2884</v>
      </c>
      <c r="E793" s="163" t="s">
        <v>2885</v>
      </c>
      <c r="F793" s="164" t="str">
        <f t="shared" si="12"/>
        <v>Howard-012</v>
      </c>
      <c r="G793" s="168" t="s">
        <v>7236</v>
      </c>
      <c r="H793" s="162" t="s">
        <v>2886</v>
      </c>
    </row>
    <row r="794" spans="1:8" x14ac:dyDescent="0.25">
      <c r="A794" s="162" t="s">
        <v>2863</v>
      </c>
      <c r="B794" s="162" t="s">
        <v>2864</v>
      </c>
      <c r="C794" s="162" t="s">
        <v>546</v>
      </c>
      <c r="D794" s="162" t="s">
        <v>2887</v>
      </c>
      <c r="E794" s="163" t="s">
        <v>2888</v>
      </c>
      <c r="F794" s="164" t="str">
        <f t="shared" si="12"/>
        <v>Howard-015</v>
      </c>
      <c r="G794" s="168" t="s">
        <v>7237</v>
      </c>
      <c r="H794" s="162" t="s">
        <v>2889</v>
      </c>
    </row>
    <row r="795" spans="1:8" x14ac:dyDescent="0.25">
      <c r="A795" s="162" t="s">
        <v>2863</v>
      </c>
      <c r="B795" s="162" t="s">
        <v>2864</v>
      </c>
      <c r="C795" s="162" t="s">
        <v>550</v>
      </c>
      <c r="D795" s="162" t="s">
        <v>2890</v>
      </c>
      <c r="E795" s="163" t="s">
        <v>2891</v>
      </c>
      <c r="F795" s="164" t="str">
        <f t="shared" si="12"/>
        <v>Howard-016</v>
      </c>
      <c r="G795" s="168" t="s">
        <v>7238</v>
      </c>
      <c r="H795" s="162" t="s">
        <v>2892</v>
      </c>
    </row>
    <row r="796" spans="1:8" x14ac:dyDescent="0.25">
      <c r="A796" s="162" t="s">
        <v>2863</v>
      </c>
      <c r="B796" s="162" t="s">
        <v>2864</v>
      </c>
      <c r="C796" s="162" t="s">
        <v>554</v>
      </c>
      <c r="D796" s="162" t="s">
        <v>1055</v>
      </c>
      <c r="E796" s="163" t="s">
        <v>2893</v>
      </c>
      <c r="F796" s="164" t="str">
        <f t="shared" si="12"/>
        <v>Howard-017</v>
      </c>
      <c r="G796" s="168" t="s">
        <v>7239</v>
      </c>
      <c r="H796" s="162" t="s">
        <v>2319</v>
      </c>
    </row>
    <row r="797" spans="1:8" x14ac:dyDescent="0.25">
      <c r="A797" s="162" t="s">
        <v>2863</v>
      </c>
      <c r="B797" s="162" t="s">
        <v>2864</v>
      </c>
      <c r="C797" s="162" t="s">
        <v>558</v>
      </c>
      <c r="D797" s="162" t="s">
        <v>2894</v>
      </c>
      <c r="E797" s="163" t="s">
        <v>2895</v>
      </c>
      <c r="F797" s="164" t="str">
        <f t="shared" si="12"/>
        <v>Howard-018</v>
      </c>
      <c r="G797" s="168" t="s">
        <v>7240</v>
      </c>
      <c r="H797" s="162" t="s">
        <v>2896</v>
      </c>
    </row>
    <row r="798" spans="1:8" x14ac:dyDescent="0.25">
      <c r="A798" s="162" t="s">
        <v>2863</v>
      </c>
      <c r="B798" s="162" t="s">
        <v>2864</v>
      </c>
      <c r="C798" s="162" t="s">
        <v>562</v>
      </c>
      <c r="D798" s="162" t="s">
        <v>2897</v>
      </c>
      <c r="E798" s="163" t="s">
        <v>2898</v>
      </c>
      <c r="F798" s="164" t="str">
        <f t="shared" si="12"/>
        <v>Howard-019</v>
      </c>
      <c r="G798" s="168" t="s">
        <v>7241</v>
      </c>
      <c r="H798" s="162" t="s">
        <v>2899</v>
      </c>
    </row>
    <row r="799" spans="1:8" x14ac:dyDescent="0.25">
      <c r="A799" s="162" t="s">
        <v>2863</v>
      </c>
      <c r="B799" s="162" t="s">
        <v>2864</v>
      </c>
      <c r="C799" s="162" t="s">
        <v>566</v>
      </c>
      <c r="D799" s="162" t="s">
        <v>2900</v>
      </c>
      <c r="E799" s="163" t="s">
        <v>2901</v>
      </c>
      <c r="F799" s="164" t="str">
        <f t="shared" si="12"/>
        <v>Howard-020</v>
      </c>
      <c r="G799" s="168" t="s">
        <v>7242</v>
      </c>
      <c r="H799" s="162" t="s">
        <v>2902</v>
      </c>
    </row>
    <row r="800" spans="1:8" x14ac:dyDescent="0.25">
      <c r="A800" s="162" t="s">
        <v>2863</v>
      </c>
      <c r="B800" s="162" t="s">
        <v>2864</v>
      </c>
      <c r="C800" s="162" t="s">
        <v>570</v>
      </c>
      <c r="D800" s="162" t="s">
        <v>2903</v>
      </c>
      <c r="E800" s="163" t="s">
        <v>2904</v>
      </c>
      <c r="F800" s="164" t="str">
        <f t="shared" si="12"/>
        <v>Howard-021</v>
      </c>
      <c r="G800" s="168" t="s">
        <v>7243</v>
      </c>
      <c r="H800" s="162" t="s">
        <v>2905</v>
      </c>
    </row>
    <row r="801" spans="1:8" x14ac:dyDescent="0.25">
      <c r="A801" s="162" t="s">
        <v>2863</v>
      </c>
      <c r="B801" s="162" t="s">
        <v>2864</v>
      </c>
      <c r="C801" s="162" t="s">
        <v>574</v>
      </c>
      <c r="D801" s="162" t="s">
        <v>2906</v>
      </c>
      <c r="E801" s="163" t="s">
        <v>2907</v>
      </c>
      <c r="F801" s="164" t="str">
        <f t="shared" si="12"/>
        <v>Howard-022</v>
      </c>
      <c r="G801" s="168" t="s">
        <v>7244</v>
      </c>
      <c r="H801" s="162" t="s">
        <v>2908</v>
      </c>
    </row>
    <row r="802" spans="1:8" x14ac:dyDescent="0.25">
      <c r="A802" s="162" t="s">
        <v>2863</v>
      </c>
      <c r="B802" s="162" t="s">
        <v>2864</v>
      </c>
      <c r="C802" s="162" t="s">
        <v>578</v>
      </c>
      <c r="D802" s="162" t="s">
        <v>1085</v>
      </c>
      <c r="E802" s="163" t="s">
        <v>2909</v>
      </c>
      <c r="F802" s="164" t="str">
        <f t="shared" si="12"/>
        <v>Howard-023</v>
      </c>
      <c r="G802" s="168" t="s">
        <v>7245</v>
      </c>
      <c r="H802" s="162" t="s">
        <v>2910</v>
      </c>
    </row>
    <row r="803" spans="1:8" x14ac:dyDescent="0.25">
      <c r="A803" s="162" t="s">
        <v>2863</v>
      </c>
      <c r="B803" s="162" t="s">
        <v>2864</v>
      </c>
      <c r="C803" s="162" t="s">
        <v>845</v>
      </c>
      <c r="D803" s="162" t="s">
        <v>2451</v>
      </c>
      <c r="E803" s="163" t="s">
        <v>2911</v>
      </c>
      <c r="F803" s="164" t="str">
        <f t="shared" si="12"/>
        <v>Howard-024</v>
      </c>
      <c r="G803" s="168" t="s">
        <v>7246</v>
      </c>
      <c r="H803" s="162" t="s">
        <v>2912</v>
      </c>
    </row>
    <row r="804" spans="1:8" x14ac:dyDescent="0.25">
      <c r="A804" s="162" t="s">
        <v>2863</v>
      </c>
      <c r="B804" s="162" t="s">
        <v>2864</v>
      </c>
      <c r="C804" s="162" t="s">
        <v>849</v>
      </c>
      <c r="D804" s="162" t="s">
        <v>2913</v>
      </c>
      <c r="E804" s="163" t="s">
        <v>2914</v>
      </c>
      <c r="F804" s="164" t="str">
        <f t="shared" si="12"/>
        <v>Howard-025</v>
      </c>
      <c r="G804" s="168" t="s">
        <v>7247</v>
      </c>
      <c r="H804" s="162" t="s">
        <v>793</v>
      </c>
    </row>
    <row r="805" spans="1:8" x14ac:dyDescent="0.25">
      <c r="A805" s="162" t="s">
        <v>2863</v>
      </c>
      <c r="B805" s="162" t="s">
        <v>2864</v>
      </c>
      <c r="C805" s="162" t="s">
        <v>1001</v>
      </c>
      <c r="D805" s="162" t="s">
        <v>2915</v>
      </c>
      <c r="E805" s="163" t="s">
        <v>2916</v>
      </c>
      <c r="F805" s="164" t="str">
        <f t="shared" si="12"/>
        <v>Howard-026</v>
      </c>
      <c r="G805" s="168" t="s">
        <v>7248</v>
      </c>
      <c r="H805" s="162" t="s">
        <v>2917</v>
      </c>
    </row>
    <row r="806" spans="1:8" x14ac:dyDescent="0.25">
      <c r="A806" s="162" t="s">
        <v>2863</v>
      </c>
      <c r="B806" s="162" t="s">
        <v>2864</v>
      </c>
      <c r="C806" s="162" t="s">
        <v>1004</v>
      </c>
      <c r="D806" s="162" t="s">
        <v>2918</v>
      </c>
      <c r="E806" s="163" t="s">
        <v>2919</v>
      </c>
      <c r="F806" s="164" t="str">
        <f t="shared" si="12"/>
        <v>Howard-027</v>
      </c>
      <c r="G806" s="168" t="s">
        <v>7249</v>
      </c>
      <c r="H806" s="162" t="s">
        <v>2920</v>
      </c>
    </row>
    <row r="807" spans="1:8" x14ac:dyDescent="0.25">
      <c r="A807" s="162" t="s">
        <v>2863</v>
      </c>
      <c r="B807" s="162" t="s">
        <v>2864</v>
      </c>
      <c r="C807" s="162" t="s">
        <v>1223</v>
      </c>
      <c r="D807" s="162" t="s">
        <v>2921</v>
      </c>
      <c r="E807" s="163" t="s">
        <v>2922</v>
      </c>
      <c r="F807" s="164" t="str">
        <f t="shared" si="12"/>
        <v>Howard-028</v>
      </c>
      <c r="G807" s="168" t="s">
        <v>7250</v>
      </c>
      <c r="H807" s="162" t="s">
        <v>2923</v>
      </c>
    </row>
    <row r="808" spans="1:8" x14ac:dyDescent="0.25">
      <c r="A808" s="162" t="s">
        <v>2863</v>
      </c>
      <c r="B808" s="162" t="s">
        <v>2864</v>
      </c>
      <c r="C808" s="162" t="s">
        <v>1008</v>
      </c>
      <c r="D808" s="162" t="s">
        <v>2924</v>
      </c>
      <c r="E808" s="163" t="s">
        <v>2925</v>
      </c>
      <c r="F808" s="164" t="str">
        <f t="shared" si="12"/>
        <v>Howard-029</v>
      </c>
      <c r="G808" s="168" t="s">
        <v>7251</v>
      </c>
      <c r="H808" s="162" t="s">
        <v>2926</v>
      </c>
    </row>
    <row r="809" spans="1:8" x14ac:dyDescent="0.25">
      <c r="A809" s="162" t="s">
        <v>2927</v>
      </c>
      <c r="B809" s="162" t="s">
        <v>2928</v>
      </c>
      <c r="C809" s="162" t="s">
        <v>490</v>
      </c>
      <c r="D809" s="162" t="s">
        <v>2929</v>
      </c>
      <c r="E809" s="163" t="s">
        <v>2930</v>
      </c>
      <c r="F809" s="164" t="str">
        <f t="shared" si="12"/>
        <v>Huntington-001</v>
      </c>
      <c r="G809" s="168" t="s">
        <v>7252</v>
      </c>
      <c r="H809" s="162" t="s">
        <v>2931</v>
      </c>
    </row>
    <row r="810" spans="1:8" x14ac:dyDescent="0.25">
      <c r="A810" s="162" t="s">
        <v>2927</v>
      </c>
      <c r="B810" s="162" t="s">
        <v>2928</v>
      </c>
      <c r="C810" s="162" t="s">
        <v>494</v>
      </c>
      <c r="D810" s="162" t="s">
        <v>2932</v>
      </c>
      <c r="E810" s="163" t="s">
        <v>2933</v>
      </c>
      <c r="F810" s="164" t="str">
        <f t="shared" si="12"/>
        <v>Huntington-002</v>
      </c>
      <c r="G810" s="168" t="s">
        <v>7253</v>
      </c>
      <c r="H810" s="162" t="s">
        <v>2233</v>
      </c>
    </row>
    <row r="811" spans="1:8" x14ac:dyDescent="0.25">
      <c r="A811" s="162" t="s">
        <v>2927</v>
      </c>
      <c r="B811" s="162" t="s">
        <v>2928</v>
      </c>
      <c r="C811" s="162" t="s">
        <v>498</v>
      </c>
      <c r="D811" s="162" t="s">
        <v>2934</v>
      </c>
      <c r="E811" s="163" t="s">
        <v>2935</v>
      </c>
      <c r="F811" s="164" t="str">
        <f t="shared" si="12"/>
        <v>Huntington-003</v>
      </c>
      <c r="G811" s="168" t="s">
        <v>7254</v>
      </c>
      <c r="H811" s="162" t="s">
        <v>2936</v>
      </c>
    </row>
    <row r="812" spans="1:8" x14ac:dyDescent="0.25">
      <c r="A812" s="162" t="s">
        <v>2927</v>
      </c>
      <c r="B812" s="162" t="s">
        <v>2928</v>
      </c>
      <c r="C812" s="162" t="s">
        <v>502</v>
      </c>
      <c r="D812" s="162" t="s">
        <v>2937</v>
      </c>
      <c r="E812" s="163" t="s">
        <v>2938</v>
      </c>
      <c r="F812" s="164" t="str">
        <f t="shared" si="12"/>
        <v>Huntington-004</v>
      </c>
      <c r="G812" s="168" t="s">
        <v>7255</v>
      </c>
      <c r="H812" s="162" t="s">
        <v>2939</v>
      </c>
    </row>
    <row r="813" spans="1:8" x14ac:dyDescent="0.25">
      <c r="A813" s="162" t="s">
        <v>2927</v>
      </c>
      <c r="B813" s="162" t="s">
        <v>2928</v>
      </c>
      <c r="C813" s="162" t="s">
        <v>506</v>
      </c>
      <c r="D813" s="162" t="s">
        <v>2940</v>
      </c>
      <c r="E813" s="163" t="s">
        <v>2941</v>
      </c>
      <c r="F813" s="164" t="str">
        <f t="shared" si="12"/>
        <v>Huntington-005</v>
      </c>
      <c r="G813" s="168" t="s">
        <v>7256</v>
      </c>
      <c r="H813" s="162" t="s">
        <v>2942</v>
      </c>
    </row>
    <row r="814" spans="1:8" x14ac:dyDescent="0.25">
      <c r="A814" s="162" t="s">
        <v>2927</v>
      </c>
      <c r="B814" s="162" t="s">
        <v>2928</v>
      </c>
      <c r="C814" s="162" t="s">
        <v>510</v>
      </c>
      <c r="D814" s="162" t="s">
        <v>2943</v>
      </c>
      <c r="E814" s="163" t="s">
        <v>2944</v>
      </c>
      <c r="F814" s="164" t="str">
        <f t="shared" si="12"/>
        <v>Huntington-006</v>
      </c>
      <c r="G814" s="168" t="s">
        <v>7257</v>
      </c>
      <c r="H814" s="162" t="s">
        <v>2945</v>
      </c>
    </row>
    <row r="815" spans="1:8" x14ac:dyDescent="0.25">
      <c r="A815" s="162" t="s">
        <v>2927</v>
      </c>
      <c r="B815" s="162" t="s">
        <v>2928</v>
      </c>
      <c r="C815" s="162" t="s">
        <v>514</v>
      </c>
      <c r="D815" s="162" t="s">
        <v>2946</v>
      </c>
      <c r="E815" s="163" t="s">
        <v>2947</v>
      </c>
      <c r="F815" s="164" t="str">
        <f t="shared" si="12"/>
        <v>Huntington-007</v>
      </c>
      <c r="G815" s="168" t="s">
        <v>7258</v>
      </c>
      <c r="H815" s="162" t="s">
        <v>2948</v>
      </c>
    </row>
    <row r="816" spans="1:8" x14ac:dyDescent="0.25">
      <c r="A816" s="162" t="s">
        <v>2927</v>
      </c>
      <c r="B816" s="162" t="s">
        <v>2928</v>
      </c>
      <c r="C816" s="162" t="s">
        <v>518</v>
      </c>
      <c r="D816" s="162" t="s">
        <v>2949</v>
      </c>
      <c r="E816" s="163" t="s">
        <v>2950</v>
      </c>
      <c r="F816" s="164" t="str">
        <f t="shared" si="12"/>
        <v>Huntington-008</v>
      </c>
      <c r="G816" s="168" t="s">
        <v>7259</v>
      </c>
      <c r="H816" s="162" t="s">
        <v>2951</v>
      </c>
    </row>
    <row r="817" spans="1:8" x14ac:dyDescent="0.25">
      <c r="A817" s="162" t="s">
        <v>2927</v>
      </c>
      <c r="B817" s="162" t="s">
        <v>2928</v>
      </c>
      <c r="C817" s="162" t="s">
        <v>522</v>
      </c>
      <c r="D817" s="162" t="s">
        <v>2952</v>
      </c>
      <c r="E817" s="163" t="s">
        <v>2953</v>
      </c>
      <c r="F817" s="164" t="str">
        <f t="shared" si="12"/>
        <v>Huntington-009</v>
      </c>
      <c r="G817" s="168" t="s">
        <v>7260</v>
      </c>
      <c r="H817" s="162" t="s">
        <v>2954</v>
      </c>
    </row>
    <row r="818" spans="1:8" x14ac:dyDescent="0.25">
      <c r="A818" s="162" t="s">
        <v>2927</v>
      </c>
      <c r="B818" s="162" t="s">
        <v>2928</v>
      </c>
      <c r="C818" s="162" t="s">
        <v>526</v>
      </c>
      <c r="D818" s="162" t="s">
        <v>2955</v>
      </c>
      <c r="E818" s="163" t="s">
        <v>2956</v>
      </c>
      <c r="F818" s="164" t="str">
        <f t="shared" si="12"/>
        <v>Huntington-010</v>
      </c>
      <c r="G818" s="168" t="s">
        <v>7261</v>
      </c>
      <c r="H818" s="162" t="s">
        <v>2957</v>
      </c>
    </row>
    <row r="819" spans="1:8" x14ac:dyDescent="0.25">
      <c r="A819" s="162" t="s">
        <v>2927</v>
      </c>
      <c r="B819" s="162" t="s">
        <v>2928</v>
      </c>
      <c r="C819" s="162" t="s">
        <v>530</v>
      </c>
      <c r="D819" s="162" t="s">
        <v>2958</v>
      </c>
      <c r="E819" s="163" t="s">
        <v>2959</v>
      </c>
      <c r="F819" s="164" t="str">
        <f t="shared" si="12"/>
        <v>Huntington-011</v>
      </c>
      <c r="G819" s="168" t="s">
        <v>7262</v>
      </c>
      <c r="H819" s="162" t="s">
        <v>2960</v>
      </c>
    </row>
    <row r="820" spans="1:8" x14ac:dyDescent="0.25">
      <c r="A820" s="162" t="s">
        <v>2927</v>
      </c>
      <c r="B820" s="162" t="s">
        <v>2928</v>
      </c>
      <c r="C820" s="162" t="s">
        <v>534</v>
      </c>
      <c r="D820" s="162" t="s">
        <v>2961</v>
      </c>
      <c r="E820" s="163" t="s">
        <v>2962</v>
      </c>
      <c r="F820" s="164" t="str">
        <f t="shared" si="12"/>
        <v>Huntington-012</v>
      </c>
      <c r="G820" s="168" t="s">
        <v>7263</v>
      </c>
      <c r="H820" s="162" t="s">
        <v>2963</v>
      </c>
    </row>
    <row r="821" spans="1:8" x14ac:dyDescent="0.25">
      <c r="A821" s="162" t="s">
        <v>2927</v>
      </c>
      <c r="B821" s="162" t="s">
        <v>2928</v>
      </c>
      <c r="C821" s="162" t="s">
        <v>538</v>
      </c>
      <c r="D821" s="162" t="s">
        <v>2964</v>
      </c>
      <c r="E821" s="163" t="s">
        <v>2965</v>
      </c>
      <c r="F821" s="164" t="str">
        <f t="shared" si="12"/>
        <v>Huntington-013</v>
      </c>
      <c r="G821" s="168" t="s">
        <v>7264</v>
      </c>
      <c r="H821" s="162" t="s">
        <v>2966</v>
      </c>
    </row>
    <row r="822" spans="1:8" x14ac:dyDescent="0.25">
      <c r="A822" s="162" t="s">
        <v>2927</v>
      </c>
      <c r="B822" s="162" t="s">
        <v>2928</v>
      </c>
      <c r="C822" s="162" t="s">
        <v>542</v>
      </c>
      <c r="D822" s="162" t="s">
        <v>2967</v>
      </c>
      <c r="E822" s="163" t="s">
        <v>2968</v>
      </c>
      <c r="F822" s="164" t="str">
        <f t="shared" si="12"/>
        <v>Huntington-014</v>
      </c>
      <c r="G822" s="168" t="s">
        <v>7265</v>
      </c>
      <c r="H822" s="162" t="s">
        <v>2969</v>
      </c>
    </row>
    <row r="823" spans="1:8" x14ac:dyDescent="0.25">
      <c r="A823" s="162" t="s">
        <v>2927</v>
      </c>
      <c r="B823" s="162" t="s">
        <v>2928</v>
      </c>
      <c r="C823" s="162" t="s">
        <v>546</v>
      </c>
      <c r="D823" s="162" t="s">
        <v>2970</v>
      </c>
      <c r="E823" s="163" t="s">
        <v>2971</v>
      </c>
      <c r="F823" s="164" t="str">
        <f t="shared" si="12"/>
        <v>Huntington-015</v>
      </c>
      <c r="G823" s="168" t="s">
        <v>7266</v>
      </c>
      <c r="H823" s="162" t="s">
        <v>2972</v>
      </c>
    </row>
    <row r="824" spans="1:8" x14ac:dyDescent="0.25">
      <c r="A824" s="162" t="s">
        <v>2927</v>
      </c>
      <c r="B824" s="162" t="s">
        <v>2928</v>
      </c>
      <c r="C824" s="162" t="s">
        <v>550</v>
      </c>
      <c r="D824" s="162" t="s">
        <v>2973</v>
      </c>
      <c r="E824" s="163" t="s">
        <v>2974</v>
      </c>
      <c r="F824" s="164" t="str">
        <f t="shared" si="12"/>
        <v>Huntington-016</v>
      </c>
      <c r="G824" s="168" t="s">
        <v>7267</v>
      </c>
      <c r="H824" s="162" t="s">
        <v>2975</v>
      </c>
    </row>
    <row r="825" spans="1:8" x14ac:dyDescent="0.25">
      <c r="A825" s="162" t="s">
        <v>2927</v>
      </c>
      <c r="B825" s="162" t="s">
        <v>2928</v>
      </c>
      <c r="C825" s="162" t="s">
        <v>554</v>
      </c>
      <c r="D825" s="162" t="s">
        <v>2976</v>
      </c>
      <c r="E825" s="163" t="s">
        <v>2977</v>
      </c>
      <c r="F825" s="164" t="str">
        <f t="shared" si="12"/>
        <v>Huntington-017</v>
      </c>
      <c r="G825" s="168" t="s">
        <v>7268</v>
      </c>
      <c r="H825" s="162" t="s">
        <v>2978</v>
      </c>
    </row>
    <row r="826" spans="1:8" x14ac:dyDescent="0.25">
      <c r="A826" s="162" t="s">
        <v>2927</v>
      </c>
      <c r="B826" s="162" t="s">
        <v>2928</v>
      </c>
      <c r="C826" s="162" t="s">
        <v>558</v>
      </c>
      <c r="D826" s="162" t="s">
        <v>2979</v>
      </c>
      <c r="E826" s="163" t="s">
        <v>2980</v>
      </c>
      <c r="F826" s="164" t="str">
        <f t="shared" si="12"/>
        <v>Huntington-018</v>
      </c>
      <c r="G826" s="168" t="s">
        <v>7269</v>
      </c>
      <c r="H826" s="162" t="s">
        <v>2981</v>
      </c>
    </row>
    <row r="827" spans="1:8" x14ac:dyDescent="0.25">
      <c r="A827" s="162" t="s">
        <v>2927</v>
      </c>
      <c r="B827" s="162" t="s">
        <v>2928</v>
      </c>
      <c r="C827" s="162" t="s">
        <v>562</v>
      </c>
      <c r="D827" s="162" t="s">
        <v>2982</v>
      </c>
      <c r="E827" s="163" t="s">
        <v>2983</v>
      </c>
      <c r="F827" s="164" t="str">
        <f t="shared" si="12"/>
        <v>Huntington-019</v>
      </c>
      <c r="G827" s="168" t="s">
        <v>7270</v>
      </c>
      <c r="H827" s="162" t="s">
        <v>2222</v>
      </c>
    </row>
    <row r="828" spans="1:8" x14ac:dyDescent="0.25">
      <c r="A828" s="162" t="s">
        <v>2927</v>
      </c>
      <c r="B828" s="162" t="s">
        <v>2928</v>
      </c>
      <c r="C828" s="162" t="s">
        <v>566</v>
      </c>
      <c r="D828" s="162" t="s">
        <v>2984</v>
      </c>
      <c r="E828" s="163" t="s">
        <v>2985</v>
      </c>
      <c r="F828" s="164" t="str">
        <f t="shared" si="12"/>
        <v>Huntington-020</v>
      </c>
      <c r="G828" s="168" t="s">
        <v>7271</v>
      </c>
      <c r="H828" s="162" t="s">
        <v>2986</v>
      </c>
    </row>
    <row r="829" spans="1:8" x14ac:dyDescent="0.25">
      <c r="A829" s="162" t="s">
        <v>2927</v>
      </c>
      <c r="B829" s="162" t="s">
        <v>2928</v>
      </c>
      <c r="C829" s="162" t="s">
        <v>570</v>
      </c>
      <c r="D829" s="162" t="s">
        <v>2987</v>
      </c>
      <c r="E829" s="163" t="s">
        <v>2988</v>
      </c>
      <c r="F829" s="164" t="str">
        <f t="shared" si="12"/>
        <v>Huntington-021</v>
      </c>
      <c r="G829" s="168" t="s">
        <v>7272</v>
      </c>
      <c r="H829" s="162" t="s">
        <v>2989</v>
      </c>
    </row>
    <row r="830" spans="1:8" x14ac:dyDescent="0.25">
      <c r="A830" s="162" t="s">
        <v>2927</v>
      </c>
      <c r="B830" s="162" t="s">
        <v>2928</v>
      </c>
      <c r="C830" s="162" t="s">
        <v>574</v>
      </c>
      <c r="D830" s="162" t="s">
        <v>2990</v>
      </c>
      <c r="E830" s="163" t="s">
        <v>2991</v>
      </c>
      <c r="F830" s="164" t="str">
        <f t="shared" si="12"/>
        <v>Huntington-022</v>
      </c>
      <c r="G830" s="168" t="s">
        <v>7273</v>
      </c>
      <c r="H830" s="162" t="s">
        <v>2992</v>
      </c>
    </row>
    <row r="831" spans="1:8" x14ac:dyDescent="0.25">
      <c r="A831" s="162" t="s">
        <v>2927</v>
      </c>
      <c r="B831" s="162" t="s">
        <v>2928</v>
      </c>
      <c r="C831" s="162" t="s">
        <v>578</v>
      </c>
      <c r="D831" s="162" t="s">
        <v>2993</v>
      </c>
      <c r="E831" s="163" t="s">
        <v>2994</v>
      </c>
      <c r="F831" s="164" t="str">
        <f t="shared" si="12"/>
        <v>Huntington-023</v>
      </c>
      <c r="G831" s="168" t="s">
        <v>7274</v>
      </c>
      <c r="H831" s="162" t="s">
        <v>2995</v>
      </c>
    </row>
    <row r="832" spans="1:8" x14ac:dyDescent="0.25">
      <c r="A832" s="162" t="s">
        <v>2996</v>
      </c>
      <c r="B832" s="162" t="s">
        <v>612</v>
      </c>
      <c r="C832" s="162" t="s">
        <v>490</v>
      </c>
      <c r="D832" s="162" t="s">
        <v>2997</v>
      </c>
      <c r="E832" s="163" t="s">
        <v>2998</v>
      </c>
      <c r="F832" s="164" t="str">
        <f t="shared" si="12"/>
        <v>Jackson-001</v>
      </c>
      <c r="G832" s="168" t="s">
        <v>7275</v>
      </c>
      <c r="H832" s="162" t="s">
        <v>2999</v>
      </c>
    </row>
    <row r="833" spans="1:8" x14ac:dyDescent="0.25">
      <c r="A833" s="162" t="s">
        <v>2996</v>
      </c>
      <c r="B833" s="162" t="s">
        <v>612</v>
      </c>
      <c r="C833" s="162" t="s">
        <v>494</v>
      </c>
      <c r="D833" s="162" t="s">
        <v>3000</v>
      </c>
      <c r="E833" s="163" t="s">
        <v>3001</v>
      </c>
      <c r="F833" s="164" t="str">
        <f t="shared" si="12"/>
        <v>Jackson-002</v>
      </c>
      <c r="G833" s="168" t="s">
        <v>7276</v>
      </c>
      <c r="H833" s="162" t="s">
        <v>3002</v>
      </c>
    </row>
    <row r="834" spans="1:8" x14ac:dyDescent="0.25">
      <c r="A834" s="162" t="s">
        <v>2996</v>
      </c>
      <c r="B834" s="162" t="s">
        <v>612</v>
      </c>
      <c r="C834" s="162" t="s">
        <v>498</v>
      </c>
      <c r="D834" s="162" t="s">
        <v>1217</v>
      </c>
      <c r="E834" s="163" t="s">
        <v>3003</v>
      </c>
      <c r="F834" s="164" t="str">
        <f t="shared" si="12"/>
        <v>Jackson-003</v>
      </c>
      <c r="G834" s="168" t="s">
        <v>7277</v>
      </c>
      <c r="H834" s="162" t="s">
        <v>3004</v>
      </c>
    </row>
    <row r="835" spans="1:8" x14ac:dyDescent="0.25">
      <c r="A835" s="162" t="s">
        <v>2996</v>
      </c>
      <c r="B835" s="162" t="s">
        <v>612</v>
      </c>
      <c r="C835" s="162" t="s">
        <v>502</v>
      </c>
      <c r="D835" s="162" t="s">
        <v>3005</v>
      </c>
      <c r="E835" s="163" t="s">
        <v>3006</v>
      </c>
      <c r="F835" s="164" t="str">
        <f t="shared" ref="F835:F898" si="13">B835&amp;"-"&amp;C835</f>
        <v>Jackson-004</v>
      </c>
      <c r="G835" s="168" t="s">
        <v>7278</v>
      </c>
      <c r="H835" s="162" t="s">
        <v>3007</v>
      </c>
    </row>
    <row r="836" spans="1:8" x14ac:dyDescent="0.25">
      <c r="A836" s="162" t="s">
        <v>2996</v>
      </c>
      <c r="B836" s="162" t="s">
        <v>612</v>
      </c>
      <c r="C836" s="162" t="s">
        <v>506</v>
      </c>
      <c r="D836" s="162" t="s">
        <v>3008</v>
      </c>
      <c r="E836" s="163" t="s">
        <v>3009</v>
      </c>
      <c r="F836" s="164" t="str">
        <f t="shared" si="13"/>
        <v>Jackson-005</v>
      </c>
      <c r="G836" s="168" t="s">
        <v>7279</v>
      </c>
      <c r="H836" s="162" t="s">
        <v>3010</v>
      </c>
    </row>
    <row r="837" spans="1:8" x14ac:dyDescent="0.25">
      <c r="A837" s="162" t="s">
        <v>2996</v>
      </c>
      <c r="B837" s="162" t="s">
        <v>612</v>
      </c>
      <c r="C837" s="162" t="s">
        <v>510</v>
      </c>
      <c r="D837" s="162" t="s">
        <v>3011</v>
      </c>
      <c r="E837" s="163" t="s">
        <v>3012</v>
      </c>
      <c r="F837" s="164" t="str">
        <f t="shared" si="13"/>
        <v>Jackson-006</v>
      </c>
      <c r="G837" s="168" t="s">
        <v>7280</v>
      </c>
      <c r="H837" s="162" t="s">
        <v>3013</v>
      </c>
    </row>
    <row r="838" spans="1:8" x14ac:dyDescent="0.25">
      <c r="A838" s="162" t="s">
        <v>2996</v>
      </c>
      <c r="B838" s="162" t="s">
        <v>612</v>
      </c>
      <c r="C838" s="162" t="s">
        <v>514</v>
      </c>
      <c r="D838" s="162" t="s">
        <v>3014</v>
      </c>
      <c r="E838" s="163" t="s">
        <v>3015</v>
      </c>
      <c r="F838" s="164" t="str">
        <f t="shared" si="13"/>
        <v>Jackson-007</v>
      </c>
      <c r="G838" s="168" t="s">
        <v>7281</v>
      </c>
      <c r="H838" s="162" t="s">
        <v>3016</v>
      </c>
    </row>
    <row r="839" spans="1:8" x14ac:dyDescent="0.25">
      <c r="A839" s="162" t="s">
        <v>2996</v>
      </c>
      <c r="B839" s="162" t="s">
        <v>612</v>
      </c>
      <c r="C839" s="162" t="s">
        <v>518</v>
      </c>
      <c r="D839" s="162" t="s">
        <v>955</v>
      </c>
      <c r="E839" s="163" t="s">
        <v>3017</v>
      </c>
      <c r="F839" s="164" t="str">
        <f t="shared" si="13"/>
        <v>Jackson-008</v>
      </c>
      <c r="G839" s="168" t="s">
        <v>7282</v>
      </c>
      <c r="H839" s="162" t="s">
        <v>3018</v>
      </c>
    </row>
    <row r="840" spans="1:8" x14ac:dyDescent="0.25">
      <c r="A840" s="162" t="s">
        <v>2996</v>
      </c>
      <c r="B840" s="162" t="s">
        <v>612</v>
      </c>
      <c r="C840" s="162" t="s">
        <v>522</v>
      </c>
      <c r="D840" s="162" t="s">
        <v>3019</v>
      </c>
      <c r="E840" s="163" t="s">
        <v>3020</v>
      </c>
      <c r="F840" s="164" t="str">
        <f t="shared" si="13"/>
        <v>Jackson-009</v>
      </c>
      <c r="G840" s="168" t="s">
        <v>7283</v>
      </c>
      <c r="H840" s="162" t="s">
        <v>3021</v>
      </c>
    </row>
    <row r="841" spans="1:8" x14ac:dyDescent="0.25">
      <c r="A841" s="162" t="s">
        <v>2996</v>
      </c>
      <c r="B841" s="162" t="s">
        <v>612</v>
      </c>
      <c r="C841" s="162" t="s">
        <v>526</v>
      </c>
      <c r="D841" s="162" t="s">
        <v>1227</v>
      </c>
      <c r="E841" s="163" t="s">
        <v>3022</v>
      </c>
      <c r="F841" s="164" t="str">
        <f t="shared" si="13"/>
        <v>Jackson-010</v>
      </c>
      <c r="G841" s="168" t="s">
        <v>7284</v>
      </c>
      <c r="H841" s="162" t="s">
        <v>3023</v>
      </c>
    </row>
    <row r="842" spans="1:8" x14ac:dyDescent="0.25">
      <c r="A842" s="162" t="s">
        <v>2996</v>
      </c>
      <c r="B842" s="162" t="s">
        <v>612</v>
      </c>
      <c r="C842" s="162" t="s">
        <v>530</v>
      </c>
      <c r="D842" s="162" t="s">
        <v>3024</v>
      </c>
      <c r="E842" s="163" t="s">
        <v>3025</v>
      </c>
      <c r="F842" s="164" t="str">
        <f t="shared" si="13"/>
        <v>Jackson-011</v>
      </c>
      <c r="G842" s="168" t="s">
        <v>7285</v>
      </c>
      <c r="H842" s="162" t="s">
        <v>3026</v>
      </c>
    </row>
    <row r="843" spans="1:8" x14ac:dyDescent="0.25">
      <c r="A843" s="162" t="s">
        <v>2996</v>
      </c>
      <c r="B843" s="162" t="s">
        <v>612</v>
      </c>
      <c r="C843" s="162" t="s">
        <v>534</v>
      </c>
      <c r="D843" s="162" t="s">
        <v>3027</v>
      </c>
      <c r="E843" s="163" t="s">
        <v>3028</v>
      </c>
      <c r="F843" s="164" t="str">
        <f t="shared" si="13"/>
        <v>Jackson-012</v>
      </c>
      <c r="G843" s="168" t="s">
        <v>7286</v>
      </c>
      <c r="H843" s="162" t="s">
        <v>3029</v>
      </c>
    </row>
    <row r="844" spans="1:8" x14ac:dyDescent="0.25">
      <c r="A844" s="162" t="s">
        <v>2996</v>
      </c>
      <c r="B844" s="162" t="s">
        <v>612</v>
      </c>
      <c r="C844" s="162" t="s">
        <v>538</v>
      </c>
      <c r="D844" s="162" t="s">
        <v>3030</v>
      </c>
      <c r="E844" s="163" t="s">
        <v>3031</v>
      </c>
      <c r="F844" s="164" t="str">
        <f t="shared" si="13"/>
        <v>Jackson-013</v>
      </c>
      <c r="G844" s="168" t="s">
        <v>7287</v>
      </c>
      <c r="H844" s="162" t="s">
        <v>3032</v>
      </c>
    </row>
    <row r="845" spans="1:8" x14ac:dyDescent="0.25">
      <c r="A845" s="162" t="s">
        <v>2996</v>
      </c>
      <c r="B845" s="162" t="s">
        <v>612</v>
      </c>
      <c r="C845" s="162" t="s">
        <v>542</v>
      </c>
      <c r="D845" s="162" t="s">
        <v>3033</v>
      </c>
      <c r="E845" s="163" t="s">
        <v>3034</v>
      </c>
      <c r="F845" s="164" t="str">
        <f t="shared" si="13"/>
        <v>Jackson-014</v>
      </c>
      <c r="G845" s="168" t="s">
        <v>7288</v>
      </c>
      <c r="H845" s="162" t="s">
        <v>3035</v>
      </c>
    </row>
    <row r="846" spans="1:8" x14ac:dyDescent="0.25">
      <c r="A846" s="162" t="s">
        <v>2996</v>
      </c>
      <c r="B846" s="162" t="s">
        <v>612</v>
      </c>
      <c r="C846" s="162" t="s">
        <v>546</v>
      </c>
      <c r="D846" s="162" t="s">
        <v>2585</v>
      </c>
      <c r="E846" s="163" t="s">
        <v>3036</v>
      </c>
      <c r="F846" s="164" t="str">
        <f t="shared" si="13"/>
        <v>Jackson-015</v>
      </c>
      <c r="G846" s="168" t="s">
        <v>7289</v>
      </c>
      <c r="H846" s="162" t="s">
        <v>3037</v>
      </c>
    </row>
    <row r="847" spans="1:8" x14ac:dyDescent="0.25">
      <c r="A847" s="162" t="s">
        <v>2996</v>
      </c>
      <c r="B847" s="162" t="s">
        <v>612</v>
      </c>
      <c r="C847" s="162" t="s">
        <v>550</v>
      </c>
      <c r="D847" s="162" t="s">
        <v>3038</v>
      </c>
      <c r="E847" s="163" t="s">
        <v>3039</v>
      </c>
      <c r="F847" s="164" t="str">
        <f t="shared" si="13"/>
        <v>Jackson-016</v>
      </c>
      <c r="G847" s="168" t="s">
        <v>7290</v>
      </c>
      <c r="H847" s="162" t="s">
        <v>3040</v>
      </c>
    </row>
    <row r="848" spans="1:8" x14ac:dyDescent="0.25">
      <c r="A848" s="162" t="s">
        <v>2996</v>
      </c>
      <c r="B848" s="162" t="s">
        <v>612</v>
      </c>
      <c r="C848" s="162" t="s">
        <v>554</v>
      </c>
      <c r="D848" s="162" t="s">
        <v>981</v>
      </c>
      <c r="E848" s="163" t="s">
        <v>3041</v>
      </c>
      <c r="F848" s="164" t="str">
        <f t="shared" si="13"/>
        <v>Jackson-017</v>
      </c>
      <c r="G848" s="168" t="s">
        <v>7291</v>
      </c>
      <c r="H848" s="162" t="s">
        <v>3042</v>
      </c>
    </row>
    <row r="849" spans="1:8" x14ac:dyDescent="0.25">
      <c r="A849" s="162" t="s">
        <v>2996</v>
      </c>
      <c r="B849" s="162" t="s">
        <v>612</v>
      </c>
      <c r="C849" s="162" t="s">
        <v>562</v>
      </c>
      <c r="D849" s="162" t="s">
        <v>3043</v>
      </c>
      <c r="E849" s="163" t="s">
        <v>3044</v>
      </c>
      <c r="F849" s="164" t="str">
        <f t="shared" si="13"/>
        <v>Jackson-019</v>
      </c>
      <c r="G849" s="168" t="s">
        <v>7292</v>
      </c>
      <c r="H849" s="162" t="s">
        <v>3045</v>
      </c>
    </row>
    <row r="850" spans="1:8" x14ac:dyDescent="0.25">
      <c r="A850" s="162" t="s">
        <v>2996</v>
      </c>
      <c r="B850" s="162" t="s">
        <v>612</v>
      </c>
      <c r="C850" s="162" t="s">
        <v>566</v>
      </c>
      <c r="D850" s="162" t="s">
        <v>3046</v>
      </c>
      <c r="E850" s="163" t="s">
        <v>3047</v>
      </c>
      <c r="F850" s="164" t="str">
        <f t="shared" si="13"/>
        <v>Jackson-020</v>
      </c>
      <c r="G850" s="168" t="s">
        <v>7293</v>
      </c>
      <c r="H850" s="162" t="s">
        <v>3048</v>
      </c>
    </row>
    <row r="851" spans="1:8" x14ac:dyDescent="0.25">
      <c r="A851" s="162" t="s">
        <v>3049</v>
      </c>
      <c r="B851" s="162" t="s">
        <v>3050</v>
      </c>
      <c r="C851" s="162" t="s">
        <v>494</v>
      </c>
      <c r="D851" s="162" t="s">
        <v>3051</v>
      </c>
      <c r="E851" s="163" t="s">
        <v>3052</v>
      </c>
      <c r="F851" s="164" t="str">
        <f t="shared" si="13"/>
        <v>Jasper-002</v>
      </c>
      <c r="G851" s="168" t="s">
        <v>7294</v>
      </c>
      <c r="H851" s="162" t="s">
        <v>3053</v>
      </c>
    </row>
    <row r="852" spans="1:8" x14ac:dyDescent="0.25">
      <c r="A852" s="162" t="s">
        <v>3049</v>
      </c>
      <c r="B852" s="162" t="s">
        <v>3050</v>
      </c>
      <c r="C852" s="162" t="s">
        <v>498</v>
      </c>
      <c r="D852" s="162" t="s">
        <v>3054</v>
      </c>
      <c r="E852" s="163" t="s">
        <v>3055</v>
      </c>
      <c r="F852" s="164" t="str">
        <f t="shared" si="13"/>
        <v>Jasper-003</v>
      </c>
      <c r="G852" s="168" t="s">
        <v>7295</v>
      </c>
      <c r="H852" s="162" t="s">
        <v>2896</v>
      </c>
    </row>
    <row r="853" spans="1:8" x14ac:dyDescent="0.25">
      <c r="A853" s="162" t="s">
        <v>3049</v>
      </c>
      <c r="B853" s="162" t="s">
        <v>3050</v>
      </c>
      <c r="C853" s="162" t="s">
        <v>562</v>
      </c>
      <c r="D853" s="162" t="s">
        <v>3056</v>
      </c>
      <c r="E853" s="163" t="s">
        <v>3057</v>
      </c>
      <c r="F853" s="164" t="str">
        <f t="shared" si="13"/>
        <v>Jasper-019</v>
      </c>
      <c r="G853" s="168" t="s">
        <v>7296</v>
      </c>
      <c r="H853" s="162" t="s">
        <v>3058</v>
      </c>
    </row>
    <row r="854" spans="1:8" x14ac:dyDescent="0.25">
      <c r="A854" s="162" t="s">
        <v>3049</v>
      </c>
      <c r="B854" s="162" t="s">
        <v>3050</v>
      </c>
      <c r="C854" s="162" t="s">
        <v>566</v>
      </c>
      <c r="D854" s="162" t="s">
        <v>3059</v>
      </c>
      <c r="E854" s="163" t="s">
        <v>3060</v>
      </c>
      <c r="F854" s="164" t="str">
        <f t="shared" si="13"/>
        <v>Jasper-020</v>
      </c>
      <c r="G854" s="168" t="s">
        <v>7297</v>
      </c>
      <c r="H854" s="162" t="s">
        <v>3061</v>
      </c>
    </row>
    <row r="855" spans="1:8" x14ac:dyDescent="0.25">
      <c r="A855" s="162" t="s">
        <v>3049</v>
      </c>
      <c r="B855" s="162" t="s">
        <v>3050</v>
      </c>
      <c r="C855" s="162" t="s">
        <v>570</v>
      </c>
      <c r="D855" s="162" t="s">
        <v>3062</v>
      </c>
      <c r="E855" s="163" t="s">
        <v>3063</v>
      </c>
      <c r="F855" s="164" t="str">
        <f t="shared" si="13"/>
        <v>Jasper-021</v>
      </c>
      <c r="G855" s="168" t="s">
        <v>7298</v>
      </c>
      <c r="H855" s="162" t="s">
        <v>3064</v>
      </c>
    </row>
    <row r="856" spans="1:8" x14ac:dyDescent="0.25">
      <c r="A856" s="162" t="s">
        <v>3049</v>
      </c>
      <c r="B856" s="162" t="s">
        <v>3050</v>
      </c>
      <c r="C856" s="162" t="s">
        <v>574</v>
      </c>
      <c r="D856" s="162" t="s">
        <v>3065</v>
      </c>
      <c r="E856" s="163" t="s">
        <v>3066</v>
      </c>
      <c r="F856" s="164" t="str">
        <f t="shared" si="13"/>
        <v>Jasper-022</v>
      </c>
      <c r="G856" s="168" t="s">
        <v>7299</v>
      </c>
      <c r="H856" s="162" t="s">
        <v>3067</v>
      </c>
    </row>
    <row r="857" spans="1:8" x14ac:dyDescent="0.25">
      <c r="A857" s="162" t="s">
        <v>3049</v>
      </c>
      <c r="B857" s="162" t="s">
        <v>3050</v>
      </c>
      <c r="C857" s="162" t="s">
        <v>578</v>
      </c>
      <c r="D857" s="162" t="s">
        <v>3068</v>
      </c>
      <c r="E857" s="163" t="s">
        <v>3069</v>
      </c>
      <c r="F857" s="164" t="str">
        <f t="shared" si="13"/>
        <v>Jasper-023</v>
      </c>
      <c r="G857" s="168" t="s">
        <v>7300</v>
      </c>
      <c r="H857" s="162" t="s">
        <v>3070</v>
      </c>
    </row>
    <row r="858" spans="1:8" x14ac:dyDescent="0.25">
      <c r="A858" s="162" t="s">
        <v>3049</v>
      </c>
      <c r="B858" s="162" t="s">
        <v>3050</v>
      </c>
      <c r="C858" s="162" t="s">
        <v>845</v>
      </c>
      <c r="D858" s="162" t="s">
        <v>3071</v>
      </c>
      <c r="E858" s="163" t="s">
        <v>3072</v>
      </c>
      <c r="F858" s="164" t="str">
        <f t="shared" si="13"/>
        <v>Jasper-024</v>
      </c>
      <c r="G858" s="168" t="s">
        <v>7301</v>
      </c>
      <c r="H858" s="162" t="s">
        <v>3073</v>
      </c>
    </row>
    <row r="859" spans="1:8" x14ac:dyDescent="0.25">
      <c r="A859" s="162" t="s">
        <v>3049</v>
      </c>
      <c r="B859" s="162" t="s">
        <v>3050</v>
      </c>
      <c r="C859" s="162" t="s">
        <v>849</v>
      </c>
      <c r="D859" s="162" t="s">
        <v>3074</v>
      </c>
      <c r="E859" s="163" t="s">
        <v>3075</v>
      </c>
      <c r="F859" s="164" t="str">
        <f t="shared" si="13"/>
        <v>Jasper-025</v>
      </c>
      <c r="G859" s="168" t="s">
        <v>7302</v>
      </c>
      <c r="H859" s="162" t="s">
        <v>3076</v>
      </c>
    </row>
    <row r="860" spans="1:8" x14ac:dyDescent="0.25">
      <c r="A860" s="162" t="s">
        <v>3049</v>
      </c>
      <c r="B860" s="162" t="s">
        <v>3050</v>
      </c>
      <c r="C860" s="162" t="s">
        <v>1001</v>
      </c>
      <c r="D860" s="162" t="s">
        <v>316</v>
      </c>
      <c r="E860" s="163" t="s">
        <v>3077</v>
      </c>
      <c r="F860" s="164" t="str">
        <f t="shared" si="13"/>
        <v>Jasper-026</v>
      </c>
      <c r="G860" s="168" t="s">
        <v>7303</v>
      </c>
      <c r="H860" s="162" t="s">
        <v>3078</v>
      </c>
    </row>
    <row r="861" spans="1:8" x14ac:dyDescent="0.25">
      <c r="A861" s="162" t="s">
        <v>3049</v>
      </c>
      <c r="B861" s="162" t="s">
        <v>3050</v>
      </c>
      <c r="C861" s="162" t="s">
        <v>1004</v>
      </c>
      <c r="D861" s="162" t="s">
        <v>3079</v>
      </c>
      <c r="E861" s="163" t="s">
        <v>3080</v>
      </c>
      <c r="F861" s="164" t="str">
        <f t="shared" si="13"/>
        <v>Jasper-027</v>
      </c>
      <c r="G861" s="168" t="s">
        <v>7304</v>
      </c>
      <c r="H861" s="162" t="s">
        <v>3081</v>
      </c>
    </row>
    <row r="862" spans="1:8" x14ac:dyDescent="0.25">
      <c r="A862" s="162" t="s">
        <v>3049</v>
      </c>
      <c r="B862" s="162" t="s">
        <v>3050</v>
      </c>
      <c r="C862" s="162" t="s">
        <v>1223</v>
      </c>
      <c r="D862" s="162" t="s">
        <v>3082</v>
      </c>
      <c r="E862" s="163" t="s">
        <v>3083</v>
      </c>
      <c r="F862" s="164" t="str">
        <f t="shared" si="13"/>
        <v>Jasper-028</v>
      </c>
      <c r="G862" s="168" t="s">
        <v>7305</v>
      </c>
      <c r="H862" s="162" t="s">
        <v>3084</v>
      </c>
    </row>
    <row r="863" spans="1:8" x14ac:dyDescent="0.25">
      <c r="A863" s="162" t="s">
        <v>3049</v>
      </c>
      <c r="B863" s="162" t="s">
        <v>3050</v>
      </c>
      <c r="C863" s="162" t="s">
        <v>1008</v>
      </c>
      <c r="D863" s="162" t="s">
        <v>3085</v>
      </c>
      <c r="E863" s="163" t="s">
        <v>3086</v>
      </c>
      <c r="F863" s="164" t="str">
        <f t="shared" si="13"/>
        <v>Jasper-029</v>
      </c>
      <c r="G863" s="168" t="s">
        <v>7306</v>
      </c>
      <c r="H863" s="162" t="s">
        <v>3087</v>
      </c>
    </row>
    <row r="864" spans="1:8" x14ac:dyDescent="0.25">
      <c r="A864" s="162" t="s">
        <v>3049</v>
      </c>
      <c r="B864" s="162" t="s">
        <v>3050</v>
      </c>
      <c r="C864" s="162" t="s">
        <v>1230</v>
      </c>
      <c r="D864" s="162" t="s">
        <v>3088</v>
      </c>
      <c r="E864" s="163" t="s">
        <v>3089</v>
      </c>
      <c r="F864" s="164" t="str">
        <f t="shared" si="13"/>
        <v>Jasper-030</v>
      </c>
      <c r="G864" s="168" t="s">
        <v>7307</v>
      </c>
      <c r="H864" s="162" t="s">
        <v>3090</v>
      </c>
    </row>
    <row r="865" spans="1:8" x14ac:dyDescent="0.25">
      <c r="A865" s="162" t="s">
        <v>3049</v>
      </c>
      <c r="B865" s="162" t="s">
        <v>3050</v>
      </c>
      <c r="C865" s="162" t="s">
        <v>1012</v>
      </c>
      <c r="D865" s="162" t="s">
        <v>3091</v>
      </c>
      <c r="E865" s="163" t="s">
        <v>3092</v>
      </c>
      <c r="F865" s="164" t="str">
        <f t="shared" si="13"/>
        <v>Jasper-031</v>
      </c>
      <c r="G865" s="168" t="s">
        <v>7308</v>
      </c>
      <c r="H865" s="162" t="s">
        <v>3067</v>
      </c>
    </row>
    <row r="866" spans="1:8" x14ac:dyDescent="0.25">
      <c r="A866" s="162" t="s">
        <v>3049</v>
      </c>
      <c r="B866" s="162" t="s">
        <v>3050</v>
      </c>
      <c r="C866" s="162" t="s">
        <v>1016</v>
      </c>
      <c r="D866" s="162" t="s">
        <v>3093</v>
      </c>
      <c r="E866" s="163" t="s">
        <v>3094</v>
      </c>
      <c r="F866" s="164" t="str">
        <f t="shared" si="13"/>
        <v>Jasper-032</v>
      </c>
      <c r="G866" s="168" t="s">
        <v>7309</v>
      </c>
      <c r="H866" s="162" t="s">
        <v>3095</v>
      </c>
    </row>
    <row r="867" spans="1:8" x14ac:dyDescent="0.25">
      <c r="A867" s="162" t="s">
        <v>3049</v>
      </c>
      <c r="B867" s="162" t="s">
        <v>3050</v>
      </c>
      <c r="C867" s="162" t="s">
        <v>1020</v>
      </c>
      <c r="D867" s="162" t="s">
        <v>3096</v>
      </c>
      <c r="E867" s="163" t="s">
        <v>3097</v>
      </c>
      <c r="F867" s="164" t="str">
        <f t="shared" si="13"/>
        <v>Jasper-033</v>
      </c>
      <c r="G867" s="168" t="s">
        <v>7310</v>
      </c>
      <c r="H867" s="162" t="s">
        <v>3098</v>
      </c>
    </row>
    <row r="868" spans="1:8" x14ac:dyDescent="0.25">
      <c r="A868" s="162" t="s">
        <v>3049</v>
      </c>
      <c r="B868" s="162" t="s">
        <v>3050</v>
      </c>
      <c r="C868" s="162" t="s">
        <v>1242</v>
      </c>
      <c r="D868" s="162" t="s">
        <v>3099</v>
      </c>
      <c r="E868" s="163" t="s">
        <v>3100</v>
      </c>
      <c r="F868" s="164" t="str">
        <f t="shared" si="13"/>
        <v>Jasper-034</v>
      </c>
      <c r="G868" s="168" t="s">
        <v>7311</v>
      </c>
      <c r="H868" s="162" t="s">
        <v>3101</v>
      </c>
    </row>
    <row r="869" spans="1:8" x14ac:dyDescent="0.25">
      <c r="A869" s="162" t="s">
        <v>3049</v>
      </c>
      <c r="B869" s="162" t="s">
        <v>3050</v>
      </c>
      <c r="C869" s="162" t="s">
        <v>1245</v>
      </c>
      <c r="D869" s="162" t="s">
        <v>3102</v>
      </c>
      <c r="E869" s="163" t="s">
        <v>3103</v>
      </c>
      <c r="F869" s="164" t="str">
        <f t="shared" si="13"/>
        <v>Jasper-035</v>
      </c>
      <c r="G869" s="168" t="s">
        <v>7312</v>
      </c>
      <c r="H869" s="162" t="s">
        <v>3104</v>
      </c>
    </row>
    <row r="870" spans="1:8" x14ac:dyDescent="0.25">
      <c r="A870" s="162" t="s">
        <v>3049</v>
      </c>
      <c r="B870" s="162" t="s">
        <v>3050</v>
      </c>
      <c r="C870" s="162" t="s">
        <v>1249</v>
      </c>
      <c r="D870" s="162" t="s">
        <v>3105</v>
      </c>
      <c r="E870" s="163" t="s">
        <v>3106</v>
      </c>
      <c r="F870" s="164" t="str">
        <f t="shared" si="13"/>
        <v>Jasper-036</v>
      </c>
      <c r="G870" s="168" t="s">
        <v>7313</v>
      </c>
      <c r="H870" s="162" t="s">
        <v>2896</v>
      </c>
    </row>
    <row r="871" spans="1:8" x14ac:dyDescent="0.25">
      <c r="A871" s="162" t="s">
        <v>3107</v>
      </c>
      <c r="B871" s="162" t="s">
        <v>3108</v>
      </c>
      <c r="C871" s="162" t="s">
        <v>526</v>
      </c>
      <c r="D871" s="162" t="s">
        <v>3109</v>
      </c>
      <c r="E871" s="163" t="s">
        <v>3110</v>
      </c>
      <c r="F871" s="164" t="str">
        <f t="shared" si="13"/>
        <v>Jay-010</v>
      </c>
      <c r="G871" s="168" t="s">
        <v>7314</v>
      </c>
      <c r="H871" s="162" t="s">
        <v>3111</v>
      </c>
    </row>
    <row r="872" spans="1:8" x14ac:dyDescent="0.25">
      <c r="A872" s="162" t="s">
        <v>3107</v>
      </c>
      <c r="B872" s="162" t="s">
        <v>3108</v>
      </c>
      <c r="C872" s="162" t="s">
        <v>530</v>
      </c>
      <c r="D872" s="162" t="s">
        <v>3112</v>
      </c>
      <c r="E872" s="163" t="s">
        <v>3113</v>
      </c>
      <c r="F872" s="164" t="str">
        <f t="shared" si="13"/>
        <v>Jay-011</v>
      </c>
      <c r="G872" s="168" t="s">
        <v>7315</v>
      </c>
      <c r="H872" s="162" t="s">
        <v>3114</v>
      </c>
    </row>
    <row r="873" spans="1:8" x14ac:dyDescent="0.25">
      <c r="A873" s="162" t="s">
        <v>3107</v>
      </c>
      <c r="B873" s="162" t="s">
        <v>3108</v>
      </c>
      <c r="C873" s="162" t="s">
        <v>542</v>
      </c>
      <c r="D873" s="162" t="s">
        <v>3115</v>
      </c>
      <c r="E873" s="163" t="s">
        <v>3116</v>
      </c>
      <c r="F873" s="164" t="str">
        <f t="shared" si="13"/>
        <v>Jay-014</v>
      </c>
      <c r="G873" s="168" t="s">
        <v>7316</v>
      </c>
      <c r="H873" s="162" t="s">
        <v>3117</v>
      </c>
    </row>
    <row r="874" spans="1:8" x14ac:dyDescent="0.25">
      <c r="A874" s="162" t="s">
        <v>3107</v>
      </c>
      <c r="B874" s="162" t="s">
        <v>3108</v>
      </c>
      <c r="C874" s="162" t="s">
        <v>566</v>
      </c>
      <c r="D874" s="162" t="s">
        <v>3118</v>
      </c>
      <c r="E874" s="163" t="s">
        <v>3119</v>
      </c>
      <c r="F874" s="164" t="str">
        <f t="shared" si="13"/>
        <v>Jay-020</v>
      </c>
      <c r="G874" s="168" t="s">
        <v>7317</v>
      </c>
      <c r="H874" s="162" t="s">
        <v>3120</v>
      </c>
    </row>
    <row r="875" spans="1:8" x14ac:dyDescent="0.25">
      <c r="A875" s="162" t="s">
        <v>3107</v>
      </c>
      <c r="B875" s="162" t="s">
        <v>3108</v>
      </c>
      <c r="C875" s="162" t="s">
        <v>570</v>
      </c>
      <c r="D875" s="162" t="s">
        <v>3121</v>
      </c>
      <c r="E875" s="163" t="s">
        <v>3122</v>
      </c>
      <c r="F875" s="164" t="str">
        <f t="shared" si="13"/>
        <v>Jay-021</v>
      </c>
      <c r="G875" s="168" t="s">
        <v>7318</v>
      </c>
      <c r="H875" s="162" t="s">
        <v>3123</v>
      </c>
    </row>
    <row r="876" spans="1:8" x14ac:dyDescent="0.25">
      <c r="A876" s="162" t="s">
        <v>3107</v>
      </c>
      <c r="B876" s="162" t="s">
        <v>3108</v>
      </c>
      <c r="C876" s="162" t="s">
        <v>574</v>
      </c>
      <c r="D876" s="162" t="s">
        <v>227</v>
      </c>
      <c r="E876" s="163" t="s">
        <v>3124</v>
      </c>
      <c r="F876" s="164" t="str">
        <f t="shared" si="13"/>
        <v>Jay-022</v>
      </c>
      <c r="G876" s="168" t="s">
        <v>7319</v>
      </c>
      <c r="H876" s="162" t="s">
        <v>3125</v>
      </c>
    </row>
    <row r="877" spans="1:8" x14ac:dyDescent="0.25">
      <c r="A877" s="162" t="s">
        <v>3107</v>
      </c>
      <c r="B877" s="162" t="s">
        <v>3108</v>
      </c>
      <c r="C877" s="162" t="s">
        <v>578</v>
      </c>
      <c r="D877" s="162" t="s">
        <v>914</v>
      </c>
      <c r="E877" s="163" t="s">
        <v>3126</v>
      </c>
      <c r="F877" s="164" t="str">
        <f t="shared" si="13"/>
        <v>Jay-023</v>
      </c>
      <c r="G877" s="168" t="s">
        <v>7320</v>
      </c>
      <c r="H877" s="162" t="s">
        <v>3127</v>
      </c>
    </row>
    <row r="878" spans="1:8" x14ac:dyDescent="0.25">
      <c r="A878" s="162" t="s">
        <v>3107</v>
      </c>
      <c r="B878" s="162" t="s">
        <v>3108</v>
      </c>
      <c r="C878" s="162" t="s">
        <v>845</v>
      </c>
      <c r="D878" s="162" t="s">
        <v>1863</v>
      </c>
      <c r="E878" s="163" t="s">
        <v>3128</v>
      </c>
      <c r="F878" s="164" t="str">
        <f t="shared" si="13"/>
        <v>Jay-024</v>
      </c>
      <c r="G878" s="168" t="s">
        <v>7321</v>
      </c>
      <c r="H878" s="162" t="s">
        <v>3129</v>
      </c>
    </row>
    <row r="879" spans="1:8" x14ac:dyDescent="0.25">
      <c r="A879" s="162" t="s">
        <v>3107</v>
      </c>
      <c r="B879" s="162" t="s">
        <v>3108</v>
      </c>
      <c r="C879" s="162" t="s">
        <v>849</v>
      </c>
      <c r="D879" s="162" t="s">
        <v>3130</v>
      </c>
      <c r="E879" s="163" t="s">
        <v>3131</v>
      </c>
      <c r="F879" s="164" t="str">
        <f t="shared" si="13"/>
        <v>Jay-025</v>
      </c>
      <c r="G879" s="168" t="s">
        <v>7322</v>
      </c>
      <c r="H879" s="162" t="s">
        <v>3132</v>
      </c>
    </row>
    <row r="880" spans="1:8" x14ac:dyDescent="0.25">
      <c r="A880" s="162" t="s">
        <v>3107</v>
      </c>
      <c r="B880" s="162" t="s">
        <v>3108</v>
      </c>
      <c r="C880" s="162" t="s">
        <v>1001</v>
      </c>
      <c r="D880" s="162" t="s">
        <v>3133</v>
      </c>
      <c r="E880" s="163" t="s">
        <v>3134</v>
      </c>
      <c r="F880" s="164" t="str">
        <f t="shared" si="13"/>
        <v>Jay-026</v>
      </c>
      <c r="G880" s="168" t="s">
        <v>7323</v>
      </c>
      <c r="H880" s="162" t="s">
        <v>3135</v>
      </c>
    </row>
    <row r="881" spans="1:8" x14ac:dyDescent="0.25">
      <c r="A881" s="162" t="s">
        <v>3107</v>
      </c>
      <c r="B881" s="162" t="s">
        <v>3108</v>
      </c>
      <c r="C881" s="162" t="s">
        <v>1004</v>
      </c>
      <c r="D881" s="162" t="s">
        <v>3136</v>
      </c>
      <c r="E881" s="163" t="s">
        <v>3137</v>
      </c>
      <c r="F881" s="164" t="str">
        <f t="shared" si="13"/>
        <v>Jay-027</v>
      </c>
      <c r="G881" s="168" t="s">
        <v>7324</v>
      </c>
      <c r="H881" s="162" t="s">
        <v>3138</v>
      </c>
    </row>
    <row r="882" spans="1:8" x14ac:dyDescent="0.25">
      <c r="A882" s="162" t="s">
        <v>3107</v>
      </c>
      <c r="B882" s="162" t="s">
        <v>3108</v>
      </c>
      <c r="C882" s="162" t="s">
        <v>1223</v>
      </c>
      <c r="D882" s="162" t="s">
        <v>3139</v>
      </c>
      <c r="E882" s="163" t="s">
        <v>3140</v>
      </c>
      <c r="F882" s="164" t="str">
        <f t="shared" si="13"/>
        <v>Jay-028</v>
      </c>
      <c r="G882" s="168" t="s">
        <v>7325</v>
      </c>
      <c r="H882" s="162" t="s">
        <v>3141</v>
      </c>
    </row>
    <row r="883" spans="1:8" x14ac:dyDescent="0.25">
      <c r="A883" s="162" t="s">
        <v>3107</v>
      </c>
      <c r="B883" s="162" t="s">
        <v>3108</v>
      </c>
      <c r="C883" s="162" t="s">
        <v>1008</v>
      </c>
      <c r="D883" s="162" t="s">
        <v>3142</v>
      </c>
      <c r="E883" s="163" t="s">
        <v>3143</v>
      </c>
      <c r="F883" s="164" t="str">
        <f t="shared" si="13"/>
        <v>Jay-029</v>
      </c>
      <c r="G883" s="168" t="s">
        <v>7326</v>
      </c>
      <c r="H883" s="162" t="s">
        <v>3144</v>
      </c>
    </row>
    <row r="884" spans="1:8" x14ac:dyDescent="0.25">
      <c r="A884" s="162" t="s">
        <v>3107</v>
      </c>
      <c r="B884" s="162" t="s">
        <v>3108</v>
      </c>
      <c r="C884" s="162" t="s">
        <v>1230</v>
      </c>
      <c r="D884" s="162" t="s">
        <v>894</v>
      </c>
      <c r="E884" s="163" t="s">
        <v>3145</v>
      </c>
      <c r="F884" s="164" t="str">
        <f t="shared" si="13"/>
        <v>Jay-030</v>
      </c>
      <c r="G884" s="168" t="s">
        <v>7327</v>
      </c>
      <c r="H884" s="162" t="s">
        <v>3146</v>
      </c>
    </row>
    <row r="885" spans="1:8" x14ac:dyDescent="0.25">
      <c r="A885" s="162" t="s">
        <v>3107</v>
      </c>
      <c r="B885" s="162" t="s">
        <v>3108</v>
      </c>
      <c r="C885" s="162" t="s">
        <v>1012</v>
      </c>
      <c r="D885" s="162" t="s">
        <v>3147</v>
      </c>
      <c r="E885" s="163" t="s">
        <v>3148</v>
      </c>
      <c r="F885" s="164" t="str">
        <f t="shared" si="13"/>
        <v>Jay-031</v>
      </c>
      <c r="G885" s="168" t="s">
        <v>7328</v>
      </c>
      <c r="H885" s="162" t="s">
        <v>3149</v>
      </c>
    </row>
    <row r="886" spans="1:8" x14ac:dyDescent="0.25">
      <c r="A886" s="162" t="s">
        <v>3107</v>
      </c>
      <c r="B886" s="162" t="s">
        <v>3108</v>
      </c>
      <c r="C886" s="162" t="s">
        <v>1016</v>
      </c>
      <c r="D886" s="162" t="s">
        <v>2110</v>
      </c>
      <c r="E886" s="163" t="s">
        <v>3150</v>
      </c>
      <c r="F886" s="164" t="str">
        <f t="shared" si="13"/>
        <v>Jay-032</v>
      </c>
      <c r="G886" s="168" t="s">
        <v>7329</v>
      </c>
      <c r="H886" s="162" t="s">
        <v>942</v>
      </c>
    </row>
    <row r="887" spans="1:8" x14ac:dyDescent="0.25">
      <c r="A887" s="162" t="s">
        <v>3107</v>
      </c>
      <c r="B887" s="162" t="s">
        <v>3108</v>
      </c>
      <c r="C887" s="162" t="s">
        <v>1020</v>
      </c>
      <c r="D887" s="162" t="s">
        <v>2854</v>
      </c>
      <c r="E887" s="163" t="s">
        <v>3151</v>
      </c>
      <c r="F887" s="164" t="str">
        <f t="shared" si="13"/>
        <v>Jay-033</v>
      </c>
      <c r="G887" s="168" t="s">
        <v>7330</v>
      </c>
      <c r="H887" s="162" t="s">
        <v>3152</v>
      </c>
    </row>
    <row r="888" spans="1:8" x14ac:dyDescent="0.25">
      <c r="A888" s="162" t="s">
        <v>3107</v>
      </c>
      <c r="B888" s="162" t="s">
        <v>3108</v>
      </c>
      <c r="C888" s="162" t="s">
        <v>1242</v>
      </c>
      <c r="D888" s="162" t="s">
        <v>3153</v>
      </c>
      <c r="E888" s="163" t="s">
        <v>3154</v>
      </c>
      <c r="F888" s="164" t="str">
        <f t="shared" si="13"/>
        <v>Jay-034</v>
      </c>
      <c r="G888" s="168" t="s">
        <v>7331</v>
      </c>
      <c r="H888" s="162" t="s">
        <v>3155</v>
      </c>
    </row>
    <row r="889" spans="1:8" x14ac:dyDescent="0.25">
      <c r="A889" s="162" t="s">
        <v>3156</v>
      </c>
      <c r="B889" s="162" t="s">
        <v>616</v>
      </c>
      <c r="C889" s="162" t="s">
        <v>490</v>
      </c>
      <c r="D889" s="162" t="s">
        <v>3157</v>
      </c>
      <c r="E889" s="163" t="s">
        <v>3158</v>
      </c>
      <c r="F889" s="164" t="str">
        <f t="shared" si="13"/>
        <v>Jefferson-001</v>
      </c>
      <c r="G889" s="168" t="s">
        <v>7332</v>
      </c>
      <c r="H889" s="162" t="s">
        <v>3159</v>
      </c>
    </row>
    <row r="890" spans="1:8" x14ac:dyDescent="0.25">
      <c r="A890" s="162" t="s">
        <v>3156</v>
      </c>
      <c r="B890" s="162" t="s">
        <v>616</v>
      </c>
      <c r="C890" s="162" t="s">
        <v>494</v>
      </c>
      <c r="D890" s="162" t="s">
        <v>3160</v>
      </c>
      <c r="E890" s="163" t="s">
        <v>3161</v>
      </c>
      <c r="F890" s="164" t="str">
        <f t="shared" si="13"/>
        <v>Jefferson-002</v>
      </c>
      <c r="G890" s="168" t="s">
        <v>7333</v>
      </c>
      <c r="H890" s="162" t="s">
        <v>3162</v>
      </c>
    </row>
    <row r="891" spans="1:8" x14ac:dyDescent="0.25">
      <c r="A891" s="162" t="s">
        <v>3156</v>
      </c>
      <c r="B891" s="162" t="s">
        <v>616</v>
      </c>
      <c r="C891" s="162" t="s">
        <v>498</v>
      </c>
      <c r="D891" s="162" t="s">
        <v>3163</v>
      </c>
      <c r="E891" s="163" t="s">
        <v>3164</v>
      </c>
      <c r="F891" s="164" t="str">
        <f t="shared" si="13"/>
        <v>Jefferson-003</v>
      </c>
      <c r="G891" s="168" t="s">
        <v>7334</v>
      </c>
      <c r="H891" s="162" t="s">
        <v>3165</v>
      </c>
    </row>
    <row r="892" spans="1:8" x14ac:dyDescent="0.25">
      <c r="A892" s="162" t="s">
        <v>3156</v>
      </c>
      <c r="B892" s="162" t="s">
        <v>616</v>
      </c>
      <c r="C892" s="162" t="s">
        <v>502</v>
      </c>
      <c r="D892" s="162" t="s">
        <v>3166</v>
      </c>
      <c r="E892" s="163" t="s">
        <v>3167</v>
      </c>
      <c r="F892" s="164" t="str">
        <f t="shared" si="13"/>
        <v>Jefferson-004</v>
      </c>
      <c r="G892" s="168" t="s">
        <v>7335</v>
      </c>
      <c r="H892" s="162" t="s">
        <v>3168</v>
      </c>
    </row>
    <row r="893" spans="1:8" x14ac:dyDescent="0.25">
      <c r="A893" s="162" t="s">
        <v>3156</v>
      </c>
      <c r="B893" s="162" t="s">
        <v>616</v>
      </c>
      <c r="C893" s="162" t="s">
        <v>506</v>
      </c>
      <c r="D893" s="162" t="s">
        <v>3169</v>
      </c>
      <c r="E893" s="163" t="s">
        <v>3170</v>
      </c>
      <c r="F893" s="164" t="str">
        <f t="shared" si="13"/>
        <v>Jefferson-005</v>
      </c>
      <c r="G893" s="168" t="s">
        <v>7336</v>
      </c>
      <c r="H893" s="162" t="s">
        <v>3171</v>
      </c>
    </row>
    <row r="894" spans="1:8" x14ac:dyDescent="0.25">
      <c r="A894" s="162" t="s">
        <v>3156</v>
      </c>
      <c r="B894" s="162" t="s">
        <v>616</v>
      </c>
      <c r="C894" s="162" t="s">
        <v>510</v>
      </c>
      <c r="D894" s="162" t="s">
        <v>3133</v>
      </c>
      <c r="E894" s="163" t="s">
        <v>3172</v>
      </c>
      <c r="F894" s="164" t="str">
        <f t="shared" si="13"/>
        <v>Jefferson-006</v>
      </c>
      <c r="G894" s="168" t="s">
        <v>7337</v>
      </c>
      <c r="H894" s="162" t="s">
        <v>3173</v>
      </c>
    </row>
    <row r="895" spans="1:8" x14ac:dyDescent="0.25">
      <c r="A895" s="162" t="s">
        <v>3156</v>
      </c>
      <c r="B895" s="162" t="s">
        <v>616</v>
      </c>
      <c r="C895" s="162" t="s">
        <v>514</v>
      </c>
      <c r="D895" s="162" t="s">
        <v>3174</v>
      </c>
      <c r="E895" s="163" t="s">
        <v>3175</v>
      </c>
      <c r="F895" s="164" t="str">
        <f t="shared" si="13"/>
        <v>Jefferson-007</v>
      </c>
      <c r="G895" s="168" t="s">
        <v>7338</v>
      </c>
      <c r="H895" s="162" t="s">
        <v>3176</v>
      </c>
    </row>
    <row r="896" spans="1:8" x14ac:dyDescent="0.25">
      <c r="A896" s="162" t="s">
        <v>3156</v>
      </c>
      <c r="B896" s="162" t="s">
        <v>616</v>
      </c>
      <c r="C896" s="162" t="s">
        <v>518</v>
      </c>
      <c r="D896" s="162" t="s">
        <v>3177</v>
      </c>
      <c r="E896" s="163" t="s">
        <v>3178</v>
      </c>
      <c r="F896" s="164" t="str">
        <f t="shared" si="13"/>
        <v>Jefferson-008</v>
      </c>
      <c r="G896" s="168" t="s">
        <v>7339</v>
      </c>
      <c r="H896" s="162" t="s">
        <v>3179</v>
      </c>
    </row>
    <row r="897" spans="1:8" x14ac:dyDescent="0.25">
      <c r="A897" s="162" t="s">
        <v>3156</v>
      </c>
      <c r="B897" s="162" t="s">
        <v>616</v>
      </c>
      <c r="C897" s="162" t="s">
        <v>522</v>
      </c>
      <c r="D897" s="162" t="s">
        <v>3180</v>
      </c>
      <c r="E897" s="163" t="s">
        <v>3181</v>
      </c>
      <c r="F897" s="164" t="str">
        <f t="shared" si="13"/>
        <v>Jefferson-009</v>
      </c>
      <c r="G897" s="168" t="s">
        <v>7340</v>
      </c>
      <c r="H897" s="162" t="s">
        <v>3182</v>
      </c>
    </row>
    <row r="898" spans="1:8" x14ac:dyDescent="0.25">
      <c r="A898" s="162" t="s">
        <v>3156</v>
      </c>
      <c r="B898" s="162" t="s">
        <v>616</v>
      </c>
      <c r="C898" s="162" t="s">
        <v>526</v>
      </c>
      <c r="D898" s="162" t="s">
        <v>3183</v>
      </c>
      <c r="E898" s="163" t="s">
        <v>3184</v>
      </c>
      <c r="F898" s="164" t="str">
        <f t="shared" si="13"/>
        <v>Jefferson-010</v>
      </c>
      <c r="G898" s="168" t="s">
        <v>7341</v>
      </c>
      <c r="H898" s="162" t="s">
        <v>3185</v>
      </c>
    </row>
    <row r="899" spans="1:8" x14ac:dyDescent="0.25">
      <c r="A899" s="162" t="s">
        <v>3156</v>
      </c>
      <c r="B899" s="162" t="s">
        <v>616</v>
      </c>
      <c r="C899" s="162" t="s">
        <v>530</v>
      </c>
      <c r="D899" s="162" t="s">
        <v>3186</v>
      </c>
      <c r="E899" s="163" t="s">
        <v>3187</v>
      </c>
      <c r="F899" s="164" t="str">
        <f t="shared" ref="F899:F962" si="14">B899&amp;"-"&amp;C899</f>
        <v>Jefferson-011</v>
      </c>
      <c r="G899" s="168" t="s">
        <v>7342</v>
      </c>
      <c r="H899" s="162" t="s">
        <v>3188</v>
      </c>
    </row>
    <row r="900" spans="1:8" x14ac:dyDescent="0.25">
      <c r="A900" s="162" t="s">
        <v>3156</v>
      </c>
      <c r="B900" s="162" t="s">
        <v>616</v>
      </c>
      <c r="C900" s="162" t="s">
        <v>534</v>
      </c>
      <c r="D900" s="162" t="s">
        <v>3189</v>
      </c>
      <c r="E900" s="163" t="s">
        <v>3190</v>
      </c>
      <c r="F900" s="164" t="str">
        <f t="shared" si="14"/>
        <v>Jefferson-012</v>
      </c>
      <c r="G900" s="168" t="s">
        <v>7343</v>
      </c>
      <c r="H900" s="162" t="s">
        <v>3191</v>
      </c>
    </row>
    <row r="901" spans="1:8" x14ac:dyDescent="0.25">
      <c r="A901" s="162" t="s">
        <v>3156</v>
      </c>
      <c r="B901" s="162" t="s">
        <v>616</v>
      </c>
      <c r="C901" s="162" t="s">
        <v>538</v>
      </c>
      <c r="D901" s="162" t="s">
        <v>3192</v>
      </c>
      <c r="E901" s="163" t="s">
        <v>3193</v>
      </c>
      <c r="F901" s="164" t="str">
        <f t="shared" si="14"/>
        <v>Jefferson-013</v>
      </c>
      <c r="G901" s="168" t="s">
        <v>7344</v>
      </c>
      <c r="H901" s="162" t="s">
        <v>3194</v>
      </c>
    </row>
    <row r="902" spans="1:8" x14ac:dyDescent="0.25">
      <c r="A902" s="162" t="s">
        <v>3156</v>
      </c>
      <c r="B902" s="162" t="s">
        <v>616</v>
      </c>
      <c r="C902" s="162" t="s">
        <v>542</v>
      </c>
      <c r="D902" s="162" t="s">
        <v>3195</v>
      </c>
      <c r="E902" s="163" t="s">
        <v>3196</v>
      </c>
      <c r="F902" s="164" t="str">
        <f t="shared" si="14"/>
        <v>Jefferson-014</v>
      </c>
      <c r="G902" s="168" t="s">
        <v>7345</v>
      </c>
      <c r="H902" s="162" t="s">
        <v>3197</v>
      </c>
    </row>
    <row r="903" spans="1:8" x14ac:dyDescent="0.25">
      <c r="A903" s="162" t="s">
        <v>3198</v>
      </c>
      <c r="B903" s="162" t="s">
        <v>1396</v>
      </c>
      <c r="C903" s="162" t="s">
        <v>490</v>
      </c>
      <c r="D903" s="162" t="s">
        <v>3199</v>
      </c>
      <c r="E903" s="163" t="s">
        <v>3200</v>
      </c>
      <c r="F903" s="164" t="str">
        <f t="shared" si="14"/>
        <v>Jennings-001</v>
      </c>
      <c r="G903" s="168" t="s">
        <v>7346</v>
      </c>
      <c r="H903" s="162" t="s">
        <v>3201</v>
      </c>
    </row>
    <row r="904" spans="1:8" x14ac:dyDescent="0.25">
      <c r="A904" s="162" t="s">
        <v>3198</v>
      </c>
      <c r="B904" s="162" t="s">
        <v>1396</v>
      </c>
      <c r="C904" s="162" t="s">
        <v>494</v>
      </c>
      <c r="D904" s="162" t="s">
        <v>3202</v>
      </c>
      <c r="E904" s="163" t="s">
        <v>3203</v>
      </c>
      <c r="F904" s="164" t="str">
        <f t="shared" si="14"/>
        <v>Jennings-002</v>
      </c>
      <c r="G904" s="168" t="s">
        <v>7347</v>
      </c>
      <c r="H904" s="162" t="s">
        <v>3204</v>
      </c>
    </row>
    <row r="905" spans="1:8" x14ac:dyDescent="0.25">
      <c r="A905" s="162" t="s">
        <v>3198</v>
      </c>
      <c r="B905" s="162" t="s">
        <v>1396</v>
      </c>
      <c r="C905" s="162" t="s">
        <v>498</v>
      </c>
      <c r="D905" s="162" t="s">
        <v>1331</v>
      </c>
      <c r="E905" s="163" t="s">
        <v>3205</v>
      </c>
      <c r="F905" s="164" t="str">
        <f t="shared" si="14"/>
        <v>Jennings-003</v>
      </c>
      <c r="G905" s="168" t="s">
        <v>7348</v>
      </c>
      <c r="H905" s="162" t="s">
        <v>3206</v>
      </c>
    </row>
    <row r="906" spans="1:8" x14ac:dyDescent="0.25">
      <c r="A906" s="162" t="s">
        <v>3198</v>
      </c>
      <c r="B906" s="162" t="s">
        <v>1396</v>
      </c>
      <c r="C906" s="162" t="s">
        <v>502</v>
      </c>
      <c r="D906" s="162" t="s">
        <v>3207</v>
      </c>
      <c r="E906" s="163" t="s">
        <v>3208</v>
      </c>
      <c r="F906" s="164" t="str">
        <f t="shared" si="14"/>
        <v>Jennings-004</v>
      </c>
      <c r="G906" s="168" t="s">
        <v>7349</v>
      </c>
      <c r="H906" s="162" t="s">
        <v>742</v>
      </c>
    </row>
    <row r="907" spans="1:8" x14ac:dyDescent="0.25">
      <c r="A907" s="162" t="s">
        <v>3198</v>
      </c>
      <c r="B907" s="162" t="s">
        <v>1396</v>
      </c>
      <c r="C907" s="162" t="s">
        <v>506</v>
      </c>
      <c r="D907" s="162" t="s">
        <v>3209</v>
      </c>
      <c r="E907" s="163" t="s">
        <v>3210</v>
      </c>
      <c r="F907" s="164" t="str">
        <f t="shared" si="14"/>
        <v>Jennings-005</v>
      </c>
      <c r="G907" s="168" t="s">
        <v>7350</v>
      </c>
      <c r="H907" s="162" t="s">
        <v>3211</v>
      </c>
    </row>
    <row r="908" spans="1:8" x14ac:dyDescent="0.25">
      <c r="A908" s="162" t="s">
        <v>3198</v>
      </c>
      <c r="B908" s="162" t="s">
        <v>1396</v>
      </c>
      <c r="C908" s="162" t="s">
        <v>510</v>
      </c>
      <c r="D908" s="162" t="s">
        <v>3212</v>
      </c>
      <c r="E908" s="163" t="s">
        <v>3213</v>
      </c>
      <c r="F908" s="164" t="str">
        <f t="shared" si="14"/>
        <v>Jennings-006</v>
      </c>
      <c r="G908" s="168" t="s">
        <v>7351</v>
      </c>
      <c r="H908" s="162" t="s">
        <v>3214</v>
      </c>
    </row>
    <row r="909" spans="1:8" x14ac:dyDescent="0.25">
      <c r="A909" s="162" t="s">
        <v>3198</v>
      </c>
      <c r="B909" s="162" t="s">
        <v>1396</v>
      </c>
      <c r="C909" s="162" t="s">
        <v>514</v>
      </c>
      <c r="D909" s="162" t="s">
        <v>3215</v>
      </c>
      <c r="E909" s="163" t="s">
        <v>3216</v>
      </c>
      <c r="F909" s="164" t="str">
        <f t="shared" si="14"/>
        <v>Jennings-007</v>
      </c>
      <c r="G909" s="168" t="s">
        <v>7352</v>
      </c>
      <c r="H909" s="162" t="s">
        <v>3217</v>
      </c>
    </row>
    <row r="910" spans="1:8" x14ac:dyDescent="0.25">
      <c r="A910" s="162" t="s">
        <v>3198</v>
      </c>
      <c r="B910" s="162" t="s">
        <v>1396</v>
      </c>
      <c r="C910" s="162" t="s">
        <v>518</v>
      </c>
      <c r="D910" s="162" t="s">
        <v>3218</v>
      </c>
      <c r="E910" s="163" t="s">
        <v>3219</v>
      </c>
      <c r="F910" s="164" t="str">
        <f t="shared" si="14"/>
        <v>Jennings-008</v>
      </c>
      <c r="G910" s="168" t="s">
        <v>7353</v>
      </c>
      <c r="H910" s="162" t="s">
        <v>3220</v>
      </c>
    </row>
    <row r="911" spans="1:8" x14ac:dyDescent="0.25">
      <c r="A911" s="162" t="s">
        <v>3198</v>
      </c>
      <c r="B911" s="162" t="s">
        <v>1396</v>
      </c>
      <c r="C911" s="162" t="s">
        <v>522</v>
      </c>
      <c r="D911" s="162" t="s">
        <v>1443</v>
      </c>
      <c r="E911" s="163" t="s">
        <v>3221</v>
      </c>
      <c r="F911" s="164" t="str">
        <f t="shared" si="14"/>
        <v>Jennings-009</v>
      </c>
      <c r="G911" s="168" t="s">
        <v>7354</v>
      </c>
      <c r="H911" s="162" t="s">
        <v>3222</v>
      </c>
    </row>
    <row r="912" spans="1:8" x14ac:dyDescent="0.25">
      <c r="A912" s="162" t="s">
        <v>3198</v>
      </c>
      <c r="B912" s="162" t="s">
        <v>1396</v>
      </c>
      <c r="C912" s="162" t="s">
        <v>526</v>
      </c>
      <c r="D912" s="162" t="s">
        <v>3223</v>
      </c>
      <c r="E912" s="163" t="s">
        <v>3224</v>
      </c>
      <c r="F912" s="164" t="str">
        <f t="shared" si="14"/>
        <v>Jennings-010</v>
      </c>
      <c r="G912" s="168" t="s">
        <v>7355</v>
      </c>
      <c r="H912" s="162" t="s">
        <v>3225</v>
      </c>
    </row>
    <row r="913" spans="1:8" x14ac:dyDescent="0.25">
      <c r="A913" s="162" t="s">
        <v>3198</v>
      </c>
      <c r="B913" s="162" t="s">
        <v>1396</v>
      </c>
      <c r="C913" s="162" t="s">
        <v>530</v>
      </c>
      <c r="D913" s="162" t="s">
        <v>3226</v>
      </c>
      <c r="E913" s="163" t="s">
        <v>3227</v>
      </c>
      <c r="F913" s="164" t="str">
        <f t="shared" si="14"/>
        <v>Jennings-011</v>
      </c>
      <c r="G913" s="168" t="s">
        <v>7356</v>
      </c>
      <c r="H913" s="162" t="s">
        <v>3206</v>
      </c>
    </row>
    <row r="914" spans="1:8" x14ac:dyDescent="0.25">
      <c r="A914" s="162" t="s">
        <v>3198</v>
      </c>
      <c r="B914" s="162" t="s">
        <v>1396</v>
      </c>
      <c r="C914" s="162" t="s">
        <v>534</v>
      </c>
      <c r="D914" s="162" t="s">
        <v>3228</v>
      </c>
      <c r="E914" s="163" t="s">
        <v>3229</v>
      </c>
      <c r="F914" s="164" t="str">
        <f t="shared" si="14"/>
        <v>Jennings-012</v>
      </c>
      <c r="G914" s="168" t="s">
        <v>7357</v>
      </c>
      <c r="H914" s="162" t="s">
        <v>3230</v>
      </c>
    </row>
    <row r="915" spans="1:8" x14ac:dyDescent="0.25">
      <c r="A915" s="162" t="s">
        <v>3198</v>
      </c>
      <c r="B915" s="162" t="s">
        <v>1396</v>
      </c>
      <c r="C915" s="162" t="s">
        <v>538</v>
      </c>
      <c r="D915" s="162" t="s">
        <v>3231</v>
      </c>
      <c r="E915" s="163" t="s">
        <v>3232</v>
      </c>
      <c r="F915" s="164" t="str">
        <f t="shared" si="14"/>
        <v>Jennings-013</v>
      </c>
      <c r="G915" s="168" t="s">
        <v>7358</v>
      </c>
      <c r="H915" s="162" t="s">
        <v>1831</v>
      </c>
    </row>
    <row r="916" spans="1:8" x14ac:dyDescent="0.25">
      <c r="A916" s="162" t="s">
        <v>3198</v>
      </c>
      <c r="B916" s="162" t="s">
        <v>1396</v>
      </c>
      <c r="C916" s="162" t="s">
        <v>542</v>
      </c>
      <c r="D916" s="162" t="s">
        <v>3233</v>
      </c>
      <c r="E916" s="163" t="s">
        <v>3234</v>
      </c>
      <c r="F916" s="164" t="str">
        <f t="shared" si="14"/>
        <v>Jennings-014</v>
      </c>
      <c r="G916" s="168" t="s">
        <v>7359</v>
      </c>
      <c r="H916" s="162" t="s">
        <v>3214</v>
      </c>
    </row>
    <row r="917" spans="1:8" x14ac:dyDescent="0.25">
      <c r="A917" s="162" t="s">
        <v>3198</v>
      </c>
      <c r="B917" s="162" t="s">
        <v>1396</v>
      </c>
      <c r="C917" s="162" t="s">
        <v>546</v>
      </c>
      <c r="D917" s="162" t="s">
        <v>3235</v>
      </c>
      <c r="E917" s="163" t="s">
        <v>3236</v>
      </c>
      <c r="F917" s="164" t="str">
        <f t="shared" si="14"/>
        <v>Jennings-015</v>
      </c>
      <c r="G917" s="168" t="s">
        <v>7360</v>
      </c>
      <c r="H917" s="162" t="s">
        <v>1817</v>
      </c>
    </row>
    <row r="918" spans="1:8" x14ac:dyDescent="0.25">
      <c r="A918" s="162" t="s">
        <v>3237</v>
      </c>
      <c r="B918" s="162" t="s">
        <v>3238</v>
      </c>
      <c r="C918" s="162" t="s">
        <v>490</v>
      </c>
      <c r="D918" s="162" t="s">
        <v>3239</v>
      </c>
      <c r="E918" s="163" t="s">
        <v>3240</v>
      </c>
      <c r="F918" s="164" t="str">
        <f t="shared" si="14"/>
        <v>Johnson-001</v>
      </c>
      <c r="G918" s="168" t="s">
        <v>7361</v>
      </c>
      <c r="H918" s="162" t="s">
        <v>3241</v>
      </c>
    </row>
    <row r="919" spans="1:8" x14ac:dyDescent="0.25">
      <c r="A919" s="162" t="s">
        <v>3237</v>
      </c>
      <c r="B919" s="162" t="s">
        <v>3238</v>
      </c>
      <c r="C919" s="162" t="s">
        <v>494</v>
      </c>
      <c r="D919" s="162" t="s">
        <v>3242</v>
      </c>
      <c r="E919" s="163" t="s">
        <v>3243</v>
      </c>
      <c r="F919" s="164" t="str">
        <f t="shared" si="14"/>
        <v>Johnson-002</v>
      </c>
      <c r="G919" s="168" t="s">
        <v>7362</v>
      </c>
      <c r="H919" s="162" t="s">
        <v>3244</v>
      </c>
    </row>
    <row r="920" spans="1:8" x14ac:dyDescent="0.25">
      <c r="A920" s="162" t="s">
        <v>3237</v>
      </c>
      <c r="B920" s="162" t="s">
        <v>3238</v>
      </c>
      <c r="C920" s="162" t="s">
        <v>502</v>
      </c>
      <c r="D920" s="162" t="s">
        <v>3245</v>
      </c>
      <c r="E920" s="163" t="s">
        <v>3246</v>
      </c>
      <c r="F920" s="164" t="str">
        <f t="shared" si="14"/>
        <v>Johnson-004</v>
      </c>
      <c r="G920" s="168" t="s">
        <v>7363</v>
      </c>
      <c r="H920" s="162" t="s">
        <v>3247</v>
      </c>
    </row>
    <row r="921" spans="1:8" x14ac:dyDescent="0.25">
      <c r="A921" s="162" t="s">
        <v>3237</v>
      </c>
      <c r="B921" s="162" t="s">
        <v>3238</v>
      </c>
      <c r="C921" s="162" t="s">
        <v>510</v>
      </c>
      <c r="D921" s="162" t="s">
        <v>3248</v>
      </c>
      <c r="E921" s="163" t="s">
        <v>3249</v>
      </c>
      <c r="F921" s="164" t="str">
        <f t="shared" si="14"/>
        <v>Johnson-006</v>
      </c>
      <c r="G921" s="168" t="s">
        <v>7364</v>
      </c>
      <c r="H921" s="162" t="s">
        <v>3250</v>
      </c>
    </row>
    <row r="922" spans="1:8" x14ac:dyDescent="0.25">
      <c r="A922" s="162" t="s">
        <v>3237</v>
      </c>
      <c r="B922" s="162" t="s">
        <v>3238</v>
      </c>
      <c r="C922" s="162" t="s">
        <v>514</v>
      </c>
      <c r="D922" s="162" t="s">
        <v>3251</v>
      </c>
      <c r="E922" s="163" t="s">
        <v>3252</v>
      </c>
      <c r="F922" s="164" t="str">
        <f t="shared" si="14"/>
        <v>Johnson-007</v>
      </c>
      <c r="G922" s="168" t="s">
        <v>7365</v>
      </c>
      <c r="H922" s="162" t="s">
        <v>3253</v>
      </c>
    </row>
    <row r="923" spans="1:8" x14ac:dyDescent="0.25">
      <c r="A923" s="162" t="s">
        <v>3237</v>
      </c>
      <c r="B923" s="162" t="s">
        <v>3238</v>
      </c>
      <c r="C923" s="162" t="s">
        <v>518</v>
      </c>
      <c r="D923" s="162" t="s">
        <v>3254</v>
      </c>
      <c r="E923" s="163" t="s">
        <v>3255</v>
      </c>
      <c r="F923" s="164" t="str">
        <f t="shared" si="14"/>
        <v>Johnson-008</v>
      </c>
      <c r="G923" s="168" t="s">
        <v>7366</v>
      </c>
      <c r="H923" s="162" t="s">
        <v>3256</v>
      </c>
    </row>
    <row r="924" spans="1:8" x14ac:dyDescent="0.25">
      <c r="A924" s="162" t="s">
        <v>3237</v>
      </c>
      <c r="B924" s="162" t="s">
        <v>3238</v>
      </c>
      <c r="C924" s="162" t="s">
        <v>522</v>
      </c>
      <c r="D924" s="162" t="s">
        <v>3257</v>
      </c>
      <c r="E924" s="163" t="s">
        <v>3258</v>
      </c>
      <c r="F924" s="164" t="str">
        <f t="shared" si="14"/>
        <v>Johnson-009</v>
      </c>
      <c r="G924" s="168" t="s">
        <v>7367</v>
      </c>
      <c r="H924" s="162" t="s">
        <v>3259</v>
      </c>
    </row>
    <row r="925" spans="1:8" x14ac:dyDescent="0.25">
      <c r="A925" s="162" t="s">
        <v>3237</v>
      </c>
      <c r="B925" s="162" t="s">
        <v>3238</v>
      </c>
      <c r="C925" s="162" t="s">
        <v>526</v>
      </c>
      <c r="D925" s="162" t="s">
        <v>3260</v>
      </c>
      <c r="E925" s="163" t="s">
        <v>3261</v>
      </c>
      <c r="F925" s="164" t="str">
        <f t="shared" si="14"/>
        <v>Johnson-010</v>
      </c>
      <c r="G925" s="168" t="s">
        <v>7368</v>
      </c>
      <c r="H925" s="162" t="s">
        <v>3262</v>
      </c>
    </row>
    <row r="926" spans="1:8" x14ac:dyDescent="0.25">
      <c r="A926" s="162" t="s">
        <v>3237</v>
      </c>
      <c r="B926" s="162" t="s">
        <v>3238</v>
      </c>
      <c r="C926" s="162" t="s">
        <v>530</v>
      </c>
      <c r="D926" s="162" t="s">
        <v>3263</v>
      </c>
      <c r="E926" s="163" t="s">
        <v>3264</v>
      </c>
      <c r="F926" s="164" t="str">
        <f t="shared" si="14"/>
        <v>Johnson-011</v>
      </c>
      <c r="G926" s="168" t="s">
        <v>7369</v>
      </c>
      <c r="H926" s="162" t="s">
        <v>3265</v>
      </c>
    </row>
    <row r="927" spans="1:8" x14ac:dyDescent="0.25">
      <c r="A927" s="162" t="s">
        <v>3237</v>
      </c>
      <c r="B927" s="162" t="s">
        <v>3238</v>
      </c>
      <c r="C927" s="162" t="s">
        <v>534</v>
      </c>
      <c r="D927" s="162" t="s">
        <v>3266</v>
      </c>
      <c r="E927" s="163" t="s">
        <v>3267</v>
      </c>
      <c r="F927" s="164" t="str">
        <f t="shared" si="14"/>
        <v>Johnson-012</v>
      </c>
      <c r="G927" s="168" t="s">
        <v>7370</v>
      </c>
      <c r="H927" s="162" t="s">
        <v>3268</v>
      </c>
    </row>
    <row r="928" spans="1:8" x14ac:dyDescent="0.25">
      <c r="A928" s="162" t="s">
        <v>3237</v>
      </c>
      <c r="B928" s="162" t="s">
        <v>3238</v>
      </c>
      <c r="C928" s="162" t="s">
        <v>538</v>
      </c>
      <c r="D928" s="162" t="s">
        <v>3269</v>
      </c>
      <c r="E928" s="163" t="s">
        <v>3270</v>
      </c>
      <c r="F928" s="164" t="str">
        <f t="shared" si="14"/>
        <v>Johnson-013</v>
      </c>
      <c r="G928" s="168" t="s">
        <v>7371</v>
      </c>
      <c r="H928" s="162" t="s">
        <v>3271</v>
      </c>
    </row>
    <row r="929" spans="1:8" x14ac:dyDescent="0.25">
      <c r="A929" s="162" t="s">
        <v>3237</v>
      </c>
      <c r="B929" s="162" t="s">
        <v>3238</v>
      </c>
      <c r="C929" s="162" t="s">
        <v>542</v>
      </c>
      <c r="D929" s="162" t="s">
        <v>3272</v>
      </c>
      <c r="E929" s="163" t="s">
        <v>3273</v>
      </c>
      <c r="F929" s="164" t="str">
        <f t="shared" si="14"/>
        <v>Johnson-014</v>
      </c>
      <c r="G929" s="168" t="s">
        <v>7372</v>
      </c>
      <c r="H929" s="162" t="s">
        <v>3274</v>
      </c>
    </row>
    <row r="930" spans="1:8" x14ac:dyDescent="0.25">
      <c r="A930" s="162" t="s">
        <v>3237</v>
      </c>
      <c r="B930" s="162" t="s">
        <v>3238</v>
      </c>
      <c r="C930" s="162" t="s">
        <v>546</v>
      </c>
      <c r="D930" s="162" t="s">
        <v>3275</v>
      </c>
      <c r="E930" s="163" t="s">
        <v>3276</v>
      </c>
      <c r="F930" s="164" t="str">
        <f t="shared" si="14"/>
        <v>Johnson-015</v>
      </c>
      <c r="G930" s="168" t="s">
        <v>7373</v>
      </c>
      <c r="H930" s="162" t="s">
        <v>3277</v>
      </c>
    </row>
    <row r="931" spans="1:8" x14ac:dyDescent="0.25">
      <c r="A931" s="162" t="s">
        <v>3237</v>
      </c>
      <c r="B931" s="162" t="s">
        <v>3238</v>
      </c>
      <c r="C931" s="162" t="s">
        <v>550</v>
      </c>
      <c r="D931" s="162" t="s">
        <v>3278</v>
      </c>
      <c r="E931" s="163" t="s">
        <v>3279</v>
      </c>
      <c r="F931" s="164" t="str">
        <f t="shared" si="14"/>
        <v>Johnson-016</v>
      </c>
      <c r="G931" s="168" t="s">
        <v>7374</v>
      </c>
      <c r="H931" s="162" t="s">
        <v>3280</v>
      </c>
    </row>
    <row r="932" spans="1:8" x14ac:dyDescent="0.25">
      <c r="A932" s="162" t="s">
        <v>3237</v>
      </c>
      <c r="B932" s="162" t="s">
        <v>3238</v>
      </c>
      <c r="C932" s="162" t="s">
        <v>554</v>
      </c>
      <c r="D932" s="162" t="s">
        <v>3281</v>
      </c>
      <c r="E932" s="163" t="s">
        <v>3282</v>
      </c>
      <c r="F932" s="164" t="str">
        <f t="shared" si="14"/>
        <v>Johnson-017</v>
      </c>
      <c r="G932" s="168" t="s">
        <v>7375</v>
      </c>
      <c r="H932" s="162" t="s">
        <v>3283</v>
      </c>
    </row>
    <row r="933" spans="1:8" x14ac:dyDescent="0.25">
      <c r="A933" s="162" t="s">
        <v>3237</v>
      </c>
      <c r="B933" s="162" t="s">
        <v>3238</v>
      </c>
      <c r="C933" s="162" t="s">
        <v>558</v>
      </c>
      <c r="D933" s="162" t="s">
        <v>3284</v>
      </c>
      <c r="E933" s="163" t="s">
        <v>3285</v>
      </c>
      <c r="F933" s="164" t="str">
        <f t="shared" si="14"/>
        <v>Johnson-018</v>
      </c>
      <c r="G933" s="168" t="s">
        <v>7376</v>
      </c>
      <c r="H933" s="162" t="s">
        <v>3286</v>
      </c>
    </row>
    <row r="934" spans="1:8" x14ac:dyDescent="0.25">
      <c r="A934" s="162" t="s">
        <v>3237</v>
      </c>
      <c r="B934" s="162" t="s">
        <v>3238</v>
      </c>
      <c r="C934" s="162" t="s">
        <v>562</v>
      </c>
      <c r="D934" s="162" t="s">
        <v>3287</v>
      </c>
      <c r="E934" s="163" t="s">
        <v>3288</v>
      </c>
      <c r="F934" s="164" t="str">
        <f t="shared" si="14"/>
        <v>Johnson-019</v>
      </c>
      <c r="G934" s="168" t="s">
        <v>7377</v>
      </c>
      <c r="H934" s="162" t="s">
        <v>3289</v>
      </c>
    </row>
    <row r="935" spans="1:8" x14ac:dyDescent="0.25">
      <c r="A935" s="162" t="s">
        <v>3237</v>
      </c>
      <c r="B935" s="162" t="s">
        <v>3238</v>
      </c>
      <c r="C935" s="162" t="s">
        <v>566</v>
      </c>
      <c r="D935" s="162" t="s">
        <v>3290</v>
      </c>
      <c r="E935" s="163" t="s">
        <v>3291</v>
      </c>
      <c r="F935" s="164" t="str">
        <f t="shared" si="14"/>
        <v>Johnson-020</v>
      </c>
      <c r="G935" s="168" t="s">
        <v>7378</v>
      </c>
      <c r="H935" s="162" t="s">
        <v>3292</v>
      </c>
    </row>
    <row r="936" spans="1:8" x14ac:dyDescent="0.25">
      <c r="A936" s="162" t="s">
        <v>3237</v>
      </c>
      <c r="B936" s="162" t="s">
        <v>3238</v>
      </c>
      <c r="C936" s="162" t="s">
        <v>570</v>
      </c>
      <c r="D936" s="162" t="s">
        <v>3293</v>
      </c>
      <c r="E936" s="163" t="s">
        <v>3294</v>
      </c>
      <c r="F936" s="164" t="str">
        <f t="shared" si="14"/>
        <v>Johnson-021</v>
      </c>
      <c r="G936" s="168" t="s">
        <v>7379</v>
      </c>
      <c r="H936" s="162" t="s">
        <v>3295</v>
      </c>
    </row>
    <row r="937" spans="1:8" x14ac:dyDescent="0.25">
      <c r="A937" s="162" t="s">
        <v>3237</v>
      </c>
      <c r="B937" s="162" t="s">
        <v>3238</v>
      </c>
      <c r="C937" s="162" t="s">
        <v>574</v>
      </c>
      <c r="D937" s="162" t="s">
        <v>3296</v>
      </c>
      <c r="E937" s="163" t="s">
        <v>3297</v>
      </c>
      <c r="F937" s="164" t="str">
        <f t="shared" si="14"/>
        <v>Johnson-022</v>
      </c>
      <c r="G937" s="168" t="s">
        <v>7380</v>
      </c>
      <c r="H937" s="162" t="s">
        <v>3298</v>
      </c>
    </row>
    <row r="938" spans="1:8" x14ac:dyDescent="0.25">
      <c r="A938" s="162" t="s">
        <v>3237</v>
      </c>
      <c r="B938" s="162" t="s">
        <v>3238</v>
      </c>
      <c r="C938" s="162" t="s">
        <v>578</v>
      </c>
      <c r="D938" s="162" t="s">
        <v>3299</v>
      </c>
      <c r="E938" s="163" t="s">
        <v>3300</v>
      </c>
      <c r="F938" s="164" t="str">
        <f t="shared" si="14"/>
        <v>Johnson-023</v>
      </c>
      <c r="G938" s="168" t="s">
        <v>290</v>
      </c>
      <c r="H938" s="162" t="s">
        <v>3301</v>
      </c>
    </row>
    <row r="939" spans="1:8" x14ac:dyDescent="0.25">
      <c r="A939" s="162" t="s">
        <v>3237</v>
      </c>
      <c r="B939" s="162" t="s">
        <v>3238</v>
      </c>
      <c r="C939" s="162" t="s">
        <v>845</v>
      </c>
      <c r="D939" s="162" t="s">
        <v>3302</v>
      </c>
      <c r="E939" s="163" t="s">
        <v>3303</v>
      </c>
      <c r="F939" s="164" t="str">
        <f t="shared" si="14"/>
        <v>Johnson-024</v>
      </c>
      <c r="G939" s="168" t="s">
        <v>7381</v>
      </c>
      <c r="H939" s="162" t="s">
        <v>3304</v>
      </c>
    </row>
    <row r="940" spans="1:8" x14ac:dyDescent="0.25">
      <c r="A940" s="162" t="s">
        <v>3237</v>
      </c>
      <c r="B940" s="162" t="s">
        <v>3238</v>
      </c>
      <c r="C940" s="162" t="s">
        <v>849</v>
      </c>
      <c r="D940" s="162" t="s">
        <v>3305</v>
      </c>
      <c r="E940" s="163" t="s">
        <v>3306</v>
      </c>
      <c r="F940" s="164" t="str">
        <f t="shared" si="14"/>
        <v>Johnson-025</v>
      </c>
      <c r="G940" s="168" t="s">
        <v>292</v>
      </c>
      <c r="H940" s="162" t="s">
        <v>3307</v>
      </c>
    </row>
    <row r="941" spans="1:8" x14ac:dyDescent="0.25">
      <c r="A941" s="162" t="s">
        <v>3237</v>
      </c>
      <c r="B941" s="162" t="s">
        <v>3238</v>
      </c>
      <c r="C941" s="162" t="s">
        <v>1001</v>
      </c>
      <c r="D941" s="162" t="s">
        <v>3308</v>
      </c>
      <c r="E941" s="163" t="s">
        <v>3309</v>
      </c>
      <c r="F941" s="164" t="str">
        <f t="shared" si="14"/>
        <v>Johnson-026</v>
      </c>
      <c r="G941" s="168" t="s">
        <v>7382</v>
      </c>
      <c r="H941" s="162" t="s">
        <v>3310</v>
      </c>
    </row>
    <row r="942" spans="1:8" x14ac:dyDescent="0.25">
      <c r="A942" s="162" t="s">
        <v>3237</v>
      </c>
      <c r="B942" s="162" t="s">
        <v>3238</v>
      </c>
      <c r="C942" s="162" t="s">
        <v>1004</v>
      </c>
      <c r="D942" s="162" t="s">
        <v>3311</v>
      </c>
      <c r="E942" s="163" t="s">
        <v>3312</v>
      </c>
      <c r="F942" s="164" t="str">
        <f t="shared" si="14"/>
        <v>Johnson-027</v>
      </c>
      <c r="G942" s="168" t="s">
        <v>7383</v>
      </c>
      <c r="H942" s="162" t="s">
        <v>3313</v>
      </c>
    </row>
    <row r="943" spans="1:8" x14ac:dyDescent="0.25">
      <c r="A943" s="162" t="s">
        <v>3237</v>
      </c>
      <c r="B943" s="162" t="s">
        <v>3238</v>
      </c>
      <c r="C943" s="162" t="s">
        <v>1223</v>
      </c>
      <c r="D943" s="162" t="s">
        <v>3314</v>
      </c>
      <c r="E943" s="163" t="s">
        <v>3315</v>
      </c>
      <c r="F943" s="164" t="str">
        <f t="shared" si="14"/>
        <v>Johnson-028</v>
      </c>
      <c r="G943" s="168" t="s">
        <v>7384</v>
      </c>
      <c r="H943" s="162" t="s">
        <v>3316</v>
      </c>
    </row>
    <row r="944" spans="1:8" x14ac:dyDescent="0.25">
      <c r="A944" s="162" t="s">
        <v>3237</v>
      </c>
      <c r="B944" s="162" t="s">
        <v>3238</v>
      </c>
      <c r="C944" s="162" t="s">
        <v>1008</v>
      </c>
      <c r="D944" s="162" t="s">
        <v>3317</v>
      </c>
      <c r="E944" s="163" t="s">
        <v>3318</v>
      </c>
      <c r="F944" s="164" t="str">
        <f t="shared" si="14"/>
        <v>Johnson-029</v>
      </c>
      <c r="G944" s="168" t="s">
        <v>7385</v>
      </c>
      <c r="H944" s="162" t="s">
        <v>3319</v>
      </c>
    </row>
    <row r="945" spans="1:8" x14ac:dyDescent="0.25">
      <c r="A945" s="162" t="s">
        <v>3237</v>
      </c>
      <c r="B945" s="162" t="s">
        <v>3238</v>
      </c>
      <c r="C945" s="162" t="s">
        <v>1230</v>
      </c>
      <c r="D945" s="162" t="s">
        <v>3320</v>
      </c>
      <c r="E945" s="163" t="s">
        <v>3321</v>
      </c>
      <c r="F945" s="164" t="str">
        <f t="shared" si="14"/>
        <v>Johnson-030</v>
      </c>
      <c r="G945" s="168" t="s">
        <v>7386</v>
      </c>
      <c r="H945" s="162" t="s">
        <v>3322</v>
      </c>
    </row>
    <row r="946" spans="1:8" x14ac:dyDescent="0.25">
      <c r="A946" s="162" t="s">
        <v>3237</v>
      </c>
      <c r="B946" s="162" t="s">
        <v>3238</v>
      </c>
      <c r="C946" s="162" t="s">
        <v>1012</v>
      </c>
      <c r="D946" s="162" t="s">
        <v>3323</v>
      </c>
      <c r="E946" s="163" t="s">
        <v>3324</v>
      </c>
      <c r="F946" s="164" t="str">
        <f t="shared" si="14"/>
        <v>Johnson-031</v>
      </c>
      <c r="G946" s="168" t="s">
        <v>7387</v>
      </c>
      <c r="H946" s="162" t="s">
        <v>3325</v>
      </c>
    </row>
    <row r="947" spans="1:8" x14ac:dyDescent="0.25">
      <c r="A947" s="162" t="s">
        <v>3237</v>
      </c>
      <c r="B947" s="162" t="s">
        <v>3238</v>
      </c>
      <c r="C947" s="162" t="s">
        <v>1016</v>
      </c>
      <c r="D947" s="162" t="s">
        <v>3326</v>
      </c>
      <c r="E947" s="163" t="s">
        <v>3327</v>
      </c>
      <c r="F947" s="164" t="str">
        <f t="shared" si="14"/>
        <v>Johnson-032</v>
      </c>
      <c r="G947" s="168" t="s">
        <v>7388</v>
      </c>
      <c r="H947" s="162" t="s">
        <v>3328</v>
      </c>
    </row>
    <row r="948" spans="1:8" x14ac:dyDescent="0.25">
      <c r="A948" s="162" t="s">
        <v>3237</v>
      </c>
      <c r="B948" s="162" t="s">
        <v>3238</v>
      </c>
      <c r="C948" s="162" t="s">
        <v>1020</v>
      </c>
      <c r="D948" s="162" t="s">
        <v>3329</v>
      </c>
      <c r="E948" s="163" t="s">
        <v>3330</v>
      </c>
      <c r="F948" s="164" t="str">
        <f t="shared" si="14"/>
        <v>Johnson-033</v>
      </c>
      <c r="G948" s="168" t="s">
        <v>7389</v>
      </c>
      <c r="H948" s="162" t="s">
        <v>3331</v>
      </c>
    </row>
    <row r="949" spans="1:8" x14ac:dyDescent="0.25">
      <c r="A949" s="162" t="s">
        <v>3237</v>
      </c>
      <c r="B949" s="162" t="s">
        <v>3238</v>
      </c>
      <c r="C949" s="162" t="s">
        <v>1242</v>
      </c>
      <c r="D949" s="162" t="s">
        <v>3332</v>
      </c>
      <c r="E949" s="163" t="s">
        <v>3333</v>
      </c>
      <c r="F949" s="164" t="str">
        <f t="shared" si="14"/>
        <v>Johnson-034</v>
      </c>
      <c r="G949" s="168" t="s">
        <v>7390</v>
      </c>
      <c r="H949" s="162" t="s">
        <v>3334</v>
      </c>
    </row>
    <row r="950" spans="1:8" x14ac:dyDescent="0.25">
      <c r="A950" s="162" t="s">
        <v>3237</v>
      </c>
      <c r="B950" s="162" t="s">
        <v>3238</v>
      </c>
      <c r="C950" s="162" t="s">
        <v>1245</v>
      </c>
      <c r="D950" s="162" t="s">
        <v>3335</v>
      </c>
      <c r="E950" s="163" t="s">
        <v>3336</v>
      </c>
      <c r="F950" s="164" t="str">
        <f t="shared" si="14"/>
        <v>Johnson-035</v>
      </c>
      <c r="G950" s="168" t="s">
        <v>7391</v>
      </c>
      <c r="H950" s="162" t="s">
        <v>3337</v>
      </c>
    </row>
    <row r="951" spans="1:8" x14ac:dyDescent="0.25">
      <c r="A951" s="162" t="s">
        <v>3237</v>
      </c>
      <c r="B951" s="162" t="s">
        <v>3238</v>
      </c>
      <c r="C951" s="162" t="s">
        <v>1249</v>
      </c>
      <c r="D951" s="162" t="s">
        <v>3338</v>
      </c>
      <c r="E951" s="163" t="s">
        <v>3339</v>
      </c>
      <c r="F951" s="164" t="str">
        <f t="shared" si="14"/>
        <v>Johnson-036</v>
      </c>
      <c r="G951" s="168" t="s">
        <v>7392</v>
      </c>
      <c r="H951" s="162" t="s">
        <v>3340</v>
      </c>
    </row>
    <row r="952" spans="1:8" x14ac:dyDescent="0.25">
      <c r="A952" s="162" t="s">
        <v>3237</v>
      </c>
      <c r="B952" s="162" t="s">
        <v>3238</v>
      </c>
      <c r="C952" s="162" t="s">
        <v>1253</v>
      </c>
      <c r="D952" s="162" t="s">
        <v>3341</v>
      </c>
      <c r="E952" s="163" t="s">
        <v>3342</v>
      </c>
      <c r="F952" s="164" t="str">
        <f t="shared" si="14"/>
        <v>Johnson-037</v>
      </c>
      <c r="G952" s="168" t="s">
        <v>293</v>
      </c>
      <c r="H952" s="162" t="s">
        <v>3343</v>
      </c>
    </row>
    <row r="953" spans="1:8" x14ac:dyDescent="0.25">
      <c r="A953" s="162" t="s">
        <v>3237</v>
      </c>
      <c r="B953" s="162" t="s">
        <v>3238</v>
      </c>
      <c r="C953" s="162" t="s">
        <v>584</v>
      </c>
      <c r="D953" s="162" t="s">
        <v>3344</v>
      </c>
      <c r="E953" s="163" t="s">
        <v>3345</v>
      </c>
      <c r="F953" s="164" t="str">
        <f t="shared" si="14"/>
        <v>Johnson-038</v>
      </c>
      <c r="G953" s="168" t="s">
        <v>295</v>
      </c>
      <c r="H953" s="162" t="s">
        <v>3346</v>
      </c>
    </row>
    <row r="954" spans="1:8" x14ac:dyDescent="0.25">
      <c r="A954" s="162" t="s">
        <v>3237</v>
      </c>
      <c r="B954" s="162" t="s">
        <v>3238</v>
      </c>
      <c r="C954" s="162" t="s">
        <v>588</v>
      </c>
      <c r="D954" s="162" t="s">
        <v>3347</v>
      </c>
      <c r="E954" s="163" t="s">
        <v>3348</v>
      </c>
      <c r="F954" s="164" t="str">
        <f t="shared" si="14"/>
        <v>Johnson-039</v>
      </c>
      <c r="G954" s="168" t="s">
        <v>7393</v>
      </c>
      <c r="H954" s="162" t="s">
        <v>3349</v>
      </c>
    </row>
    <row r="955" spans="1:8" x14ac:dyDescent="0.25">
      <c r="A955" s="162" t="s">
        <v>3237</v>
      </c>
      <c r="B955" s="162" t="s">
        <v>3238</v>
      </c>
      <c r="C955" s="162" t="s">
        <v>591</v>
      </c>
      <c r="D955" s="162" t="s">
        <v>3350</v>
      </c>
      <c r="E955" s="163" t="s">
        <v>3351</v>
      </c>
      <c r="F955" s="164" t="str">
        <f t="shared" si="14"/>
        <v>Johnson-040</v>
      </c>
      <c r="G955" s="168" t="s">
        <v>297</v>
      </c>
      <c r="H955" s="162" t="s">
        <v>799</v>
      </c>
    </row>
    <row r="956" spans="1:8" x14ac:dyDescent="0.25">
      <c r="A956" s="162" t="s">
        <v>3237</v>
      </c>
      <c r="B956" s="162" t="s">
        <v>3238</v>
      </c>
      <c r="C956" s="162" t="s">
        <v>595</v>
      </c>
      <c r="D956" s="162" t="s">
        <v>3352</v>
      </c>
      <c r="E956" s="163" t="s">
        <v>3353</v>
      </c>
      <c r="F956" s="164" t="str">
        <f t="shared" si="14"/>
        <v>Johnson-041</v>
      </c>
      <c r="G956" s="168" t="s">
        <v>7394</v>
      </c>
      <c r="H956" s="162" t="s">
        <v>3354</v>
      </c>
    </row>
    <row r="957" spans="1:8" x14ac:dyDescent="0.25">
      <c r="A957" s="162" t="s">
        <v>3237</v>
      </c>
      <c r="B957" s="162" t="s">
        <v>3238</v>
      </c>
      <c r="C957" s="162" t="s">
        <v>599</v>
      </c>
      <c r="D957" s="162" t="s">
        <v>3355</v>
      </c>
      <c r="E957" s="163" t="s">
        <v>3356</v>
      </c>
      <c r="F957" s="164" t="str">
        <f t="shared" si="14"/>
        <v>Johnson-042</v>
      </c>
      <c r="G957" s="168" t="s">
        <v>7395</v>
      </c>
      <c r="H957" s="162" t="s">
        <v>3357</v>
      </c>
    </row>
    <row r="958" spans="1:8" x14ac:dyDescent="0.25">
      <c r="A958" s="162" t="s">
        <v>3237</v>
      </c>
      <c r="B958" s="162" t="s">
        <v>3238</v>
      </c>
      <c r="C958" s="162" t="s">
        <v>603</v>
      </c>
      <c r="D958" s="162" t="s">
        <v>3358</v>
      </c>
      <c r="E958" s="163" t="s">
        <v>3359</v>
      </c>
      <c r="F958" s="164" t="str">
        <f t="shared" si="14"/>
        <v>Johnson-043</v>
      </c>
      <c r="G958" s="168" t="s">
        <v>7396</v>
      </c>
      <c r="H958" s="162" t="s">
        <v>3360</v>
      </c>
    </row>
    <row r="959" spans="1:8" x14ac:dyDescent="0.25">
      <c r="A959" s="162" t="s">
        <v>3237</v>
      </c>
      <c r="B959" s="162" t="s">
        <v>3238</v>
      </c>
      <c r="C959" s="162" t="s">
        <v>607</v>
      </c>
      <c r="D959" s="162" t="s">
        <v>3361</v>
      </c>
      <c r="E959" s="163" t="s">
        <v>3362</v>
      </c>
      <c r="F959" s="164" t="str">
        <f t="shared" si="14"/>
        <v>Johnson-044</v>
      </c>
      <c r="G959" s="168" t="s">
        <v>7397</v>
      </c>
      <c r="H959" s="162" t="s">
        <v>3363</v>
      </c>
    </row>
    <row r="960" spans="1:8" x14ac:dyDescent="0.25">
      <c r="A960" s="162" t="s">
        <v>3237</v>
      </c>
      <c r="B960" s="162" t="s">
        <v>3238</v>
      </c>
      <c r="C960" s="162" t="s">
        <v>615</v>
      </c>
      <c r="D960" s="162" t="s">
        <v>3364</v>
      </c>
      <c r="E960" s="163" t="s">
        <v>3365</v>
      </c>
      <c r="F960" s="164" t="str">
        <f t="shared" si="14"/>
        <v>Johnson-046</v>
      </c>
      <c r="G960" s="168" t="s">
        <v>7398</v>
      </c>
      <c r="H960" s="162" t="s">
        <v>3366</v>
      </c>
    </row>
    <row r="961" spans="1:8" x14ac:dyDescent="0.25">
      <c r="A961" s="162" t="s">
        <v>3237</v>
      </c>
      <c r="B961" s="162" t="s">
        <v>3238</v>
      </c>
      <c r="C961" s="162" t="s">
        <v>619</v>
      </c>
      <c r="D961" s="162" t="s">
        <v>3367</v>
      </c>
      <c r="E961" s="163" t="s">
        <v>3368</v>
      </c>
      <c r="F961" s="164" t="str">
        <f t="shared" si="14"/>
        <v>Johnson-047</v>
      </c>
      <c r="G961" s="168" t="s">
        <v>7399</v>
      </c>
      <c r="H961" s="162" t="s">
        <v>3369</v>
      </c>
    </row>
    <row r="962" spans="1:8" x14ac:dyDescent="0.25">
      <c r="A962" s="162" t="s">
        <v>3237</v>
      </c>
      <c r="B962" s="162" t="s">
        <v>3238</v>
      </c>
      <c r="C962" s="162" t="s">
        <v>623</v>
      </c>
      <c r="D962" s="162" t="s">
        <v>3370</v>
      </c>
      <c r="E962" s="163" t="s">
        <v>3371</v>
      </c>
      <c r="F962" s="164" t="str">
        <f t="shared" si="14"/>
        <v>Johnson-048</v>
      </c>
      <c r="G962" s="168" t="s">
        <v>7400</v>
      </c>
      <c r="H962" s="162" t="s">
        <v>3331</v>
      </c>
    </row>
    <row r="963" spans="1:8" x14ac:dyDescent="0.25">
      <c r="A963" s="162" t="s">
        <v>3237</v>
      </c>
      <c r="B963" s="162" t="s">
        <v>3238</v>
      </c>
      <c r="C963" s="162" t="s">
        <v>627</v>
      </c>
      <c r="D963" s="162" t="s">
        <v>3372</v>
      </c>
      <c r="E963" s="163" t="s">
        <v>3373</v>
      </c>
      <c r="F963" s="164" t="str">
        <f t="shared" ref="F963:F1026" si="15">B963&amp;"-"&amp;C963</f>
        <v>Johnson-049</v>
      </c>
      <c r="G963" s="168" t="s">
        <v>7401</v>
      </c>
      <c r="H963" s="162" t="s">
        <v>3374</v>
      </c>
    </row>
    <row r="964" spans="1:8" x14ac:dyDescent="0.25">
      <c r="A964" s="162" t="s">
        <v>3237</v>
      </c>
      <c r="B964" s="162" t="s">
        <v>3238</v>
      </c>
      <c r="C964" s="162" t="s">
        <v>631</v>
      </c>
      <c r="D964" s="162" t="s">
        <v>3375</v>
      </c>
      <c r="E964" s="163" t="s">
        <v>3376</v>
      </c>
      <c r="F964" s="164" t="str">
        <f t="shared" si="15"/>
        <v>Johnson-050</v>
      </c>
      <c r="G964" s="168" t="s">
        <v>7402</v>
      </c>
      <c r="H964" s="162" t="s">
        <v>3377</v>
      </c>
    </row>
    <row r="965" spans="1:8" x14ac:dyDescent="0.25">
      <c r="A965" s="162" t="s">
        <v>3237</v>
      </c>
      <c r="B965" s="162" t="s">
        <v>3238</v>
      </c>
      <c r="C965" s="162" t="s">
        <v>635</v>
      </c>
      <c r="D965" s="162" t="s">
        <v>3378</v>
      </c>
      <c r="E965" s="163" t="s">
        <v>3379</v>
      </c>
      <c r="F965" s="164" t="str">
        <f t="shared" si="15"/>
        <v>Johnson-051</v>
      </c>
      <c r="G965" s="168" t="s">
        <v>7403</v>
      </c>
      <c r="H965" s="162" t="s">
        <v>3380</v>
      </c>
    </row>
    <row r="966" spans="1:8" x14ac:dyDescent="0.25">
      <c r="A966" s="162" t="s">
        <v>3237</v>
      </c>
      <c r="B966" s="162" t="s">
        <v>3238</v>
      </c>
      <c r="C966" s="162" t="s">
        <v>639</v>
      </c>
      <c r="D966" s="162" t="s">
        <v>3381</v>
      </c>
      <c r="E966" s="163" t="s">
        <v>3382</v>
      </c>
      <c r="F966" s="164" t="str">
        <f t="shared" si="15"/>
        <v>Johnson-052</v>
      </c>
      <c r="G966" s="168" t="s">
        <v>7404</v>
      </c>
      <c r="H966" s="162" t="s">
        <v>3383</v>
      </c>
    </row>
    <row r="967" spans="1:8" x14ac:dyDescent="0.25">
      <c r="A967" s="162" t="s">
        <v>3237</v>
      </c>
      <c r="B967" s="162" t="s">
        <v>3238</v>
      </c>
      <c r="C967" s="162" t="s">
        <v>643</v>
      </c>
      <c r="D967" s="162" t="s">
        <v>3384</v>
      </c>
      <c r="E967" s="163" t="s">
        <v>3385</v>
      </c>
      <c r="F967" s="164" t="str">
        <f t="shared" si="15"/>
        <v>Johnson-053</v>
      </c>
      <c r="G967" s="168" t="s">
        <v>7405</v>
      </c>
      <c r="H967" s="162" t="s">
        <v>3346</v>
      </c>
    </row>
    <row r="968" spans="1:8" x14ac:dyDescent="0.25">
      <c r="A968" s="162" t="s">
        <v>3237</v>
      </c>
      <c r="B968" s="162" t="s">
        <v>3238</v>
      </c>
      <c r="C968" s="162" t="s">
        <v>647</v>
      </c>
      <c r="D968" s="162" t="s">
        <v>3386</v>
      </c>
      <c r="E968" s="163" t="s">
        <v>3387</v>
      </c>
      <c r="F968" s="164" t="str">
        <f t="shared" si="15"/>
        <v>Johnson-054</v>
      </c>
      <c r="G968" s="168" t="s">
        <v>7406</v>
      </c>
      <c r="H968" s="162" t="s">
        <v>3343</v>
      </c>
    </row>
    <row r="969" spans="1:8" x14ac:dyDescent="0.25">
      <c r="A969" s="162" t="s">
        <v>3237</v>
      </c>
      <c r="B969" s="162" t="s">
        <v>3238</v>
      </c>
      <c r="C969" s="162" t="s">
        <v>655</v>
      </c>
      <c r="D969" s="162" t="s">
        <v>3388</v>
      </c>
      <c r="E969" s="163" t="s">
        <v>3389</v>
      </c>
      <c r="F969" s="164" t="str">
        <f t="shared" si="15"/>
        <v>Johnson-056</v>
      </c>
      <c r="G969" s="168" t="s">
        <v>7407</v>
      </c>
      <c r="H969" s="162" t="s">
        <v>3331</v>
      </c>
    </row>
    <row r="970" spans="1:8" x14ac:dyDescent="0.25">
      <c r="A970" s="162" t="s">
        <v>3237</v>
      </c>
      <c r="B970" s="162" t="s">
        <v>3238</v>
      </c>
      <c r="C970" s="162" t="s">
        <v>663</v>
      </c>
      <c r="D970" s="162" t="s">
        <v>3390</v>
      </c>
      <c r="E970" s="163" t="s">
        <v>3391</v>
      </c>
      <c r="F970" s="164" t="str">
        <f t="shared" si="15"/>
        <v>Johnson-058</v>
      </c>
      <c r="G970" s="168" t="s">
        <v>7408</v>
      </c>
      <c r="H970" s="162" t="s">
        <v>3253</v>
      </c>
    </row>
    <row r="971" spans="1:8" x14ac:dyDescent="0.25">
      <c r="A971" s="162" t="s">
        <v>3237</v>
      </c>
      <c r="B971" s="162" t="s">
        <v>3238</v>
      </c>
      <c r="C971" s="162" t="s">
        <v>667</v>
      </c>
      <c r="D971" s="162" t="s">
        <v>3392</v>
      </c>
      <c r="E971" s="163" t="s">
        <v>3393</v>
      </c>
      <c r="F971" s="164" t="str">
        <f t="shared" si="15"/>
        <v>Johnson-059</v>
      </c>
      <c r="G971" s="168" t="s">
        <v>7409</v>
      </c>
      <c r="H971" s="162" t="s">
        <v>3394</v>
      </c>
    </row>
    <row r="972" spans="1:8" x14ac:dyDescent="0.25">
      <c r="A972" s="162" t="s">
        <v>3237</v>
      </c>
      <c r="B972" s="162" t="s">
        <v>3238</v>
      </c>
      <c r="C972" s="162" t="s">
        <v>679</v>
      </c>
      <c r="D972" s="162" t="s">
        <v>3395</v>
      </c>
      <c r="E972" s="163" t="s">
        <v>3396</v>
      </c>
      <c r="F972" s="164" t="str">
        <f t="shared" si="15"/>
        <v>Johnson-062</v>
      </c>
      <c r="G972" s="168" t="s">
        <v>7410</v>
      </c>
      <c r="H972" s="162" t="s">
        <v>3397</v>
      </c>
    </row>
    <row r="973" spans="1:8" x14ac:dyDescent="0.25">
      <c r="A973" s="162" t="s">
        <v>3398</v>
      </c>
      <c r="B973" s="162" t="s">
        <v>3399</v>
      </c>
      <c r="C973" s="162" t="s">
        <v>490</v>
      </c>
      <c r="D973" s="162" t="s">
        <v>3400</v>
      </c>
      <c r="E973" s="163" t="s">
        <v>3401</v>
      </c>
      <c r="F973" s="164" t="str">
        <f t="shared" si="15"/>
        <v>Knox-001</v>
      </c>
      <c r="G973" s="168" t="s">
        <v>7411</v>
      </c>
      <c r="H973" s="162" t="s">
        <v>3402</v>
      </c>
    </row>
    <row r="974" spans="1:8" x14ac:dyDescent="0.25">
      <c r="A974" s="162" t="s">
        <v>3398</v>
      </c>
      <c r="B974" s="162" t="s">
        <v>3399</v>
      </c>
      <c r="C974" s="162" t="s">
        <v>494</v>
      </c>
      <c r="D974" s="162" t="s">
        <v>3403</v>
      </c>
      <c r="E974" s="163" t="s">
        <v>3404</v>
      </c>
      <c r="F974" s="164" t="str">
        <f t="shared" si="15"/>
        <v>Knox-002</v>
      </c>
      <c r="G974" s="168" t="s">
        <v>7412</v>
      </c>
      <c r="H974" s="162" t="s">
        <v>3405</v>
      </c>
    </row>
    <row r="975" spans="1:8" x14ac:dyDescent="0.25">
      <c r="A975" s="162" t="s">
        <v>3398</v>
      </c>
      <c r="B975" s="162" t="s">
        <v>3399</v>
      </c>
      <c r="C975" s="162" t="s">
        <v>498</v>
      </c>
      <c r="D975" s="162" t="s">
        <v>3406</v>
      </c>
      <c r="E975" s="163" t="s">
        <v>3407</v>
      </c>
      <c r="F975" s="164" t="str">
        <f t="shared" si="15"/>
        <v>Knox-003</v>
      </c>
      <c r="G975" s="168" t="s">
        <v>7413</v>
      </c>
      <c r="H975" s="162" t="s">
        <v>3408</v>
      </c>
    </row>
    <row r="976" spans="1:8" x14ac:dyDescent="0.25">
      <c r="A976" s="162" t="s">
        <v>3398</v>
      </c>
      <c r="B976" s="162" t="s">
        <v>3399</v>
      </c>
      <c r="C976" s="162" t="s">
        <v>502</v>
      </c>
      <c r="D976" s="162" t="s">
        <v>806</v>
      </c>
      <c r="E976" s="163" t="s">
        <v>3409</v>
      </c>
      <c r="F976" s="164" t="str">
        <f t="shared" si="15"/>
        <v>Knox-004</v>
      </c>
      <c r="G976" s="168" t="s">
        <v>299</v>
      </c>
      <c r="H976" s="162" t="s">
        <v>3410</v>
      </c>
    </row>
    <row r="977" spans="1:8" x14ac:dyDescent="0.25">
      <c r="A977" s="162" t="s">
        <v>3398</v>
      </c>
      <c r="B977" s="162" t="s">
        <v>3399</v>
      </c>
      <c r="C977" s="162" t="s">
        <v>506</v>
      </c>
      <c r="D977" s="162" t="s">
        <v>3411</v>
      </c>
      <c r="E977" s="163" t="s">
        <v>3412</v>
      </c>
      <c r="F977" s="164" t="str">
        <f t="shared" si="15"/>
        <v>Knox-005</v>
      </c>
      <c r="G977" s="168" t="s">
        <v>7414</v>
      </c>
      <c r="H977" s="162" t="s">
        <v>3185</v>
      </c>
    </row>
    <row r="978" spans="1:8" x14ac:dyDescent="0.25">
      <c r="A978" s="162" t="s">
        <v>3398</v>
      </c>
      <c r="B978" s="162" t="s">
        <v>3399</v>
      </c>
      <c r="C978" s="162" t="s">
        <v>510</v>
      </c>
      <c r="D978" s="162" t="s">
        <v>3413</v>
      </c>
      <c r="E978" s="163" t="s">
        <v>3414</v>
      </c>
      <c r="F978" s="164" t="str">
        <f t="shared" si="15"/>
        <v>Knox-006</v>
      </c>
      <c r="G978" s="168" t="s">
        <v>7415</v>
      </c>
      <c r="H978" s="162" t="s">
        <v>3415</v>
      </c>
    </row>
    <row r="979" spans="1:8" x14ac:dyDescent="0.25">
      <c r="A979" s="162" t="s">
        <v>3398</v>
      </c>
      <c r="B979" s="162" t="s">
        <v>3399</v>
      </c>
      <c r="C979" s="162" t="s">
        <v>514</v>
      </c>
      <c r="D979" s="162" t="s">
        <v>3416</v>
      </c>
      <c r="E979" s="163" t="s">
        <v>3417</v>
      </c>
      <c r="F979" s="164" t="str">
        <f t="shared" si="15"/>
        <v>Knox-007</v>
      </c>
      <c r="G979" s="168" t="s">
        <v>7416</v>
      </c>
      <c r="H979" s="162" t="s">
        <v>3418</v>
      </c>
    </row>
    <row r="980" spans="1:8" x14ac:dyDescent="0.25">
      <c r="A980" s="162" t="s">
        <v>3398</v>
      </c>
      <c r="B980" s="162" t="s">
        <v>3399</v>
      </c>
      <c r="C980" s="162" t="s">
        <v>518</v>
      </c>
      <c r="D980" s="162" t="s">
        <v>3419</v>
      </c>
      <c r="E980" s="163" t="s">
        <v>3420</v>
      </c>
      <c r="F980" s="164" t="str">
        <f t="shared" si="15"/>
        <v>Knox-008</v>
      </c>
      <c r="G980" s="168" t="s">
        <v>7417</v>
      </c>
      <c r="H980" s="162" t="s">
        <v>3421</v>
      </c>
    </row>
    <row r="981" spans="1:8" x14ac:dyDescent="0.25">
      <c r="A981" s="162" t="s">
        <v>3398</v>
      </c>
      <c r="B981" s="162" t="s">
        <v>3399</v>
      </c>
      <c r="C981" s="162" t="s">
        <v>522</v>
      </c>
      <c r="D981" s="162" t="s">
        <v>3422</v>
      </c>
      <c r="E981" s="163" t="s">
        <v>3423</v>
      </c>
      <c r="F981" s="164" t="str">
        <f t="shared" si="15"/>
        <v>Knox-009</v>
      </c>
      <c r="G981" s="168" t="s">
        <v>301</v>
      </c>
      <c r="H981" s="162" t="s">
        <v>3424</v>
      </c>
    </row>
    <row r="982" spans="1:8" x14ac:dyDescent="0.25">
      <c r="A982" s="162" t="s">
        <v>3398</v>
      </c>
      <c r="B982" s="162" t="s">
        <v>3399</v>
      </c>
      <c r="C982" s="162" t="s">
        <v>526</v>
      </c>
      <c r="D982" s="162" t="s">
        <v>3425</v>
      </c>
      <c r="E982" s="163" t="s">
        <v>3426</v>
      </c>
      <c r="F982" s="164" t="str">
        <f t="shared" si="15"/>
        <v>Knox-010</v>
      </c>
      <c r="G982" s="168" t="s">
        <v>7418</v>
      </c>
      <c r="H982" s="162" t="s">
        <v>3427</v>
      </c>
    </row>
    <row r="983" spans="1:8" x14ac:dyDescent="0.25">
      <c r="A983" s="162" t="s">
        <v>3398</v>
      </c>
      <c r="B983" s="162" t="s">
        <v>3399</v>
      </c>
      <c r="C983" s="162" t="s">
        <v>530</v>
      </c>
      <c r="D983" s="162" t="s">
        <v>3428</v>
      </c>
      <c r="E983" s="163" t="s">
        <v>3429</v>
      </c>
      <c r="F983" s="164" t="str">
        <f t="shared" si="15"/>
        <v>Knox-011</v>
      </c>
      <c r="G983" s="168" t="s">
        <v>7419</v>
      </c>
      <c r="H983" s="162" t="s">
        <v>3430</v>
      </c>
    </row>
    <row r="984" spans="1:8" x14ac:dyDescent="0.25">
      <c r="A984" s="162" t="s">
        <v>3398</v>
      </c>
      <c r="B984" s="162" t="s">
        <v>3399</v>
      </c>
      <c r="C984" s="162" t="s">
        <v>534</v>
      </c>
      <c r="D984" s="162" t="s">
        <v>3431</v>
      </c>
      <c r="E984" s="163" t="s">
        <v>3432</v>
      </c>
      <c r="F984" s="164" t="str">
        <f t="shared" si="15"/>
        <v>Knox-012</v>
      </c>
      <c r="G984" s="168" t="s">
        <v>7420</v>
      </c>
      <c r="H984" s="162" t="s">
        <v>3433</v>
      </c>
    </row>
    <row r="985" spans="1:8" x14ac:dyDescent="0.25">
      <c r="A985" s="162" t="s">
        <v>3398</v>
      </c>
      <c r="B985" s="162" t="s">
        <v>3399</v>
      </c>
      <c r="C985" s="162" t="s">
        <v>538</v>
      </c>
      <c r="D985" s="162" t="s">
        <v>3434</v>
      </c>
      <c r="E985" s="163" t="s">
        <v>3435</v>
      </c>
      <c r="F985" s="164" t="str">
        <f t="shared" si="15"/>
        <v>Knox-013</v>
      </c>
      <c r="G985" s="168" t="s">
        <v>7421</v>
      </c>
      <c r="H985" s="162" t="s">
        <v>3436</v>
      </c>
    </row>
    <row r="986" spans="1:8" x14ac:dyDescent="0.25">
      <c r="A986" s="162" t="s">
        <v>3398</v>
      </c>
      <c r="B986" s="162" t="s">
        <v>3399</v>
      </c>
      <c r="C986" s="162" t="s">
        <v>542</v>
      </c>
      <c r="D986" s="162" t="s">
        <v>3437</v>
      </c>
      <c r="E986" s="163" t="s">
        <v>3438</v>
      </c>
      <c r="F986" s="164" t="str">
        <f t="shared" si="15"/>
        <v>Knox-014</v>
      </c>
      <c r="G986" s="168" t="s">
        <v>7422</v>
      </c>
      <c r="H986" s="162" t="s">
        <v>3439</v>
      </c>
    </row>
    <row r="987" spans="1:8" x14ac:dyDescent="0.25">
      <c r="A987" s="162" t="s">
        <v>3398</v>
      </c>
      <c r="B987" s="162" t="s">
        <v>3399</v>
      </c>
      <c r="C987" s="162" t="s">
        <v>558</v>
      </c>
      <c r="D987" s="162" t="s">
        <v>2508</v>
      </c>
      <c r="E987" s="163" t="s">
        <v>3440</v>
      </c>
      <c r="F987" s="164" t="str">
        <f t="shared" si="15"/>
        <v>Knox-018</v>
      </c>
      <c r="G987" s="168" t="s">
        <v>302</v>
      </c>
      <c r="H987" s="162" t="s">
        <v>3441</v>
      </c>
    </row>
    <row r="988" spans="1:8" x14ac:dyDescent="0.25">
      <c r="A988" s="162" t="s">
        <v>3398</v>
      </c>
      <c r="B988" s="162" t="s">
        <v>3399</v>
      </c>
      <c r="C988" s="162" t="s">
        <v>562</v>
      </c>
      <c r="D988" s="162" t="s">
        <v>3442</v>
      </c>
      <c r="E988" s="163" t="s">
        <v>3443</v>
      </c>
      <c r="F988" s="164" t="str">
        <f t="shared" si="15"/>
        <v>Knox-019</v>
      </c>
      <c r="G988" s="168" t="s">
        <v>7423</v>
      </c>
      <c r="H988" s="162" t="s">
        <v>3444</v>
      </c>
    </row>
    <row r="989" spans="1:8" x14ac:dyDescent="0.25">
      <c r="A989" s="162" t="s">
        <v>3398</v>
      </c>
      <c r="B989" s="162" t="s">
        <v>3399</v>
      </c>
      <c r="C989" s="162" t="s">
        <v>566</v>
      </c>
      <c r="D989" s="162" t="s">
        <v>3445</v>
      </c>
      <c r="E989" s="163" t="s">
        <v>3446</v>
      </c>
      <c r="F989" s="164" t="str">
        <f t="shared" si="15"/>
        <v>Knox-020</v>
      </c>
      <c r="G989" s="168" t="s">
        <v>7424</v>
      </c>
      <c r="H989" s="162" t="s">
        <v>3447</v>
      </c>
    </row>
    <row r="990" spans="1:8" x14ac:dyDescent="0.25">
      <c r="A990" s="162" t="s">
        <v>3398</v>
      </c>
      <c r="B990" s="162" t="s">
        <v>3399</v>
      </c>
      <c r="C990" s="162" t="s">
        <v>570</v>
      </c>
      <c r="D990" s="162" t="s">
        <v>3448</v>
      </c>
      <c r="E990" s="163" t="s">
        <v>3449</v>
      </c>
      <c r="F990" s="164" t="str">
        <f t="shared" si="15"/>
        <v>Knox-021</v>
      </c>
      <c r="G990" s="168" t="s">
        <v>304</v>
      </c>
      <c r="H990" s="162" t="s">
        <v>3450</v>
      </c>
    </row>
    <row r="991" spans="1:8" x14ac:dyDescent="0.25">
      <c r="A991" s="162" t="s">
        <v>3398</v>
      </c>
      <c r="B991" s="162" t="s">
        <v>3399</v>
      </c>
      <c r="C991" s="162" t="s">
        <v>574</v>
      </c>
      <c r="D991" s="162" t="s">
        <v>3451</v>
      </c>
      <c r="E991" s="163" t="s">
        <v>3452</v>
      </c>
      <c r="F991" s="164" t="str">
        <f t="shared" si="15"/>
        <v>Knox-022</v>
      </c>
      <c r="G991" s="168" t="s">
        <v>7425</v>
      </c>
      <c r="H991" s="162" t="s">
        <v>3453</v>
      </c>
    </row>
    <row r="992" spans="1:8" x14ac:dyDescent="0.25">
      <c r="A992" s="162" t="s">
        <v>3398</v>
      </c>
      <c r="B992" s="162" t="s">
        <v>3399</v>
      </c>
      <c r="C992" s="162" t="s">
        <v>578</v>
      </c>
      <c r="D992" s="162" t="s">
        <v>3454</v>
      </c>
      <c r="E992" s="163" t="s">
        <v>3455</v>
      </c>
      <c r="F992" s="164" t="str">
        <f t="shared" si="15"/>
        <v>Knox-023</v>
      </c>
      <c r="G992" s="168" t="s">
        <v>7426</v>
      </c>
      <c r="H992" s="162" t="s">
        <v>3456</v>
      </c>
    </row>
    <row r="993" spans="1:8" x14ac:dyDescent="0.25">
      <c r="A993" s="162" t="s">
        <v>3398</v>
      </c>
      <c r="B993" s="162" t="s">
        <v>3399</v>
      </c>
      <c r="C993" s="162" t="s">
        <v>845</v>
      </c>
      <c r="D993" s="162" t="s">
        <v>3457</v>
      </c>
      <c r="E993" s="163" t="s">
        <v>3458</v>
      </c>
      <c r="F993" s="164" t="str">
        <f t="shared" si="15"/>
        <v>Knox-024</v>
      </c>
      <c r="G993" s="168" t="s">
        <v>7427</v>
      </c>
      <c r="H993" s="162" t="s">
        <v>3459</v>
      </c>
    </row>
    <row r="994" spans="1:8" x14ac:dyDescent="0.25">
      <c r="A994" s="162" t="s">
        <v>3398</v>
      </c>
      <c r="B994" s="162" t="s">
        <v>3399</v>
      </c>
      <c r="C994" s="162" t="s">
        <v>849</v>
      </c>
      <c r="D994" s="162" t="s">
        <v>3460</v>
      </c>
      <c r="E994" s="163" t="s">
        <v>3461</v>
      </c>
      <c r="F994" s="164" t="str">
        <f t="shared" si="15"/>
        <v>Knox-025</v>
      </c>
      <c r="G994" s="168" t="s">
        <v>7428</v>
      </c>
      <c r="H994" s="162" t="s">
        <v>3462</v>
      </c>
    </row>
    <row r="995" spans="1:8" x14ac:dyDescent="0.25">
      <c r="A995" s="162" t="s">
        <v>3398</v>
      </c>
      <c r="B995" s="162" t="s">
        <v>3399</v>
      </c>
      <c r="C995" s="162" t="s">
        <v>1001</v>
      </c>
      <c r="D995" s="162" t="s">
        <v>3463</v>
      </c>
      <c r="E995" s="163" t="s">
        <v>3464</v>
      </c>
      <c r="F995" s="164" t="str">
        <f t="shared" si="15"/>
        <v>Knox-026</v>
      </c>
      <c r="G995" s="168" t="s">
        <v>306</v>
      </c>
      <c r="H995" s="162" t="s">
        <v>3465</v>
      </c>
    </row>
    <row r="996" spans="1:8" x14ac:dyDescent="0.25">
      <c r="A996" s="162" t="s">
        <v>3398</v>
      </c>
      <c r="B996" s="162" t="s">
        <v>3399</v>
      </c>
      <c r="C996" s="162" t="s">
        <v>1004</v>
      </c>
      <c r="D996" s="162" t="s">
        <v>3466</v>
      </c>
      <c r="E996" s="163" t="s">
        <v>3467</v>
      </c>
      <c r="F996" s="164" t="str">
        <f t="shared" si="15"/>
        <v>Knox-027</v>
      </c>
      <c r="G996" s="168" t="s">
        <v>7429</v>
      </c>
      <c r="H996" s="162" t="s">
        <v>3468</v>
      </c>
    </row>
    <row r="997" spans="1:8" x14ac:dyDescent="0.25">
      <c r="A997" s="162" t="s">
        <v>3469</v>
      </c>
      <c r="B997" s="162" t="s">
        <v>3470</v>
      </c>
      <c r="C997" s="162" t="s">
        <v>490</v>
      </c>
      <c r="D997" s="162" t="s">
        <v>1112</v>
      </c>
      <c r="E997" s="163" t="s">
        <v>3471</v>
      </c>
      <c r="F997" s="164" t="str">
        <f t="shared" si="15"/>
        <v>Kosciusko-001</v>
      </c>
      <c r="G997" s="168" t="s">
        <v>7430</v>
      </c>
      <c r="H997" s="162" t="s">
        <v>3472</v>
      </c>
    </row>
    <row r="998" spans="1:8" x14ac:dyDescent="0.25">
      <c r="A998" s="162" t="s">
        <v>3469</v>
      </c>
      <c r="B998" s="162" t="s">
        <v>3470</v>
      </c>
      <c r="C998" s="162" t="s">
        <v>494</v>
      </c>
      <c r="D998" s="162" t="s">
        <v>3473</v>
      </c>
      <c r="E998" s="163" t="s">
        <v>3474</v>
      </c>
      <c r="F998" s="164" t="str">
        <f t="shared" si="15"/>
        <v>Kosciusko-002</v>
      </c>
      <c r="G998" s="168" t="s">
        <v>7431</v>
      </c>
      <c r="H998" s="162" t="s">
        <v>3475</v>
      </c>
    </row>
    <row r="999" spans="1:8" x14ac:dyDescent="0.25">
      <c r="A999" s="162" t="s">
        <v>3469</v>
      </c>
      <c r="B999" s="162" t="s">
        <v>3470</v>
      </c>
      <c r="C999" s="162" t="s">
        <v>498</v>
      </c>
      <c r="D999" s="162" t="s">
        <v>3476</v>
      </c>
      <c r="E999" s="163" t="s">
        <v>3477</v>
      </c>
      <c r="F999" s="164" t="str">
        <f t="shared" si="15"/>
        <v>Kosciusko-003</v>
      </c>
      <c r="G999" s="168" t="s">
        <v>7432</v>
      </c>
      <c r="H999" s="162" t="s">
        <v>3478</v>
      </c>
    </row>
    <row r="1000" spans="1:8" x14ac:dyDescent="0.25">
      <c r="A1000" s="162" t="s">
        <v>3469</v>
      </c>
      <c r="B1000" s="162" t="s">
        <v>3470</v>
      </c>
      <c r="C1000" s="162" t="s">
        <v>502</v>
      </c>
      <c r="D1000" s="162" t="s">
        <v>3479</v>
      </c>
      <c r="E1000" s="163" t="s">
        <v>3480</v>
      </c>
      <c r="F1000" s="164" t="str">
        <f t="shared" si="15"/>
        <v>Kosciusko-004</v>
      </c>
      <c r="G1000" s="168" t="s">
        <v>7433</v>
      </c>
      <c r="H1000" s="162" t="s">
        <v>3481</v>
      </c>
    </row>
    <row r="1001" spans="1:8" x14ac:dyDescent="0.25">
      <c r="A1001" s="162" t="s">
        <v>3469</v>
      </c>
      <c r="B1001" s="162" t="s">
        <v>3470</v>
      </c>
      <c r="C1001" s="162" t="s">
        <v>506</v>
      </c>
      <c r="D1001" s="162" t="s">
        <v>2120</v>
      </c>
      <c r="E1001" s="163" t="s">
        <v>3482</v>
      </c>
      <c r="F1001" s="164" t="str">
        <f t="shared" si="15"/>
        <v>Kosciusko-005</v>
      </c>
      <c r="G1001" s="168" t="s">
        <v>7434</v>
      </c>
      <c r="H1001" s="162" t="s">
        <v>3483</v>
      </c>
    </row>
    <row r="1002" spans="1:8" x14ac:dyDescent="0.25">
      <c r="A1002" s="162" t="s">
        <v>3469</v>
      </c>
      <c r="B1002" s="162" t="s">
        <v>3470</v>
      </c>
      <c r="C1002" s="162" t="s">
        <v>522</v>
      </c>
      <c r="D1002" s="162" t="s">
        <v>612</v>
      </c>
      <c r="E1002" s="163" t="s">
        <v>3484</v>
      </c>
      <c r="F1002" s="164" t="str">
        <f t="shared" si="15"/>
        <v>Kosciusko-009</v>
      </c>
      <c r="G1002" s="168" t="s">
        <v>7435</v>
      </c>
      <c r="H1002" s="162" t="s">
        <v>3485</v>
      </c>
    </row>
    <row r="1003" spans="1:8" x14ac:dyDescent="0.25">
      <c r="A1003" s="162" t="s">
        <v>3469</v>
      </c>
      <c r="B1003" s="162" t="s">
        <v>3470</v>
      </c>
      <c r="C1003" s="162" t="s">
        <v>526</v>
      </c>
      <c r="D1003" s="162" t="s">
        <v>3486</v>
      </c>
      <c r="E1003" s="163" t="s">
        <v>3487</v>
      </c>
      <c r="F1003" s="164" t="str">
        <f t="shared" si="15"/>
        <v>Kosciusko-010</v>
      </c>
      <c r="G1003" s="168" t="s">
        <v>7436</v>
      </c>
      <c r="H1003" s="162" t="s">
        <v>3488</v>
      </c>
    </row>
    <row r="1004" spans="1:8" x14ac:dyDescent="0.25">
      <c r="A1004" s="162" t="s">
        <v>3469</v>
      </c>
      <c r="B1004" s="162" t="s">
        <v>3470</v>
      </c>
      <c r="C1004" s="162" t="s">
        <v>530</v>
      </c>
      <c r="D1004" s="162" t="s">
        <v>3489</v>
      </c>
      <c r="E1004" s="163" t="s">
        <v>3490</v>
      </c>
      <c r="F1004" s="164" t="str">
        <f t="shared" si="15"/>
        <v>Kosciusko-011</v>
      </c>
      <c r="G1004" s="168" t="s">
        <v>7437</v>
      </c>
      <c r="H1004" s="162" t="s">
        <v>3491</v>
      </c>
    </row>
    <row r="1005" spans="1:8" x14ac:dyDescent="0.25">
      <c r="A1005" s="162" t="s">
        <v>3469</v>
      </c>
      <c r="B1005" s="162" t="s">
        <v>3470</v>
      </c>
      <c r="C1005" s="162" t="s">
        <v>534</v>
      </c>
      <c r="D1005" s="162" t="s">
        <v>3492</v>
      </c>
      <c r="E1005" s="163" t="s">
        <v>3493</v>
      </c>
      <c r="F1005" s="164" t="str">
        <f t="shared" si="15"/>
        <v>Kosciusko-012</v>
      </c>
      <c r="G1005" s="168" t="s">
        <v>7438</v>
      </c>
      <c r="H1005" s="162" t="s">
        <v>3494</v>
      </c>
    </row>
    <row r="1006" spans="1:8" x14ac:dyDescent="0.25">
      <c r="A1006" s="162" t="s">
        <v>3469</v>
      </c>
      <c r="B1006" s="162" t="s">
        <v>3470</v>
      </c>
      <c r="C1006" s="162" t="s">
        <v>538</v>
      </c>
      <c r="D1006" s="162" t="s">
        <v>628</v>
      </c>
      <c r="E1006" s="163" t="s">
        <v>3495</v>
      </c>
      <c r="F1006" s="164" t="str">
        <f t="shared" si="15"/>
        <v>Kosciusko-013</v>
      </c>
      <c r="G1006" s="168" t="s">
        <v>7439</v>
      </c>
      <c r="H1006" s="162" t="s">
        <v>3496</v>
      </c>
    </row>
    <row r="1007" spans="1:8" x14ac:dyDescent="0.25">
      <c r="A1007" s="162" t="s">
        <v>3469</v>
      </c>
      <c r="B1007" s="162" t="s">
        <v>3470</v>
      </c>
      <c r="C1007" s="162" t="s">
        <v>542</v>
      </c>
      <c r="D1007" s="162" t="s">
        <v>3497</v>
      </c>
      <c r="E1007" s="163" t="s">
        <v>3498</v>
      </c>
      <c r="F1007" s="164" t="str">
        <f t="shared" si="15"/>
        <v>Kosciusko-014</v>
      </c>
      <c r="G1007" s="168" t="s">
        <v>7440</v>
      </c>
      <c r="H1007" s="162" t="s">
        <v>3499</v>
      </c>
    </row>
    <row r="1008" spans="1:8" x14ac:dyDescent="0.25">
      <c r="A1008" s="162" t="s">
        <v>3469</v>
      </c>
      <c r="B1008" s="162" t="s">
        <v>3470</v>
      </c>
      <c r="C1008" s="162" t="s">
        <v>546</v>
      </c>
      <c r="D1008" s="162" t="s">
        <v>652</v>
      </c>
      <c r="E1008" s="163" t="s">
        <v>3500</v>
      </c>
      <c r="F1008" s="164" t="str">
        <f t="shared" si="15"/>
        <v>Kosciusko-015</v>
      </c>
      <c r="G1008" s="168" t="s">
        <v>7441</v>
      </c>
      <c r="H1008" s="162" t="s">
        <v>3501</v>
      </c>
    </row>
    <row r="1009" spans="1:8" x14ac:dyDescent="0.25">
      <c r="A1009" s="162" t="s">
        <v>3469</v>
      </c>
      <c r="B1009" s="162" t="s">
        <v>3470</v>
      </c>
      <c r="C1009" s="162" t="s">
        <v>550</v>
      </c>
      <c r="D1009" s="162" t="s">
        <v>3502</v>
      </c>
      <c r="E1009" s="163" t="s">
        <v>3503</v>
      </c>
      <c r="F1009" s="164" t="str">
        <f t="shared" si="15"/>
        <v>Kosciusko-016</v>
      </c>
      <c r="G1009" s="168" t="s">
        <v>7442</v>
      </c>
      <c r="H1009" s="162" t="s">
        <v>3504</v>
      </c>
    </row>
    <row r="1010" spans="1:8" x14ac:dyDescent="0.25">
      <c r="A1010" s="162" t="s">
        <v>3469</v>
      </c>
      <c r="B1010" s="162" t="s">
        <v>3470</v>
      </c>
      <c r="C1010" s="162" t="s">
        <v>554</v>
      </c>
      <c r="D1010" s="162" t="s">
        <v>3505</v>
      </c>
      <c r="E1010" s="163" t="s">
        <v>3506</v>
      </c>
      <c r="F1010" s="164" t="str">
        <f t="shared" si="15"/>
        <v>Kosciusko-017</v>
      </c>
      <c r="G1010" s="168" t="s">
        <v>7443</v>
      </c>
      <c r="H1010" s="162" t="s">
        <v>3507</v>
      </c>
    </row>
    <row r="1011" spans="1:8" x14ac:dyDescent="0.25">
      <c r="A1011" s="162" t="s">
        <v>3469</v>
      </c>
      <c r="B1011" s="162" t="s">
        <v>3470</v>
      </c>
      <c r="C1011" s="162" t="s">
        <v>558</v>
      </c>
      <c r="D1011" s="162" t="s">
        <v>3508</v>
      </c>
      <c r="E1011" s="163" t="s">
        <v>3509</v>
      </c>
      <c r="F1011" s="164" t="str">
        <f t="shared" si="15"/>
        <v>Kosciusko-018</v>
      </c>
      <c r="G1011" s="168" t="s">
        <v>7444</v>
      </c>
      <c r="H1011" s="162" t="s">
        <v>3510</v>
      </c>
    </row>
    <row r="1012" spans="1:8" x14ac:dyDescent="0.25">
      <c r="A1012" s="162" t="s">
        <v>3469</v>
      </c>
      <c r="B1012" s="162" t="s">
        <v>3470</v>
      </c>
      <c r="C1012" s="162" t="s">
        <v>562</v>
      </c>
      <c r="D1012" s="162" t="s">
        <v>3511</v>
      </c>
      <c r="E1012" s="163" t="s">
        <v>3512</v>
      </c>
      <c r="F1012" s="164" t="str">
        <f t="shared" si="15"/>
        <v>Kosciusko-019</v>
      </c>
      <c r="G1012" s="168" t="s">
        <v>7445</v>
      </c>
      <c r="H1012" s="162" t="s">
        <v>3513</v>
      </c>
    </row>
    <row r="1013" spans="1:8" x14ac:dyDescent="0.25">
      <c r="A1013" s="162" t="s">
        <v>3469</v>
      </c>
      <c r="B1013" s="162" t="s">
        <v>3470</v>
      </c>
      <c r="C1013" s="162" t="s">
        <v>566</v>
      </c>
      <c r="D1013" s="162" t="s">
        <v>3514</v>
      </c>
      <c r="E1013" s="163" t="s">
        <v>3515</v>
      </c>
      <c r="F1013" s="164" t="str">
        <f t="shared" si="15"/>
        <v>Kosciusko-020</v>
      </c>
      <c r="G1013" s="168" t="s">
        <v>7446</v>
      </c>
      <c r="H1013" s="162" t="s">
        <v>3516</v>
      </c>
    </row>
    <row r="1014" spans="1:8" x14ac:dyDescent="0.25">
      <c r="A1014" s="162" t="s">
        <v>3469</v>
      </c>
      <c r="B1014" s="162" t="s">
        <v>3470</v>
      </c>
      <c r="C1014" s="162" t="s">
        <v>570</v>
      </c>
      <c r="D1014" s="162" t="s">
        <v>3517</v>
      </c>
      <c r="E1014" s="163" t="s">
        <v>3518</v>
      </c>
      <c r="F1014" s="164" t="str">
        <f t="shared" si="15"/>
        <v>Kosciusko-021</v>
      </c>
      <c r="G1014" s="168" t="s">
        <v>7447</v>
      </c>
      <c r="H1014" s="162" t="s">
        <v>2147</v>
      </c>
    </row>
    <row r="1015" spans="1:8" x14ac:dyDescent="0.25">
      <c r="A1015" s="162" t="s">
        <v>3469</v>
      </c>
      <c r="B1015" s="162" t="s">
        <v>3470</v>
      </c>
      <c r="C1015" s="162" t="s">
        <v>574</v>
      </c>
      <c r="D1015" s="162" t="s">
        <v>3519</v>
      </c>
      <c r="E1015" s="163" t="s">
        <v>3520</v>
      </c>
      <c r="F1015" s="164" t="str">
        <f t="shared" si="15"/>
        <v>Kosciusko-022</v>
      </c>
      <c r="G1015" s="168" t="s">
        <v>7448</v>
      </c>
      <c r="H1015" s="162" t="s">
        <v>3521</v>
      </c>
    </row>
    <row r="1016" spans="1:8" x14ac:dyDescent="0.25">
      <c r="A1016" s="162" t="s">
        <v>3469</v>
      </c>
      <c r="B1016" s="162" t="s">
        <v>3470</v>
      </c>
      <c r="C1016" s="162" t="s">
        <v>578</v>
      </c>
      <c r="D1016" s="162" t="s">
        <v>3522</v>
      </c>
      <c r="E1016" s="163" t="s">
        <v>3523</v>
      </c>
      <c r="F1016" s="164" t="str">
        <f t="shared" si="15"/>
        <v>Kosciusko-023</v>
      </c>
      <c r="G1016" s="168" t="s">
        <v>7449</v>
      </c>
      <c r="H1016" s="162" t="s">
        <v>3524</v>
      </c>
    </row>
    <row r="1017" spans="1:8" x14ac:dyDescent="0.25">
      <c r="A1017" s="162" t="s">
        <v>3469</v>
      </c>
      <c r="B1017" s="162" t="s">
        <v>3470</v>
      </c>
      <c r="C1017" s="162" t="s">
        <v>845</v>
      </c>
      <c r="D1017" s="162" t="s">
        <v>3525</v>
      </c>
      <c r="E1017" s="163" t="s">
        <v>3526</v>
      </c>
      <c r="F1017" s="164" t="str">
        <f t="shared" si="15"/>
        <v>Kosciusko-024</v>
      </c>
      <c r="G1017" s="168" t="s">
        <v>7450</v>
      </c>
      <c r="H1017" s="162" t="s">
        <v>3527</v>
      </c>
    </row>
    <row r="1018" spans="1:8" x14ac:dyDescent="0.25">
      <c r="A1018" s="162" t="s">
        <v>3469</v>
      </c>
      <c r="B1018" s="162" t="s">
        <v>3470</v>
      </c>
      <c r="C1018" s="162" t="s">
        <v>849</v>
      </c>
      <c r="D1018" s="162" t="s">
        <v>3528</v>
      </c>
      <c r="E1018" s="163" t="s">
        <v>3529</v>
      </c>
      <c r="F1018" s="164" t="str">
        <f t="shared" si="15"/>
        <v>Kosciusko-025</v>
      </c>
      <c r="G1018" s="168" t="s">
        <v>7451</v>
      </c>
      <c r="H1018" s="162" t="s">
        <v>3530</v>
      </c>
    </row>
    <row r="1019" spans="1:8" x14ac:dyDescent="0.25">
      <c r="A1019" s="162" t="s">
        <v>3469</v>
      </c>
      <c r="B1019" s="162" t="s">
        <v>3470</v>
      </c>
      <c r="C1019" s="162" t="s">
        <v>1001</v>
      </c>
      <c r="D1019" s="162" t="s">
        <v>3531</v>
      </c>
      <c r="E1019" s="163" t="s">
        <v>3532</v>
      </c>
      <c r="F1019" s="164" t="str">
        <f t="shared" si="15"/>
        <v>Kosciusko-026</v>
      </c>
      <c r="G1019" s="168" t="s">
        <v>7452</v>
      </c>
      <c r="H1019" s="162" t="s">
        <v>3533</v>
      </c>
    </row>
    <row r="1020" spans="1:8" x14ac:dyDescent="0.25">
      <c r="A1020" s="162" t="s">
        <v>3469</v>
      </c>
      <c r="B1020" s="162" t="s">
        <v>3470</v>
      </c>
      <c r="C1020" s="162" t="s">
        <v>1004</v>
      </c>
      <c r="D1020" s="162" t="s">
        <v>3534</v>
      </c>
      <c r="E1020" s="163" t="s">
        <v>3535</v>
      </c>
      <c r="F1020" s="164" t="str">
        <f t="shared" si="15"/>
        <v>Kosciusko-027</v>
      </c>
      <c r="G1020" s="168" t="s">
        <v>7453</v>
      </c>
      <c r="H1020" s="162" t="s">
        <v>3536</v>
      </c>
    </row>
    <row r="1021" spans="1:8" x14ac:dyDescent="0.25">
      <c r="A1021" s="162" t="s">
        <v>3469</v>
      </c>
      <c r="B1021" s="162" t="s">
        <v>3470</v>
      </c>
      <c r="C1021" s="162" t="s">
        <v>1223</v>
      </c>
      <c r="D1021" s="162" t="s">
        <v>3537</v>
      </c>
      <c r="E1021" s="163" t="s">
        <v>3538</v>
      </c>
      <c r="F1021" s="164" t="str">
        <f t="shared" si="15"/>
        <v>Kosciusko-028</v>
      </c>
      <c r="G1021" s="168" t="s">
        <v>7454</v>
      </c>
      <c r="H1021" s="162" t="s">
        <v>3539</v>
      </c>
    </row>
    <row r="1022" spans="1:8" x14ac:dyDescent="0.25">
      <c r="A1022" s="162" t="s">
        <v>3469</v>
      </c>
      <c r="B1022" s="162" t="s">
        <v>3470</v>
      </c>
      <c r="C1022" s="162" t="s">
        <v>1008</v>
      </c>
      <c r="D1022" s="162" t="s">
        <v>692</v>
      </c>
      <c r="E1022" s="163" t="s">
        <v>3540</v>
      </c>
      <c r="F1022" s="164" t="str">
        <f t="shared" si="15"/>
        <v>Kosciusko-029</v>
      </c>
      <c r="G1022" s="168" t="s">
        <v>7455</v>
      </c>
      <c r="H1022" s="162" t="s">
        <v>3541</v>
      </c>
    </row>
    <row r="1023" spans="1:8" x14ac:dyDescent="0.25">
      <c r="A1023" s="162" t="s">
        <v>3469</v>
      </c>
      <c r="B1023" s="162" t="s">
        <v>3470</v>
      </c>
      <c r="C1023" s="162" t="s">
        <v>1230</v>
      </c>
      <c r="D1023" s="162" t="s">
        <v>3542</v>
      </c>
      <c r="E1023" s="163" t="s">
        <v>3543</v>
      </c>
      <c r="F1023" s="164" t="str">
        <f t="shared" si="15"/>
        <v>Kosciusko-030</v>
      </c>
      <c r="G1023" s="168" t="s">
        <v>7456</v>
      </c>
      <c r="H1023" s="162" t="s">
        <v>3544</v>
      </c>
    </row>
    <row r="1024" spans="1:8" x14ac:dyDescent="0.25">
      <c r="A1024" s="162" t="s">
        <v>3469</v>
      </c>
      <c r="B1024" s="162" t="s">
        <v>3470</v>
      </c>
      <c r="C1024" s="162" t="s">
        <v>1012</v>
      </c>
      <c r="D1024" s="162" t="s">
        <v>700</v>
      </c>
      <c r="E1024" s="163" t="s">
        <v>3545</v>
      </c>
      <c r="F1024" s="164" t="str">
        <f t="shared" si="15"/>
        <v>Kosciusko-031</v>
      </c>
      <c r="G1024" s="168" t="s">
        <v>7457</v>
      </c>
      <c r="H1024" s="162" t="s">
        <v>3546</v>
      </c>
    </row>
    <row r="1025" spans="1:8" x14ac:dyDescent="0.25">
      <c r="A1025" s="162" t="s">
        <v>3469</v>
      </c>
      <c r="B1025" s="162" t="s">
        <v>3470</v>
      </c>
      <c r="C1025" s="162" t="s">
        <v>1016</v>
      </c>
      <c r="D1025" s="162" t="s">
        <v>3547</v>
      </c>
      <c r="E1025" s="163" t="s">
        <v>3548</v>
      </c>
      <c r="F1025" s="164" t="str">
        <f t="shared" si="15"/>
        <v>Kosciusko-032</v>
      </c>
      <c r="G1025" s="168" t="s">
        <v>7458</v>
      </c>
      <c r="H1025" s="162" t="s">
        <v>3549</v>
      </c>
    </row>
    <row r="1026" spans="1:8" x14ac:dyDescent="0.25">
      <c r="A1026" s="162" t="s">
        <v>3469</v>
      </c>
      <c r="B1026" s="162" t="s">
        <v>3470</v>
      </c>
      <c r="C1026" s="162" t="s">
        <v>1020</v>
      </c>
      <c r="D1026" s="162" t="s">
        <v>3550</v>
      </c>
      <c r="E1026" s="163" t="s">
        <v>3551</v>
      </c>
      <c r="F1026" s="164" t="str">
        <f t="shared" si="15"/>
        <v>Kosciusko-033</v>
      </c>
      <c r="G1026" s="168" t="s">
        <v>7459</v>
      </c>
      <c r="H1026" s="162" t="s">
        <v>3552</v>
      </c>
    </row>
    <row r="1027" spans="1:8" x14ac:dyDescent="0.25">
      <c r="A1027" s="162" t="s">
        <v>3469</v>
      </c>
      <c r="B1027" s="162" t="s">
        <v>3470</v>
      </c>
      <c r="C1027" s="162" t="s">
        <v>1242</v>
      </c>
      <c r="D1027" s="162" t="s">
        <v>1130</v>
      </c>
      <c r="E1027" s="163" t="s">
        <v>3553</v>
      </c>
      <c r="F1027" s="164" t="str">
        <f t="shared" ref="F1027:F1090" si="16">B1027&amp;"-"&amp;C1027</f>
        <v>Kosciusko-034</v>
      </c>
      <c r="G1027" s="168" t="s">
        <v>7460</v>
      </c>
      <c r="H1027" s="162" t="s">
        <v>2650</v>
      </c>
    </row>
    <row r="1028" spans="1:8" x14ac:dyDescent="0.25">
      <c r="A1028" s="162" t="s">
        <v>3469</v>
      </c>
      <c r="B1028" s="162" t="s">
        <v>3470</v>
      </c>
      <c r="C1028" s="162" t="s">
        <v>1245</v>
      </c>
      <c r="D1028" s="162" t="s">
        <v>3554</v>
      </c>
      <c r="E1028" s="163" t="s">
        <v>3555</v>
      </c>
      <c r="F1028" s="164" t="str">
        <f t="shared" si="16"/>
        <v>Kosciusko-035</v>
      </c>
      <c r="G1028" s="168" t="s">
        <v>7461</v>
      </c>
      <c r="H1028" s="162" t="s">
        <v>3556</v>
      </c>
    </row>
    <row r="1029" spans="1:8" x14ac:dyDescent="0.25">
      <c r="A1029" s="162" t="s">
        <v>3469</v>
      </c>
      <c r="B1029" s="162" t="s">
        <v>3470</v>
      </c>
      <c r="C1029" s="162" t="s">
        <v>1249</v>
      </c>
      <c r="D1029" s="162" t="s">
        <v>3557</v>
      </c>
      <c r="E1029" s="163" t="s">
        <v>3558</v>
      </c>
      <c r="F1029" s="164" t="str">
        <f t="shared" si="16"/>
        <v>Kosciusko-036</v>
      </c>
      <c r="G1029" s="168" t="s">
        <v>7462</v>
      </c>
      <c r="H1029" s="162" t="s">
        <v>3559</v>
      </c>
    </row>
    <row r="1030" spans="1:8" x14ac:dyDescent="0.25">
      <c r="A1030" s="162" t="s">
        <v>3469</v>
      </c>
      <c r="B1030" s="162" t="s">
        <v>3470</v>
      </c>
      <c r="C1030" s="162" t="s">
        <v>584</v>
      </c>
      <c r="D1030" s="162" t="s">
        <v>3560</v>
      </c>
      <c r="E1030" s="163" t="s">
        <v>3561</v>
      </c>
      <c r="F1030" s="164" t="str">
        <f t="shared" si="16"/>
        <v>Kosciusko-038</v>
      </c>
      <c r="G1030" s="168" t="s">
        <v>7463</v>
      </c>
      <c r="H1030" s="162" t="s">
        <v>3562</v>
      </c>
    </row>
    <row r="1031" spans="1:8" x14ac:dyDescent="0.25">
      <c r="A1031" s="162" t="s">
        <v>3469</v>
      </c>
      <c r="B1031" s="162" t="s">
        <v>3470</v>
      </c>
      <c r="C1031" s="162" t="s">
        <v>588</v>
      </c>
      <c r="D1031" s="162" t="s">
        <v>3563</v>
      </c>
      <c r="E1031" s="163" t="s">
        <v>3564</v>
      </c>
      <c r="F1031" s="164" t="str">
        <f t="shared" si="16"/>
        <v>Kosciusko-039</v>
      </c>
      <c r="G1031" s="168" t="s">
        <v>7464</v>
      </c>
      <c r="H1031" s="162" t="s">
        <v>3565</v>
      </c>
    </row>
    <row r="1032" spans="1:8" x14ac:dyDescent="0.25">
      <c r="A1032" s="162" t="s">
        <v>3566</v>
      </c>
      <c r="B1032" s="162" t="s">
        <v>3567</v>
      </c>
      <c r="C1032" s="162" t="s">
        <v>490</v>
      </c>
      <c r="D1032" s="162" t="s">
        <v>3568</v>
      </c>
      <c r="E1032" s="163" t="s">
        <v>3569</v>
      </c>
      <c r="F1032" s="164" t="str">
        <f t="shared" si="16"/>
        <v>LaGrange-001</v>
      </c>
      <c r="G1032" s="168" t="s">
        <v>7465</v>
      </c>
      <c r="H1032" s="162" t="s">
        <v>3570</v>
      </c>
    </row>
    <row r="1033" spans="1:8" x14ac:dyDescent="0.25">
      <c r="A1033" s="162" t="s">
        <v>3566</v>
      </c>
      <c r="B1033" s="162" t="s">
        <v>3567</v>
      </c>
      <c r="C1033" s="162" t="s">
        <v>494</v>
      </c>
      <c r="D1033" s="162" t="s">
        <v>3571</v>
      </c>
      <c r="E1033" s="163" t="s">
        <v>3572</v>
      </c>
      <c r="F1033" s="164" t="str">
        <f t="shared" si="16"/>
        <v>LaGrange-002</v>
      </c>
      <c r="G1033" s="168" t="s">
        <v>7466</v>
      </c>
      <c r="H1033" s="162" t="s">
        <v>3573</v>
      </c>
    </row>
    <row r="1034" spans="1:8" x14ac:dyDescent="0.25">
      <c r="A1034" s="162" t="s">
        <v>3566</v>
      </c>
      <c r="B1034" s="162" t="s">
        <v>3567</v>
      </c>
      <c r="C1034" s="162" t="s">
        <v>498</v>
      </c>
      <c r="D1034" s="162" t="s">
        <v>3574</v>
      </c>
      <c r="E1034" s="163" t="s">
        <v>3575</v>
      </c>
      <c r="F1034" s="164" t="str">
        <f t="shared" si="16"/>
        <v>LaGrange-003</v>
      </c>
      <c r="G1034" s="168" t="s">
        <v>7467</v>
      </c>
      <c r="H1034" s="162" t="s">
        <v>3576</v>
      </c>
    </row>
    <row r="1035" spans="1:8" x14ac:dyDescent="0.25">
      <c r="A1035" s="162" t="s">
        <v>3566</v>
      </c>
      <c r="B1035" s="162" t="s">
        <v>3567</v>
      </c>
      <c r="C1035" s="162" t="s">
        <v>502</v>
      </c>
      <c r="D1035" s="162" t="s">
        <v>3577</v>
      </c>
      <c r="E1035" s="163" t="s">
        <v>3578</v>
      </c>
      <c r="F1035" s="164" t="str">
        <f t="shared" si="16"/>
        <v>LaGrange-004</v>
      </c>
      <c r="G1035" s="168" t="s">
        <v>7468</v>
      </c>
      <c r="H1035" s="162" t="s">
        <v>3579</v>
      </c>
    </row>
    <row r="1036" spans="1:8" x14ac:dyDescent="0.25">
      <c r="A1036" s="162" t="s">
        <v>3566</v>
      </c>
      <c r="B1036" s="162" t="s">
        <v>3567</v>
      </c>
      <c r="C1036" s="162" t="s">
        <v>506</v>
      </c>
      <c r="D1036" s="162" t="s">
        <v>3580</v>
      </c>
      <c r="E1036" s="163" t="s">
        <v>3581</v>
      </c>
      <c r="F1036" s="164" t="str">
        <f t="shared" si="16"/>
        <v>LaGrange-005</v>
      </c>
      <c r="G1036" s="168" t="s">
        <v>7469</v>
      </c>
      <c r="H1036" s="162" t="s">
        <v>3582</v>
      </c>
    </row>
    <row r="1037" spans="1:8" x14ac:dyDescent="0.25">
      <c r="A1037" s="162" t="s">
        <v>3566</v>
      </c>
      <c r="B1037" s="162" t="s">
        <v>3567</v>
      </c>
      <c r="C1037" s="162" t="s">
        <v>510</v>
      </c>
      <c r="D1037" s="162" t="s">
        <v>3583</v>
      </c>
      <c r="E1037" s="163" t="s">
        <v>3584</v>
      </c>
      <c r="F1037" s="164" t="str">
        <f t="shared" si="16"/>
        <v>LaGrange-006</v>
      </c>
      <c r="G1037" s="168" t="s">
        <v>7470</v>
      </c>
      <c r="H1037" s="162" t="s">
        <v>3585</v>
      </c>
    </row>
    <row r="1038" spans="1:8" x14ac:dyDescent="0.25">
      <c r="A1038" s="162" t="s">
        <v>3566</v>
      </c>
      <c r="B1038" s="162" t="s">
        <v>3567</v>
      </c>
      <c r="C1038" s="162" t="s">
        <v>514</v>
      </c>
      <c r="D1038" s="162" t="s">
        <v>3586</v>
      </c>
      <c r="E1038" s="163" t="s">
        <v>3587</v>
      </c>
      <c r="F1038" s="164" t="str">
        <f t="shared" si="16"/>
        <v>LaGrange-007</v>
      </c>
      <c r="G1038" s="168" t="s">
        <v>7471</v>
      </c>
      <c r="H1038" s="162" t="s">
        <v>3582</v>
      </c>
    </row>
    <row r="1039" spans="1:8" x14ac:dyDescent="0.25">
      <c r="A1039" s="162" t="s">
        <v>3566</v>
      </c>
      <c r="B1039" s="162" t="s">
        <v>3567</v>
      </c>
      <c r="C1039" s="162" t="s">
        <v>518</v>
      </c>
      <c r="D1039" s="162" t="s">
        <v>3588</v>
      </c>
      <c r="E1039" s="163" t="s">
        <v>3589</v>
      </c>
      <c r="F1039" s="164" t="str">
        <f t="shared" si="16"/>
        <v>LaGrange-008</v>
      </c>
      <c r="G1039" s="168" t="s">
        <v>7472</v>
      </c>
      <c r="H1039" s="162" t="s">
        <v>3590</v>
      </c>
    </row>
    <row r="1040" spans="1:8" x14ac:dyDescent="0.25">
      <c r="A1040" s="162" t="s">
        <v>3566</v>
      </c>
      <c r="B1040" s="162" t="s">
        <v>3567</v>
      </c>
      <c r="C1040" s="162" t="s">
        <v>522</v>
      </c>
      <c r="D1040" s="162" t="s">
        <v>3591</v>
      </c>
      <c r="E1040" s="163" t="s">
        <v>3592</v>
      </c>
      <c r="F1040" s="164" t="str">
        <f t="shared" si="16"/>
        <v>LaGrange-009</v>
      </c>
      <c r="G1040" s="168" t="s">
        <v>7473</v>
      </c>
      <c r="H1040" s="162" t="s">
        <v>3593</v>
      </c>
    </row>
    <row r="1041" spans="1:8" x14ac:dyDescent="0.25">
      <c r="A1041" s="162" t="s">
        <v>3566</v>
      </c>
      <c r="B1041" s="162" t="s">
        <v>3567</v>
      </c>
      <c r="C1041" s="162" t="s">
        <v>526</v>
      </c>
      <c r="D1041" s="162" t="s">
        <v>3594</v>
      </c>
      <c r="E1041" s="163" t="s">
        <v>3595</v>
      </c>
      <c r="F1041" s="164" t="str">
        <f t="shared" si="16"/>
        <v>LaGrange-010</v>
      </c>
      <c r="G1041" s="168" t="s">
        <v>7474</v>
      </c>
      <c r="H1041" s="162" t="s">
        <v>3596</v>
      </c>
    </row>
    <row r="1042" spans="1:8" x14ac:dyDescent="0.25">
      <c r="A1042" s="162" t="s">
        <v>3566</v>
      </c>
      <c r="B1042" s="162" t="s">
        <v>3567</v>
      </c>
      <c r="C1042" s="162" t="s">
        <v>530</v>
      </c>
      <c r="D1042" s="162" t="s">
        <v>3597</v>
      </c>
      <c r="E1042" s="163" t="s">
        <v>3598</v>
      </c>
      <c r="F1042" s="164" t="str">
        <f t="shared" si="16"/>
        <v>LaGrange-011</v>
      </c>
      <c r="G1042" s="168" t="s">
        <v>7475</v>
      </c>
      <c r="H1042" s="162" t="s">
        <v>3599</v>
      </c>
    </row>
    <row r="1043" spans="1:8" x14ac:dyDescent="0.25">
      <c r="A1043" s="162" t="s">
        <v>3566</v>
      </c>
      <c r="B1043" s="162" t="s">
        <v>3567</v>
      </c>
      <c r="C1043" s="162" t="s">
        <v>534</v>
      </c>
      <c r="D1043" s="162" t="s">
        <v>3600</v>
      </c>
      <c r="E1043" s="163" t="s">
        <v>3601</v>
      </c>
      <c r="F1043" s="164" t="str">
        <f t="shared" si="16"/>
        <v>LaGrange-012</v>
      </c>
      <c r="G1043" s="168" t="s">
        <v>7476</v>
      </c>
      <c r="H1043" s="162" t="s">
        <v>3602</v>
      </c>
    </row>
    <row r="1044" spans="1:8" x14ac:dyDescent="0.25">
      <c r="A1044" s="162" t="s">
        <v>3566</v>
      </c>
      <c r="B1044" s="162" t="s">
        <v>3567</v>
      </c>
      <c r="C1044" s="162" t="s">
        <v>538</v>
      </c>
      <c r="D1044" s="162" t="s">
        <v>3603</v>
      </c>
      <c r="E1044" s="163" t="s">
        <v>3604</v>
      </c>
      <c r="F1044" s="164" t="str">
        <f t="shared" si="16"/>
        <v>LaGrange-013</v>
      </c>
      <c r="G1044" s="168" t="s">
        <v>7477</v>
      </c>
      <c r="H1044" s="162" t="s">
        <v>3605</v>
      </c>
    </row>
    <row r="1045" spans="1:8" x14ac:dyDescent="0.25">
      <c r="A1045" s="162" t="s">
        <v>3566</v>
      </c>
      <c r="B1045" s="162" t="s">
        <v>3567</v>
      </c>
      <c r="C1045" s="162" t="s">
        <v>542</v>
      </c>
      <c r="D1045" s="162" t="s">
        <v>3606</v>
      </c>
      <c r="E1045" s="163" t="s">
        <v>3607</v>
      </c>
      <c r="F1045" s="164" t="str">
        <f t="shared" si="16"/>
        <v>LaGrange-014</v>
      </c>
      <c r="G1045" s="168" t="s">
        <v>7478</v>
      </c>
      <c r="H1045" s="162" t="s">
        <v>3608</v>
      </c>
    </row>
    <row r="1046" spans="1:8" x14ac:dyDescent="0.25">
      <c r="A1046" s="162" t="s">
        <v>3566</v>
      </c>
      <c r="B1046" s="162" t="s">
        <v>3567</v>
      </c>
      <c r="C1046" s="162" t="s">
        <v>546</v>
      </c>
      <c r="D1046" s="162" t="s">
        <v>3609</v>
      </c>
      <c r="E1046" s="163" t="s">
        <v>3610</v>
      </c>
      <c r="F1046" s="164" t="str">
        <f t="shared" si="16"/>
        <v>LaGrange-015</v>
      </c>
      <c r="G1046" s="168" t="s">
        <v>7479</v>
      </c>
      <c r="H1046" s="162" t="s">
        <v>3611</v>
      </c>
    </row>
    <row r="1047" spans="1:8" x14ac:dyDescent="0.25">
      <c r="A1047" s="162" t="s">
        <v>3566</v>
      </c>
      <c r="B1047" s="162" t="s">
        <v>3567</v>
      </c>
      <c r="C1047" s="162" t="s">
        <v>550</v>
      </c>
      <c r="D1047" s="162" t="s">
        <v>2173</v>
      </c>
      <c r="E1047" s="163" t="s">
        <v>3612</v>
      </c>
      <c r="F1047" s="164" t="str">
        <f t="shared" si="16"/>
        <v>LaGrange-016</v>
      </c>
      <c r="G1047" s="168" t="s">
        <v>7480</v>
      </c>
      <c r="H1047" s="162" t="s">
        <v>3613</v>
      </c>
    </row>
    <row r="1048" spans="1:8" x14ac:dyDescent="0.25">
      <c r="A1048" s="162" t="s">
        <v>3566</v>
      </c>
      <c r="B1048" s="162" t="s">
        <v>3567</v>
      </c>
      <c r="C1048" s="162" t="s">
        <v>554</v>
      </c>
      <c r="D1048" s="162" t="s">
        <v>2366</v>
      </c>
      <c r="E1048" s="163" t="s">
        <v>3614</v>
      </c>
      <c r="F1048" s="164" t="str">
        <f t="shared" si="16"/>
        <v>LaGrange-017</v>
      </c>
      <c r="G1048" s="168" t="s">
        <v>7481</v>
      </c>
      <c r="H1048" s="162" t="s">
        <v>3615</v>
      </c>
    </row>
    <row r="1049" spans="1:8" x14ac:dyDescent="0.25">
      <c r="A1049" s="162" t="s">
        <v>3566</v>
      </c>
      <c r="B1049" s="162" t="s">
        <v>3567</v>
      </c>
      <c r="C1049" s="162" t="s">
        <v>558</v>
      </c>
      <c r="D1049" s="162" t="s">
        <v>3616</v>
      </c>
      <c r="E1049" s="163" t="s">
        <v>3617</v>
      </c>
      <c r="F1049" s="164" t="str">
        <f t="shared" si="16"/>
        <v>LaGrange-018</v>
      </c>
      <c r="G1049" s="168" t="s">
        <v>7482</v>
      </c>
      <c r="H1049" s="162" t="s">
        <v>3618</v>
      </c>
    </row>
    <row r="1050" spans="1:8" x14ac:dyDescent="0.25">
      <c r="A1050" s="162" t="s">
        <v>3566</v>
      </c>
      <c r="B1050" s="162" t="s">
        <v>3567</v>
      </c>
      <c r="C1050" s="162" t="s">
        <v>562</v>
      </c>
      <c r="D1050" s="162" t="s">
        <v>3619</v>
      </c>
      <c r="E1050" s="163" t="s">
        <v>3620</v>
      </c>
      <c r="F1050" s="164" t="str">
        <f t="shared" si="16"/>
        <v>LaGrange-019</v>
      </c>
      <c r="G1050" s="168" t="s">
        <v>7483</v>
      </c>
      <c r="H1050" s="162" t="s">
        <v>3621</v>
      </c>
    </row>
    <row r="1051" spans="1:8" x14ac:dyDescent="0.25">
      <c r="A1051" s="162" t="s">
        <v>3622</v>
      </c>
      <c r="B1051" s="162" t="s">
        <v>628</v>
      </c>
      <c r="C1051" s="162" t="s">
        <v>490</v>
      </c>
      <c r="D1051" s="162" t="s">
        <v>3623</v>
      </c>
      <c r="E1051" s="163" t="s">
        <v>3624</v>
      </c>
      <c r="F1051" s="164" t="str">
        <f t="shared" si="16"/>
        <v>Lake-001</v>
      </c>
      <c r="G1051" s="168" t="s">
        <v>7484</v>
      </c>
      <c r="H1051" s="162" t="s">
        <v>3625</v>
      </c>
    </row>
    <row r="1052" spans="1:8" x14ac:dyDescent="0.25">
      <c r="A1052" s="162" t="s">
        <v>3622</v>
      </c>
      <c r="B1052" s="162" t="s">
        <v>628</v>
      </c>
      <c r="C1052" s="162" t="s">
        <v>494</v>
      </c>
      <c r="D1052" s="162" t="s">
        <v>3626</v>
      </c>
      <c r="E1052" s="163" t="s">
        <v>3627</v>
      </c>
      <c r="F1052" s="164" t="str">
        <f t="shared" si="16"/>
        <v>Lake-002</v>
      </c>
      <c r="G1052" s="168" t="s">
        <v>7485</v>
      </c>
      <c r="H1052" s="162" t="s">
        <v>3625</v>
      </c>
    </row>
    <row r="1053" spans="1:8" x14ac:dyDescent="0.25">
      <c r="A1053" s="162" t="s">
        <v>3622</v>
      </c>
      <c r="B1053" s="162" t="s">
        <v>628</v>
      </c>
      <c r="C1053" s="162" t="s">
        <v>498</v>
      </c>
      <c r="D1053" s="162" t="s">
        <v>3628</v>
      </c>
      <c r="E1053" s="163" t="s">
        <v>3629</v>
      </c>
      <c r="F1053" s="164" t="str">
        <f t="shared" si="16"/>
        <v>Lake-003</v>
      </c>
      <c r="G1053" s="168" t="s">
        <v>7486</v>
      </c>
      <c r="H1053" s="162" t="s">
        <v>3630</v>
      </c>
    </row>
    <row r="1054" spans="1:8" x14ac:dyDescent="0.25">
      <c r="A1054" s="162" t="s">
        <v>3622</v>
      </c>
      <c r="B1054" s="162" t="s">
        <v>628</v>
      </c>
      <c r="C1054" s="162" t="s">
        <v>502</v>
      </c>
      <c r="D1054" s="162" t="s">
        <v>3631</v>
      </c>
      <c r="E1054" s="163" t="s">
        <v>3632</v>
      </c>
      <c r="F1054" s="164" t="str">
        <f t="shared" si="16"/>
        <v>Lake-004</v>
      </c>
      <c r="G1054" s="168" t="s">
        <v>7487</v>
      </c>
      <c r="H1054" s="162" t="s">
        <v>3633</v>
      </c>
    </row>
    <row r="1055" spans="1:8" x14ac:dyDescent="0.25">
      <c r="A1055" s="162" t="s">
        <v>3622</v>
      </c>
      <c r="B1055" s="162" t="s">
        <v>628</v>
      </c>
      <c r="C1055" s="162" t="s">
        <v>506</v>
      </c>
      <c r="D1055" s="162" t="s">
        <v>3634</v>
      </c>
      <c r="E1055" s="163" t="s">
        <v>3635</v>
      </c>
      <c r="F1055" s="164" t="str">
        <f t="shared" si="16"/>
        <v>Lake-005</v>
      </c>
      <c r="G1055" s="168" t="s">
        <v>7488</v>
      </c>
      <c r="H1055" s="162" t="s">
        <v>3636</v>
      </c>
    </row>
    <row r="1056" spans="1:8" x14ac:dyDescent="0.25">
      <c r="A1056" s="162" t="s">
        <v>3622</v>
      </c>
      <c r="B1056" s="162" t="s">
        <v>628</v>
      </c>
      <c r="C1056" s="162" t="s">
        <v>510</v>
      </c>
      <c r="D1056" s="162" t="s">
        <v>3637</v>
      </c>
      <c r="E1056" s="163" t="s">
        <v>3638</v>
      </c>
      <c r="F1056" s="164" t="str">
        <f t="shared" si="16"/>
        <v>Lake-006</v>
      </c>
      <c r="G1056" s="168" t="s">
        <v>7489</v>
      </c>
      <c r="H1056" s="162" t="s">
        <v>3639</v>
      </c>
    </row>
    <row r="1057" spans="1:8" x14ac:dyDescent="0.25">
      <c r="A1057" s="162" t="s">
        <v>3622</v>
      </c>
      <c r="B1057" s="162" t="s">
        <v>628</v>
      </c>
      <c r="C1057" s="162" t="s">
        <v>514</v>
      </c>
      <c r="D1057" s="162" t="s">
        <v>600</v>
      </c>
      <c r="E1057" s="163" t="s">
        <v>3640</v>
      </c>
      <c r="F1057" s="164" t="str">
        <f t="shared" si="16"/>
        <v>Lake-007</v>
      </c>
      <c r="G1057" s="168" t="s">
        <v>7490</v>
      </c>
      <c r="H1057" s="162" t="s">
        <v>3641</v>
      </c>
    </row>
    <row r="1058" spans="1:8" x14ac:dyDescent="0.25">
      <c r="A1058" s="162" t="s">
        <v>3622</v>
      </c>
      <c r="B1058" s="162" t="s">
        <v>628</v>
      </c>
      <c r="C1058" s="162" t="s">
        <v>518</v>
      </c>
      <c r="D1058" s="162" t="s">
        <v>3642</v>
      </c>
      <c r="E1058" s="163" t="s">
        <v>3643</v>
      </c>
      <c r="F1058" s="164" t="str">
        <f t="shared" si="16"/>
        <v>Lake-008</v>
      </c>
      <c r="G1058" s="168" t="s">
        <v>7491</v>
      </c>
      <c r="H1058" s="162" t="s">
        <v>3644</v>
      </c>
    </row>
    <row r="1059" spans="1:8" x14ac:dyDescent="0.25">
      <c r="A1059" s="162" t="s">
        <v>3622</v>
      </c>
      <c r="B1059" s="162" t="s">
        <v>628</v>
      </c>
      <c r="C1059" s="162" t="s">
        <v>534</v>
      </c>
      <c r="D1059" s="162" t="s">
        <v>3645</v>
      </c>
      <c r="E1059" s="163" t="s">
        <v>3646</v>
      </c>
      <c r="F1059" s="164" t="str">
        <f t="shared" si="16"/>
        <v>Lake-012</v>
      </c>
      <c r="G1059" s="168" t="s">
        <v>7492</v>
      </c>
      <c r="H1059" s="162" t="s">
        <v>3647</v>
      </c>
    </row>
    <row r="1060" spans="1:8" x14ac:dyDescent="0.25">
      <c r="A1060" s="162" t="s">
        <v>3622</v>
      </c>
      <c r="B1060" s="162" t="s">
        <v>628</v>
      </c>
      <c r="C1060" s="162" t="s">
        <v>538</v>
      </c>
      <c r="D1060" s="162" t="s">
        <v>3648</v>
      </c>
      <c r="E1060" s="163" t="s">
        <v>3649</v>
      </c>
      <c r="F1060" s="164" t="str">
        <f t="shared" si="16"/>
        <v>Lake-013</v>
      </c>
      <c r="G1060" s="168" t="s">
        <v>7493</v>
      </c>
      <c r="H1060" s="162" t="s">
        <v>3650</v>
      </c>
    </row>
    <row r="1061" spans="1:8" x14ac:dyDescent="0.25">
      <c r="A1061" s="162" t="s">
        <v>3622</v>
      </c>
      <c r="B1061" s="162" t="s">
        <v>628</v>
      </c>
      <c r="C1061" s="162" t="s">
        <v>542</v>
      </c>
      <c r="D1061" s="162" t="s">
        <v>3651</v>
      </c>
      <c r="E1061" s="163" t="s">
        <v>3652</v>
      </c>
      <c r="F1061" s="164" t="str">
        <f t="shared" si="16"/>
        <v>Lake-014</v>
      </c>
      <c r="G1061" s="168" t="s">
        <v>7494</v>
      </c>
      <c r="H1061" s="162" t="s">
        <v>3653</v>
      </c>
    </row>
    <row r="1062" spans="1:8" x14ac:dyDescent="0.25">
      <c r="A1062" s="162" t="s">
        <v>3622</v>
      </c>
      <c r="B1062" s="162" t="s">
        <v>628</v>
      </c>
      <c r="C1062" s="162" t="s">
        <v>546</v>
      </c>
      <c r="D1062" s="162" t="s">
        <v>3654</v>
      </c>
      <c r="E1062" s="163" t="s">
        <v>3655</v>
      </c>
      <c r="F1062" s="164" t="str">
        <f t="shared" si="16"/>
        <v>Lake-015</v>
      </c>
      <c r="G1062" s="168" t="s">
        <v>7495</v>
      </c>
      <c r="H1062" s="162" t="s">
        <v>3656</v>
      </c>
    </row>
    <row r="1063" spans="1:8" x14ac:dyDescent="0.25">
      <c r="A1063" s="162" t="s">
        <v>3622</v>
      </c>
      <c r="B1063" s="162" t="s">
        <v>628</v>
      </c>
      <c r="C1063" s="162" t="s">
        <v>550</v>
      </c>
      <c r="D1063" s="162" t="s">
        <v>3657</v>
      </c>
      <c r="E1063" s="163" t="s">
        <v>3658</v>
      </c>
      <c r="F1063" s="164" t="str">
        <f t="shared" si="16"/>
        <v>Lake-016</v>
      </c>
      <c r="G1063" s="168" t="s">
        <v>7496</v>
      </c>
      <c r="H1063" s="162" t="s">
        <v>3659</v>
      </c>
    </row>
    <row r="1064" spans="1:8" x14ac:dyDescent="0.25">
      <c r="A1064" s="162" t="s">
        <v>3622</v>
      </c>
      <c r="B1064" s="162" t="s">
        <v>628</v>
      </c>
      <c r="C1064" s="162" t="s">
        <v>554</v>
      </c>
      <c r="D1064" s="162" t="s">
        <v>3660</v>
      </c>
      <c r="E1064" s="163" t="s">
        <v>3661</v>
      </c>
      <c r="F1064" s="164" t="str">
        <f t="shared" si="16"/>
        <v>Lake-017</v>
      </c>
      <c r="G1064" s="168" t="s">
        <v>7497</v>
      </c>
      <c r="H1064" s="162" t="s">
        <v>3662</v>
      </c>
    </row>
    <row r="1065" spans="1:8" x14ac:dyDescent="0.25">
      <c r="A1065" s="162" t="s">
        <v>3622</v>
      </c>
      <c r="B1065" s="162" t="s">
        <v>628</v>
      </c>
      <c r="C1065" s="162" t="s">
        <v>558</v>
      </c>
      <c r="D1065" s="162" t="s">
        <v>3663</v>
      </c>
      <c r="E1065" s="163" t="s">
        <v>3664</v>
      </c>
      <c r="F1065" s="164" t="str">
        <f t="shared" si="16"/>
        <v>Lake-018</v>
      </c>
      <c r="G1065" s="168" t="s">
        <v>7498</v>
      </c>
      <c r="H1065" s="162" t="s">
        <v>3665</v>
      </c>
    </row>
    <row r="1066" spans="1:8" x14ac:dyDescent="0.25">
      <c r="A1066" s="162" t="s">
        <v>3622</v>
      </c>
      <c r="B1066" s="162" t="s">
        <v>628</v>
      </c>
      <c r="C1066" s="162" t="s">
        <v>562</v>
      </c>
      <c r="D1066" s="162" t="s">
        <v>3666</v>
      </c>
      <c r="E1066" s="163" t="s">
        <v>3667</v>
      </c>
      <c r="F1066" s="164" t="str">
        <f t="shared" si="16"/>
        <v>Lake-019</v>
      </c>
      <c r="G1066" s="168" t="s">
        <v>7499</v>
      </c>
      <c r="H1066" s="162" t="s">
        <v>3665</v>
      </c>
    </row>
    <row r="1067" spans="1:8" x14ac:dyDescent="0.25">
      <c r="A1067" s="162" t="s">
        <v>3622</v>
      </c>
      <c r="B1067" s="162" t="s">
        <v>628</v>
      </c>
      <c r="C1067" s="162" t="s">
        <v>566</v>
      </c>
      <c r="D1067" s="162" t="s">
        <v>3668</v>
      </c>
      <c r="E1067" s="163" t="s">
        <v>3669</v>
      </c>
      <c r="F1067" s="164" t="str">
        <f t="shared" si="16"/>
        <v>Lake-020</v>
      </c>
      <c r="G1067" s="168" t="s">
        <v>7500</v>
      </c>
      <c r="H1067" s="162" t="s">
        <v>3670</v>
      </c>
    </row>
    <row r="1068" spans="1:8" x14ac:dyDescent="0.25">
      <c r="A1068" s="162" t="s">
        <v>3622</v>
      </c>
      <c r="B1068" s="162" t="s">
        <v>628</v>
      </c>
      <c r="C1068" s="162" t="s">
        <v>570</v>
      </c>
      <c r="D1068" s="162" t="s">
        <v>3671</v>
      </c>
      <c r="E1068" s="163" t="s">
        <v>3672</v>
      </c>
      <c r="F1068" s="164" t="str">
        <f t="shared" si="16"/>
        <v>Lake-021</v>
      </c>
      <c r="G1068" s="168" t="s">
        <v>7501</v>
      </c>
      <c r="H1068" s="162" t="s">
        <v>3673</v>
      </c>
    </row>
    <row r="1069" spans="1:8" x14ac:dyDescent="0.25">
      <c r="A1069" s="162" t="s">
        <v>3622</v>
      </c>
      <c r="B1069" s="162" t="s">
        <v>628</v>
      </c>
      <c r="C1069" s="162" t="s">
        <v>574</v>
      </c>
      <c r="D1069" s="162" t="s">
        <v>3674</v>
      </c>
      <c r="E1069" s="163" t="s">
        <v>3675</v>
      </c>
      <c r="F1069" s="164" t="str">
        <f t="shared" si="16"/>
        <v>Lake-022</v>
      </c>
      <c r="G1069" s="168" t="s">
        <v>7502</v>
      </c>
      <c r="H1069" s="162" t="s">
        <v>3676</v>
      </c>
    </row>
    <row r="1070" spans="1:8" x14ac:dyDescent="0.25">
      <c r="A1070" s="162" t="s">
        <v>3622</v>
      </c>
      <c r="B1070" s="162" t="s">
        <v>628</v>
      </c>
      <c r="C1070" s="162" t="s">
        <v>578</v>
      </c>
      <c r="D1070" s="162" t="s">
        <v>3677</v>
      </c>
      <c r="E1070" s="163" t="s">
        <v>3678</v>
      </c>
      <c r="F1070" s="164" t="str">
        <f t="shared" si="16"/>
        <v>Lake-023</v>
      </c>
      <c r="G1070" s="168" t="s">
        <v>7503</v>
      </c>
      <c r="H1070" s="162" t="s">
        <v>3679</v>
      </c>
    </row>
    <row r="1071" spans="1:8" x14ac:dyDescent="0.25">
      <c r="A1071" s="162" t="s">
        <v>3622</v>
      </c>
      <c r="B1071" s="162" t="s">
        <v>628</v>
      </c>
      <c r="C1071" s="162" t="s">
        <v>845</v>
      </c>
      <c r="D1071" s="162" t="s">
        <v>3680</v>
      </c>
      <c r="E1071" s="163" t="s">
        <v>3681</v>
      </c>
      <c r="F1071" s="164" t="str">
        <f t="shared" si="16"/>
        <v>Lake-024</v>
      </c>
      <c r="G1071" s="168" t="s">
        <v>7504</v>
      </c>
      <c r="H1071" s="162" t="s">
        <v>3682</v>
      </c>
    </row>
    <row r="1072" spans="1:8" x14ac:dyDescent="0.25">
      <c r="A1072" s="162" t="s">
        <v>3622</v>
      </c>
      <c r="B1072" s="162" t="s">
        <v>628</v>
      </c>
      <c r="C1072" s="162" t="s">
        <v>849</v>
      </c>
      <c r="D1072" s="162" t="s">
        <v>3683</v>
      </c>
      <c r="E1072" s="163" t="s">
        <v>3684</v>
      </c>
      <c r="F1072" s="164" t="str">
        <f t="shared" si="16"/>
        <v>Lake-025</v>
      </c>
      <c r="G1072" s="168" t="s">
        <v>7505</v>
      </c>
      <c r="H1072" s="162" t="s">
        <v>3685</v>
      </c>
    </row>
    <row r="1073" spans="1:8" x14ac:dyDescent="0.25">
      <c r="A1073" s="162" t="s">
        <v>3622</v>
      </c>
      <c r="B1073" s="162" t="s">
        <v>628</v>
      </c>
      <c r="C1073" s="162" t="s">
        <v>1001</v>
      </c>
      <c r="D1073" s="162" t="s">
        <v>3686</v>
      </c>
      <c r="E1073" s="163" t="s">
        <v>3687</v>
      </c>
      <c r="F1073" s="164" t="str">
        <f t="shared" si="16"/>
        <v>Lake-026</v>
      </c>
      <c r="G1073" s="168" t="s">
        <v>7506</v>
      </c>
      <c r="H1073" s="162" t="s">
        <v>3688</v>
      </c>
    </row>
    <row r="1074" spans="1:8" x14ac:dyDescent="0.25">
      <c r="A1074" s="162" t="s">
        <v>3622</v>
      </c>
      <c r="B1074" s="162" t="s">
        <v>628</v>
      </c>
      <c r="C1074" s="162" t="s">
        <v>1004</v>
      </c>
      <c r="D1074" s="162" t="s">
        <v>3689</v>
      </c>
      <c r="E1074" s="163" t="s">
        <v>3690</v>
      </c>
      <c r="F1074" s="164" t="str">
        <f t="shared" si="16"/>
        <v>Lake-027</v>
      </c>
      <c r="G1074" s="168" t="s">
        <v>7507</v>
      </c>
      <c r="H1074" s="162" t="s">
        <v>3691</v>
      </c>
    </row>
    <row r="1075" spans="1:8" x14ac:dyDescent="0.25">
      <c r="A1075" s="162" t="s">
        <v>3622</v>
      </c>
      <c r="B1075" s="162" t="s">
        <v>628</v>
      </c>
      <c r="C1075" s="162" t="s">
        <v>1223</v>
      </c>
      <c r="D1075" s="162" t="s">
        <v>3692</v>
      </c>
      <c r="E1075" s="163" t="s">
        <v>3693</v>
      </c>
      <c r="F1075" s="164" t="str">
        <f t="shared" si="16"/>
        <v>Lake-028</v>
      </c>
      <c r="G1075" s="168" t="s">
        <v>7508</v>
      </c>
      <c r="H1075" s="162" t="s">
        <v>3214</v>
      </c>
    </row>
    <row r="1076" spans="1:8" x14ac:dyDescent="0.25">
      <c r="A1076" s="162" t="s">
        <v>3622</v>
      </c>
      <c r="B1076" s="162" t="s">
        <v>628</v>
      </c>
      <c r="C1076" s="162" t="s">
        <v>1008</v>
      </c>
      <c r="D1076" s="162" t="s">
        <v>3694</v>
      </c>
      <c r="E1076" s="163" t="s">
        <v>3695</v>
      </c>
      <c r="F1076" s="164" t="str">
        <f t="shared" si="16"/>
        <v>Lake-029</v>
      </c>
      <c r="G1076" s="168" t="s">
        <v>7509</v>
      </c>
      <c r="H1076" s="162" t="s">
        <v>3696</v>
      </c>
    </row>
    <row r="1077" spans="1:8" x14ac:dyDescent="0.25">
      <c r="A1077" s="162" t="s">
        <v>3622</v>
      </c>
      <c r="B1077" s="162" t="s">
        <v>628</v>
      </c>
      <c r="C1077" s="162" t="s">
        <v>1230</v>
      </c>
      <c r="D1077" s="162" t="s">
        <v>3697</v>
      </c>
      <c r="E1077" s="163" t="s">
        <v>3698</v>
      </c>
      <c r="F1077" s="164" t="str">
        <f t="shared" si="16"/>
        <v>Lake-030</v>
      </c>
      <c r="G1077" s="168" t="s">
        <v>7510</v>
      </c>
      <c r="H1077" s="162" t="s">
        <v>3699</v>
      </c>
    </row>
    <row r="1078" spans="1:8" x14ac:dyDescent="0.25">
      <c r="A1078" s="162" t="s">
        <v>3622</v>
      </c>
      <c r="B1078" s="162" t="s">
        <v>628</v>
      </c>
      <c r="C1078" s="162" t="s">
        <v>1012</v>
      </c>
      <c r="D1078" s="162" t="s">
        <v>3700</v>
      </c>
      <c r="E1078" s="163" t="s">
        <v>3701</v>
      </c>
      <c r="F1078" s="164" t="str">
        <f t="shared" si="16"/>
        <v>Lake-031</v>
      </c>
      <c r="G1078" s="168" t="s">
        <v>7511</v>
      </c>
      <c r="H1078" s="162" t="s">
        <v>3699</v>
      </c>
    </row>
    <row r="1079" spans="1:8" x14ac:dyDescent="0.25">
      <c r="A1079" s="162" t="s">
        <v>3622</v>
      </c>
      <c r="B1079" s="162" t="s">
        <v>628</v>
      </c>
      <c r="C1079" s="162" t="s">
        <v>1016</v>
      </c>
      <c r="D1079" s="162" t="s">
        <v>3702</v>
      </c>
      <c r="E1079" s="163" t="s">
        <v>3703</v>
      </c>
      <c r="F1079" s="164" t="str">
        <f t="shared" si="16"/>
        <v>Lake-032</v>
      </c>
      <c r="G1079" s="168" t="s">
        <v>7512</v>
      </c>
      <c r="H1079" s="162" t="s">
        <v>3704</v>
      </c>
    </row>
    <row r="1080" spans="1:8" x14ac:dyDescent="0.25">
      <c r="A1080" s="162" t="s">
        <v>3622</v>
      </c>
      <c r="B1080" s="162" t="s">
        <v>628</v>
      </c>
      <c r="C1080" s="162" t="s">
        <v>1020</v>
      </c>
      <c r="D1080" s="162" t="s">
        <v>3705</v>
      </c>
      <c r="E1080" s="163" t="s">
        <v>3706</v>
      </c>
      <c r="F1080" s="164" t="str">
        <f t="shared" si="16"/>
        <v>Lake-033</v>
      </c>
      <c r="G1080" s="168" t="s">
        <v>7513</v>
      </c>
      <c r="H1080" s="162" t="s">
        <v>3707</v>
      </c>
    </row>
    <row r="1081" spans="1:8" x14ac:dyDescent="0.25">
      <c r="A1081" s="162" t="s">
        <v>3622</v>
      </c>
      <c r="B1081" s="162" t="s">
        <v>628</v>
      </c>
      <c r="C1081" s="162" t="s">
        <v>1242</v>
      </c>
      <c r="D1081" s="162" t="s">
        <v>3708</v>
      </c>
      <c r="E1081" s="163" t="s">
        <v>3709</v>
      </c>
      <c r="F1081" s="164" t="str">
        <f t="shared" si="16"/>
        <v>Lake-034</v>
      </c>
      <c r="G1081" s="168" t="s">
        <v>7514</v>
      </c>
      <c r="H1081" s="162" t="s">
        <v>3710</v>
      </c>
    </row>
    <row r="1082" spans="1:8" x14ac:dyDescent="0.25">
      <c r="A1082" s="162" t="s">
        <v>3622</v>
      </c>
      <c r="B1082" s="162" t="s">
        <v>628</v>
      </c>
      <c r="C1082" s="162" t="s">
        <v>1245</v>
      </c>
      <c r="D1082" s="162" t="s">
        <v>3711</v>
      </c>
      <c r="E1082" s="163" t="s">
        <v>3712</v>
      </c>
      <c r="F1082" s="164" t="str">
        <f t="shared" si="16"/>
        <v>Lake-035</v>
      </c>
      <c r="G1082" s="168" t="s">
        <v>7515</v>
      </c>
      <c r="H1082" s="162" t="s">
        <v>3713</v>
      </c>
    </row>
    <row r="1083" spans="1:8" x14ac:dyDescent="0.25">
      <c r="A1083" s="162" t="s">
        <v>3622</v>
      </c>
      <c r="B1083" s="162" t="s">
        <v>628</v>
      </c>
      <c r="C1083" s="162" t="s">
        <v>1249</v>
      </c>
      <c r="D1083" s="162" t="s">
        <v>3714</v>
      </c>
      <c r="E1083" s="163" t="s">
        <v>3715</v>
      </c>
      <c r="F1083" s="164" t="str">
        <f t="shared" si="16"/>
        <v>Lake-036</v>
      </c>
      <c r="G1083" s="168" t="s">
        <v>7516</v>
      </c>
      <c r="H1083" s="162" t="s">
        <v>3716</v>
      </c>
    </row>
    <row r="1084" spans="1:8" x14ac:dyDescent="0.25">
      <c r="A1084" s="162" t="s">
        <v>3622</v>
      </c>
      <c r="B1084" s="162" t="s">
        <v>628</v>
      </c>
      <c r="C1084" s="162" t="s">
        <v>1253</v>
      </c>
      <c r="D1084" s="162" t="s">
        <v>3717</v>
      </c>
      <c r="E1084" s="163" t="s">
        <v>3718</v>
      </c>
      <c r="F1084" s="164" t="str">
        <f t="shared" si="16"/>
        <v>Lake-037</v>
      </c>
      <c r="G1084" s="168" t="s">
        <v>7517</v>
      </c>
      <c r="H1084" s="162" t="s">
        <v>3719</v>
      </c>
    </row>
    <row r="1085" spans="1:8" x14ac:dyDescent="0.25">
      <c r="A1085" s="162" t="s">
        <v>3622</v>
      </c>
      <c r="B1085" s="162" t="s">
        <v>628</v>
      </c>
      <c r="C1085" s="162" t="s">
        <v>584</v>
      </c>
      <c r="D1085" s="162" t="s">
        <v>3720</v>
      </c>
      <c r="E1085" s="163" t="s">
        <v>3721</v>
      </c>
      <c r="F1085" s="164" t="str">
        <f t="shared" si="16"/>
        <v>Lake-038</v>
      </c>
      <c r="G1085" s="168" t="s">
        <v>7518</v>
      </c>
      <c r="H1085" s="162" t="s">
        <v>3722</v>
      </c>
    </row>
    <row r="1086" spans="1:8" x14ac:dyDescent="0.25">
      <c r="A1086" s="162" t="s">
        <v>3622</v>
      </c>
      <c r="B1086" s="162" t="s">
        <v>628</v>
      </c>
      <c r="C1086" s="162" t="s">
        <v>588</v>
      </c>
      <c r="D1086" s="162" t="s">
        <v>3723</v>
      </c>
      <c r="E1086" s="163" t="s">
        <v>3724</v>
      </c>
      <c r="F1086" s="164" t="str">
        <f t="shared" si="16"/>
        <v>Lake-039</v>
      </c>
      <c r="G1086" s="168" t="s">
        <v>7519</v>
      </c>
      <c r="H1086" s="162" t="s">
        <v>3725</v>
      </c>
    </row>
    <row r="1087" spans="1:8" x14ac:dyDescent="0.25">
      <c r="A1087" s="162" t="s">
        <v>3622</v>
      </c>
      <c r="B1087" s="162" t="s">
        <v>628</v>
      </c>
      <c r="C1087" s="162" t="s">
        <v>595</v>
      </c>
      <c r="D1087" s="162" t="s">
        <v>3726</v>
      </c>
      <c r="E1087" s="163" t="s">
        <v>3727</v>
      </c>
      <c r="F1087" s="164" t="str">
        <f t="shared" si="16"/>
        <v>Lake-041</v>
      </c>
      <c r="G1087" s="168" t="s">
        <v>7520</v>
      </c>
      <c r="H1087" s="162" t="s">
        <v>3728</v>
      </c>
    </row>
    <row r="1088" spans="1:8" x14ac:dyDescent="0.25">
      <c r="A1088" s="162" t="s">
        <v>3622</v>
      </c>
      <c r="B1088" s="162" t="s">
        <v>628</v>
      </c>
      <c r="C1088" s="162" t="s">
        <v>599</v>
      </c>
      <c r="D1088" s="162" t="s">
        <v>3729</v>
      </c>
      <c r="E1088" s="163" t="s">
        <v>3730</v>
      </c>
      <c r="F1088" s="164" t="str">
        <f t="shared" si="16"/>
        <v>Lake-042</v>
      </c>
      <c r="G1088" s="168" t="s">
        <v>7521</v>
      </c>
      <c r="H1088" s="162" t="s">
        <v>3731</v>
      </c>
    </row>
    <row r="1089" spans="1:8" x14ac:dyDescent="0.25">
      <c r="A1089" s="162" t="s">
        <v>3622</v>
      </c>
      <c r="B1089" s="162" t="s">
        <v>628</v>
      </c>
      <c r="C1089" s="162" t="s">
        <v>603</v>
      </c>
      <c r="D1089" s="162" t="s">
        <v>3732</v>
      </c>
      <c r="E1089" s="163" t="s">
        <v>3733</v>
      </c>
      <c r="F1089" s="164" t="str">
        <f t="shared" si="16"/>
        <v>Lake-043</v>
      </c>
      <c r="G1089" s="168" t="s">
        <v>7522</v>
      </c>
      <c r="H1089" s="162" t="s">
        <v>3734</v>
      </c>
    </row>
    <row r="1090" spans="1:8" x14ac:dyDescent="0.25">
      <c r="A1090" s="162" t="s">
        <v>3622</v>
      </c>
      <c r="B1090" s="162" t="s">
        <v>628</v>
      </c>
      <c r="C1090" s="162" t="s">
        <v>607</v>
      </c>
      <c r="D1090" s="162" t="s">
        <v>3735</v>
      </c>
      <c r="E1090" s="163" t="s">
        <v>3736</v>
      </c>
      <c r="F1090" s="164" t="str">
        <f t="shared" si="16"/>
        <v>Lake-044</v>
      </c>
      <c r="G1090" s="168" t="s">
        <v>7523</v>
      </c>
      <c r="H1090" s="162" t="s">
        <v>3737</v>
      </c>
    </row>
    <row r="1091" spans="1:8" x14ac:dyDescent="0.25">
      <c r="A1091" s="162" t="s">
        <v>3622</v>
      </c>
      <c r="B1091" s="162" t="s">
        <v>628</v>
      </c>
      <c r="C1091" s="162" t="s">
        <v>611</v>
      </c>
      <c r="D1091" s="162" t="s">
        <v>3738</v>
      </c>
      <c r="E1091" s="163" t="s">
        <v>3739</v>
      </c>
      <c r="F1091" s="164" t="str">
        <f t="shared" ref="F1091:F1154" si="17">B1091&amp;"-"&amp;C1091</f>
        <v>Lake-045</v>
      </c>
      <c r="G1091" s="168" t="s">
        <v>7524</v>
      </c>
      <c r="H1091" s="162" t="s">
        <v>3740</v>
      </c>
    </row>
    <row r="1092" spans="1:8" x14ac:dyDescent="0.25">
      <c r="A1092" s="162" t="s">
        <v>3622</v>
      </c>
      <c r="B1092" s="162" t="s">
        <v>628</v>
      </c>
      <c r="C1092" s="162" t="s">
        <v>615</v>
      </c>
      <c r="D1092" s="162" t="s">
        <v>3741</v>
      </c>
      <c r="E1092" s="163" t="s">
        <v>3742</v>
      </c>
      <c r="F1092" s="164" t="str">
        <f t="shared" si="17"/>
        <v>Lake-046</v>
      </c>
      <c r="G1092" s="168" t="s">
        <v>7525</v>
      </c>
      <c r="H1092" s="162" t="s">
        <v>3743</v>
      </c>
    </row>
    <row r="1093" spans="1:8" x14ac:dyDescent="0.25">
      <c r="A1093" s="162" t="s">
        <v>3622</v>
      </c>
      <c r="B1093" s="162" t="s">
        <v>628</v>
      </c>
      <c r="C1093" s="162" t="s">
        <v>619</v>
      </c>
      <c r="D1093" s="162" t="s">
        <v>3744</v>
      </c>
      <c r="E1093" s="163" t="s">
        <v>3745</v>
      </c>
      <c r="F1093" s="164" t="str">
        <f t="shared" si="17"/>
        <v>Lake-047</v>
      </c>
      <c r="G1093" s="168" t="s">
        <v>7526</v>
      </c>
      <c r="H1093" s="162" t="s">
        <v>3746</v>
      </c>
    </row>
    <row r="1094" spans="1:8" x14ac:dyDescent="0.25">
      <c r="A1094" s="162" t="s">
        <v>3622</v>
      </c>
      <c r="B1094" s="162" t="s">
        <v>628</v>
      </c>
      <c r="C1094" s="162" t="s">
        <v>647</v>
      </c>
      <c r="D1094" s="162" t="s">
        <v>3747</v>
      </c>
      <c r="E1094" s="163" t="s">
        <v>3748</v>
      </c>
      <c r="F1094" s="164" t="str">
        <f t="shared" si="17"/>
        <v>Lake-054</v>
      </c>
      <c r="G1094" s="168" t="s">
        <v>7527</v>
      </c>
      <c r="H1094" s="162" t="s">
        <v>3746</v>
      </c>
    </row>
    <row r="1095" spans="1:8" x14ac:dyDescent="0.25">
      <c r="A1095" s="162" t="s">
        <v>3622</v>
      </c>
      <c r="B1095" s="162" t="s">
        <v>628</v>
      </c>
      <c r="C1095" s="162" t="s">
        <v>651</v>
      </c>
      <c r="D1095" s="162" t="s">
        <v>3749</v>
      </c>
      <c r="E1095" s="163" t="s">
        <v>3750</v>
      </c>
      <c r="F1095" s="164" t="str">
        <f t="shared" si="17"/>
        <v>Lake-055</v>
      </c>
      <c r="G1095" s="168" t="s">
        <v>7528</v>
      </c>
      <c r="H1095" s="162" t="s">
        <v>3751</v>
      </c>
    </row>
    <row r="1096" spans="1:8" x14ac:dyDescent="0.25">
      <c r="A1096" s="162" t="s">
        <v>3622</v>
      </c>
      <c r="B1096" s="162" t="s">
        <v>628</v>
      </c>
      <c r="C1096" s="162" t="s">
        <v>655</v>
      </c>
      <c r="D1096" s="162" t="s">
        <v>3752</v>
      </c>
      <c r="E1096" s="163" t="s">
        <v>3753</v>
      </c>
      <c r="F1096" s="164" t="str">
        <f t="shared" si="17"/>
        <v>Lake-056</v>
      </c>
      <c r="G1096" s="168" t="s">
        <v>7529</v>
      </c>
      <c r="H1096" s="162" t="s">
        <v>3754</v>
      </c>
    </row>
    <row r="1097" spans="1:8" x14ac:dyDescent="0.25">
      <c r="A1097" s="162" t="s">
        <v>3622</v>
      </c>
      <c r="B1097" s="162" t="s">
        <v>628</v>
      </c>
      <c r="C1097" s="162" t="s">
        <v>659</v>
      </c>
      <c r="D1097" s="162" t="s">
        <v>3755</v>
      </c>
      <c r="E1097" s="163" t="s">
        <v>3756</v>
      </c>
      <c r="F1097" s="164" t="str">
        <f t="shared" si="17"/>
        <v>Lake-057</v>
      </c>
      <c r="G1097" s="168" t="s">
        <v>7530</v>
      </c>
      <c r="H1097" s="162" t="s">
        <v>3757</v>
      </c>
    </row>
    <row r="1098" spans="1:8" x14ac:dyDescent="0.25">
      <c r="A1098" s="162" t="s">
        <v>3622</v>
      </c>
      <c r="B1098" s="162" t="s">
        <v>628</v>
      </c>
      <c r="C1098" s="162" t="s">
        <v>663</v>
      </c>
      <c r="D1098" s="162" t="s">
        <v>3758</v>
      </c>
      <c r="E1098" s="163" t="s">
        <v>3759</v>
      </c>
      <c r="F1098" s="164" t="str">
        <f t="shared" si="17"/>
        <v>Lake-058</v>
      </c>
      <c r="G1098" s="168" t="s">
        <v>7531</v>
      </c>
      <c r="H1098" s="162" t="s">
        <v>3760</v>
      </c>
    </row>
    <row r="1099" spans="1:8" x14ac:dyDescent="0.25">
      <c r="A1099" s="162" t="s">
        <v>3622</v>
      </c>
      <c r="B1099" s="162" t="s">
        <v>628</v>
      </c>
      <c r="C1099" s="162" t="s">
        <v>667</v>
      </c>
      <c r="D1099" s="162" t="s">
        <v>3761</v>
      </c>
      <c r="E1099" s="163" t="s">
        <v>3762</v>
      </c>
      <c r="F1099" s="164" t="str">
        <f t="shared" si="17"/>
        <v>Lake-059</v>
      </c>
      <c r="G1099" s="168" t="s">
        <v>7532</v>
      </c>
      <c r="H1099" s="162" t="s">
        <v>3763</v>
      </c>
    </row>
    <row r="1100" spans="1:8" x14ac:dyDescent="0.25">
      <c r="A1100" s="162" t="s">
        <v>3764</v>
      </c>
      <c r="B1100" s="162" t="s">
        <v>3765</v>
      </c>
      <c r="C1100" s="162" t="s">
        <v>490</v>
      </c>
      <c r="D1100" s="162" t="s">
        <v>1279</v>
      </c>
      <c r="E1100" s="163" t="s">
        <v>3766</v>
      </c>
      <c r="F1100" s="164" t="str">
        <f t="shared" si="17"/>
        <v>LaPorte-001</v>
      </c>
      <c r="G1100" s="168" t="s">
        <v>7533</v>
      </c>
      <c r="H1100" s="162" t="s">
        <v>3767</v>
      </c>
    </row>
    <row r="1101" spans="1:8" x14ac:dyDescent="0.25">
      <c r="A1101" s="162" t="s">
        <v>3764</v>
      </c>
      <c r="B1101" s="162" t="s">
        <v>3765</v>
      </c>
      <c r="C1101" s="162" t="s">
        <v>494</v>
      </c>
      <c r="D1101" s="162" t="s">
        <v>3768</v>
      </c>
      <c r="E1101" s="163" t="s">
        <v>3769</v>
      </c>
      <c r="F1101" s="164" t="str">
        <f t="shared" si="17"/>
        <v>LaPorte-002</v>
      </c>
      <c r="G1101" s="168" t="s">
        <v>7534</v>
      </c>
      <c r="H1101" s="162" t="s">
        <v>3770</v>
      </c>
    </row>
    <row r="1102" spans="1:8" x14ac:dyDescent="0.25">
      <c r="A1102" s="162" t="s">
        <v>3764</v>
      </c>
      <c r="B1102" s="162" t="s">
        <v>3765</v>
      </c>
      <c r="C1102" s="162" t="s">
        <v>522</v>
      </c>
      <c r="D1102" s="162" t="s">
        <v>3771</v>
      </c>
      <c r="E1102" s="163" t="s">
        <v>3772</v>
      </c>
      <c r="F1102" s="164" t="str">
        <f t="shared" si="17"/>
        <v>LaPorte-009</v>
      </c>
      <c r="G1102" s="168" t="s">
        <v>7535</v>
      </c>
      <c r="H1102" s="162" t="s">
        <v>3773</v>
      </c>
    </row>
    <row r="1103" spans="1:8" x14ac:dyDescent="0.25">
      <c r="A1103" s="162" t="s">
        <v>3764</v>
      </c>
      <c r="B1103" s="162" t="s">
        <v>3765</v>
      </c>
      <c r="C1103" s="162" t="s">
        <v>526</v>
      </c>
      <c r="D1103" s="162" t="s">
        <v>3774</v>
      </c>
      <c r="E1103" s="163" t="s">
        <v>3775</v>
      </c>
      <c r="F1103" s="164" t="str">
        <f t="shared" si="17"/>
        <v>LaPorte-010</v>
      </c>
      <c r="G1103" s="168" t="s">
        <v>7536</v>
      </c>
      <c r="H1103" s="162" t="s">
        <v>3776</v>
      </c>
    </row>
    <row r="1104" spans="1:8" x14ac:dyDescent="0.25">
      <c r="A1104" s="162" t="s">
        <v>3764</v>
      </c>
      <c r="B1104" s="162" t="s">
        <v>3765</v>
      </c>
      <c r="C1104" s="162" t="s">
        <v>530</v>
      </c>
      <c r="D1104" s="162" t="s">
        <v>3777</v>
      </c>
      <c r="E1104" s="163" t="s">
        <v>3778</v>
      </c>
      <c r="F1104" s="164" t="str">
        <f t="shared" si="17"/>
        <v>LaPorte-011</v>
      </c>
      <c r="G1104" s="168" t="s">
        <v>7537</v>
      </c>
      <c r="H1104" s="162" t="s">
        <v>3779</v>
      </c>
    </row>
    <row r="1105" spans="1:8" x14ac:dyDescent="0.25">
      <c r="A1105" s="162" t="s">
        <v>3764</v>
      </c>
      <c r="B1105" s="162" t="s">
        <v>3765</v>
      </c>
      <c r="C1105" s="162" t="s">
        <v>534</v>
      </c>
      <c r="D1105" s="162" t="s">
        <v>3780</v>
      </c>
      <c r="E1105" s="163" t="s">
        <v>3781</v>
      </c>
      <c r="F1105" s="164" t="str">
        <f t="shared" si="17"/>
        <v>LaPorte-012</v>
      </c>
      <c r="G1105" s="168" t="s">
        <v>7538</v>
      </c>
      <c r="H1105" s="162" t="s">
        <v>3782</v>
      </c>
    </row>
    <row r="1106" spans="1:8" x14ac:dyDescent="0.25">
      <c r="A1106" s="162" t="s">
        <v>3764</v>
      </c>
      <c r="B1106" s="162" t="s">
        <v>3765</v>
      </c>
      <c r="C1106" s="162" t="s">
        <v>570</v>
      </c>
      <c r="D1106" s="162" t="s">
        <v>3783</v>
      </c>
      <c r="E1106" s="163" t="s">
        <v>3784</v>
      </c>
      <c r="F1106" s="164" t="str">
        <f t="shared" si="17"/>
        <v>LaPorte-021</v>
      </c>
      <c r="G1106" s="168" t="s">
        <v>7539</v>
      </c>
      <c r="H1106" s="162" t="s">
        <v>3785</v>
      </c>
    </row>
    <row r="1107" spans="1:8" x14ac:dyDescent="0.25">
      <c r="A1107" s="162" t="s">
        <v>3764</v>
      </c>
      <c r="B1107" s="162" t="s">
        <v>3765</v>
      </c>
      <c r="C1107" s="162" t="s">
        <v>574</v>
      </c>
      <c r="D1107" s="162" t="s">
        <v>3786</v>
      </c>
      <c r="E1107" s="163" t="s">
        <v>3787</v>
      </c>
      <c r="F1107" s="164" t="str">
        <f t="shared" si="17"/>
        <v>LaPorte-022</v>
      </c>
      <c r="G1107" s="168" t="s">
        <v>7540</v>
      </c>
      <c r="H1107" s="162" t="s">
        <v>3788</v>
      </c>
    </row>
    <row r="1108" spans="1:8" x14ac:dyDescent="0.25">
      <c r="A1108" s="162" t="s">
        <v>3764</v>
      </c>
      <c r="B1108" s="162" t="s">
        <v>3765</v>
      </c>
      <c r="C1108" s="162" t="s">
        <v>578</v>
      </c>
      <c r="D1108" s="162" t="s">
        <v>3789</v>
      </c>
      <c r="E1108" s="163" t="s">
        <v>3790</v>
      </c>
      <c r="F1108" s="164" t="str">
        <f t="shared" si="17"/>
        <v>LaPorte-023</v>
      </c>
      <c r="G1108" s="168" t="s">
        <v>7541</v>
      </c>
      <c r="H1108" s="162" t="s">
        <v>3791</v>
      </c>
    </row>
    <row r="1109" spans="1:8" x14ac:dyDescent="0.25">
      <c r="A1109" s="162" t="s">
        <v>3764</v>
      </c>
      <c r="B1109" s="162" t="s">
        <v>3765</v>
      </c>
      <c r="C1109" s="162" t="s">
        <v>845</v>
      </c>
      <c r="D1109" s="162" t="s">
        <v>3792</v>
      </c>
      <c r="E1109" s="163" t="s">
        <v>3793</v>
      </c>
      <c r="F1109" s="164" t="str">
        <f t="shared" si="17"/>
        <v>LaPorte-024</v>
      </c>
      <c r="G1109" s="168" t="s">
        <v>7542</v>
      </c>
      <c r="H1109" s="162" t="s">
        <v>3794</v>
      </c>
    </row>
    <row r="1110" spans="1:8" x14ac:dyDescent="0.25">
      <c r="A1110" s="162" t="s">
        <v>3764</v>
      </c>
      <c r="B1110" s="162" t="s">
        <v>3765</v>
      </c>
      <c r="C1110" s="162" t="s">
        <v>849</v>
      </c>
      <c r="D1110" s="162" t="s">
        <v>3795</v>
      </c>
      <c r="E1110" s="163" t="s">
        <v>3796</v>
      </c>
      <c r="F1110" s="164" t="str">
        <f t="shared" si="17"/>
        <v>LaPorte-025</v>
      </c>
      <c r="G1110" s="168" t="s">
        <v>7543</v>
      </c>
      <c r="H1110" s="162" t="s">
        <v>3797</v>
      </c>
    </row>
    <row r="1111" spans="1:8" x14ac:dyDescent="0.25">
      <c r="A1111" s="162" t="s">
        <v>3764</v>
      </c>
      <c r="B1111" s="162" t="s">
        <v>3765</v>
      </c>
      <c r="C1111" s="162" t="s">
        <v>1001</v>
      </c>
      <c r="D1111" s="162" t="s">
        <v>3798</v>
      </c>
      <c r="E1111" s="163" t="s">
        <v>3799</v>
      </c>
      <c r="F1111" s="164" t="str">
        <f t="shared" si="17"/>
        <v>LaPorte-026</v>
      </c>
      <c r="G1111" s="168" t="s">
        <v>7544</v>
      </c>
      <c r="H1111" s="162" t="s">
        <v>3800</v>
      </c>
    </row>
    <row r="1112" spans="1:8" x14ac:dyDescent="0.25">
      <c r="A1112" s="162" t="s">
        <v>3764</v>
      </c>
      <c r="B1112" s="162" t="s">
        <v>3765</v>
      </c>
      <c r="C1112" s="162" t="s">
        <v>1004</v>
      </c>
      <c r="D1112" s="162" t="s">
        <v>3801</v>
      </c>
      <c r="E1112" s="163" t="s">
        <v>3802</v>
      </c>
      <c r="F1112" s="164" t="str">
        <f t="shared" si="17"/>
        <v>LaPorte-027</v>
      </c>
      <c r="G1112" s="168" t="s">
        <v>7545</v>
      </c>
      <c r="H1112" s="162" t="s">
        <v>3803</v>
      </c>
    </row>
    <row r="1113" spans="1:8" x14ac:dyDescent="0.25">
      <c r="A1113" s="162" t="s">
        <v>3764</v>
      </c>
      <c r="B1113" s="162" t="s">
        <v>3765</v>
      </c>
      <c r="C1113" s="162" t="s">
        <v>1223</v>
      </c>
      <c r="D1113" s="162" t="s">
        <v>3804</v>
      </c>
      <c r="E1113" s="163" t="s">
        <v>3805</v>
      </c>
      <c r="F1113" s="164" t="str">
        <f t="shared" si="17"/>
        <v>LaPorte-028</v>
      </c>
      <c r="G1113" s="168" t="s">
        <v>7546</v>
      </c>
      <c r="H1113" s="162" t="s">
        <v>3806</v>
      </c>
    </row>
    <row r="1114" spans="1:8" x14ac:dyDescent="0.25">
      <c r="A1114" s="162" t="s">
        <v>3764</v>
      </c>
      <c r="B1114" s="162" t="s">
        <v>3765</v>
      </c>
      <c r="C1114" s="162" t="s">
        <v>599</v>
      </c>
      <c r="D1114" s="162" t="s">
        <v>934</v>
      </c>
      <c r="E1114" s="163" t="s">
        <v>3807</v>
      </c>
      <c r="F1114" s="164" t="str">
        <f t="shared" si="17"/>
        <v>LaPorte-042</v>
      </c>
      <c r="G1114" s="168" t="s">
        <v>7547</v>
      </c>
      <c r="H1114" s="162" t="s">
        <v>3808</v>
      </c>
    </row>
    <row r="1115" spans="1:8" x14ac:dyDescent="0.25">
      <c r="A1115" s="162" t="s">
        <v>3764</v>
      </c>
      <c r="B1115" s="162" t="s">
        <v>3765</v>
      </c>
      <c r="C1115" s="162" t="s">
        <v>603</v>
      </c>
      <c r="D1115" s="162" t="s">
        <v>3809</v>
      </c>
      <c r="E1115" s="163" t="s">
        <v>3810</v>
      </c>
      <c r="F1115" s="164" t="str">
        <f t="shared" si="17"/>
        <v>LaPorte-043</v>
      </c>
      <c r="G1115" s="168" t="s">
        <v>7548</v>
      </c>
      <c r="H1115" s="162" t="s">
        <v>3811</v>
      </c>
    </row>
    <row r="1116" spans="1:8" x14ac:dyDescent="0.25">
      <c r="A1116" s="162" t="s">
        <v>3764</v>
      </c>
      <c r="B1116" s="162" t="s">
        <v>3765</v>
      </c>
      <c r="C1116" s="162" t="s">
        <v>607</v>
      </c>
      <c r="D1116" s="162" t="s">
        <v>943</v>
      </c>
      <c r="E1116" s="163" t="s">
        <v>3812</v>
      </c>
      <c r="F1116" s="164" t="str">
        <f t="shared" si="17"/>
        <v>LaPorte-044</v>
      </c>
      <c r="G1116" s="168" t="s">
        <v>7549</v>
      </c>
      <c r="H1116" s="162" t="s">
        <v>3813</v>
      </c>
    </row>
    <row r="1117" spans="1:8" x14ac:dyDescent="0.25">
      <c r="A1117" s="162" t="s">
        <v>3764</v>
      </c>
      <c r="B1117" s="162" t="s">
        <v>3765</v>
      </c>
      <c r="C1117" s="162" t="s">
        <v>611</v>
      </c>
      <c r="D1117" s="162" t="s">
        <v>3814</v>
      </c>
      <c r="E1117" s="163" t="s">
        <v>3815</v>
      </c>
      <c r="F1117" s="164" t="str">
        <f t="shared" si="17"/>
        <v>LaPorte-045</v>
      </c>
      <c r="G1117" s="168" t="s">
        <v>7550</v>
      </c>
      <c r="H1117" s="162" t="s">
        <v>3816</v>
      </c>
    </row>
    <row r="1118" spans="1:8" x14ac:dyDescent="0.25">
      <c r="A1118" s="162" t="s">
        <v>3764</v>
      </c>
      <c r="B1118" s="162" t="s">
        <v>3765</v>
      </c>
      <c r="C1118" s="162" t="s">
        <v>615</v>
      </c>
      <c r="D1118" s="162" t="s">
        <v>3817</v>
      </c>
      <c r="E1118" s="163" t="s">
        <v>3818</v>
      </c>
      <c r="F1118" s="164" t="str">
        <f t="shared" si="17"/>
        <v>LaPorte-046</v>
      </c>
      <c r="G1118" s="168" t="s">
        <v>7551</v>
      </c>
      <c r="H1118" s="162" t="s">
        <v>3819</v>
      </c>
    </row>
    <row r="1119" spans="1:8" x14ac:dyDescent="0.25">
      <c r="A1119" s="162" t="s">
        <v>3764</v>
      </c>
      <c r="B1119" s="162" t="s">
        <v>3765</v>
      </c>
      <c r="C1119" s="162" t="s">
        <v>619</v>
      </c>
      <c r="D1119" s="162" t="s">
        <v>3820</v>
      </c>
      <c r="E1119" s="163" t="s">
        <v>3821</v>
      </c>
      <c r="F1119" s="164" t="str">
        <f t="shared" si="17"/>
        <v>LaPorte-047</v>
      </c>
      <c r="G1119" s="168" t="s">
        <v>7552</v>
      </c>
      <c r="H1119" s="162" t="s">
        <v>3822</v>
      </c>
    </row>
    <row r="1120" spans="1:8" x14ac:dyDescent="0.25">
      <c r="A1120" s="162" t="s">
        <v>3764</v>
      </c>
      <c r="B1120" s="162" t="s">
        <v>3765</v>
      </c>
      <c r="C1120" s="162" t="s">
        <v>623</v>
      </c>
      <c r="D1120" s="162" t="s">
        <v>3823</v>
      </c>
      <c r="E1120" s="163" t="s">
        <v>3824</v>
      </c>
      <c r="F1120" s="164" t="str">
        <f t="shared" si="17"/>
        <v>LaPorte-048</v>
      </c>
      <c r="G1120" s="168" t="s">
        <v>7553</v>
      </c>
      <c r="H1120" s="162" t="s">
        <v>3825</v>
      </c>
    </row>
    <row r="1121" spans="1:8" x14ac:dyDescent="0.25">
      <c r="A1121" s="162" t="s">
        <v>3764</v>
      </c>
      <c r="B1121" s="162" t="s">
        <v>3765</v>
      </c>
      <c r="C1121" s="162" t="s">
        <v>627</v>
      </c>
      <c r="D1121" s="162" t="s">
        <v>3826</v>
      </c>
      <c r="E1121" s="163" t="s">
        <v>3827</v>
      </c>
      <c r="F1121" s="164" t="str">
        <f t="shared" si="17"/>
        <v>LaPorte-049</v>
      </c>
      <c r="G1121" s="168" t="s">
        <v>7554</v>
      </c>
      <c r="H1121" s="162" t="s">
        <v>3828</v>
      </c>
    </row>
    <row r="1122" spans="1:8" x14ac:dyDescent="0.25">
      <c r="A1122" s="162" t="s">
        <v>3764</v>
      </c>
      <c r="B1122" s="162" t="s">
        <v>3765</v>
      </c>
      <c r="C1122" s="162" t="s">
        <v>631</v>
      </c>
      <c r="D1122" s="162" t="s">
        <v>3829</v>
      </c>
      <c r="E1122" s="163" t="s">
        <v>3830</v>
      </c>
      <c r="F1122" s="164" t="str">
        <f t="shared" si="17"/>
        <v>LaPorte-050</v>
      </c>
      <c r="G1122" s="168" t="s">
        <v>7555</v>
      </c>
      <c r="H1122" s="162" t="s">
        <v>3831</v>
      </c>
    </row>
    <row r="1123" spans="1:8" x14ac:dyDescent="0.25">
      <c r="A1123" s="162" t="s">
        <v>3764</v>
      </c>
      <c r="B1123" s="162" t="s">
        <v>3765</v>
      </c>
      <c r="C1123" s="162" t="s">
        <v>635</v>
      </c>
      <c r="D1123" s="162" t="s">
        <v>3594</v>
      </c>
      <c r="E1123" s="163" t="s">
        <v>3832</v>
      </c>
      <c r="F1123" s="164" t="str">
        <f t="shared" si="17"/>
        <v>LaPorte-051</v>
      </c>
      <c r="G1123" s="168" t="s">
        <v>7556</v>
      </c>
      <c r="H1123" s="162" t="s">
        <v>3833</v>
      </c>
    </row>
    <row r="1124" spans="1:8" x14ac:dyDescent="0.25">
      <c r="A1124" s="162" t="s">
        <v>3764</v>
      </c>
      <c r="B1124" s="162" t="s">
        <v>3765</v>
      </c>
      <c r="C1124" s="162" t="s">
        <v>639</v>
      </c>
      <c r="D1124" s="162" t="s">
        <v>3834</v>
      </c>
      <c r="E1124" s="163" t="s">
        <v>3835</v>
      </c>
      <c r="F1124" s="164" t="str">
        <f t="shared" si="17"/>
        <v>LaPorte-052</v>
      </c>
      <c r="G1124" s="168" t="s">
        <v>7557</v>
      </c>
      <c r="H1124" s="162" t="s">
        <v>3836</v>
      </c>
    </row>
    <row r="1125" spans="1:8" x14ac:dyDescent="0.25">
      <c r="A1125" s="162" t="s">
        <v>3764</v>
      </c>
      <c r="B1125" s="162" t="s">
        <v>3765</v>
      </c>
      <c r="C1125" s="162" t="s">
        <v>643</v>
      </c>
      <c r="D1125" s="162" t="s">
        <v>3837</v>
      </c>
      <c r="E1125" s="163" t="s">
        <v>3838</v>
      </c>
      <c r="F1125" s="164" t="str">
        <f t="shared" si="17"/>
        <v>LaPorte-053</v>
      </c>
      <c r="G1125" s="168" t="s">
        <v>7558</v>
      </c>
      <c r="H1125" s="162" t="s">
        <v>3839</v>
      </c>
    </row>
    <row r="1126" spans="1:8" x14ac:dyDescent="0.25">
      <c r="A1126" s="162" t="s">
        <v>3764</v>
      </c>
      <c r="B1126" s="162" t="s">
        <v>3765</v>
      </c>
      <c r="C1126" s="162" t="s">
        <v>647</v>
      </c>
      <c r="D1126" s="162" t="s">
        <v>3840</v>
      </c>
      <c r="E1126" s="163" t="s">
        <v>3841</v>
      </c>
      <c r="F1126" s="164" t="str">
        <f t="shared" si="17"/>
        <v>LaPorte-054</v>
      </c>
      <c r="G1126" s="168" t="s">
        <v>7559</v>
      </c>
      <c r="H1126" s="162" t="s">
        <v>3842</v>
      </c>
    </row>
    <row r="1127" spans="1:8" x14ac:dyDescent="0.25">
      <c r="A1127" s="162" t="s">
        <v>3764</v>
      </c>
      <c r="B1127" s="162" t="s">
        <v>3765</v>
      </c>
      <c r="C1127" s="162" t="s">
        <v>651</v>
      </c>
      <c r="D1127" s="162" t="s">
        <v>2714</v>
      </c>
      <c r="E1127" s="163" t="s">
        <v>3843</v>
      </c>
      <c r="F1127" s="164" t="str">
        <f t="shared" si="17"/>
        <v>LaPorte-055</v>
      </c>
      <c r="G1127" s="168" t="s">
        <v>7560</v>
      </c>
      <c r="H1127" s="162" t="s">
        <v>3844</v>
      </c>
    </row>
    <row r="1128" spans="1:8" x14ac:dyDescent="0.25">
      <c r="A1128" s="162" t="s">
        <v>3764</v>
      </c>
      <c r="B1128" s="162" t="s">
        <v>3765</v>
      </c>
      <c r="C1128" s="162" t="s">
        <v>655</v>
      </c>
      <c r="D1128" s="162" t="s">
        <v>3845</v>
      </c>
      <c r="E1128" s="163" t="s">
        <v>3846</v>
      </c>
      <c r="F1128" s="164" t="str">
        <f t="shared" si="17"/>
        <v>LaPorte-056</v>
      </c>
      <c r="G1128" s="168" t="s">
        <v>7561</v>
      </c>
      <c r="H1128" s="162" t="s">
        <v>3847</v>
      </c>
    </row>
    <row r="1129" spans="1:8" x14ac:dyDescent="0.25">
      <c r="A1129" s="162" t="s">
        <v>3764</v>
      </c>
      <c r="B1129" s="162" t="s">
        <v>3765</v>
      </c>
      <c r="C1129" s="162" t="s">
        <v>659</v>
      </c>
      <c r="D1129" s="162" t="s">
        <v>3848</v>
      </c>
      <c r="E1129" s="163" t="s">
        <v>3849</v>
      </c>
      <c r="F1129" s="164" t="str">
        <f t="shared" si="17"/>
        <v>LaPorte-057</v>
      </c>
      <c r="G1129" s="168" t="s">
        <v>7562</v>
      </c>
      <c r="H1129" s="162" t="s">
        <v>3850</v>
      </c>
    </row>
    <row r="1130" spans="1:8" x14ac:dyDescent="0.25">
      <c r="A1130" s="162" t="s">
        <v>3764</v>
      </c>
      <c r="B1130" s="162" t="s">
        <v>3765</v>
      </c>
      <c r="C1130" s="162" t="s">
        <v>663</v>
      </c>
      <c r="D1130" s="162" t="s">
        <v>3851</v>
      </c>
      <c r="E1130" s="163" t="s">
        <v>3852</v>
      </c>
      <c r="F1130" s="164" t="str">
        <f t="shared" si="17"/>
        <v>LaPorte-058</v>
      </c>
      <c r="G1130" s="168" t="s">
        <v>7563</v>
      </c>
      <c r="H1130" s="162" t="s">
        <v>3853</v>
      </c>
    </row>
    <row r="1131" spans="1:8" x14ac:dyDescent="0.25">
      <c r="A1131" s="162" t="s">
        <v>3764</v>
      </c>
      <c r="B1131" s="162" t="s">
        <v>3765</v>
      </c>
      <c r="C1131" s="162" t="s">
        <v>667</v>
      </c>
      <c r="D1131" s="162" t="s">
        <v>3854</v>
      </c>
      <c r="E1131" s="163" t="s">
        <v>3855</v>
      </c>
      <c r="F1131" s="164" t="str">
        <f t="shared" si="17"/>
        <v>LaPorte-059</v>
      </c>
      <c r="G1131" s="168" t="s">
        <v>7564</v>
      </c>
      <c r="H1131" s="162" t="s">
        <v>3856</v>
      </c>
    </row>
    <row r="1132" spans="1:8" x14ac:dyDescent="0.25">
      <c r="A1132" s="162" t="s">
        <v>3764</v>
      </c>
      <c r="B1132" s="162" t="s">
        <v>3765</v>
      </c>
      <c r="C1132" s="162" t="s">
        <v>671</v>
      </c>
      <c r="D1132" s="162" t="s">
        <v>3857</v>
      </c>
      <c r="E1132" s="163" t="s">
        <v>3858</v>
      </c>
      <c r="F1132" s="164" t="str">
        <f t="shared" si="17"/>
        <v>LaPorte-060</v>
      </c>
      <c r="G1132" s="168" t="s">
        <v>7565</v>
      </c>
      <c r="H1132" s="162" t="s">
        <v>3859</v>
      </c>
    </row>
    <row r="1133" spans="1:8" x14ac:dyDescent="0.25">
      <c r="A1133" s="162" t="s">
        <v>3764</v>
      </c>
      <c r="B1133" s="162" t="s">
        <v>3765</v>
      </c>
      <c r="C1133" s="162" t="s">
        <v>675</v>
      </c>
      <c r="D1133" s="162" t="s">
        <v>3860</v>
      </c>
      <c r="E1133" s="163" t="s">
        <v>3861</v>
      </c>
      <c r="F1133" s="164" t="str">
        <f t="shared" si="17"/>
        <v>LaPorte-061</v>
      </c>
      <c r="G1133" s="168" t="s">
        <v>7566</v>
      </c>
      <c r="H1133" s="162" t="s">
        <v>3862</v>
      </c>
    </row>
    <row r="1134" spans="1:8" x14ac:dyDescent="0.25">
      <c r="A1134" s="162" t="s">
        <v>3764</v>
      </c>
      <c r="B1134" s="162" t="s">
        <v>3765</v>
      </c>
      <c r="C1134" s="162" t="s">
        <v>679</v>
      </c>
      <c r="D1134" s="162" t="s">
        <v>2173</v>
      </c>
      <c r="E1134" s="163" t="s">
        <v>3863</v>
      </c>
      <c r="F1134" s="164" t="str">
        <f t="shared" si="17"/>
        <v>LaPorte-062</v>
      </c>
      <c r="G1134" s="168" t="s">
        <v>7567</v>
      </c>
      <c r="H1134" s="162" t="s">
        <v>3037</v>
      </c>
    </row>
    <row r="1135" spans="1:8" x14ac:dyDescent="0.25">
      <c r="A1135" s="162" t="s">
        <v>3764</v>
      </c>
      <c r="B1135" s="162" t="s">
        <v>3765</v>
      </c>
      <c r="C1135" s="162" t="s">
        <v>683</v>
      </c>
      <c r="D1135" s="162" t="s">
        <v>3864</v>
      </c>
      <c r="E1135" s="163" t="s">
        <v>3865</v>
      </c>
      <c r="F1135" s="164" t="str">
        <f t="shared" si="17"/>
        <v>LaPorte-063</v>
      </c>
      <c r="G1135" s="168" t="s">
        <v>7568</v>
      </c>
      <c r="H1135" s="162" t="s">
        <v>3866</v>
      </c>
    </row>
    <row r="1136" spans="1:8" x14ac:dyDescent="0.25">
      <c r="A1136" s="162" t="s">
        <v>3764</v>
      </c>
      <c r="B1136" s="162" t="s">
        <v>3765</v>
      </c>
      <c r="C1136" s="162" t="s">
        <v>687</v>
      </c>
      <c r="D1136" s="162" t="s">
        <v>551</v>
      </c>
      <c r="E1136" s="163" t="s">
        <v>3867</v>
      </c>
      <c r="F1136" s="164" t="str">
        <f t="shared" si="17"/>
        <v>LaPorte-064</v>
      </c>
      <c r="G1136" s="168" t="s">
        <v>7569</v>
      </c>
      <c r="H1136" s="162" t="s">
        <v>3868</v>
      </c>
    </row>
    <row r="1137" spans="1:8" x14ac:dyDescent="0.25">
      <c r="A1137" s="162" t="s">
        <v>3764</v>
      </c>
      <c r="B1137" s="162" t="s">
        <v>3765</v>
      </c>
      <c r="C1137" s="162" t="s">
        <v>691</v>
      </c>
      <c r="D1137" s="162" t="s">
        <v>3869</v>
      </c>
      <c r="E1137" s="163" t="s">
        <v>3870</v>
      </c>
      <c r="F1137" s="164" t="str">
        <f t="shared" si="17"/>
        <v>LaPorte-065</v>
      </c>
      <c r="G1137" s="168" t="s">
        <v>7570</v>
      </c>
      <c r="H1137" s="162" t="s">
        <v>3871</v>
      </c>
    </row>
    <row r="1138" spans="1:8" x14ac:dyDescent="0.25">
      <c r="A1138" s="162" t="s">
        <v>3764</v>
      </c>
      <c r="B1138" s="162" t="s">
        <v>3765</v>
      </c>
      <c r="C1138" s="162" t="s">
        <v>695</v>
      </c>
      <c r="D1138" s="162" t="s">
        <v>981</v>
      </c>
      <c r="E1138" s="163" t="s">
        <v>3872</v>
      </c>
      <c r="F1138" s="164" t="str">
        <f t="shared" si="17"/>
        <v>LaPorte-066</v>
      </c>
      <c r="G1138" s="168" t="s">
        <v>7571</v>
      </c>
      <c r="H1138" s="162" t="s">
        <v>3873</v>
      </c>
    </row>
    <row r="1139" spans="1:8" x14ac:dyDescent="0.25">
      <c r="A1139" s="162" t="s">
        <v>3764</v>
      </c>
      <c r="B1139" s="162" t="s">
        <v>3765</v>
      </c>
      <c r="C1139" s="162" t="s">
        <v>699</v>
      </c>
      <c r="D1139" s="162" t="s">
        <v>3874</v>
      </c>
      <c r="E1139" s="163" t="s">
        <v>3875</v>
      </c>
      <c r="F1139" s="164" t="str">
        <f t="shared" si="17"/>
        <v>LaPorte-067</v>
      </c>
      <c r="G1139" s="168" t="s">
        <v>7572</v>
      </c>
      <c r="H1139" s="162" t="s">
        <v>3876</v>
      </c>
    </row>
    <row r="1140" spans="1:8" x14ac:dyDescent="0.25">
      <c r="A1140" s="162" t="s">
        <v>3764</v>
      </c>
      <c r="B1140" s="162" t="s">
        <v>3765</v>
      </c>
      <c r="C1140" s="162" t="s">
        <v>703</v>
      </c>
      <c r="D1140" s="162" t="s">
        <v>3877</v>
      </c>
      <c r="E1140" s="163" t="s">
        <v>3878</v>
      </c>
      <c r="F1140" s="164" t="str">
        <f t="shared" si="17"/>
        <v>LaPorte-068</v>
      </c>
      <c r="G1140" s="168" t="s">
        <v>7573</v>
      </c>
      <c r="H1140" s="162" t="s">
        <v>3879</v>
      </c>
    </row>
    <row r="1141" spans="1:8" x14ac:dyDescent="0.25">
      <c r="A1141" s="162" t="s">
        <v>3764</v>
      </c>
      <c r="B1141" s="162" t="s">
        <v>3765</v>
      </c>
      <c r="C1141" s="162" t="s">
        <v>707</v>
      </c>
      <c r="D1141" s="162" t="s">
        <v>3880</v>
      </c>
      <c r="E1141" s="163" t="s">
        <v>3881</v>
      </c>
      <c r="F1141" s="164" t="str">
        <f t="shared" si="17"/>
        <v>LaPorte-069</v>
      </c>
      <c r="G1141" s="168" t="s">
        <v>7574</v>
      </c>
      <c r="H1141" s="162" t="s">
        <v>3882</v>
      </c>
    </row>
    <row r="1142" spans="1:8" x14ac:dyDescent="0.25">
      <c r="A1142" s="162" t="s">
        <v>3764</v>
      </c>
      <c r="B1142" s="162" t="s">
        <v>3765</v>
      </c>
      <c r="C1142" s="162" t="s">
        <v>711</v>
      </c>
      <c r="D1142" s="162" t="s">
        <v>3883</v>
      </c>
      <c r="E1142" s="163" t="s">
        <v>3884</v>
      </c>
      <c r="F1142" s="164" t="str">
        <f t="shared" si="17"/>
        <v>LaPorte-070</v>
      </c>
      <c r="G1142" s="168" t="s">
        <v>7575</v>
      </c>
      <c r="H1142" s="162" t="s">
        <v>3885</v>
      </c>
    </row>
    <row r="1143" spans="1:8" x14ac:dyDescent="0.25">
      <c r="A1143" s="162" t="s">
        <v>3764</v>
      </c>
      <c r="B1143" s="162" t="s">
        <v>3765</v>
      </c>
      <c r="C1143" s="162" t="s">
        <v>715</v>
      </c>
      <c r="D1143" s="162" t="s">
        <v>3886</v>
      </c>
      <c r="E1143" s="163" t="s">
        <v>3887</v>
      </c>
      <c r="F1143" s="164" t="str">
        <f t="shared" si="17"/>
        <v>LaPorte-071</v>
      </c>
      <c r="G1143" s="168" t="s">
        <v>7576</v>
      </c>
      <c r="H1143" s="162" t="s">
        <v>3888</v>
      </c>
    </row>
    <row r="1144" spans="1:8" x14ac:dyDescent="0.25">
      <c r="A1144" s="162" t="s">
        <v>3764</v>
      </c>
      <c r="B1144" s="162" t="s">
        <v>3765</v>
      </c>
      <c r="C1144" s="162" t="s">
        <v>719</v>
      </c>
      <c r="D1144" s="162" t="s">
        <v>3889</v>
      </c>
      <c r="E1144" s="163" t="s">
        <v>3890</v>
      </c>
      <c r="F1144" s="164" t="str">
        <f t="shared" si="17"/>
        <v>LaPorte-072</v>
      </c>
      <c r="G1144" s="168" t="s">
        <v>7577</v>
      </c>
      <c r="H1144" s="162" t="s">
        <v>3891</v>
      </c>
    </row>
    <row r="1145" spans="1:8" x14ac:dyDescent="0.25">
      <c r="A1145" s="162" t="s">
        <v>3764</v>
      </c>
      <c r="B1145" s="162" t="s">
        <v>3765</v>
      </c>
      <c r="C1145" s="162" t="s">
        <v>723</v>
      </c>
      <c r="D1145" s="162" t="s">
        <v>3892</v>
      </c>
      <c r="E1145" s="163" t="s">
        <v>3893</v>
      </c>
      <c r="F1145" s="164" t="str">
        <f t="shared" si="17"/>
        <v>LaPorte-073</v>
      </c>
      <c r="G1145" s="168" t="s">
        <v>7578</v>
      </c>
      <c r="H1145" s="162" t="s">
        <v>3894</v>
      </c>
    </row>
    <row r="1146" spans="1:8" x14ac:dyDescent="0.25">
      <c r="A1146" s="162" t="s">
        <v>3764</v>
      </c>
      <c r="B1146" s="162" t="s">
        <v>3765</v>
      </c>
      <c r="C1146" s="162" t="s">
        <v>3895</v>
      </c>
      <c r="D1146" s="162" t="s">
        <v>3896</v>
      </c>
      <c r="E1146" s="163" t="s">
        <v>3897</v>
      </c>
      <c r="F1146" s="164" t="str">
        <f t="shared" si="17"/>
        <v>LaPorte-099</v>
      </c>
      <c r="G1146" s="168" t="s">
        <v>7579</v>
      </c>
      <c r="H1146" s="162" t="s">
        <v>1817</v>
      </c>
    </row>
    <row r="1147" spans="1:8" x14ac:dyDescent="0.25">
      <c r="A1147" s="162" t="s">
        <v>3898</v>
      </c>
      <c r="B1147" s="162" t="s">
        <v>3899</v>
      </c>
      <c r="C1147" s="162" t="s">
        <v>490</v>
      </c>
      <c r="D1147" s="162" t="s">
        <v>3900</v>
      </c>
      <c r="E1147" s="163" t="s">
        <v>3901</v>
      </c>
      <c r="F1147" s="164" t="str">
        <f t="shared" si="17"/>
        <v>Lawrence-001</v>
      </c>
      <c r="G1147" s="168" t="s">
        <v>7580</v>
      </c>
      <c r="H1147" s="162" t="s">
        <v>3902</v>
      </c>
    </row>
    <row r="1148" spans="1:8" x14ac:dyDescent="0.25">
      <c r="A1148" s="162" t="s">
        <v>3898</v>
      </c>
      <c r="B1148" s="162" t="s">
        <v>3899</v>
      </c>
      <c r="C1148" s="162" t="s">
        <v>494</v>
      </c>
      <c r="D1148" s="162" t="s">
        <v>3903</v>
      </c>
      <c r="E1148" s="163" t="s">
        <v>3904</v>
      </c>
      <c r="F1148" s="164" t="str">
        <f t="shared" si="17"/>
        <v>Lawrence-002</v>
      </c>
      <c r="G1148" s="168" t="s">
        <v>7581</v>
      </c>
      <c r="H1148" s="162" t="s">
        <v>2713</v>
      </c>
    </row>
    <row r="1149" spans="1:8" x14ac:dyDescent="0.25">
      <c r="A1149" s="162" t="s">
        <v>3898</v>
      </c>
      <c r="B1149" s="162" t="s">
        <v>3899</v>
      </c>
      <c r="C1149" s="162" t="s">
        <v>498</v>
      </c>
      <c r="D1149" s="162" t="s">
        <v>3905</v>
      </c>
      <c r="E1149" s="163" t="s">
        <v>3906</v>
      </c>
      <c r="F1149" s="164" t="str">
        <f t="shared" si="17"/>
        <v>Lawrence-003</v>
      </c>
      <c r="G1149" s="168" t="s">
        <v>7582</v>
      </c>
      <c r="H1149" s="162" t="s">
        <v>3907</v>
      </c>
    </row>
    <row r="1150" spans="1:8" x14ac:dyDescent="0.25">
      <c r="A1150" s="162" t="s">
        <v>3898</v>
      </c>
      <c r="B1150" s="162" t="s">
        <v>3899</v>
      </c>
      <c r="C1150" s="162" t="s">
        <v>502</v>
      </c>
      <c r="D1150" s="162" t="s">
        <v>316</v>
      </c>
      <c r="E1150" s="163" t="s">
        <v>3908</v>
      </c>
      <c r="F1150" s="164" t="str">
        <f t="shared" si="17"/>
        <v>Lawrence-004</v>
      </c>
      <c r="G1150" s="168" t="s">
        <v>7583</v>
      </c>
      <c r="H1150" s="162" t="s">
        <v>3909</v>
      </c>
    </row>
    <row r="1151" spans="1:8" x14ac:dyDescent="0.25">
      <c r="A1151" s="162" t="s">
        <v>3898</v>
      </c>
      <c r="B1151" s="162" t="s">
        <v>3899</v>
      </c>
      <c r="C1151" s="162" t="s">
        <v>506</v>
      </c>
      <c r="D1151" s="162" t="s">
        <v>3910</v>
      </c>
      <c r="E1151" s="163" t="s">
        <v>3911</v>
      </c>
      <c r="F1151" s="164" t="str">
        <f t="shared" si="17"/>
        <v>Lawrence-005</v>
      </c>
      <c r="G1151" s="168" t="s">
        <v>7584</v>
      </c>
      <c r="H1151" s="162" t="s">
        <v>3912</v>
      </c>
    </row>
    <row r="1152" spans="1:8" x14ac:dyDescent="0.25">
      <c r="A1152" s="162" t="s">
        <v>3898</v>
      </c>
      <c r="B1152" s="162" t="s">
        <v>3899</v>
      </c>
      <c r="C1152" s="162" t="s">
        <v>510</v>
      </c>
      <c r="D1152" s="162" t="s">
        <v>3913</v>
      </c>
      <c r="E1152" s="163" t="s">
        <v>3914</v>
      </c>
      <c r="F1152" s="164" t="str">
        <f t="shared" si="17"/>
        <v>Lawrence-006</v>
      </c>
      <c r="G1152" s="168" t="s">
        <v>7585</v>
      </c>
      <c r="H1152" s="162" t="s">
        <v>3915</v>
      </c>
    </row>
    <row r="1153" spans="1:8" x14ac:dyDescent="0.25">
      <c r="A1153" s="162" t="s">
        <v>3898</v>
      </c>
      <c r="B1153" s="162" t="s">
        <v>3899</v>
      </c>
      <c r="C1153" s="162" t="s">
        <v>514</v>
      </c>
      <c r="D1153" s="162" t="s">
        <v>1744</v>
      </c>
      <c r="E1153" s="163" t="s">
        <v>3916</v>
      </c>
      <c r="F1153" s="164" t="str">
        <f t="shared" si="17"/>
        <v>Lawrence-007</v>
      </c>
      <c r="G1153" s="168" t="s">
        <v>7586</v>
      </c>
      <c r="H1153" s="162" t="s">
        <v>1943</v>
      </c>
    </row>
    <row r="1154" spans="1:8" x14ac:dyDescent="0.25">
      <c r="A1154" s="162" t="s">
        <v>3898</v>
      </c>
      <c r="B1154" s="162" t="s">
        <v>3899</v>
      </c>
      <c r="C1154" s="162" t="s">
        <v>518</v>
      </c>
      <c r="D1154" s="162" t="s">
        <v>3917</v>
      </c>
      <c r="E1154" s="163" t="s">
        <v>3918</v>
      </c>
      <c r="F1154" s="164" t="str">
        <f t="shared" si="17"/>
        <v>Lawrence-008</v>
      </c>
      <c r="G1154" s="168" t="s">
        <v>7587</v>
      </c>
      <c r="H1154" s="162" t="s">
        <v>3919</v>
      </c>
    </row>
    <row r="1155" spans="1:8" x14ac:dyDescent="0.25">
      <c r="A1155" s="162" t="s">
        <v>3898</v>
      </c>
      <c r="B1155" s="162" t="s">
        <v>3899</v>
      </c>
      <c r="C1155" s="162" t="s">
        <v>522</v>
      </c>
      <c r="D1155" s="162" t="s">
        <v>3920</v>
      </c>
      <c r="E1155" s="163" t="s">
        <v>3921</v>
      </c>
      <c r="F1155" s="164" t="str">
        <f t="shared" ref="F1155:F1218" si="18">B1155&amp;"-"&amp;C1155</f>
        <v>Lawrence-009</v>
      </c>
      <c r="G1155" s="168" t="s">
        <v>7588</v>
      </c>
      <c r="H1155" s="162" t="s">
        <v>3922</v>
      </c>
    </row>
    <row r="1156" spans="1:8" x14ac:dyDescent="0.25">
      <c r="A1156" s="162" t="s">
        <v>3898</v>
      </c>
      <c r="B1156" s="162" t="s">
        <v>3899</v>
      </c>
      <c r="C1156" s="162" t="s">
        <v>526</v>
      </c>
      <c r="D1156" s="162" t="s">
        <v>3923</v>
      </c>
      <c r="E1156" s="163" t="s">
        <v>3924</v>
      </c>
      <c r="F1156" s="164" t="str">
        <f t="shared" si="18"/>
        <v>Lawrence-010</v>
      </c>
      <c r="G1156" s="168" t="s">
        <v>7589</v>
      </c>
      <c r="H1156" s="162" t="s">
        <v>3925</v>
      </c>
    </row>
    <row r="1157" spans="1:8" x14ac:dyDescent="0.25">
      <c r="A1157" s="162" t="s">
        <v>3898</v>
      </c>
      <c r="B1157" s="162" t="s">
        <v>3899</v>
      </c>
      <c r="C1157" s="162" t="s">
        <v>530</v>
      </c>
      <c r="D1157" s="162" t="s">
        <v>3926</v>
      </c>
      <c r="E1157" s="163" t="s">
        <v>3927</v>
      </c>
      <c r="F1157" s="164" t="str">
        <f t="shared" si="18"/>
        <v>Lawrence-011</v>
      </c>
      <c r="G1157" s="168" t="s">
        <v>7590</v>
      </c>
      <c r="H1157" s="162" t="s">
        <v>3928</v>
      </c>
    </row>
    <row r="1158" spans="1:8" x14ac:dyDescent="0.25">
      <c r="A1158" s="162" t="s">
        <v>3898</v>
      </c>
      <c r="B1158" s="162" t="s">
        <v>3899</v>
      </c>
      <c r="C1158" s="162" t="s">
        <v>534</v>
      </c>
      <c r="D1158" s="162" t="s">
        <v>3929</v>
      </c>
      <c r="E1158" s="163" t="s">
        <v>3930</v>
      </c>
      <c r="F1158" s="164" t="str">
        <f t="shared" si="18"/>
        <v>Lawrence-012</v>
      </c>
      <c r="G1158" s="168" t="s">
        <v>7591</v>
      </c>
      <c r="H1158" s="162" t="s">
        <v>3931</v>
      </c>
    </row>
    <row r="1159" spans="1:8" x14ac:dyDescent="0.25">
      <c r="A1159" s="162" t="s">
        <v>3898</v>
      </c>
      <c r="B1159" s="162" t="s">
        <v>3899</v>
      </c>
      <c r="C1159" s="162" t="s">
        <v>538</v>
      </c>
      <c r="D1159" s="162" t="s">
        <v>3932</v>
      </c>
      <c r="E1159" s="163" t="s">
        <v>3933</v>
      </c>
      <c r="F1159" s="164" t="str">
        <f t="shared" si="18"/>
        <v>Lawrence-013</v>
      </c>
      <c r="G1159" s="168" t="s">
        <v>7592</v>
      </c>
      <c r="H1159" s="162" t="s">
        <v>3934</v>
      </c>
    </row>
    <row r="1160" spans="1:8" x14ac:dyDescent="0.25">
      <c r="A1160" s="162" t="s">
        <v>3935</v>
      </c>
      <c r="B1160" s="162" t="s">
        <v>632</v>
      </c>
      <c r="C1160" s="162" t="s">
        <v>490</v>
      </c>
      <c r="D1160" s="162" t="s">
        <v>3936</v>
      </c>
      <c r="E1160" s="163" t="s">
        <v>3937</v>
      </c>
      <c r="F1160" s="164" t="str">
        <f t="shared" si="18"/>
        <v>Madison-001</v>
      </c>
      <c r="G1160" s="168" t="s">
        <v>309</v>
      </c>
      <c r="H1160" s="162" t="s">
        <v>3938</v>
      </c>
    </row>
    <row r="1161" spans="1:8" x14ac:dyDescent="0.25">
      <c r="A1161" s="162" t="s">
        <v>3935</v>
      </c>
      <c r="B1161" s="162" t="s">
        <v>632</v>
      </c>
      <c r="C1161" s="162" t="s">
        <v>494</v>
      </c>
      <c r="D1161" s="162" t="s">
        <v>3939</v>
      </c>
      <c r="E1161" s="163" t="s">
        <v>3940</v>
      </c>
      <c r="F1161" s="164" t="str">
        <f t="shared" si="18"/>
        <v>Madison-002</v>
      </c>
      <c r="G1161" s="168" t="s">
        <v>7593</v>
      </c>
      <c r="H1161" s="162" t="s">
        <v>3941</v>
      </c>
    </row>
    <row r="1162" spans="1:8" x14ac:dyDescent="0.25">
      <c r="A1162" s="162" t="s">
        <v>3935</v>
      </c>
      <c r="B1162" s="162" t="s">
        <v>632</v>
      </c>
      <c r="C1162" s="162" t="s">
        <v>498</v>
      </c>
      <c r="D1162" s="162" t="s">
        <v>3942</v>
      </c>
      <c r="E1162" s="163" t="s">
        <v>3943</v>
      </c>
      <c r="F1162" s="164" t="str">
        <f t="shared" si="18"/>
        <v>Madison-003</v>
      </c>
      <c r="G1162" s="168" t="s">
        <v>311</v>
      </c>
      <c r="H1162" s="162" t="s">
        <v>3944</v>
      </c>
    </row>
    <row r="1163" spans="1:8" x14ac:dyDescent="0.25">
      <c r="A1163" s="162" t="s">
        <v>3935</v>
      </c>
      <c r="B1163" s="162" t="s">
        <v>632</v>
      </c>
      <c r="C1163" s="162" t="s">
        <v>502</v>
      </c>
      <c r="D1163" s="162" t="s">
        <v>3945</v>
      </c>
      <c r="E1163" s="163" t="s">
        <v>3946</v>
      </c>
      <c r="F1163" s="164" t="str">
        <f t="shared" si="18"/>
        <v>Madison-004</v>
      </c>
      <c r="G1163" s="168" t="s">
        <v>7594</v>
      </c>
      <c r="H1163" s="162" t="s">
        <v>3947</v>
      </c>
    </row>
    <row r="1164" spans="1:8" x14ac:dyDescent="0.25">
      <c r="A1164" s="162" t="s">
        <v>3935</v>
      </c>
      <c r="B1164" s="162" t="s">
        <v>632</v>
      </c>
      <c r="C1164" s="162" t="s">
        <v>506</v>
      </c>
      <c r="D1164" s="162" t="s">
        <v>3948</v>
      </c>
      <c r="E1164" s="163" t="s">
        <v>3949</v>
      </c>
      <c r="F1164" s="164" t="str">
        <f t="shared" si="18"/>
        <v>Madison-005</v>
      </c>
      <c r="G1164" s="168" t="s">
        <v>7595</v>
      </c>
      <c r="H1164" s="162" t="s">
        <v>3950</v>
      </c>
    </row>
    <row r="1165" spans="1:8" x14ac:dyDescent="0.25">
      <c r="A1165" s="162" t="s">
        <v>3935</v>
      </c>
      <c r="B1165" s="162" t="s">
        <v>632</v>
      </c>
      <c r="C1165" s="162" t="s">
        <v>510</v>
      </c>
      <c r="D1165" s="162" t="s">
        <v>3951</v>
      </c>
      <c r="E1165" s="163" t="s">
        <v>3952</v>
      </c>
      <c r="F1165" s="164" t="str">
        <f t="shared" si="18"/>
        <v>Madison-006</v>
      </c>
      <c r="G1165" s="168" t="s">
        <v>7596</v>
      </c>
      <c r="H1165" s="162" t="s">
        <v>3953</v>
      </c>
    </row>
    <row r="1166" spans="1:8" x14ac:dyDescent="0.25">
      <c r="A1166" s="162" t="s">
        <v>3935</v>
      </c>
      <c r="B1166" s="162" t="s">
        <v>632</v>
      </c>
      <c r="C1166" s="162" t="s">
        <v>514</v>
      </c>
      <c r="D1166" s="162" t="s">
        <v>3954</v>
      </c>
      <c r="E1166" s="163" t="s">
        <v>3955</v>
      </c>
      <c r="F1166" s="164" t="str">
        <f t="shared" si="18"/>
        <v>Madison-007</v>
      </c>
      <c r="G1166" s="168" t="s">
        <v>7597</v>
      </c>
      <c r="H1166" s="162" t="s">
        <v>3956</v>
      </c>
    </row>
    <row r="1167" spans="1:8" x14ac:dyDescent="0.25">
      <c r="A1167" s="162" t="s">
        <v>3935</v>
      </c>
      <c r="B1167" s="162" t="s">
        <v>632</v>
      </c>
      <c r="C1167" s="162" t="s">
        <v>518</v>
      </c>
      <c r="D1167" s="162" t="s">
        <v>2617</v>
      </c>
      <c r="E1167" s="163" t="s">
        <v>3957</v>
      </c>
      <c r="F1167" s="164" t="str">
        <f t="shared" si="18"/>
        <v>Madison-008</v>
      </c>
      <c r="G1167" s="168" t="s">
        <v>7598</v>
      </c>
      <c r="H1167" s="162" t="s">
        <v>3958</v>
      </c>
    </row>
    <row r="1168" spans="1:8" x14ac:dyDescent="0.25">
      <c r="A1168" s="162" t="s">
        <v>3935</v>
      </c>
      <c r="B1168" s="162" t="s">
        <v>632</v>
      </c>
      <c r="C1168" s="162" t="s">
        <v>522</v>
      </c>
      <c r="D1168" s="162" t="s">
        <v>3959</v>
      </c>
      <c r="E1168" s="163" t="s">
        <v>3960</v>
      </c>
      <c r="F1168" s="164" t="str">
        <f t="shared" si="18"/>
        <v>Madison-009</v>
      </c>
      <c r="G1168" s="168" t="s">
        <v>7599</v>
      </c>
      <c r="H1168" s="162" t="s">
        <v>3961</v>
      </c>
    </row>
    <row r="1169" spans="1:8" x14ac:dyDescent="0.25">
      <c r="A1169" s="162" t="s">
        <v>3935</v>
      </c>
      <c r="B1169" s="162" t="s">
        <v>632</v>
      </c>
      <c r="C1169" s="162" t="s">
        <v>526</v>
      </c>
      <c r="D1169" s="162" t="s">
        <v>3962</v>
      </c>
      <c r="E1169" s="163" t="s">
        <v>3963</v>
      </c>
      <c r="F1169" s="164" t="str">
        <f t="shared" si="18"/>
        <v>Madison-010</v>
      </c>
      <c r="G1169" s="168" t="s">
        <v>7600</v>
      </c>
      <c r="H1169" s="162" t="s">
        <v>3964</v>
      </c>
    </row>
    <row r="1170" spans="1:8" x14ac:dyDescent="0.25">
      <c r="A1170" s="162" t="s">
        <v>3935</v>
      </c>
      <c r="B1170" s="162" t="s">
        <v>632</v>
      </c>
      <c r="C1170" s="162" t="s">
        <v>530</v>
      </c>
      <c r="D1170" s="162" t="s">
        <v>3965</v>
      </c>
      <c r="E1170" s="163" t="s">
        <v>3966</v>
      </c>
      <c r="F1170" s="164" t="str">
        <f t="shared" si="18"/>
        <v>Madison-011</v>
      </c>
      <c r="G1170" s="168" t="s">
        <v>7601</v>
      </c>
      <c r="H1170" s="162" t="s">
        <v>3967</v>
      </c>
    </row>
    <row r="1171" spans="1:8" x14ac:dyDescent="0.25">
      <c r="A1171" s="162" t="s">
        <v>3935</v>
      </c>
      <c r="B1171" s="162" t="s">
        <v>632</v>
      </c>
      <c r="C1171" s="162" t="s">
        <v>534</v>
      </c>
      <c r="D1171" s="162" t="s">
        <v>3968</v>
      </c>
      <c r="E1171" s="163" t="s">
        <v>3969</v>
      </c>
      <c r="F1171" s="164" t="str">
        <f t="shared" si="18"/>
        <v>Madison-012</v>
      </c>
      <c r="G1171" s="168" t="s">
        <v>313</v>
      </c>
      <c r="H1171" s="162" t="s">
        <v>3970</v>
      </c>
    </row>
    <row r="1172" spans="1:8" x14ac:dyDescent="0.25">
      <c r="A1172" s="162" t="s">
        <v>3935</v>
      </c>
      <c r="B1172" s="162" t="s">
        <v>632</v>
      </c>
      <c r="C1172" s="162" t="s">
        <v>538</v>
      </c>
      <c r="D1172" s="162" t="s">
        <v>3971</v>
      </c>
      <c r="E1172" s="163" t="s">
        <v>3972</v>
      </c>
      <c r="F1172" s="164" t="str">
        <f t="shared" si="18"/>
        <v>Madison-013</v>
      </c>
      <c r="G1172" s="168" t="s">
        <v>7602</v>
      </c>
      <c r="H1172" s="162" t="s">
        <v>3973</v>
      </c>
    </row>
    <row r="1173" spans="1:8" x14ac:dyDescent="0.25">
      <c r="A1173" s="162" t="s">
        <v>3935</v>
      </c>
      <c r="B1173" s="162" t="s">
        <v>632</v>
      </c>
      <c r="C1173" s="162" t="s">
        <v>542</v>
      </c>
      <c r="D1173" s="162" t="s">
        <v>2315</v>
      </c>
      <c r="E1173" s="163" t="s">
        <v>3974</v>
      </c>
      <c r="F1173" s="164" t="str">
        <f t="shared" si="18"/>
        <v>Madison-014</v>
      </c>
      <c r="G1173" s="168" t="s">
        <v>7603</v>
      </c>
      <c r="H1173" s="162" t="s">
        <v>3975</v>
      </c>
    </row>
    <row r="1174" spans="1:8" x14ac:dyDescent="0.25">
      <c r="A1174" s="162" t="s">
        <v>3935</v>
      </c>
      <c r="B1174" s="162" t="s">
        <v>632</v>
      </c>
      <c r="C1174" s="162" t="s">
        <v>546</v>
      </c>
      <c r="D1174" s="162" t="s">
        <v>3976</v>
      </c>
      <c r="E1174" s="163" t="s">
        <v>3977</v>
      </c>
      <c r="F1174" s="164" t="str">
        <f t="shared" si="18"/>
        <v>Madison-015</v>
      </c>
      <c r="G1174" s="168" t="s">
        <v>7604</v>
      </c>
      <c r="H1174" s="162" t="s">
        <v>3978</v>
      </c>
    </row>
    <row r="1175" spans="1:8" x14ac:dyDescent="0.25">
      <c r="A1175" s="162" t="s">
        <v>3935</v>
      </c>
      <c r="B1175" s="162" t="s">
        <v>632</v>
      </c>
      <c r="C1175" s="162" t="s">
        <v>550</v>
      </c>
      <c r="D1175" s="162" t="s">
        <v>955</v>
      </c>
      <c r="E1175" s="163" t="s">
        <v>3979</v>
      </c>
      <c r="F1175" s="164" t="str">
        <f t="shared" si="18"/>
        <v>Madison-016</v>
      </c>
      <c r="G1175" s="168" t="s">
        <v>7605</v>
      </c>
      <c r="H1175" s="162" t="s">
        <v>3980</v>
      </c>
    </row>
    <row r="1176" spans="1:8" x14ac:dyDescent="0.25">
      <c r="A1176" s="162" t="s">
        <v>3935</v>
      </c>
      <c r="B1176" s="162" t="s">
        <v>632</v>
      </c>
      <c r="C1176" s="162" t="s">
        <v>554</v>
      </c>
      <c r="D1176" s="162" t="s">
        <v>3981</v>
      </c>
      <c r="E1176" s="163" t="s">
        <v>3982</v>
      </c>
      <c r="F1176" s="164" t="str">
        <f t="shared" si="18"/>
        <v>Madison-017</v>
      </c>
      <c r="G1176" s="168" t="s">
        <v>7606</v>
      </c>
      <c r="H1176" s="162" t="s">
        <v>3983</v>
      </c>
    </row>
    <row r="1177" spans="1:8" x14ac:dyDescent="0.25">
      <c r="A1177" s="162" t="s">
        <v>3935</v>
      </c>
      <c r="B1177" s="162" t="s">
        <v>632</v>
      </c>
      <c r="C1177" s="162" t="s">
        <v>558</v>
      </c>
      <c r="D1177" s="162" t="s">
        <v>3984</v>
      </c>
      <c r="E1177" s="163" t="s">
        <v>3985</v>
      </c>
      <c r="F1177" s="164" t="str">
        <f t="shared" si="18"/>
        <v>Madison-018</v>
      </c>
      <c r="G1177" s="168" t="s">
        <v>7607</v>
      </c>
      <c r="H1177" s="162" t="s">
        <v>3986</v>
      </c>
    </row>
    <row r="1178" spans="1:8" x14ac:dyDescent="0.25">
      <c r="A1178" s="162" t="s">
        <v>3935</v>
      </c>
      <c r="B1178" s="162" t="s">
        <v>632</v>
      </c>
      <c r="C1178" s="162" t="s">
        <v>562</v>
      </c>
      <c r="D1178" s="162" t="s">
        <v>3987</v>
      </c>
      <c r="E1178" s="163" t="s">
        <v>3988</v>
      </c>
      <c r="F1178" s="164" t="str">
        <f t="shared" si="18"/>
        <v>Madison-019</v>
      </c>
      <c r="G1178" s="168" t="s">
        <v>7608</v>
      </c>
      <c r="H1178" s="162" t="s">
        <v>3989</v>
      </c>
    </row>
    <row r="1179" spans="1:8" x14ac:dyDescent="0.25">
      <c r="A1179" s="162" t="s">
        <v>3935</v>
      </c>
      <c r="B1179" s="162" t="s">
        <v>632</v>
      </c>
      <c r="C1179" s="162" t="s">
        <v>566</v>
      </c>
      <c r="D1179" s="162" t="s">
        <v>3990</v>
      </c>
      <c r="E1179" s="163" t="s">
        <v>3991</v>
      </c>
      <c r="F1179" s="164" t="str">
        <f t="shared" si="18"/>
        <v>Madison-020</v>
      </c>
      <c r="G1179" s="168" t="s">
        <v>7609</v>
      </c>
      <c r="H1179" s="162" t="s">
        <v>3992</v>
      </c>
    </row>
    <row r="1180" spans="1:8" x14ac:dyDescent="0.25">
      <c r="A1180" s="162" t="s">
        <v>3935</v>
      </c>
      <c r="B1180" s="162" t="s">
        <v>632</v>
      </c>
      <c r="C1180" s="162" t="s">
        <v>570</v>
      </c>
      <c r="D1180" s="162" t="s">
        <v>1220</v>
      </c>
      <c r="E1180" s="163" t="s">
        <v>3993</v>
      </c>
      <c r="F1180" s="164" t="str">
        <f t="shared" si="18"/>
        <v>Madison-021</v>
      </c>
      <c r="G1180" s="168" t="s">
        <v>7610</v>
      </c>
      <c r="H1180" s="162" t="s">
        <v>3994</v>
      </c>
    </row>
    <row r="1181" spans="1:8" x14ac:dyDescent="0.25">
      <c r="A1181" s="162" t="s">
        <v>3935</v>
      </c>
      <c r="B1181" s="162" t="s">
        <v>632</v>
      </c>
      <c r="C1181" s="162" t="s">
        <v>574</v>
      </c>
      <c r="D1181" s="162" t="s">
        <v>3995</v>
      </c>
      <c r="E1181" s="163" t="s">
        <v>3996</v>
      </c>
      <c r="F1181" s="164" t="str">
        <f t="shared" si="18"/>
        <v>Madison-022</v>
      </c>
      <c r="G1181" s="168" t="s">
        <v>7611</v>
      </c>
      <c r="H1181" s="162" t="s">
        <v>3997</v>
      </c>
    </row>
    <row r="1182" spans="1:8" x14ac:dyDescent="0.25">
      <c r="A1182" s="162" t="s">
        <v>3935</v>
      </c>
      <c r="B1182" s="162" t="s">
        <v>632</v>
      </c>
      <c r="C1182" s="162" t="s">
        <v>845</v>
      </c>
      <c r="D1182" s="162" t="s">
        <v>3998</v>
      </c>
      <c r="E1182" s="163" t="s">
        <v>3999</v>
      </c>
      <c r="F1182" s="164" t="str">
        <f t="shared" si="18"/>
        <v>Madison-024</v>
      </c>
      <c r="G1182" s="168" t="s">
        <v>7612</v>
      </c>
      <c r="H1182" s="162" t="s">
        <v>4000</v>
      </c>
    </row>
    <row r="1183" spans="1:8" x14ac:dyDescent="0.25">
      <c r="A1183" s="162" t="s">
        <v>3935</v>
      </c>
      <c r="B1183" s="162" t="s">
        <v>632</v>
      </c>
      <c r="C1183" s="162" t="s">
        <v>849</v>
      </c>
      <c r="D1183" s="162" t="s">
        <v>4001</v>
      </c>
      <c r="E1183" s="163" t="s">
        <v>4002</v>
      </c>
      <c r="F1183" s="164" t="str">
        <f t="shared" si="18"/>
        <v>Madison-025</v>
      </c>
      <c r="G1183" s="168" t="s">
        <v>7613</v>
      </c>
      <c r="H1183" s="162" t="s">
        <v>4003</v>
      </c>
    </row>
    <row r="1184" spans="1:8" x14ac:dyDescent="0.25">
      <c r="A1184" s="162" t="s">
        <v>3935</v>
      </c>
      <c r="B1184" s="162" t="s">
        <v>632</v>
      </c>
      <c r="C1184" s="162" t="s">
        <v>1001</v>
      </c>
      <c r="D1184" s="162" t="s">
        <v>4004</v>
      </c>
      <c r="E1184" s="163" t="s">
        <v>4005</v>
      </c>
      <c r="F1184" s="164" t="str">
        <f t="shared" si="18"/>
        <v>Madison-026</v>
      </c>
      <c r="G1184" s="168" t="s">
        <v>7614</v>
      </c>
      <c r="H1184" s="162" t="s">
        <v>4006</v>
      </c>
    </row>
    <row r="1185" spans="1:8" x14ac:dyDescent="0.25">
      <c r="A1185" s="162" t="s">
        <v>3935</v>
      </c>
      <c r="B1185" s="162" t="s">
        <v>632</v>
      </c>
      <c r="C1185" s="162" t="s">
        <v>1004</v>
      </c>
      <c r="D1185" s="162" t="s">
        <v>4007</v>
      </c>
      <c r="E1185" s="163" t="s">
        <v>4008</v>
      </c>
      <c r="F1185" s="164" t="str">
        <f t="shared" si="18"/>
        <v>Madison-027</v>
      </c>
      <c r="G1185" s="168" t="s">
        <v>7615</v>
      </c>
      <c r="H1185" s="162" t="s">
        <v>4009</v>
      </c>
    </row>
    <row r="1186" spans="1:8" x14ac:dyDescent="0.25">
      <c r="A1186" s="162" t="s">
        <v>3935</v>
      </c>
      <c r="B1186" s="162" t="s">
        <v>632</v>
      </c>
      <c r="C1186" s="162" t="s">
        <v>1223</v>
      </c>
      <c r="D1186" s="162" t="s">
        <v>4010</v>
      </c>
      <c r="E1186" s="163" t="s">
        <v>4011</v>
      </c>
      <c r="F1186" s="164" t="str">
        <f t="shared" si="18"/>
        <v>Madison-028</v>
      </c>
      <c r="G1186" s="168" t="s">
        <v>7616</v>
      </c>
      <c r="H1186" s="162" t="s">
        <v>4012</v>
      </c>
    </row>
    <row r="1187" spans="1:8" x14ac:dyDescent="0.25">
      <c r="A1187" s="162" t="s">
        <v>3935</v>
      </c>
      <c r="B1187" s="162" t="s">
        <v>632</v>
      </c>
      <c r="C1187" s="162" t="s">
        <v>1008</v>
      </c>
      <c r="D1187" s="162" t="s">
        <v>2354</v>
      </c>
      <c r="E1187" s="163" t="s">
        <v>4013</v>
      </c>
      <c r="F1187" s="164" t="str">
        <f t="shared" si="18"/>
        <v>Madison-029</v>
      </c>
      <c r="G1187" s="168" t="s">
        <v>7617</v>
      </c>
      <c r="H1187" s="162" t="s">
        <v>4014</v>
      </c>
    </row>
    <row r="1188" spans="1:8" x14ac:dyDescent="0.25">
      <c r="A1188" s="162" t="s">
        <v>3935</v>
      </c>
      <c r="B1188" s="162" t="s">
        <v>632</v>
      </c>
      <c r="C1188" s="162" t="s">
        <v>1230</v>
      </c>
      <c r="D1188" s="162" t="s">
        <v>4015</v>
      </c>
      <c r="E1188" s="163" t="s">
        <v>4016</v>
      </c>
      <c r="F1188" s="164" t="str">
        <f t="shared" si="18"/>
        <v>Madison-030</v>
      </c>
      <c r="G1188" s="168" t="s">
        <v>7618</v>
      </c>
      <c r="H1188" s="162" t="s">
        <v>4017</v>
      </c>
    </row>
    <row r="1189" spans="1:8" x14ac:dyDescent="0.25">
      <c r="A1189" s="162" t="s">
        <v>3935</v>
      </c>
      <c r="B1189" s="162" t="s">
        <v>632</v>
      </c>
      <c r="C1189" s="162" t="s">
        <v>1012</v>
      </c>
      <c r="D1189" s="162" t="s">
        <v>4018</v>
      </c>
      <c r="E1189" s="163" t="s">
        <v>4019</v>
      </c>
      <c r="F1189" s="164" t="str">
        <f t="shared" si="18"/>
        <v>Madison-031</v>
      </c>
      <c r="G1189" s="168" t="s">
        <v>315</v>
      </c>
      <c r="H1189" s="162" t="s">
        <v>4020</v>
      </c>
    </row>
    <row r="1190" spans="1:8" x14ac:dyDescent="0.25">
      <c r="A1190" s="162" t="s">
        <v>3935</v>
      </c>
      <c r="B1190" s="162" t="s">
        <v>632</v>
      </c>
      <c r="C1190" s="162" t="s">
        <v>1016</v>
      </c>
      <c r="D1190" s="162" t="s">
        <v>4021</v>
      </c>
      <c r="E1190" s="163" t="s">
        <v>4022</v>
      </c>
      <c r="F1190" s="164" t="str">
        <f t="shared" si="18"/>
        <v>Madison-032</v>
      </c>
      <c r="G1190" s="168" t="s">
        <v>7619</v>
      </c>
      <c r="H1190" s="162" t="s">
        <v>4023</v>
      </c>
    </row>
    <row r="1191" spans="1:8" x14ac:dyDescent="0.25">
      <c r="A1191" s="162" t="s">
        <v>3935</v>
      </c>
      <c r="B1191" s="162" t="s">
        <v>632</v>
      </c>
      <c r="C1191" s="162" t="s">
        <v>1020</v>
      </c>
      <c r="D1191" s="162" t="s">
        <v>551</v>
      </c>
      <c r="E1191" s="163" t="s">
        <v>4024</v>
      </c>
      <c r="F1191" s="164" t="str">
        <f t="shared" si="18"/>
        <v>Madison-033</v>
      </c>
      <c r="G1191" s="168" t="s">
        <v>7620</v>
      </c>
      <c r="H1191" s="162" t="s">
        <v>4025</v>
      </c>
    </row>
    <row r="1192" spans="1:8" x14ac:dyDescent="0.25">
      <c r="A1192" s="162" t="s">
        <v>3935</v>
      </c>
      <c r="B1192" s="162" t="s">
        <v>632</v>
      </c>
      <c r="C1192" s="162" t="s">
        <v>1242</v>
      </c>
      <c r="D1192" s="162" t="s">
        <v>4026</v>
      </c>
      <c r="E1192" s="163" t="s">
        <v>4027</v>
      </c>
      <c r="F1192" s="164" t="str">
        <f t="shared" si="18"/>
        <v>Madison-034</v>
      </c>
      <c r="G1192" s="168" t="s">
        <v>7621</v>
      </c>
      <c r="H1192" s="162" t="s">
        <v>4028</v>
      </c>
    </row>
    <row r="1193" spans="1:8" x14ac:dyDescent="0.25">
      <c r="A1193" s="162" t="s">
        <v>3935</v>
      </c>
      <c r="B1193" s="162" t="s">
        <v>632</v>
      </c>
      <c r="C1193" s="162" t="s">
        <v>1245</v>
      </c>
      <c r="D1193" s="162" t="s">
        <v>4029</v>
      </c>
      <c r="E1193" s="163" t="s">
        <v>4030</v>
      </c>
      <c r="F1193" s="164" t="str">
        <f t="shared" si="18"/>
        <v>Madison-035</v>
      </c>
      <c r="G1193" s="168" t="s">
        <v>7622</v>
      </c>
      <c r="H1193" s="162" t="s">
        <v>4031</v>
      </c>
    </row>
    <row r="1194" spans="1:8" x14ac:dyDescent="0.25">
      <c r="A1194" s="162" t="s">
        <v>3935</v>
      </c>
      <c r="B1194" s="162" t="s">
        <v>632</v>
      </c>
      <c r="C1194" s="162" t="s">
        <v>1249</v>
      </c>
      <c r="D1194" s="162" t="s">
        <v>2366</v>
      </c>
      <c r="E1194" s="163" t="s">
        <v>4032</v>
      </c>
      <c r="F1194" s="164" t="str">
        <f t="shared" si="18"/>
        <v>Madison-036</v>
      </c>
      <c r="G1194" s="168" t="s">
        <v>7623</v>
      </c>
      <c r="H1194" s="162" t="s">
        <v>4033</v>
      </c>
    </row>
    <row r="1195" spans="1:8" x14ac:dyDescent="0.25">
      <c r="A1195" s="162" t="s">
        <v>3935</v>
      </c>
      <c r="B1195" s="162" t="s">
        <v>632</v>
      </c>
      <c r="C1195" s="162" t="s">
        <v>1253</v>
      </c>
      <c r="D1195" s="162" t="s">
        <v>4034</v>
      </c>
      <c r="E1195" s="163" t="s">
        <v>4035</v>
      </c>
      <c r="F1195" s="164" t="str">
        <f t="shared" si="18"/>
        <v>Madison-037</v>
      </c>
      <c r="G1195" s="168" t="s">
        <v>7624</v>
      </c>
      <c r="H1195" s="162" t="s">
        <v>4036</v>
      </c>
    </row>
    <row r="1196" spans="1:8" x14ac:dyDescent="0.25">
      <c r="A1196" s="162" t="s">
        <v>3935</v>
      </c>
      <c r="B1196" s="162" t="s">
        <v>632</v>
      </c>
      <c r="C1196" s="162" t="s">
        <v>584</v>
      </c>
      <c r="D1196" s="162" t="s">
        <v>4037</v>
      </c>
      <c r="E1196" s="163" t="s">
        <v>4038</v>
      </c>
      <c r="F1196" s="164" t="str">
        <f t="shared" si="18"/>
        <v>Madison-038</v>
      </c>
      <c r="G1196" s="168" t="s">
        <v>7625</v>
      </c>
      <c r="H1196" s="162" t="s">
        <v>4039</v>
      </c>
    </row>
    <row r="1197" spans="1:8" x14ac:dyDescent="0.25">
      <c r="A1197" s="162" t="s">
        <v>3935</v>
      </c>
      <c r="B1197" s="162" t="s">
        <v>632</v>
      </c>
      <c r="C1197" s="162" t="s">
        <v>588</v>
      </c>
      <c r="D1197" s="162" t="s">
        <v>4040</v>
      </c>
      <c r="E1197" s="163" t="s">
        <v>4041</v>
      </c>
      <c r="F1197" s="164" t="str">
        <f t="shared" si="18"/>
        <v>Madison-039</v>
      </c>
      <c r="G1197" s="168" t="s">
        <v>7626</v>
      </c>
      <c r="H1197" s="162" t="s">
        <v>4042</v>
      </c>
    </row>
    <row r="1198" spans="1:8" x14ac:dyDescent="0.25">
      <c r="A1198" s="162" t="s">
        <v>3935</v>
      </c>
      <c r="B1198" s="162" t="s">
        <v>632</v>
      </c>
      <c r="C1198" s="162" t="s">
        <v>591</v>
      </c>
      <c r="D1198" s="162" t="s">
        <v>4043</v>
      </c>
      <c r="E1198" s="163" t="s">
        <v>4044</v>
      </c>
      <c r="F1198" s="164" t="str">
        <f t="shared" si="18"/>
        <v>Madison-040</v>
      </c>
      <c r="G1198" s="168" t="s">
        <v>7627</v>
      </c>
      <c r="H1198" s="162" t="s">
        <v>4045</v>
      </c>
    </row>
    <row r="1199" spans="1:8" x14ac:dyDescent="0.25">
      <c r="A1199" s="162" t="s">
        <v>3935</v>
      </c>
      <c r="B1199" s="162" t="s">
        <v>632</v>
      </c>
      <c r="C1199" s="162" t="s">
        <v>595</v>
      </c>
      <c r="D1199" s="162" t="s">
        <v>4046</v>
      </c>
      <c r="E1199" s="163" t="s">
        <v>4047</v>
      </c>
      <c r="F1199" s="164" t="str">
        <f t="shared" si="18"/>
        <v>Madison-041</v>
      </c>
      <c r="G1199" s="168" t="s">
        <v>7628</v>
      </c>
      <c r="H1199" s="162" t="s">
        <v>4048</v>
      </c>
    </row>
    <row r="1200" spans="1:8" x14ac:dyDescent="0.25">
      <c r="A1200" s="162" t="s">
        <v>3935</v>
      </c>
      <c r="B1200" s="162" t="s">
        <v>632</v>
      </c>
      <c r="C1200" s="162" t="s">
        <v>599</v>
      </c>
      <c r="D1200" s="162" t="s">
        <v>4049</v>
      </c>
      <c r="E1200" s="163" t="s">
        <v>4050</v>
      </c>
      <c r="F1200" s="164" t="str">
        <f t="shared" si="18"/>
        <v>Madison-042</v>
      </c>
      <c r="G1200" s="168" t="s">
        <v>7629</v>
      </c>
      <c r="H1200" s="162" t="s">
        <v>3975</v>
      </c>
    </row>
    <row r="1201" spans="1:8" x14ac:dyDescent="0.25">
      <c r="A1201" s="162" t="s">
        <v>3935</v>
      </c>
      <c r="B1201" s="162" t="s">
        <v>632</v>
      </c>
      <c r="C1201" s="162" t="s">
        <v>603</v>
      </c>
      <c r="D1201" s="162" t="s">
        <v>4051</v>
      </c>
      <c r="E1201" s="163" t="s">
        <v>4052</v>
      </c>
      <c r="F1201" s="164" t="str">
        <f t="shared" si="18"/>
        <v>Madison-043</v>
      </c>
      <c r="G1201" s="168" t="s">
        <v>7630</v>
      </c>
      <c r="H1201" s="162" t="s">
        <v>3970</v>
      </c>
    </row>
    <row r="1202" spans="1:8" x14ac:dyDescent="0.25">
      <c r="A1202" s="162" t="s">
        <v>3935</v>
      </c>
      <c r="B1202" s="162" t="s">
        <v>632</v>
      </c>
      <c r="C1202" s="162" t="s">
        <v>607</v>
      </c>
      <c r="D1202" s="162" t="s">
        <v>4053</v>
      </c>
      <c r="E1202" s="163" t="s">
        <v>4054</v>
      </c>
      <c r="F1202" s="164" t="str">
        <f t="shared" si="18"/>
        <v>Madison-044</v>
      </c>
      <c r="G1202" s="168" t="s">
        <v>7631</v>
      </c>
      <c r="H1202" s="162" t="s">
        <v>4055</v>
      </c>
    </row>
    <row r="1203" spans="1:8" x14ac:dyDescent="0.25">
      <c r="A1203" s="162" t="s">
        <v>4056</v>
      </c>
      <c r="B1203" s="162" t="s">
        <v>636</v>
      </c>
      <c r="C1203" s="162" t="s">
        <v>4057</v>
      </c>
      <c r="D1203" s="162" t="s">
        <v>4058</v>
      </c>
      <c r="E1203" s="163" t="s">
        <v>4059</v>
      </c>
      <c r="F1203" s="164" t="str">
        <f t="shared" si="18"/>
        <v>Marion-101</v>
      </c>
      <c r="G1203" s="168" t="s">
        <v>318</v>
      </c>
      <c r="H1203" s="162" t="s">
        <v>4060</v>
      </c>
    </row>
    <row r="1204" spans="1:8" x14ac:dyDescent="0.25">
      <c r="A1204" s="162" t="s">
        <v>4056</v>
      </c>
      <c r="B1204" s="162" t="s">
        <v>636</v>
      </c>
      <c r="C1204" s="162" t="s">
        <v>771</v>
      </c>
      <c r="D1204" s="162" t="s">
        <v>4061</v>
      </c>
      <c r="E1204" s="163" t="s">
        <v>4062</v>
      </c>
      <c r="F1204" s="164" t="str">
        <f t="shared" si="18"/>
        <v>Marion-102</v>
      </c>
      <c r="G1204" s="168" t="s">
        <v>320</v>
      </c>
      <c r="H1204" s="162" t="s">
        <v>4063</v>
      </c>
    </row>
    <row r="1205" spans="1:8" x14ac:dyDescent="0.25">
      <c r="A1205" s="162" t="s">
        <v>4056</v>
      </c>
      <c r="B1205" s="162" t="s">
        <v>636</v>
      </c>
      <c r="C1205" s="162" t="s">
        <v>4064</v>
      </c>
      <c r="D1205" s="162" t="s">
        <v>4065</v>
      </c>
      <c r="E1205" s="163" t="s">
        <v>4066</v>
      </c>
      <c r="F1205" s="164" t="str">
        <f t="shared" si="18"/>
        <v>Marion-200</v>
      </c>
      <c r="G1205" s="168" t="s">
        <v>322</v>
      </c>
      <c r="H1205" s="162" t="s">
        <v>4067</v>
      </c>
    </row>
    <row r="1206" spans="1:8" x14ac:dyDescent="0.25">
      <c r="A1206" s="162" t="s">
        <v>4056</v>
      </c>
      <c r="B1206" s="162" t="s">
        <v>636</v>
      </c>
      <c r="C1206" s="162" t="s">
        <v>4068</v>
      </c>
      <c r="D1206" s="162" t="s">
        <v>4069</v>
      </c>
      <c r="E1206" s="163" t="s">
        <v>4070</v>
      </c>
      <c r="F1206" s="164" t="str">
        <f t="shared" si="18"/>
        <v>Marion-201</v>
      </c>
      <c r="G1206" s="168" t="s">
        <v>324</v>
      </c>
      <c r="H1206" s="162" t="s">
        <v>4071</v>
      </c>
    </row>
    <row r="1207" spans="1:8" x14ac:dyDescent="0.25">
      <c r="A1207" s="162" t="s">
        <v>4056</v>
      </c>
      <c r="B1207" s="162" t="s">
        <v>636</v>
      </c>
      <c r="C1207" s="162" t="s">
        <v>4072</v>
      </c>
      <c r="D1207" s="162" t="s">
        <v>4073</v>
      </c>
      <c r="E1207" s="163" t="s">
        <v>4074</v>
      </c>
      <c r="F1207" s="164" t="str">
        <f t="shared" si="18"/>
        <v>Marion-270</v>
      </c>
      <c r="G1207" s="168" t="s">
        <v>326</v>
      </c>
      <c r="H1207" s="162" t="s">
        <v>4067</v>
      </c>
    </row>
    <row r="1208" spans="1:8" x14ac:dyDescent="0.25">
      <c r="A1208" s="162" t="s">
        <v>4056</v>
      </c>
      <c r="B1208" s="162" t="s">
        <v>636</v>
      </c>
      <c r="C1208" s="162" t="s">
        <v>4075</v>
      </c>
      <c r="D1208" s="162" t="s">
        <v>4076</v>
      </c>
      <c r="E1208" s="163" t="s">
        <v>4077</v>
      </c>
      <c r="F1208" s="164" t="str">
        <f t="shared" si="18"/>
        <v>Marion-274</v>
      </c>
      <c r="G1208" s="168" t="s">
        <v>7632</v>
      </c>
      <c r="H1208" s="162" t="s">
        <v>4078</v>
      </c>
    </row>
    <row r="1209" spans="1:8" x14ac:dyDescent="0.25">
      <c r="A1209" s="162" t="s">
        <v>4056</v>
      </c>
      <c r="B1209" s="162" t="s">
        <v>636</v>
      </c>
      <c r="C1209" s="162" t="s">
        <v>4079</v>
      </c>
      <c r="D1209" s="162" t="s">
        <v>4080</v>
      </c>
      <c r="E1209" s="163" t="s">
        <v>4081</v>
      </c>
      <c r="F1209" s="164" t="str">
        <f t="shared" si="18"/>
        <v>Marion-300</v>
      </c>
      <c r="G1209" s="168" t="s">
        <v>328</v>
      </c>
      <c r="H1209" s="162" t="s">
        <v>4082</v>
      </c>
    </row>
    <row r="1210" spans="1:8" x14ac:dyDescent="0.25">
      <c r="A1210" s="162" t="s">
        <v>4056</v>
      </c>
      <c r="B1210" s="162" t="s">
        <v>636</v>
      </c>
      <c r="C1210" s="162" t="s">
        <v>4083</v>
      </c>
      <c r="D1210" s="162" t="s">
        <v>4084</v>
      </c>
      <c r="E1210" s="163" t="s">
        <v>4085</v>
      </c>
      <c r="F1210" s="164" t="str">
        <f t="shared" si="18"/>
        <v>Marion-302</v>
      </c>
      <c r="G1210" s="168" t="s">
        <v>330</v>
      </c>
      <c r="H1210" s="162" t="s">
        <v>4086</v>
      </c>
    </row>
    <row r="1211" spans="1:8" x14ac:dyDescent="0.25">
      <c r="A1211" s="162" t="s">
        <v>4056</v>
      </c>
      <c r="B1211" s="162" t="s">
        <v>636</v>
      </c>
      <c r="C1211" s="162" t="s">
        <v>4087</v>
      </c>
      <c r="D1211" s="162" t="s">
        <v>4088</v>
      </c>
      <c r="E1211" s="163" t="s">
        <v>4089</v>
      </c>
      <c r="F1211" s="164" t="str">
        <f t="shared" si="18"/>
        <v>Marion-320</v>
      </c>
      <c r="G1211" s="168" t="s">
        <v>7633</v>
      </c>
      <c r="H1211" s="162" t="s">
        <v>4090</v>
      </c>
    </row>
    <row r="1212" spans="1:8" x14ac:dyDescent="0.25">
      <c r="A1212" s="162" t="s">
        <v>4056</v>
      </c>
      <c r="B1212" s="162" t="s">
        <v>636</v>
      </c>
      <c r="C1212" s="162" t="s">
        <v>4091</v>
      </c>
      <c r="D1212" s="162" t="s">
        <v>4092</v>
      </c>
      <c r="E1212" s="163" t="s">
        <v>4093</v>
      </c>
      <c r="F1212" s="164" t="str">
        <f t="shared" si="18"/>
        <v>Marion-376</v>
      </c>
      <c r="G1212" s="168" t="s">
        <v>7634</v>
      </c>
      <c r="H1212" s="162" t="s">
        <v>4082</v>
      </c>
    </row>
    <row r="1213" spans="1:8" x14ac:dyDescent="0.25">
      <c r="A1213" s="162" t="s">
        <v>4056</v>
      </c>
      <c r="B1213" s="162" t="s">
        <v>636</v>
      </c>
      <c r="C1213" s="162" t="s">
        <v>4094</v>
      </c>
      <c r="D1213" s="162" t="s">
        <v>4095</v>
      </c>
      <c r="E1213" s="163" t="s">
        <v>4096</v>
      </c>
      <c r="F1213" s="164" t="str">
        <f t="shared" si="18"/>
        <v>Marion-382</v>
      </c>
      <c r="G1213" s="168" t="s">
        <v>7635</v>
      </c>
      <c r="H1213" s="162" t="s">
        <v>4082</v>
      </c>
    </row>
    <row r="1214" spans="1:8" x14ac:dyDescent="0.25">
      <c r="A1214" s="162" t="s">
        <v>4056</v>
      </c>
      <c r="B1214" s="162" t="s">
        <v>636</v>
      </c>
      <c r="C1214" s="162" t="s">
        <v>4097</v>
      </c>
      <c r="D1214" s="162" t="s">
        <v>4098</v>
      </c>
      <c r="E1214" s="163" t="s">
        <v>4099</v>
      </c>
      <c r="F1214" s="164" t="str">
        <f t="shared" si="18"/>
        <v>Marion-400</v>
      </c>
      <c r="G1214" s="168" t="s">
        <v>332</v>
      </c>
      <c r="H1214" s="162" t="s">
        <v>4100</v>
      </c>
    </row>
    <row r="1215" spans="1:8" x14ac:dyDescent="0.25">
      <c r="A1215" s="162" t="s">
        <v>4056</v>
      </c>
      <c r="B1215" s="162" t="s">
        <v>636</v>
      </c>
      <c r="C1215" s="162" t="s">
        <v>4101</v>
      </c>
      <c r="D1215" s="162" t="s">
        <v>4102</v>
      </c>
      <c r="E1215" s="163" t="s">
        <v>4103</v>
      </c>
      <c r="F1215" s="164" t="str">
        <f t="shared" si="18"/>
        <v>Marion-401</v>
      </c>
      <c r="G1215" s="168" t="s">
        <v>334</v>
      </c>
      <c r="H1215" s="162" t="s">
        <v>4104</v>
      </c>
    </row>
    <row r="1216" spans="1:8" x14ac:dyDescent="0.25">
      <c r="A1216" s="162" t="s">
        <v>4056</v>
      </c>
      <c r="B1216" s="162" t="s">
        <v>636</v>
      </c>
      <c r="C1216" s="162" t="s">
        <v>4105</v>
      </c>
      <c r="D1216" s="162" t="s">
        <v>4106</v>
      </c>
      <c r="E1216" s="163" t="s">
        <v>4107</v>
      </c>
      <c r="F1216" s="164" t="str">
        <f t="shared" si="18"/>
        <v>Marion-407</v>
      </c>
      <c r="G1216" s="168" t="s">
        <v>336</v>
      </c>
      <c r="H1216" s="162" t="s">
        <v>4108</v>
      </c>
    </row>
    <row r="1217" spans="1:8" x14ac:dyDescent="0.25">
      <c r="A1217" s="162" t="s">
        <v>4056</v>
      </c>
      <c r="B1217" s="162" t="s">
        <v>636</v>
      </c>
      <c r="C1217" s="162" t="s">
        <v>4109</v>
      </c>
      <c r="D1217" s="162" t="s">
        <v>4110</v>
      </c>
      <c r="E1217" s="163" t="s">
        <v>4111</v>
      </c>
      <c r="F1217" s="164" t="str">
        <f t="shared" si="18"/>
        <v>Marion-474</v>
      </c>
      <c r="G1217" s="168" t="s">
        <v>338</v>
      </c>
      <c r="H1217" s="162" t="s">
        <v>4100</v>
      </c>
    </row>
    <row r="1218" spans="1:8" x14ac:dyDescent="0.25">
      <c r="A1218" s="162" t="s">
        <v>4056</v>
      </c>
      <c r="B1218" s="162" t="s">
        <v>636</v>
      </c>
      <c r="C1218" s="162" t="s">
        <v>4112</v>
      </c>
      <c r="D1218" s="162" t="s">
        <v>4113</v>
      </c>
      <c r="E1218" s="163" t="s">
        <v>4114</v>
      </c>
      <c r="F1218" s="164" t="str">
        <f t="shared" si="18"/>
        <v>Marion-476</v>
      </c>
      <c r="G1218" s="168" t="s">
        <v>7636</v>
      </c>
      <c r="H1218" s="162" t="s">
        <v>4100</v>
      </c>
    </row>
    <row r="1219" spans="1:8" x14ac:dyDescent="0.25">
      <c r="A1219" s="162" t="s">
        <v>4056</v>
      </c>
      <c r="B1219" s="162" t="s">
        <v>636</v>
      </c>
      <c r="C1219" s="162" t="s">
        <v>4115</v>
      </c>
      <c r="D1219" s="162" t="s">
        <v>4116</v>
      </c>
      <c r="E1219" s="163" t="s">
        <v>4117</v>
      </c>
      <c r="F1219" s="164" t="str">
        <f t="shared" ref="F1219:F1282" si="19">B1219&amp;"-"&amp;C1219</f>
        <v>Marion-500</v>
      </c>
      <c r="G1219" s="168" t="s">
        <v>340</v>
      </c>
      <c r="H1219" s="162" t="s">
        <v>4118</v>
      </c>
    </row>
    <row r="1220" spans="1:8" x14ac:dyDescent="0.25">
      <c r="A1220" s="162" t="s">
        <v>4056</v>
      </c>
      <c r="B1220" s="162" t="s">
        <v>636</v>
      </c>
      <c r="C1220" s="162" t="s">
        <v>4119</v>
      </c>
      <c r="D1220" s="162" t="s">
        <v>4120</v>
      </c>
      <c r="E1220" s="163" t="s">
        <v>4121</v>
      </c>
      <c r="F1220" s="164" t="str">
        <f t="shared" si="19"/>
        <v>Marion-501</v>
      </c>
      <c r="G1220" s="168" t="s">
        <v>342</v>
      </c>
      <c r="H1220" s="162" t="s">
        <v>4122</v>
      </c>
    </row>
    <row r="1221" spans="1:8" x14ac:dyDescent="0.25">
      <c r="A1221" s="162" t="s">
        <v>4056</v>
      </c>
      <c r="B1221" s="162" t="s">
        <v>636</v>
      </c>
      <c r="C1221" s="162" t="s">
        <v>4123</v>
      </c>
      <c r="D1221" s="162" t="s">
        <v>4124</v>
      </c>
      <c r="E1221" s="163" t="s">
        <v>4125</v>
      </c>
      <c r="F1221" s="164" t="str">
        <f t="shared" si="19"/>
        <v>Marion-502</v>
      </c>
      <c r="G1221" s="168" t="s">
        <v>344</v>
      </c>
      <c r="H1221" s="162" t="s">
        <v>4126</v>
      </c>
    </row>
    <row r="1222" spans="1:8" x14ac:dyDescent="0.25">
      <c r="A1222" s="162" t="s">
        <v>4056</v>
      </c>
      <c r="B1222" s="162" t="s">
        <v>636</v>
      </c>
      <c r="C1222" s="162" t="s">
        <v>4127</v>
      </c>
      <c r="D1222" s="162" t="s">
        <v>4128</v>
      </c>
      <c r="E1222" s="163" t="s">
        <v>4129</v>
      </c>
      <c r="F1222" s="164" t="str">
        <f t="shared" si="19"/>
        <v>Marion-513</v>
      </c>
      <c r="G1222" s="168" t="s">
        <v>346</v>
      </c>
      <c r="H1222" s="162" t="s">
        <v>4130</v>
      </c>
    </row>
    <row r="1223" spans="1:8" x14ac:dyDescent="0.25">
      <c r="A1223" s="162" t="s">
        <v>4056</v>
      </c>
      <c r="B1223" s="162" t="s">
        <v>636</v>
      </c>
      <c r="C1223" s="162" t="s">
        <v>4131</v>
      </c>
      <c r="D1223" s="162" t="s">
        <v>4132</v>
      </c>
      <c r="E1223" s="163" t="s">
        <v>4133</v>
      </c>
      <c r="F1223" s="164" t="str">
        <f t="shared" si="19"/>
        <v>Marion-520</v>
      </c>
      <c r="G1223" s="168" t="s">
        <v>7637</v>
      </c>
      <c r="H1223" s="162" t="s">
        <v>4134</v>
      </c>
    </row>
    <row r="1224" spans="1:8" x14ac:dyDescent="0.25">
      <c r="A1224" s="162" t="s">
        <v>4056</v>
      </c>
      <c r="B1224" s="162" t="s">
        <v>636</v>
      </c>
      <c r="C1224" s="162" t="s">
        <v>4135</v>
      </c>
      <c r="D1224" s="162" t="s">
        <v>4136</v>
      </c>
      <c r="E1224" s="163" t="s">
        <v>4137</v>
      </c>
      <c r="F1224" s="164" t="str">
        <f t="shared" si="19"/>
        <v>Marion-523</v>
      </c>
      <c r="G1224" s="168" t="s">
        <v>348</v>
      </c>
      <c r="H1224" s="162" t="s">
        <v>4138</v>
      </c>
    </row>
    <row r="1225" spans="1:8" x14ac:dyDescent="0.25">
      <c r="A1225" s="162" t="s">
        <v>4056</v>
      </c>
      <c r="B1225" s="162" t="s">
        <v>636</v>
      </c>
      <c r="C1225" s="162" t="s">
        <v>4139</v>
      </c>
      <c r="D1225" s="162" t="s">
        <v>4140</v>
      </c>
      <c r="E1225" s="163" t="s">
        <v>4141</v>
      </c>
      <c r="F1225" s="164" t="str">
        <f t="shared" si="19"/>
        <v>Marion-570</v>
      </c>
      <c r="G1225" s="168" t="s">
        <v>350</v>
      </c>
      <c r="H1225" s="162" t="s">
        <v>4118</v>
      </c>
    </row>
    <row r="1226" spans="1:8" x14ac:dyDescent="0.25">
      <c r="A1226" s="162" t="s">
        <v>4056</v>
      </c>
      <c r="B1226" s="162" t="s">
        <v>636</v>
      </c>
      <c r="C1226" s="162" t="s">
        <v>4142</v>
      </c>
      <c r="D1226" s="162" t="s">
        <v>4143</v>
      </c>
      <c r="E1226" s="163" t="s">
        <v>4144</v>
      </c>
      <c r="F1226" s="164" t="str">
        <f t="shared" si="19"/>
        <v>Marion-574</v>
      </c>
      <c r="G1226" s="168" t="s">
        <v>352</v>
      </c>
      <c r="H1226" s="162" t="s">
        <v>4118</v>
      </c>
    </row>
    <row r="1227" spans="1:8" x14ac:dyDescent="0.25">
      <c r="A1227" s="162" t="s">
        <v>4056</v>
      </c>
      <c r="B1227" s="162" t="s">
        <v>636</v>
      </c>
      <c r="C1227" s="162" t="s">
        <v>4145</v>
      </c>
      <c r="D1227" s="162" t="s">
        <v>4146</v>
      </c>
      <c r="E1227" s="163" t="s">
        <v>4147</v>
      </c>
      <c r="F1227" s="164" t="str">
        <f t="shared" si="19"/>
        <v>Marion-576</v>
      </c>
      <c r="G1227" s="168" t="s">
        <v>354</v>
      </c>
      <c r="H1227" s="162" t="s">
        <v>4118</v>
      </c>
    </row>
    <row r="1228" spans="1:8" x14ac:dyDescent="0.25">
      <c r="A1228" s="162" t="s">
        <v>4056</v>
      </c>
      <c r="B1228" s="162" t="s">
        <v>636</v>
      </c>
      <c r="C1228" s="162" t="s">
        <v>4148</v>
      </c>
      <c r="D1228" s="162" t="s">
        <v>4149</v>
      </c>
      <c r="E1228" s="163" t="s">
        <v>4150</v>
      </c>
      <c r="F1228" s="164" t="str">
        <f t="shared" si="19"/>
        <v>Marion-600</v>
      </c>
      <c r="G1228" s="168" t="s">
        <v>356</v>
      </c>
      <c r="H1228" s="162" t="s">
        <v>4151</v>
      </c>
    </row>
    <row r="1229" spans="1:8" x14ac:dyDescent="0.25">
      <c r="A1229" s="162" t="s">
        <v>4056</v>
      </c>
      <c r="B1229" s="162" t="s">
        <v>636</v>
      </c>
      <c r="C1229" s="162" t="s">
        <v>4152</v>
      </c>
      <c r="D1229" s="162" t="s">
        <v>4153</v>
      </c>
      <c r="E1229" s="163" t="s">
        <v>4154</v>
      </c>
      <c r="F1229" s="164" t="str">
        <f t="shared" si="19"/>
        <v>Marion-601</v>
      </c>
      <c r="G1229" s="168" t="s">
        <v>358</v>
      </c>
      <c r="H1229" s="162" t="s">
        <v>2992</v>
      </c>
    </row>
    <row r="1230" spans="1:8" x14ac:dyDescent="0.25">
      <c r="A1230" s="162" t="s">
        <v>4056</v>
      </c>
      <c r="B1230" s="162" t="s">
        <v>636</v>
      </c>
      <c r="C1230" s="162" t="s">
        <v>4155</v>
      </c>
      <c r="D1230" s="162" t="s">
        <v>4156</v>
      </c>
      <c r="E1230" s="163" t="s">
        <v>4157</v>
      </c>
      <c r="F1230" s="164" t="str">
        <f t="shared" si="19"/>
        <v>Marion-604</v>
      </c>
      <c r="G1230" s="168" t="s">
        <v>360</v>
      </c>
      <c r="H1230" s="162" t="s">
        <v>4158</v>
      </c>
    </row>
    <row r="1231" spans="1:8" x14ac:dyDescent="0.25">
      <c r="A1231" s="162" t="s">
        <v>4056</v>
      </c>
      <c r="B1231" s="162" t="s">
        <v>636</v>
      </c>
      <c r="C1231" s="162" t="s">
        <v>4159</v>
      </c>
      <c r="D1231" s="162" t="s">
        <v>4160</v>
      </c>
      <c r="E1231" s="163" t="s">
        <v>4161</v>
      </c>
      <c r="F1231" s="164" t="str">
        <f t="shared" si="19"/>
        <v>Marion-674</v>
      </c>
      <c r="G1231" s="168" t="s">
        <v>362</v>
      </c>
      <c r="H1231" s="162" t="s">
        <v>4162</v>
      </c>
    </row>
    <row r="1232" spans="1:8" x14ac:dyDescent="0.25">
      <c r="A1232" s="162" t="s">
        <v>4056</v>
      </c>
      <c r="B1232" s="162" t="s">
        <v>636</v>
      </c>
      <c r="C1232" s="162" t="s">
        <v>4163</v>
      </c>
      <c r="D1232" s="162" t="s">
        <v>4164</v>
      </c>
      <c r="E1232" s="163" t="s">
        <v>4165</v>
      </c>
      <c r="F1232" s="164" t="str">
        <f t="shared" si="19"/>
        <v>Marion-676</v>
      </c>
      <c r="G1232" s="168" t="s">
        <v>7638</v>
      </c>
      <c r="H1232" s="162" t="s">
        <v>4162</v>
      </c>
    </row>
    <row r="1233" spans="1:8" x14ac:dyDescent="0.25">
      <c r="A1233" s="162" t="s">
        <v>4056</v>
      </c>
      <c r="B1233" s="162" t="s">
        <v>636</v>
      </c>
      <c r="C1233" s="162" t="s">
        <v>4166</v>
      </c>
      <c r="D1233" s="162" t="s">
        <v>4167</v>
      </c>
      <c r="E1233" s="163" t="s">
        <v>4168</v>
      </c>
      <c r="F1233" s="164" t="str">
        <f t="shared" si="19"/>
        <v>Marion-682</v>
      </c>
      <c r="G1233" s="168" t="s">
        <v>7639</v>
      </c>
      <c r="H1233" s="162" t="s">
        <v>4151</v>
      </c>
    </row>
    <row r="1234" spans="1:8" x14ac:dyDescent="0.25">
      <c r="A1234" s="162" t="s">
        <v>4056</v>
      </c>
      <c r="B1234" s="162" t="s">
        <v>636</v>
      </c>
      <c r="C1234" s="162" t="s">
        <v>4169</v>
      </c>
      <c r="D1234" s="162" t="s">
        <v>4170</v>
      </c>
      <c r="E1234" s="163" t="s">
        <v>4171</v>
      </c>
      <c r="F1234" s="164" t="str">
        <f t="shared" si="19"/>
        <v>Marion-700</v>
      </c>
      <c r="G1234" s="168" t="s">
        <v>364</v>
      </c>
      <c r="H1234" s="162" t="s">
        <v>4172</v>
      </c>
    </row>
    <row r="1235" spans="1:8" x14ac:dyDescent="0.25">
      <c r="A1235" s="162" t="s">
        <v>4056</v>
      </c>
      <c r="B1235" s="162" t="s">
        <v>636</v>
      </c>
      <c r="C1235" s="162" t="s">
        <v>4173</v>
      </c>
      <c r="D1235" s="162" t="s">
        <v>4174</v>
      </c>
      <c r="E1235" s="163" t="s">
        <v>4175</v>
      </c>
      <c r="F1235" s="164" t="str">
        <f t="shared" si="19"/>
        <v>Marion-701</v>
      </c>
      <c r="G1235" s="168" t="s">
        <v>366</v>
      </c>
      <c r="H1235" s="162" t="s">
        <v>4176</v>
      </c>
    </row>
    <row r="1236" spans="1:8" x14ac:dyDescent="0.25">
      <c r="A1236" s="162" t="s">
        <v>4056</v>
      </c>
      <c r="B1236" s="162" t="s">
        <v>636</v>
      </c>
      <c r="C1236" s="162" t="s">
        <v>4177</v>
      </c>
      <c r="D1236" s="162" t="s">
        <v>4178</v>
      </c>
      <c r="E1236" s="163" t="s">
        <v>4179</v>
      </c>
      <c r="F1236" s="164" t="str">
        <f t="shared" si="19"/>
        <v>Marion-702</v>
      </c>
      <c r="G1236" s="168" t="s">
        <v>368</v>
      </c>
      <c r="H1236" s="162" t="s">
        <v>4180</v>
      </c>
    </row>
    <row r="1237" spans="1:8" x14ac:dyDescent="0.25">
      <c r="A1237" s="162" t="s">
        <v>4056</v>
      </c>
      <c r="B1237" s="162" t="s">
        <v>636</v>
      </c>
      <c r="C1237" s="162" t="s">
        <v>4181</v>
      </c>
      <c r="D1237" s="162" t="s">
        <v>4182</v>
      </c>
      <c r="E1237" s="163" t="s">
        <v>4183</v>
      </c>
      <c r="F1237" s="164" t="str">
        <f t="shared" si="19"/>
        <v>Marion-716</v>
      </c>
      <c r="G1237" s="168" t="s">
        <v>370</v>
      </c>
      <c r="H1237" s="162" t="s">
        <v>4172</v>
      </c>
    </row>
    <row r="1238" spans="1:8" x14ac:dyDescent="0.25">
      <c r="A1238" s="162" t="s">
        <v>4056</v>
      </c>
      <c r="B1238" s="162" t="s">
        <v>636</v>
      </c>
      <c r="C1238" s="162" t="s">
        <v>4184</v>
      </c>
      <c r="D1238" s="162" t="s">
        <v>4185</v>
      </c>
      <c r="E1238" s="163" t="s">
        <v>4186</v>
      </c>
      <c r="F1238" s="164" t="str">
        <f t="shared" si="19"/>
        <v>Marion-724</v>
      </c>
      <c r="G1238" s="168" t="s">
        <v>372</v>
      </c>
      <c r="H1238" s="162" t="s">
        <v>4187</v>
      </c>
    </row>
    <row r="1239" spans="1:8" x14ac:dyDescent="0.25">
      <c r="A1239" s="162" t="s">
        <v>4056</v>
      </c>
      <c r="B1239" s="162" t="s">
        <v>636</v>
      </c>
      <c r="C1239" s="162" t="s">
        <v>4188</v>
      </c>
      <c r="D1239" s="162" t="s">
        <v>4189</v>
      </c>
      <c r="E1239" s="163" t="s">
        <v>4190</v>
      </c>
      <c r="F1239" s="164" t="str">
        <f t="shared" si="19"/>
        <v>Marion-770</v>
      </c>
      <c r="G1239" s="168" t="s">
        <v>374</v>
      </c>
      <c r="H1239" s="162" t="s">
        <v>4172</v>
      </c>
    </row>
    <row r="1240" spans="1:8" x14ac:dyDescent="0.25">
      <c r="A1240" s="162" t="s">
        <v>4056</v>
      </c>
      <c r="B1240" s="162" t="s">
        <v>636</v>
      </c>
      <c r="C1240" s="162" t="s">
        <v>4191</v>
      </c>
      <c r="D1240" s="162" t="s">
        <v>4192</v>
      </c>
      <c r="E1240" s="163" t="s">
        <v>4193</v>
      </c>
      <c r="F1240" s="164" t="str">
        <f t="shared" si="19"/>
        <v>Marion-774</v>
      </c>
      <c r="G1240" s="168" t="s">
        <v>376</v>
      </c>
      <c r="H1240" s="162" t="s">
        <v>4172</v>
      </c>
    </row>
    <row r="1241" spans="1:8" x14ac:dyDescent="0.25">
      <c r="A1241" s="162" t="s">
        <v>4056</v>
      </c>
      <c r="B1241" s="162" t="s">
        <v>636</v>
      </c>
      <c r="C1241" s="162" t="s">
        <v>4194</v>
      </c>
      <c r="D1241" s="162" t="s">
        <v>4195</v>
      </c>
      <c r="E1241" s="163" t="s">
        <v>4196</v>
      </c>
      <c r="F1241" s="164" t="str">
        <f t="shared" si="19"/>
        <v>Marion-776</v>
      </c>
      <c r="G1241" s="168" t="s">
        <v>7640</v>
      </c>
      <c r="H1241" s="162" t="s">
        <v>4172</v>
      </c>
    </row>
    <row r="1242" spans="1:8" x14ac:dyDescent="0.25">
      <c r="A1242" s="162" t="s">
        <v>4056</v>
      </c>
      <c r="B1242" s="162" t="s">
        <v>636</v>
      </c>
      <c r="C1242" s="162" t="s">
        <v>4197</v>
      </c>
      <c r="D1242" s="162" t="s">
        <v>4198</v>
      </c>
      <c r="E1242" s="163" t="s">
        <v>4199</v>
      </c>
      <c r="F1242" s="164" t="str">
        <f t="shared" si="19"/>
        <v>Marion-800</v>
      </c>
      <c r="G1242" s="168" t="s">
        <v>378</v>
      </c>
      <c r="H1242" s="162" t="s">
        <v>4200</v>
      </c>
    </row>
    <row r="1243" spans="1:8" x14ac:dyDescent="0.25">
      <c r="A1243" s="162" t="s">
        <v>4056</v>
      </c>
      <c r="B1243" s="162" t="s">
        <v>636</v>
      </c>
      <c r="C1243" s="162" t="s">
        <v>4201</v>
      </c>
      <c r="D1243" s="162" t="s">
        <v>4202</v>
      </c>
      <c r="E1243" s="163" t="s">
        <v>4203</v>
      </c>
      <c r="F1243" s="164" t="str">
        <f t="shared" si="19"/>
        <v>Marion-801</v>
      </c>
      <c r="G1243" s="168" t="s">
        <v>380</v>
      </c>
      <c r="H1243" s="162" t="s">
        <v>4204</v>
      </c>
    </row>
    <row r="1244" spans="1:8" x14ac:dyDescent="0.25">
      <c r="A1244" s="162" t="s">
        <v>4056</v>
      </c>
      <c r="B1244" s="162" t="s">
        <v>636</v>
      </c>
      <c r="C1244" s="162" t="s">
        <v>4205</v>
      </c>
      <c r="D1244" s="162" t="s">
        <v>4206</v>
      </c>
      <c r="E1244" s="163" t="s">
        <v>4207</v>
      </c>
      <c r="F1244" s="164" t="str">
        <f t="shared" si="19"/>
        <v>Marion-805</v>
      </c>
      <c r="G1244" s="168" t="s">
        <v>382</v>
      </c>
      <c r="H1244" s="162" t="s">
        <v>4200</v>
      </c>
    </row>
    <row r="1245" spans="1:8" x14ac:dyDescent="0.25">
      <c r="A1245" s="162" t="s">
        <v>4056</v>
      </c>
      <c r="B1245" s="162" t="s">
        <v>636</v>
      </c>
      <c r="C1245" s="162" t="s">
        <v>4208</v>
      </c>
      <c r="D1245" s="162" t="s">
        <v>4209</v>
      </c>
      <c r="E1245" s="163" t="s">
        <v>4210</v>
      </c>
      <c r="F1245" s="164" t="str">
        <f t="shared" si="19"/>
        <v>Marion-806</v>
      </c>
      <c r="G1245" s="168" t="s">
        <v>384</v>
      </c>
      <c r="H1245" s="162" t="s">
        <v>4200</v>
      </c>
    </row>
    <row r="1246" spans="1:8" x14ac:dyDescent="0.25">
      <c r="A1246" s="162" t="s">
        <v>4056</v>
      </c>
      <c r="B1246" s="162" t="s">
        <v>636</v>
      </c>
      <c r="C1246" s="162" t="s">
        <v>4211</v>
      </c>
      <c r="D1246" s="162" t="s">
        <v>4212</v>
      </c>
      <c r="E1246" s="163" t="s">
        <v>4213</v>
      </c>
      <c r="F1246" s="164" t="str">
        <f t="shared" si="19"/>
        <v>Marion-809</v>
      </c>
      <c r="G1246" s="168" t="s">
        <v>386</v>
      </c>
      <c r="H1246" s="162" t="s">
        <v>4200</v>
      </c>
    </row>
    <row r="1247" spans="1:8" x14ac:dyDescent="0.25">
      <c r="A1247" s="162" t="s">
        <v>4056</v>
      </c>
      <c r="B1247" s="162" t="s">
        <v>636</v>
      </c>
      <c r="C1247" s="162" t="s">
        <v>4214</v>
      </c>
      <c r="D1247" s="162" t="s">
        <v>4215</v>
      </c>
      <c r="E1247" s="163" t="s">
        <v>4216</v>
      </c>
      <c r="F1247" s="164" t="str">
        <f t="shared" si="19"/>
        <v>Marion-811</v>
      </c>
      <c r="G1247" s="168" t="s">
        <v>388</v>
      </c>
      <c r="H1247" s="162" t="s">
        <v>4217</v>
      </c>
    </row>
    <row r="1248" spans="1:8" x14ac:dyDescent="0.25">
      <c r="A1248" s="162" t="s">
        <v>4056</v>
      </c>
      <c r="B1248" s="162" t="s">
        <v>636</v>
      </c>
      <c r="C1248" s="162" t="s">
        <v>4218</v>
      </c>
      <c r="D1248" s="162" t="s">
        <v>4219</v>
      </c>
      <c r="E1248" s="163" t="s">
        <v>4220</v>
      </c>
      <c r="F1248" s="164" t="str">
        <f t="shared" si="19"/>
        <v>Marion-815</v>
      </c>
      <c r="G1248" s="168" t="s">
        <v>390</v>
      </c>
      <c r="H1248" s="162" t="s">
        <v>4200</v>
      </c>
    </row>
    <row r="1249" spans="1:8" x14ac:dyDescent="0.25">
      <c r="A1249" s="162" t="s">
        <v>4056</v>
      </c>
      <c r="B1249" s="162" t="s">
        <v>636</v>
      </c>
      <c r="C1249" s="162" t="s">
        <v>4221</v>
      </c>
      <c r="D1249" s="162" t="s">
        <v>4222</v>
      </c>
      <c r="E1249" s="163" t="s">
        <v>4223</v>
      </c>
      <c r="F1249" s="164" t="str">
        <f t="shared" si="19"/>
        <v>Marion-817</v>
      </c>
      <c r="G1249" s="168" t="s">
        <v>392</v>
      </c>
      <c r="H1249" s="162" t="s">
        <v>4224</v>
      </c>
    </row>
    <row r="1250" spans="1:8" x14ac:dyDescent="0.25">
      <c r="A1250" s="162" t="s">
        <v>4056</v>
      </c>
      <c r="B1250" s="162" t="s">
        <v>636</v>
      </c>
      <c r="C1250" s="162" t="s">
        <v>4225</v>
      </c>
      <c r="D1250" s="162" t="s">
        <v>4226</v>
      </c>
      <c r="E1250" s="163" t="s">
        <v>4227</v>
      </c>
      <c r="F1250" s="164" t="str">
        <f t="shared" si="19"/>
        <v>Marion-820</v>
      </c>
      <c r="G1250" s="168" t="s">
        <v>394</v>
      </c>
      <c r="H1250" s="162" t="s">
        <v>4228</v>
      </c>
    </row>
    <row r="1251" spans="1:8" x14ac:dyDescent="0.25">
      <c r="A1251" s="162" t="s">
        <v>4056</v>
      </c>
      <c r="B1251" s="162" t="s">
        <v>636</v>
      </c>
      <c r="C1251" s="162" t="s">
        <v>4229</v>
      </c>
      <c r="D1251" s="162" t="s">
        <v>4230</v>
      </c>
      <c r="E1251" s="163" t="s">
        <v>4231</v>
      </c>
      <c r="F1251" s="164" t="str">
        <f t="shared" si="19"/>
        <v>Marion-822</v>
      </c>
      <c r="G1251" s="168" t="s">
        <v>396</v>
      </c>
      <c r="H1251" s="162" t="s">
        <v>4232</v>
      </c>
    </row>
    <row r="1252" spans="1:8" x14ac:dyDescent="0.25">
      <c r="A1252" s="162" t="s">
        <v>4056</v>
      </c>
      <c r="B1252" s="162" t="s">
        <v>636</v>
      </c>
      <c r="C1252" s="162" t="s">
        <v>4233</v>
      </c>
      <c r="D1252" s="162" t="s">
        <v>4234</v>
      </c>
      <c r="E1252" s="163" t="s">
        <v>4235</v>
      </c>
      <c r="F1252" s="164" t="str">
        <f t="shared" si="19"/>
        <v>Marion-874</v>
      </c>
      <c r="G1252" s="168" t="s">
        <v>398</v>
      </c>
      <c r="H1252" s="162" t="s">
        <v>4200</v>
      </c>
    </row>
    <row r="1253" spans="1:8" x14ac:dyDescent="0.25">
      <c r="A1253" s="162" t="s">
        <v>4056</v>
      </c>
      <c r="B1253" s="162" t="s">
        <v>636</v>
      </c>
      <c r="C1253" s="162" t="s">
        <v>4236</v>
      </c>
      <c r="D1253" s="162" t="s">
        <v>4237</v>
      </c>
      <c r="E1253" s="163" t="s">
        <v>4238</v>
      </c>
      <c r="F1253" s="164" t="str">
        <f t="shared" si="19"/>
        <v>Marion-876</v>
      </c>
      <c r="G1253" s="168" t="s">
        <v>400</v>
      </c>
      <c r="H1253" s="162" t="s">
        <v>4200</v>
      </c>
    </row>
    <row r="1254" spans="1:8" x14ac:dyDescent="0.25">
      <c r="A1254" s="162" t="s">
        <v>4056</v>
      </c>
      <c r="B1254" s="162" t="s">
        <v>636</v>
      </c>
      <c r="C1254" s="162" t="s">
        <v>4239</v>
      </c>
      <c r="D1254" s="162" t="s">
        <v>4240</v>
      </c>
      <c r="E1254" s="163" t="s">
        <v>4241</v>
      </c>
      <c r="F1254" s="164" t="str">
        <f t="shared" si="19"/>
        <v>Marion-900</v>
      </c>
      <c r="G1254" s="168" t="s">
        <v>402</v>
      </c>
      <c r="H1254" s="162" t="s">
        <v>4242</v>
      </c>
    </row>
    <row r="1255" spans="1:8" x14ac:dyDescent="0.25">
      <c r="A1255" s="162" t="s">
        <v>4056</v>
      </c>
      <c r="B1255" s="162" t="s">
        <v>636</v>
      </c>
      <c r="C1255" s="162" t="s">
        <v>4243</v>
      </c>
      <c r="D1255" s="162" t="s">
        <v>4244</v>
      </c>
      <c r="E1255" s="163" t="s">
        <v>4245</v>
      </c>
      <c r="F1255" s="164" t="str">
        <f t="shared" si="19"/>
        <v>Marion-901</v>
      </c>
      <c r="G1255" s="168" t="s">
        <v>404</v>
      </c>
      <c r="H1255" s="162" t="s">
        <v>4246</v>
      </c>
    </row>
    <row r="1256" spans="1:8" x14ac:dyDescent="0.25">
      <c r="A1256" s="162" t="s">
        <v>4056</v>
      </c>
      <c r="B1256" s="162" t="s">
        <v>636</v>
      </c>
      <c r="C1256" s="162" t="s">
        <v>4247</v>
      </c>
      <c r="D1256" s="162" t="s">
        <v>4248</v>
      </c>
      <c r="E1256" s="163" t="s">
        <v>4249</v>
      </c>
      <c r="F1256" s="164" t="str">
        <f t="shared" si="19"/>
        <v>Marion-904</v>
      </c>
      <c r="G1256" s="168" t="s">
        <v>406</v>
      </c>
      <c r="H1256" s="162" t="s">
        <v>4250</v>
      </c>
    </row>
    <row r="1257" spans="1:8" x14ac:dyDescent="0.25">
      <c r="A1257" s="162" t="s">
        <v>4056</v>
      </c>
      <c r="B1257" s="162" t="s">
        <v>636</v>
      </c>
      <c r="C1257" s="162" t="s">
        <v>4251</v>
      </c>
      <c r="D1257" s="162" t="s">
        <v>4252</v>
      </c>
      <c r="E1257" s="163" t="s">
        <v>4253</v>
      </c>
      <c r="F1257" s="164" t="str">
        <f t="shared" si="19"/>
        <v>Marion-914</v>
      </c>
      <c r="G1257" s="168" t="s">
        <v>408</v>
      </c>
      <c r="H1257" s="162" t="s">
        <v>4254</v>
      </c>
    </row>
    <row r="1258" spans="1:8" x14ac:dyDescent="0.25">
      <c r="A1258" s="162" t="s">
        <v>4056</v>
      </c>
      <c r="B1258" s="162" t="s">
        <v>636</v>
      </c>
      <c r="C1258" s="162" t="s">
        <v>4255</v>
      </c>
      <c r="D1258" s="162" t="s">
        <v>4256</v>
      </c>
      <c r="E1258" s="163" t="s">
        <v>4257</v>
      </c>
      <c r="F1258" s="164" t="str">
        <f t="shared" si="19"/>
        <v>Marion-930</v>
      </c>
      <c r="G1258" s="168" t="s">
        <v>410</v>
      </c>
      <c r="H1258" s="162" t="s">
        <v>4242</v>
      </c>
    </row>
    <row r="1259" spans="1:8" x14ac:dyDescent="0.25">
      <c r="A1259" s="162" t="s">
        <v>4056</v>
      </c>
      <c r="B1259" s="162" t="s">
        <v>636</v>
      </c>
      <c r="C1259" s="162" t="s">
        <v>4258</v>
      </c>
      <c r="D1259" s="162" t="s">
        <v>4259</v>
      </c>
      <c r="E1259" s="163" t="s">
        <v>4260</v>
      </c>
      <c r="F1259" s="164" t="str">
        <f t="shared" si="19"/>
        <v>Marion-970</v>
      </c>
      <c r="G1259" s="168" t="s">
        <v>412</v>
      </c>
      <c r="H1259" s="162" t="s">
        <v>4242</v>
      </c>
    </row>
    <row r="1260" spans="1:8" x14ac:dyDescent="0.25">
      <c r="A1260" s="162" t="s">
        <v>4056</v>
      </c>
      <c r="B1260" s="162" t="s">
        <v>636</v>
      </c>
      <c r="C1260" s="162" t="s">
        <v>4261</v>
      </c>
      <c r="D1260" s="162" t="s">
        <v>4262</v>
      </c>
      <c r="E1260" s="163" t="s">
        <v>4263</v>
      </c>
      <c r="F1260" s="164" t="str">
        <f t="shared" si="19"/>
        <v>Marion-974</v>
      </c>
      <c r="G1260" s="168" t="s">
        <v>414</v>
      </c>
      <c r="H1260" s="162" t="s">
        <v>4264</v>
      </c>
    </row>
    <row r="1261" spans="1:8" x14ac:dyDescent="0.25">
      <c r="A1261" s="162" t="s">
        <v>4056</v>
      </c>
      <c r="B1261" s="162" t="s">
        <v>636</v>
      </c>
      <c r="C1261" s="162" t="s">
        <v>4265</v>
      </c>
      <c r="D1261" s="162" t="s">
        <v>4266</v>
      </c>
      <c r="E1261" s="163" t="s">
        <v>4267</v>
      </c>
      <c r="F1261" s="164" t="str">
        <f t="shared" si="19"/>
        <v>Marion-976</v>
      </c>
      <c r="G1261" s="168" t="s">
        <v>7641</v>
      </c>
      <c r="H1261" s="162" t="s">
        <v>4264</v>
      </c>
    </row>
    <row r="1262" spans="1:8" x14ac:dyDescent="0.25">
      <c r="A1262" s="162" t="s">
        <v>4056</v>
      </c>
      <c r="B1262" s="162" t="s">
        <v>636</v>
      </c>
      <c r="C1262" s="162" t="s">
        <v>4268</v>
      </c>
      <c r="D1262" s="162" t="s">
        <v>4269</v>
      </c>
      <c r="E1262" s="163" t="s">
        <v>4270</v>
      </c>
      <c r="F1262" s="164" t="str">
        <f t="shared" si="19"/>
        <v>Marion-979</v>
      </c>
      <c r="G1262" s="168" t="s">
        <v>7642</v>
      </c>
      <c r="H1262" s="162" t="s">
        <v>4264</v>
      </c>
    </row>
    <row r="1263" spans="1:8" x14ac:dyDescent="0.25">
      <c r="A1263" s="162" t="s">
        <v>4056</v>
      </c>
      <c r="B1263" s="162" t="s">
        <v>636</v>
      </c>
      <c r="C1263" s="162" t="s">
        <v>4271</v>
      </c>
      <c r="D1263" s="162" t="s">
        <v>4272</v>
      </c>
      <c r="E1263" s="163" t="s">
        <v>4273</v>
      </c>
      <c r="F1263" s="164" t="str">
        <f t="shared" si="19"/>
        <v>Marion-982</v>
      </c>
      <c r="G1263" s="168" t="s">
        <v>7643</v>
      </c>
      <c r="H1263" s="162" t="s">
        <v>4242</v>
      </c>
    </row>
    <row r="1264" spans="1:8" x14ac:dyDescent="0.25">
      <c r="A1264" s="162" t="s">
        <v>4274</v>
      </c>
      <c r="B1264" s="162" t="s">
        <v>4275</v>
      </c>
      <c r="C1264" s="162" t="s">
        <v>490</v>
      </c>
      <c r="D1264" s="162" t="s">
        <v>4276</v>
      </c>
      <c r="E1264" s="163" t="s">
        <v>4277</v>
      </c>
      <c r="F1264" s="164" t="str">
        <f t="shared" si="19"/>
        <v>Marshall-001</v>
      </c>
      <c r="G1264" s="168" t="s">
        <v>7644</v>
      </c>
      <c r="H1264" s="162" t="s">
        <v>2126</v>
      </c>
    </row>
    <row r="1265" spans="1:8" x14ac:dyDescent="0.25">
      <c r="A1265" s="162" t="s">
        <v>4274</v>
      </c>
      <c r="B1265" s="162" t="s">
        <v>4275</v>
      </c>
      <c r="C1265" s="162" t="s">
        <v>494</v>
      </c>
      <c r="D1265" s="162" t="s">
        <v>4278</v>
      </c>
      <c r="E1265" s="163" t="s">
        <v>4279</v>
      </c>
      <c r="F1265" s="164" t="str">
        <f t="shared" si="19"/>
        <v>Marshall-002</v>
      </c>
      <c r="G1265" s="168" t="s">
        <v>7645</v>
      </c>
      <c r="H1265" s="162" t="s">
        <v>4280</v>
      </c>
    </row>
    <row r="1266" spans="1:8" x14ac:dyDescent="0.25">
      <c r="A1266" s="162" t="s">
        <v>4274</v>
      </c>
      <c r="B1266" s="162" t="s">
        <v>4275</v>
      </c>
      <c r="C1266" s="162" t="s">
        <v>506</v>
      </c>
      <c r="D1266" s="162" t="s">
        <v>4281</v>
      </c>
      <c r="E1266" s="163" t="s">
        <v>4282</v>
      </c>
      <c r="F1266" s="164" t="str">
        <f t="shared" si="19"/>
        <v>Marshall-005</v>
      </c>
      <c r="G1266" s="168" t="s">
        <v>7646</v>
      </c>
      <c r="H1266" s="162" t="s">
        <v>1997</v>
      </c>
    </row>
    <row r="1267" spans="1:8" x14ac:dyDescent="0.25">
      <c r="A1267" s="162" t="s">
        <v>4274</v>
      </c>
      <c r="B1267" s="162" t="s">
        <v>4275</v>
      </c>
      <c r="C1267" s="162" t="s">
        <v>510</v>
      </c>
      <c r="D1267" s="162" t="s">
        <v>4283</v>
      </c>
      <c r="E1267" s="163" t="s">
        <v>4284</v>
      </c>
      <c r="F1267" s="164" t="str">
        <f t="shared" si="19"/>
        <v>Marshall-006</v>
      </c>
      <c r="G1267" s="168" t="s">
        <v>7647</v>
      </c>
      <c r="H1267" s="162" t="s">
        <v>4285</v>
      </c>
    </row>
    <row r="1268" spans="1:8" x14ac:dyDescent="0.25">
      <c r="A1268" s="162" t="s">
        <v>4274</v>
      </c>
      <c r="B1268" s="162" t="s">
        <v>4275</v>
      </c>
      <c r="C1268" s="162" t="s">
        <v>514</v>
      </c>
      <c r="D1268" s="162" t="s">
        <v>4286</v>
      </c>
      <c r="E1268" s="163" t="s">
        <v>4287</v>
      </c>
      <c r="F1268" s="164" t="str">
        <f t="shared" si="19"/>
        <v>Marshall-007</v>
      </c>
      <c r="G1268" s="168" t="s">
        <v>7648</v>
      </c>
      <c r="H1268" s="162" t="s">
        <v>4288</v>
      </c>
    </row>
    <row r="1269" spans="1:8" x14ac:dyDescent="0.25">
      <c r="A1269" s="162" t="s">
        <v>4274</v>
      </c>
      <c r="B1269" s="162" t="s">
        <v>4275</v>
      </c>
      <c r="C1269" s="162" t="s">
        <v>518</v>
      </c>
      <c r="D1269" s="162" t="s">
        <v>4289</v>
      </c>
      <c r="E1269" s="163" t="s">
        <v>4290</v>
      </c>
      <c r="F1269" s="164" t="str">
        <f t="shared" si="19"/>
        <v>Marshall-008</v>
      </c>
      <c r="G1269" s="168" t="s">
        <v>7649</v>
      </c>
      <c r="H1269" s="162" t="s">
        <v>4291</v>
      </c>
    </row>
    <row r="1270" spans="1:8" x14ac:dyDescent="0.25">
      <c r="A1270" s="162" t="s">
        <v>4274</v>
      </c>
      <c r="B1270" s="162" t="s">
        <v>4275</v>
      </c>
      <c r="C1270" s="162" t="s">
        <v>522</v>
      </c>
      <c r="D1270" s="162" t="s">
        <v>4292</v>
      </c>
      <c r="E1270" s="163" t="s">
        <v>4293</v>
      </c>
      <c r="F1270" s="164" t="str">
        <f t="shared" si="19"/>
        <v>Marshall-009</v>
      </c>
      <c r="G1270" s="168" t="s">
        <v>7650</v>
      </c>
      <c r="H1270" s="162" t="s">
        <v>4294</v>
      </c>
    </row>
    <row r="1271" spans="1:8" x14ac:dyDescent="0.25">
      <c r="A1271" s="162" t="s">
        <v>4274</v>
      </c>
      <c r="B1271" s="162" t="s">
        <v>4275</v>
      </c>
      <c r="C1271" s="162" t="s">
        <v>526</v>
      </c>
      <c r="D1271" s="162" t="s">
        <v>4295</v>
      </c>
      <c r="E1271" s="163" t="s">
        <v>4296</v>
      </c>
      <c r="F1271" s="164" t="str">
        <f t="shared" si="19"/>
        <v>Marshall-010</v>
      </c>
      <c r="G1271" s="168" t="s">
        <v>7651</v>
      </c>
      <c r="H1271" s="162" t="s">
        <v>4297</v>
      </c>
    </row>
    <row r="1272" spans="1:8" x14ac:dyDescent="0.25">
      <c r="A1272" s="162" t="s">
        <v>4274</v>
      </c>
      <c r="B1272" s="162" t="s">
        <v>4275</v>
      </c>
      <c r="C1272" s="162" t="s">
        <v>530</v>
      </c>
      <c r="D1272" s="162" t="s">
        <v>4298</v>
      </c>
      <c r="E1272" s="163" t="s">
        <v>4299</v>
      </c>
      <c r="F1272" s="164" t="str">
        <f t="shared" si="19"/>
        <v>Marshall-011</v>
      </c>
      <c r="G1272" s="168" t="s">
        <v>7652</v>
      </c>
      <c r="H1272" s="162" t="s">
        <v>4300</v>
      </c>
    </row>
    <row r="1273" spans="1:8" x14ac:dyDescent="0.25">
      <c r="A1273" s="162" t="s">
        <v>4274</v>
      </c>
      <c r="B1273" s="162" t="s">
        <v>4275</v>
      </c>
      <c r="C1273" s="162" t="s">
        <v>534</v>
      </c>
      <c r="D1273" s="162" t="s">
        <v>1094</v>
      </c>
      <c r="E1273" s="163" t="s">
        <v>4301</v>
      </c>
      <c r="F1273" s="164" t="str">
        <f t="shared" si="19"/>
        <v>Marshall-012</v>
      </c>
      <c r="G1273" s="168" t="s">
        <v>7653</v>
      </c>
      <c r="H1273" s="162" t="s">
        <v>4302</v>
      </c>
    </row>
    <row r="1274" spans="1:8" x14ac:dyDescent="0.25">
      <c r="A1274" s="162" t="s">
        <v>4274</v>
      </c>
      <c r="B1274" s="162" t="s">
        <v>4275</v>
      </c>
      <c r="C1274" s="162" t="s">
        <v>538</v>
      </c>
      <c r="D1274" s="162" t="s">
        <v>1376</v>
      </c>
      <c r="E1274" s="163" t="s">
        <v>4303</v>
      </c>
      <c r="F1274" s="164" t="str">
        <f t="shared" si="19"/>
        <v>Marshall-013</v>
      </c>
      <c r="G1274" s="168" t="s">
        <v>7654</v>
      </c>
      <c r="H1274" s="162" t="s">
        <v>4304</v>
      </c>
    </row>
    <row r="1275" spans="1:8" x14ac:dyDescent="0.25">
      <c r="A1275" s="162" t="s">
        <v>4274</v>
      </c>
      <c r="B1275" s="162" t="s">
        <v>4275</v>
      </c>
      <c r="C1275" s="162" t="s">
        <v>542</v>
      </c>
      <c r="D1275" s="162" t="s">
        <v>4305</v>
      </c>
      <c r="E1275" s="163" t="s">
        <v>4306</v>
      </c>
      <c r="F1275" s="164" t="str">
        <f t="shared" si="19"/>
        <v>Marshall-014</v>
      </c>
      <c r="G1275" s="168" t="s">
        <v>7655</v>
      </c>
      <c r="H1275" s="162" t="s">
        <v>4307</v>
      </c>
    </row>
    <row r="1276" spans="1:8" x14ac:dyDescent="0.25">
      <c r="A1276" s="162" t="s">
        <v>4274</v>
      </c>
      <c r="B1276" s="162" t="s">
        <v>4275</v>
      </c>
      <c r="C1276" s="162" t="s">
        <v>546</v>
      </c>
      <c r="D1276" s="162" t="s">
        <v>4308</v>
      </c>
      <c r="E1276" s="163" t="s">
        <v>4309</v>
      </c>
      <c r="F1276" s="164" t="str">
        <f t="shared" si="19"/>
        <v>Marshall-015</v>
      </c>
      <c r="G1276" s="168" t="s">
        <v>7656</v>
      </c>
      <c r="H1276" s="162" t="s">
        <v>4310</v>
      </c>
    </row>
    <row r="1277" spans="1:8" x14ac:dyDescent="0.25">
      <c r="A1277" s="162" t="s">
        <v>4274</v>
      </c>
      <c r="B1277" s="162" t="s">
        <v>4275</v>
      </c>
      <c r="C1277" s="162" t="s">
        <v>550</v>
      </c>
      <c r="D1277" s="162" t="s">
        <v>4311</v>
      </c>
      <c r="E1277" s="163" t="s">
        <v>4312</v>
      </c>
      <c r="F1277" s="164" t="str">
        <f t="shared" si="19"/>
        <v>Marshall-016</v>
      </c>
      <c r="G1277" s="168" t="s">
        <v>7657</v>
      </c>
      <c r="H1277" s="162" t="s">
        <v>4313</v>
      </c>
    </row>
    <row r="1278" spans="1:8" x14ac:dyDescent="0.25">
      <c r="A1278" s="162" t="s">
        <v>4274</v>
      </c>
      <c r="B1278" s="162" t="s">
        <v>4275</v>
      </c>
      <c r="C1278" s="162" t="s">
        <v>554</v>
      </c>
      <c r="D1278" s="162" t="s">
        <v>4314</v>
      </c>
      <c r="E1278" s="163" t="s">
        <v>4315</v>
      </c>
      <c r="F1278" s="164" t="str">
        <f t="shared" si="19"/>
        <v>Marshall-017</v>
      </c>
      <c r="G1278" s="168" t="s">
        <v>7658</v>
      </c>
      <c r="H1278" s="162" t="s">
        <v>4316</v>
      </c>
    </row>
    <row r="1279" spans="1:8" x14ac:dyDescent="0.25">
      <c r="A1279" s="162" t="s">
        <v>4274</v>
      </c>
      <c r="B1279" s="162" t="s">
        <v>4275</v>
      </c>
      <c r="C1279" s="162" t="s">
        <v>558</v>
      </c>
      <c r="D1279" s="162" t="s">
        <v>1331</v>
      </c>
      <c r="E1279" s="163" t="s">
        <v>4317</v>
      </c>
      <c r="F1279" s="164" t="str">
        <f t="shared" si="19"/>
        <v>Marshall-018</v>
      </c>
      <c r="G1279" s="168" t="s">
        <v>7659</v>
      </c>
      <c r="H1279" s="162" t="s">
        <v>4318</v>
      </c>
    </row>
    <row r="1280" spans="1:8" x14ac:dyDescent="0.25">
      <c r="A1280" s="162" t="s">
        <v>4274</v>
      </c>
      <c r="B1280" s="162" t="s">
        <v>4275</v>
      </c>
      <c r="C1280" s="162" t="s">
        <v>562</v>
      </c>
      <c r="D1280" s="162" t="s">
        <v>4319</v>
      </c>
      <c r="E1280" s="163" t="s">
        <v>4320</v>
      </c>
      <c r="F1280" s="164" t="str">
        <f t="shared" si="19"/>
        <v>Marshall-019</v>
      </c>
      <c r="G1280" s="168" t="s">
        <v>7660</v>
      </c>
      <c r="H1280" s="162" t="s">
        <v>4321</v>
      </c>
    </row>
    <row r="1281" spans="1:8" x14ac:dyDescent="0.25">
      <c r="A1281" s="162" t="s">
        <v>4274</v>
      </c>
      <c r="B1281" s="162" t="s">
        <v>4275</v>
      </c>
      <c r="C1281" s="162" t="s">
        <v>566</v>
      </c>
      <c r="D1281" s="162" t="s">
        <v>4322</v>
      </c>
      <c r="E1281" s="163" t="s">
        <v>4323</v>
      </c>
      <c r="F1281" s="164" t="str">
        <f t="shared" si="19"/>
        <v>Marshall-020</v>
      </c>
      <c r="G1281" s="168" t="s">
        <v>7661</v>
      </c>
      <c r="H1281" s="162" t="s">
        <v>4324</v>
      </c>
    </row>
    <row r="1282" spans="1:8" x14ac:dyDescent="0.25">
      <c r="A1282" s="162" t="s">
        <v>4274</v>
      </c>
      <c r="B1282" s="162" t="s">
        <v>4275</v>
      </c>
      <c r="C1282" s="162" t="s">
        <v>570</v>
      </c>
      <c r="D1282" s="162" t="s">
        <v>4325</v>
      </c>
      <c r="E1282" s="163" t="s">
        <v>4326</v>
      </c>
      <c r="F1282" s="164" t="str">
        <f t="shared" si="19"/>
        <v>Marshall-021</v>
      </c>
      <c r="G1282" s="168" t="s">
        <v>7662</v>
      </c>
      <c r="H1282" s="162" t="s">
        <v>2126</v>
      </c>
    </row>
    <row r="1283" spans="1:8" x14ac:dyDescent="0.25">
      <c r="A1283" s="162" t="s">
        <v>4274</v>
      </c>
      <c r="B1283" s="162" t="s">
        <v>4275</v>
      </c>
      <c r="C1283" s="162" t="s">
        <v>574</v>
      </c>
      <c r="D1283" s="162" t="s">
        <v>4327</v>
      </c>
      <c r="E1283" s="163" t="s">
        <v>4328</v>
      </c>
      <c r="F1283" s="164" t="str">
        <f t="shared" ref="F1283:F1346" si="20">B1283&amp;"-"&amp;C1283</f>
        <v>Marshall-022</v>
      </c>
      <c r="G1283" s="168" t="s">
        <v>7663</v>
      </c>
      <c r="H1283" s="162" t="s">
        <v>4304</v>
      </c>
    </row>
    <row r="1284" spans="1:8" x14ac:dyDescent="0.25">
      <c r="A1284" s="162" t="s">
        <v>4329</v>
      </c>
      <c r="B1284" s="162" t="s">
        <v>4330</v>
      </c>
      <c r="C1284" s="162" t="s">
        <v>490</v>
      </c>
      <c r="D1284" s="162" t="s">
        <v>861</v>
      </c>
      <c r="E1284" s="163" t="s">
        <v>4331</v>
      </c>
      <c r="F1284" s="164" t="str">
        <f t="shared" si="20"/>
        <v>Martin-001</v>
      </c>
      <c r="G1284" s="168" t="s">
        <v>7664</v>
      </c>
      <c r="H1284" s="162" t="s">
        <v>4332</v>
      </c>
    </row>
    <row r="1285" spans="1:8" x14ac:dyDescent="0.25">
      <c r="A1285" s="162" t="s">
        <v>4329</v>
      </c>
      <c r="B1285" s="162" t="s">
        <v>4330</v>
      </c>
      <c r="C1285" s="162" t="s">
        <v>494</v>
      </c>
      <c r="D1285" s="162" t="s">
        <v>4333</v>
      </c>
      <c r="E1285" s="163" t="s">
        <v>4334</v>
      </c>
      <c r="F1285" s="164" t="str">
        <f t="shared" si="20"/>
        <v>Martin-002</v>
      </c>
      <c r="G1285" s="168" t="s">
        <v>7665</v>
      </c>
      <c r="H1285" s="162" t="s">
        <v>4335</v>
      </c>
    </row>
    <row r="1286" spans="1:8" x14ac:dyDescent="0.25">
      <c r="A1286" s="162" t="s">
        <v>4329</v>
      </c>
      <c r="B1286" s="162" t="s">
        <v>4330</v>
      </c>
      <c r="C1286" s="162" t="s">
        <v>498</v>
      </c>
      <c r="D1286" s="162" t="s">
        <v>4336</v>
      </c>
      <c r="E1286" s="163" t="s">
        <v>4337</v>
      </c>
      <c r="F1286" s="164" t="str">
        <f t="shared" si="20"/>
        <v>Martin-003</v>
      </c>
      <c r="G1286" s="168" t="s">
        <v>7666</v>
      </c>
      <c r="H1286" s="162" t="s">
        <v>4338</v>
      </c>
    </row>
    <row r="1287" spans="1:8" x14ac:dyDescent="0.25">
      <c r="A1287" s="162" t="s">
        <v>4329</v>
      </c>
      <c r="B1287" s="162" t="s">
        <v>4330</v>
      </c>
      <c r="C1287" s="162" t="s">
        <v>502</v>
      </c>
      <c r="D1287" s="162" t="s">
        <v>4339</v>
      </c>
      <c r="E1287" s="163" t="s">
        <v>4340</v>
      </c>
      <c r="F1287" s="164" t="str">
        <f t="shared" si="20"/>
        <v>Martin-004</v>
      </c>
      <c r="G1287" s="168" t="s">
        <v>7667</v>
      </c>
      <c r="H1287" s="162" t="s">
        <v>4341</v>
      </c>
    </row>
    <row r="1288" spans="1:8" x14ac:dyDescent="0.25">
      <c r="A1288" s="162" t="s">
        <v>4329</v>
      </c>
      <c r="B1288" s="162" t="s">
        <v>4330</v>
      </c>
      <c r="C1288" s="162" t="s">
        <v>506</v>
      </c>
      <c r="D1288" s="162" t="s">
        <v>4342</v>
      </c>
      <c r="E1288" s="163" t="s">
        <v>4343</v>
      </c>
      <c r="F1288" s="164" t="str">
        <f t="shared" si="20"/>
        <v>Martin-005</v>
      </c>
      <c r="G1288" s="168" t="s">
        <v>7668</v>
      </c>
      <c r="H1288" s="162" t="s">
        <v>4344</v>
      </c>
    </row>
    <row r="1289" spans="1:8" x14ac:dyDescent="0.25">
      <c r="A1289" s="162" t="s">
        <v>4329</v>
      </c>
      <c r="B1289" s="162" t="s">
        <v>4330</v>
      </c>
      <c r="C1289" s="162" t="s">
        <v>510</v>
      </c>
      <c r="D1289" s="162" t="s">
        <v>4345</v>
      </c>
      <c r="E1289" s="163" t="s">
        <v>4346</v>
      </c>
      <c r="F1289" s="164" t="str">
        <f t="shared" si="20"/>
        <v>Martin-006</v>
      </c>
      <c r="G1289" s="168" t="s">
        <v>7669</v>
      </c>
      <c r="H1289" s="162" t="s">
        <v>4347</v>
      </c>
    </row>
    <row r="1290" spans="1:8" x14ac:dyDescent="0.25">
      <c r="A1290" s="162" t="s">
        <v>4329</v>
      </c>
      <c r="B1290" s="162" t="s">
        <v>4330</v>
      </c>
      <c r="C1290" s="162" t="s">
        <v>514</v>
      </c>
      <c r="D1290" s="162" t="s">
        <v>1744</v>
      </c>
      <c r="E1290" s="163" t="s">
        <v>4348</v>
      </c>
      <c r="F1290" s="164" t="str">
        <f t="shared" si="20"/>
        <v>Martin-007</v>
      </c>
      <c r="G1290" s="168" t="s">
        <v>7670</v>
      </c>
      <c r="H1290" s="162" t="s">
        <v>4349</v>
      </c>
    </row>
    <row r="1291" spans="1:8" x14ac:dyDescent="0.25">
      <c r="A1291" s="162" t="s">
        <v>4329</v>
      </c>
      <c r="B1291" s="162" t="s">
        <v>4330</v>
      </c>
      <c r="C1291" s="162" t="s">
        <v>518</v>
      </c>
      <c r="D1291" s="162" t="s">
        <v>4350</v>
      </c>
      <c r="E1291" s="163" t="s">
        <v>4351</v>
      </c>
      <c r="F1291" s="164" t="str">
        <f t="shared" si="20"/>
        <v>Martin-008</v>
      </c>
      <c r="G1291" s="168" t="s">
        <v>7671</v>
      </c>
      <c r="H1291" s="162" t="s">
        <v>4352</v>
      </c>
    </row>
    <row r="1292" spans="1:8" x14ac:dyDescent="0.25">
      <c r="A1292" s="162" t="s">
        <v>4329</v>
      </c>
      <c r="B1292" s="162" t="s">
        <v>4330</v>
      </c>
      <c r="C1292" s="162" t="s">
        <v>522</v>
      </c>
      <c r="D1292" s="162" t="s">
        <v>4353</v>
      </c>
      <c r="E1292" s="163" t="s">
        <v>4354</v>
      </c>
      <c r="F1292" s="164" t="str">
        <f t="shared" si="20"/>
        <v>Martin-009</v>
      </c>
      <c r="G1292" s="168" t="s">
        <v>7672</v>
      </c>
      <c r="H1292" s="162" t="s">
        <v>4355</v>
      </c>
    </row>
    <row r="1293" spans="1:8" x14ac:dyDescent="0.25">
      <c r="A1293" s="162" t="s">
        <v>4329</v>
      </c>
      <c r="B1293" s="162" t="s">
        <v>4330</v>
      </c>
      <c r="C1293" s="162" t="s">
        <v>526</v>
      </c>
      <c r="D1293" s="162" t="s">
        <v>4356</v>
      </c>
      <c r="E1293" s="163" t="s">
        <v>4357</v>
      </c>
      <c r="F1293" s="164" t="str">
        <f t="shared" si="20"/>
        <v>Martin-010</v>
      </c>
      <c r="G1293" s="168" t="s">
        <v>7673</v>
      </c>
      <c r="H1293" s="162" t="s">
        <v>4358</v>
      </c>
    </row>
    <row r="1294" spans="1:8" x14ac:dyDescent="0.25">
      <c r="A1294" s="162" t="s">
        <v>4359</v>
      </c>
      <c r="B1294" s="162" t="s">
        <v>4360</v>
      </c>
      <c r="C1294" s="162" t="s">
        <v>490</v>
      </c>
      <c r="D1294" s="162" t="s">
        <v>4361</v>
      </c>
      <c r="E1294" s="163" t="s">
        <v>4362</v>
      </c>
      <c r="F1294" s="164" t="str">
        <f t="shared" si="20"/>
        <v>Miami-001</v>
      </c>
      <c r="G1294" s="168" t="s">
        <v>7674</v>
      </c>
      <c r="H1294" s="162" t="s">
        <v>4363</v>
      </c>
    </row>
    <row r="1295" spans="1:8" x14ac:dyDescent="0.25">
      <c r="A1295" s="162" t="s">
        <v>4359</v>
      </c>
      <c r="B1295" s="162" t="s">
        <v>4360</v>
      </c>
      <c r="C1295" s="162" t="s">
        <v>494</v>
      </c>
      <c r="D1295" s="162" t="s">
        <v>4364</v>
      </c>
      <c r="E1295" s="163" t="s">
        <v>4365</v>
      </c>
      <c r="F1295" s="164" t="str">
        <f t="shared" si="20"/>
        <v>Miami-002</v>
      </c>
      <c r="G1295" s="168" t="s">
        <v>7675</v>
      </c>
      <c r="H1295" s="162" t="s">
        <v>4366</v>
      </c>
    </row>
    <row r="1296" spans="1:8" x14ac:dyDescent="0.25">
      <c r="A1296" s="162" t="s">
        <v>4359</v>
      </c>
      <c r="B1296" s="162" t="s">
        <v>4360</v>
      </c>
      <c r="C1296" s="162" t="s">
        <v>498</v>
      </c>
      <c r="D1296" s="162" t="s">
        <v>4367</v>
      </c>
      <c r="E1296" s="163" t="s">
        <v>4368</v>
      </c>
      <c r="F1296" s="164" t="str">
        <f t="shared" si="20"/>
        <v>Miami-003</v>
      </c>
      <c r="G1296" s="168" t="s">
        <v>7676</v>
      </c>
      <c r="H1296" s="162" t="s">
        <v>4369</v>
      </c>
    </row>
    <row r="1297" spans="1:8" x14ac:dyDescent="0.25">
      <c r="A1297" s="162" t="s">
        <v>4359</v>
      </c>
      <c r="B1297" s="162" t="s">
        <v>4360</v>
      </c>
      <c r="C1297" s="162" t="s">
        <v>502</v>
      </c>
      <c r="D1297" s="162" t="s">
        <v>4370</v>
      </c>
      <c r="E1297" s="163" t="s">
        <v>4371</v>
      </c>
      <c r="F1297" s="164" t="str">
        <f t="shared" si="20"/>
        <v>Miami-004</v>
      </c>
      <c r="G1297" s="168" t="s">
        <v>7677</v>
      </c>
      <c r="H1297" s="162" t="s">
        <v>4372</v>
      </c>
    </row>
    <row r="1298" spans="1:8" x14ac:dyDescent="0.25">
      <c r="A1298" s="162" t="s">
        <v>4359</v>
      </c>
      <c r="B1298" s="162" t="s">
        <v>4360</v>
      </c>
      <c r="C1298" s="162" t="s">
        <v>506</v>
      </c>
      <c r="D1298" s="162" t="s">
        <v>4373</v>
      </c>
      <c r="E1298" s="163" t="s">
        <v>4374</v>
      </c>
      <c r="F1298" s="164" t="str">
        <f t="shared" si="20"/>
        <v>Miami-005</v>
      </c>
      <c r="G1298" s="168" t="s">
        <v>7678</v>
      </c>
      <c r="H1298" s="162" t="s">
        <v>4375</v>
      </c>
    </row>
    <row r="1299" spans="1:8" x14ac:dyDescent="0.25">
      <c r="A1299" s="162" t="s">
        <v>4359</v>
      </c>
      <c r="B1299" s="162" t="s">
        <v>4360</v>
      </c>
      <c r="C1299" s="162" t="s">
        <v>510</v>
      </c>
      <c r="D1299" s="162" t="s">
        <v>4376</v>
      </c>
      <c r="E1299" s="163" t="s">
        <v>4377</v>
      </c>
      <c r="F1299" s="164" t="str">
        <f t="shared" si="20"/>
        <v>Miami-006</v>
      </c>
      <c r="G1299" s="168" t="s">
        <v>7679</v>
      </c>
      <c r="H1299" s="162" t="s">
        <v>4378</v>
      </c>
    </row>
    <row r="1300" spans="1:8" x14ac:dyDescent="0.25">
      <c r="A1300" s="162" t="s">
        <v>4359</v>
      </c>
      <c r="B1300" s="162" t="s">
        <v>4360</v>
      </c>
      <c r="C1300" s="162" t="s">
        <v>514</v>
      </c>
      <c r="D1300" s="162" t="s">
        <v>908</v>
      </c>
      <c r="E1300" s="163" t="s">
        <v>4379</v>
      </c>
      <c r="F1300" s="164" t="str">
        <f t="shared" si="20"/>
        <v>Miami-007</v>
      </c>
      <c r="G1300" s="168" t="s">
        <v>7680</v>
      </c>
      <c r="H1300" s="162" t="s">
        <v>4380</v>
      </c>
    </row>
    <row r="1301" spans="1:8" x14ac:dyDescent="0.25">
      <c r="A1301" s="162" t="s">
        <v>4359</v>
      </c>
      <c r="B1301" s="162" t="s">
        <v>4360</v>
      </c>
      <c r="C1301" s="162" t="s">
        <v>522</v>
      </c>
      <c r="D1301" s="162" t="s">
        <v>914</v>
      </c>
      <c r="E1301" s="163" t="s">
        <v>4381</v>
      </c>
      <c r="F1301" s="164" t="str">
        <f t="shared" si="20"/>
        <v>Miami-009</v>
      </c>
      <c r="G1301" s="168" t="s">
        <v>7681</v>
      </c>
      <c r="H1301" s="162" t="s">
        <v>4382</v>
      </c>
    </row>
    <row r="1302" spans="1:8" x14ac:dyDescent="0.25">
      <c r="A1302" s="162" t="s">
        <v>4359</v>
      </c>
      <c r="B1302" s="162" t="s">
        <v>4360</v>
      </c>
      <c r="C1302" s="162" t="s">
        <v>526</v>
      </c>
      <c r="D1302" s="162" t="s">
        <v>4383</v>
      </c>
      <c r="E1302" s="163" t="s">
        <v>4384</v>
      </c>
      <c r="F1302" s="164" t="str">
        <f t="shared" si="20"/>
        <v>Miami-010</v>
      </c>
      <c r="G1302" s="168" t="s">
        <v>7682</v>
      </c>
      <c r="H1302" s="162" t="s">
        <v>4385</v>
      </c>
    </row>
    <row r="1303" spans="1:8" x14ac:dyDescent="0.25">
      <c r="A1303" s="162" t="s">
        <v>4359</v>
      </c>
      <c r="B1303" s="162" t="s">
        <v>4360</v>
      </c>
      <c r="C1303" s="162" t="s">
        <v>530</v>
      </c>
      <c r="D1303" s="162" t="s">
        <v>4386</v>
      </c>
      <c r="E1303" s="163" t="s">
        <v>4387</v>
      </c>
      <c r="F1303" s="164" t="str">
        <f t="shared" si="20"/>
        <v>Miami-011</v>
      </c>
      <c r="G1303" s="168" t="s">
        <v>7683</v>
      </c>
      <c r="H1303" s="162" t="s">
        <v>4388</v>
      </c>
    </row>
    <row r="1304" spans="1:8" x14ac:dyDescent="0.25">
      <c r="A1304" s="162" t="s">
        <v>4359</v>
      </c>
      <c r="B1304" s="162" t="s">
        <v>4360</v>
      </c>
      <c r="C1304" s="162" t="s">
        <v>534</v>
      </c>
      <c r="D1304" s="162" t="s">
        <v>1863</v>
      </c>
      <c r="E1304" s="163" t="s">
        <v>4389</v>
      </c>
      <c r="F1304" s="164" t="str">
        <f t="shared" si="20"/>
        <v>Miami-012</v>
      </c>
      <c r="G1304" s="168" t="s">
        <v>7684</v>
      </c>
      <c r="H1304" s="162" t="s">
        <v>4390</v>
      </c>
    </row>
    <row r="1305" spans="1:8" x14ac:dyDescent="0.25">
      <c r="A1305" s="162" t="s">
        <v>4359</v>
      </c>
      <c r="B1305" s="162" t="s">
        <v>4360</v>
      </c>
      <c r="C1305" s="162" t="s">
        <v>538</v>
      </c>
      <c r="D1305" s="162" t="s">
        <v>4391</v>
      </c>
      <c r="E1305" s="163" t="s">
        <v>4392</v>
      </c>
      <c r="F1305" s="164" t="str">
        <f t="shared" si="20"/>
        <v>Miami-013</v>
      </c>
      <c r="G1305" s="168" t="s">
        <v>7685</v>
      </c>
      <c r="H1305" s="162" t="s">
        <v>4393</v>
      </c>
    </row>
    <row r="1306" spans="1:8" x14ac:dyDescent="0.25">
      <c r="A1306" s="162" t="s">
        <v>4359</v>
      </c>
      <c r="B1306" s="162" t="s">
        <v>4360</v>
      </c>
      <c r="C1306" s="162" t="s">
        <v>542</v>
      </c>
      <c r="D1306" s="162" t="s">
        <v>1744</v>
      </c>
      <c r="E1306" s="163" t="s">
        <v>4394</v>
      </c>
      <c r="F1306" s="164" t="str">
        <f t="shared" si="20"/>
        <v>Miami-014</v>
      </c>
      <c r="G1306" s="168" t="s">
        <v>7686</v>
      </c>
      <c r="H1306" s="162" t="s">
        <v>4395</v>
      </c>
    </row>
    <row r="1307" spans="1:8" x14ac:dyDescent="0.25">
      <c r="A1307" s="162" t="s">
        <v>4359</v>
      </c>
      <c r="B1307" s="162" t="s">
        <v>4360</v>
      </c>
      <c r="C1307" s="162" t="s">
        <v>546</v>
      </c>
      <c r="D1307" s="162" t="s">
        <v>4396</v>
      </c>
      <c r="E1307" s="163" t="s">
        <v>4397</v>
      </c>
      <c r="F1307" s="164" t="str">
        <f t="shared" si="20"/>
        <v>Miami-015</v>
      </c>
      <c r="G1307" s="168" t="s">
        <v>7687</v>
      </c>
      <c r="H1307" s="162" t="s">
        <v>4398</v>
      </c>
    </row>
    <row r="1308" spans="1:8" x14ac:dyDescent="0.25">
      <c r="A1308" s="162" t="s">
        <v>4359</v>
      </c>
      <c r="B1308" s="162" t="s">
        <v>4360</v>
      </c>
      <c r="C1308" s="162" t="s">
        <v>550</v>
      </c>
      <c r="D1308" s="162" t="s">
        <v>4399</v>
      </c>
      <c r="E1308" s="163" t="s">
        <v>4400</v>
      </c>
      <c r="F1308" s="164" t="str">
        <f t="shared" si="20"/>
        <v>Miami-016</v>
      </c>
      <c r="G1308" s="168" t="s">
        <v>7688</v>
      </c>
      <c r="H1308" s="162" t="s">
        <v>4401</v>
      </c>
    </row>
    <row r="1309" spans="1:8" x14ac:dyDescent="0.25">
      <c r="A1309" s="162" t="s">
        <v>4359</v>
      </c>
      <c r="B1309" s="162" t="s">
        <v>4360</v>
      </c>
      <c r="C1309" s="162" t="s">
        <v>554</v>
      </c>
      <c r="D1309" s="162" t="s">
        <v>4402</v>
      </c>
      <c r="E1309" s="163" t="s">
        <v>4403</v>
      </c>
      <c r="F1309" s="164" t="str">
        <f t="shared" si="20"/>
        <v>Miami-017</v>
      </c>
      <c r="G1309" s="168" t="s">
        <v>7689</v>
      </c>
      <c r="H1309" s="162" t="s">
        <v>4404</v>
      </c>
    </row>
    <row r="1310" spans="1:8" x14ac:dyDescent="0.25">
      <c r="A1310" s="162" t="s">
        <v>4359</v>
      </c>
      <c r="B1310" s="162" t="s">
        <v>4360</v>
      </c>
      <c r="C1310" s="162" t="s">
        <v>558</v>
      </c>
      <c r="D1310" s="162" t="s">
        <v>4405</v>
      </c>
      <c r="E1310" s="163" t="s">
        <v>4406</v>
      </c>
      <c r="F1310" s="164" t="str">
        <f t="shared" si="20"/>
        <v>Miami-018</v>
      </c>
      <c r="G1310" s="168" t="s">
        <v>7690</v>
      </c>
      <c r="H1310" s="162" t="s">
        <v>4407</v>
      </c>
    </row>
    <row r="1311" spans="1:8" x14ac:dyDescent="0.25">
      <c r="A1311" s="162" t="s">
        <v>4359</v>
      </c>
      <c r="B1311" s="162" t="s">
        <v>4360</v>
      </c>
      <c r="C1311" s="162" t="s">
        <v>562</v>
      </c>
      <c r="D1311" s="162" t="s">
        <v>4408</v>
      </c>
      <c r="E1311" s="163" t="s">
        <v>4409</v>
      </c>
      <c r="F1311" s="164" t="str">
        <f t="shared" si="20"/>
        <v>Miami-019</v>
      </c>
      <c r="G1311" s="168" t="s">
        <v>7691</v>
      </c>
      <c r="H1311" s="162" t="s">
        <v>4410</v>
      </c>
    </row>
    <row r="1312" spans="1:8" x14ac:dyDescent="0.25">
      <c r="A1312" s="162" t="s">
        <v>4359</v>
      </c>
      <c r="B1312" s="162" t="s">
        <v>4360</v>
      </c>
      <c r="C1312" s="162" t="s">
        <v>566</v>
      </c>
      <c r="D1312" s="162" t="s">
        <v>900</v>
      </c>
      <c r="E1312" s="163" t="s">
        <v>4411</v>
      </c>
      <c r="F1312" s="164" t="str">
        <f t="shared" si="20"/>
        <v>Miami-020</v>
      </c>
      <c r="G1312" s="168" t="s">
        <v>7692</v>
      </c>
      <c r="H1312" s="162" t="s">
        <v>4412</v>
      </c>
    </row>
    <row r="1313" spans="1:8" x14ac:dyDescent="0.25">
      <c r="A1313" s="162" t="s">
        <v>4359</v>
      </c>
      <c r="B1313" s="162" t="s">
        <v>4360</v>
      </c>
      <c r="C1313" s="162" t="s">
        <v>570</v>
      </c>
      <c r="D1313" s="162" t="s">
        <v>929</v>
      </c>
      <c r="E1313" s="163" t="s">
        <v>4413</v>
      </c>
      <c r="F1313" s="164" t="str">
        <f t="shared" si="20"/>
        <v>Miami-021</v>
      </c>
      <c r="G1313" s="168" t="s">
        <v>7693</v>
      </c>
      <c r="H1313" s="162" t="s">
        <v>4414</v>
      </c>
    </row>
    <row r="1314" spans="1:8" x14ac:dyDescent="0.25">
      <c r="A1314" s="162" t="s">
        <v>4359</v>
      </c>
      <c r="B1314" s="162" t="s">
        <v>4360</v>
      </c>
      <c r="C1314" s="162" t="s">
        <v>574</v>
      </c>
      <c r="D1314" s="162" t="s">
        <v>4415</v>
      </c>
      <c r="E1314" s="163" t="s">
        <v>4416</v>
      </c>
      <c r="F1314" s="164" t="str">
        <f t="shared" si="20"/>
        <v>Miami-022</v>
      </c>
      <c r="G1314" s="168" t="s">
        <v>7694</v>
      </c>
      <c r="H1314" s="162" t="s">
        <v>4417</v>
      </c>
    </row>
    <row r="1315" spans="1:8" x14ac:dyDescent="0.25">
      <c r="A1315" s="162" t="s">
        <v>4359</v>
      </c>
      <c r="B1315" s="162" t="s">
        <v>4360</v>
      </c>
      <c r="C1315" s="162" t="s">
        <v>578</v>
      </c>
      <c r="D1315" s="162" t="s">
        <v>4418</v>
      </c>
      <c r="E1315" s="163" t="s">
        <v>4419</v>
      </c>
      <c r="F1315" s="164" t="str">
        <f t="shared" si="20"/>
        <v>Miami-023</v>
      </c>
      <c r="G1315" s="168" t="s">
        <v>7695</v>
      </c>
      <c r="H1315" s="162" t="s">
        <v>4420</v>
      </c>
    </row>
    <row r="1316" spans="1:8" x14ac:dyDescent="0.25">
      <c r="A1316" s="162" t="s">
        <v>4421</v>
      </c>
      <c r="B1316" s="162" t="s">
        <v>652</v>
      </c>
      <c r="C1316" s="162" t="s">
        <v>490</v>
      </c>
      <c r="D1316" s="162" t="s">
        <v>4422</v>
      </c>
      <c r="E1316" s="163" t="s">
        <v>4423</v>
      </c>
      <c r="F1316" s="164" t="str">
        <f t="shared" si="20"/>
        <v>Monroe-001</v>
      </c>
      <c r="G1316" s="168" t="s">
        <v>417</v>
      </c>
      <c r="H1316" s="162" t="s">
        <v>2219</v>
      </c>
    </row>
    <row r="1317" spans="1:8" x14ac:dyDescent="0.25">
      <c r="A1317" s="162" t="s">
        <v>4421</v>
      </c>
      <c r="B1317" s="162" t="s">
        <v>652</v>
      </c>
      <c r="C1317" s="162" t="s">
        <v>494</v>
      </c>
      <c r="D1317" s="162" t="s">
        <v>4424</v>
      </c>
      <c r="E1317" s="163" t="s">
        <v>4425</v>
      </c>
      <c r="F1317" s="164" t="str">
        <f t="shared" si="20"/>
        <v>Monroe-002</v>
      </c>
      <c r="G1317" s="168" t="s">
        <v>7696</v>
      </c>
      <c r="H1317" s="162" t="s">
        <v>4426</v>
      </c>
    </row>
    <row r="1318" spans="1:8" x14ac:dyDescent="0.25">
      <c r="A1318" s="162" t="s">
        <v>4421</v>
      </c>
      <c r="B1318" s="162" t="s">
        <v>652</v>
      </c>
      <c r="C1318" s="162" t="s">
        <v>498</v>
      </c>
      <c r="D1318" s="162" t="s">
        <v>4427</v>
      </c>
      <c r="E1318" s="163" t="s">
        <v>4428</v>
      </c>
      <c r="F1318" s="164" t="str">
        <f t="shared" si="20"/>
        <v>Monroe-003</v>
      </c>
      <c r="G1318" s="168" t="s">
        <v>7697</v>
      </c>
      <c r="H1318" s="162" t="s">
        <v>4429</v>
      </c>
    </row>
    <row r="1319" spans="1:8" x14ac:dyDescent="0.25">
      <c r="A1319" s="162" t="s">
        <v>4421</v>
      </c>
      <c r="B1319" s="162" t="s">
        <v>652</v>
      </c>
      <c r="C1319" s="162" t="s">
        <v>502</v>
      </c>
      <c r="D1319" s="162" t="s">
        <v>4430</v>
      </c>
      <c r="E1319" s="163" t="s">
        <v>4431</v>
      </c>
      <c r="F1319" s="164" t="str">
        <f t="shared" si="20"/>
        <v>Monroe-004</v>
      </c>
      <c r="G1319" s="168" t="s">
        <v>7698</v>
      </c>
      <c r="H1319" s="162" t="s">
        <v>4432</v>
      </c>
    </row>
    <row r="1320" spans="1:8" x14ac:dyDescent="0.25">
      <c r="A1320" s="162" t="s">
        <v>4421</v>
      </c>
      <c r="B1320" s="162" t="s">
        <v>652</v>
      </c>
      <c r="C1320" s="162" t="s">
        <v>506</v>
      </c>
      <c r="D1320" s="162" t="s">
        <v>4433</v>
      </c>
      <c r="E1320" s="163" t="s">
        <v>4434</v>
      </c>
      <c r="F1320" s="164" t="str">
        <f t="shared" si="20"/>
        <v>Monroe-005</v>
      </c>
      <c r="G1320" s="168" t="s">
        <v>7699</v>
      </c>
      <c r="H1320" s="162" t="s">
        <v>4435</v>
      </c>
    </row>
    <row r="1321" spans="1:8" x14ac:dyDescent="0.25">
      <c r="A1321" s="162" t="s">
        <v>4421</v>
      </c>
      <c r="B1321" s="162" t="s">
        <v>652</v>
      </c>
      <c r="C1321" s="162" t="s">
        <v>510</v>
      </c>
      <c r="D1321" s="162" t="s">
        <v>4436</v>
      </c>
      <c r="E1321" s="163" t="s">
        <v>4437</v>
      </c>
      <c r="F1321" s="164" t="str">
        <f t="shared" si="20"/>
        <v>Monroe-006</v>
      </c>
      <c r="G1321" s="168" t="s">
        <v>7700</v>
      </c>
      <c r="H1321" s="162" t="s">
        <v>4438</v>
      </c>
    </row>
    <row r="1322" spans="1:8" x14ac:dyDescent="0.25">
      <c r="A1322" s="162" t="s">
        <v>4421</v>
      </c>
      <c r="B1322" s="162" t="s">
        <v>652</v>
      </c>
      <c r="C1322" s="162" t="s">
        <v>514</v>
      </c>
      <c r="D1322" s="162" t="s">
        <v>4439</v>
      </c>
      <c r="E1322" s="163" t="s">
        <v>4440</v>
      </c>
      <c r="F1322" s="164" t="str">
        <f t="shared" si="20"/>
        <v>Monroe-007</v>
      </c>
      <c r="G1322" s="168" t="s">
        <v>7701</v>
      </c>
      <c r="H1322" s="162" t="s">
        <v>4441</v>
      </c>
    </row>
    <row r="1323" spans="1:8" x14ac:dyDescent="0.25">
      <c r="A1323" s="162" t="s">
        <v>4421</v>
      </c>
      <c r="B1323" s="162" t="s">
        <v>652</v>
      </c>
      <c r="C1323" s="162" t="s">
        <v>518</v>
      </c>
      <c r="D1323" s="162" t="s">
        <v>4442</v>
      </c>
      <c r="E1323" s="163" t="s">
        <v>4443</v>
      </c>
      <c r="F1323" s="164" t="str">
        <f t="shared" si="20"/>
        <v>Monroe-008</v>
      </c>
      <c r="G1323" s="168" t="s">
        <v>7702</v>
      </c>
      <c r="H1323" s="162" t="s">
        <v>4444</v>
      </c>
    </row>
    <row r="1324" spans="1:8" x14ac:dyDescent="0.25">
      <c r="A1324" s="162" t="s">
        <v>4421</v>
      </c>
      <c r="B1324" s="162" t="s">
        <v>652</v>
      </c>
      <c r="C1324" s="162" t="s">
        <v>522</v>
      </c>
      <c r="D1324" s="162" t="s">
        <v>4445</v>
      </c>
      <c r="E1324" s="163" t="s">
        <v>4446</v>
      </c>
      <c r="F1324" s="164" t="str">
        <f t="shared" si="20"/>
        <v>Monroe-009</v>
      </c>
      <c r="G1324" s="168" t="s">
        <v>7703</v>
      </c>
      <c r="H1324" s="162" t="s">
        <v>4447</v>
      </c>
    </row>
    <row r="1325" spans="1:8" x14ac:dyDescent="0.25">
      <c r="A1325" s="162" t="s">
        <v>4421</v>
      </c>
      <c r="B1325" s="162" t="s">
        <v>652</v>
      </c>
      <c r="C1325" s="162" t="s">
        <v>526</v>
      </c>
      <c r="D1325" s="162" t="s">
        <v>4448</v>
      </c>
      <c r="E1325" s="163" t="s">
        <v>4449</v>
      </c>
      <c r="F1325" s="164" t="str">
        <f t="shared" si="20"/>
        <v>Monroe-010</v>
      </c>
      <c r="G1325" s="168" t="s">
        <v>7704</v>
      </c>
      <c r="H1325" s="162" t="s">
        <v>4450</v>
      </c>
    </row>
    <row r="1326" spans="1:8" x14ac:dyDescent="0.25">
      <c r="A1326" s="162" t="s">
        <v>4421</v>
      </c>
      <c r="B1326" s="162" t="s">
        <v>652</v>
      </c>
      <c r="C1326" s="162" t="s">
        <v>530</v>
      </c>
      <c r="D1326" s="162" t="s">
        <v>2354</v>
      </c>
      <c r="E1326" s="163" t="s">
        <v>4451</v>
      </c>
      <c r="F1326" s="164" t="str">
        <f t="shared" si="20"/>
        <v>Monroe-011</v>
      </c>
      <c r="G1326" s="168" t="s">
        <v>418</v>
      </c>
      <c r="H1326" s="162" t="s">
        <v>4452</v>
      </c>
    </row>
    <row r="1327" spans="1:8" x14ac:dyDescent="0.25">
      <c r="A1327" s="162" t="s">
        <v>4421</v>
      </c>
      <c r="B1327" s="162" t="s">
        <v>652</v>
      </c>
      <c r="C1327" s="162" t="s">
        <v>534</v>
      </c>
      <c r="D1327" s="162" t="s">
        <v>4453</v>
      </c>
      <c r="E1327" s="163" t="s">
        <v>4454</v>
      </c>
      <c r="F1327" s="164" t="str">
        <f t="shared" si="20"/>
        <v>Monroe-012</v>
      </c>
      <c r="G1327" s="168" t="s">
        <v>7705</v>
      </c>
      <c r="H1327" s="162" t="s">
        <v>4455</v>
      </c>
    </row>
    <row r="1328" spans="1:8" x14ac:dyDescent="0.25">
      <c r="A1328" s="162" t="s">
        <v>4421</v>
      </c>
      <c r="B1328" s="162" t="s">
        <v>652</v>
      </c>
      <c r="C1328" s="162" t="s">
        <v>538</v>
      </c>
      <c r="D1328" s="162" t="s">
        <v>4456</v>
      </c>
      <c r="E1328" s="163" t="s">
        <v>4457</v>
      </c>
      <c r="F1328" s="164" t="str">
        <f t="shared" si="20"/>
        <v>Monroe-013</v>
      </c>
      <c r="G1328" s="168" t="s">
        <v>7706</v>
      </c>
      <c r="H1328" s="162" t="s">
        <v>4458</v>
      </c>
    </row>
    <row r="1329" spans="1:8" x14ac:dyDescent="0.25">
      <c r="A1329" s="162" t="s">
        <v>4421</v>
      </c>
      <c r="B1329" s="162" t="s">
        <v>652</v>
      </c>
      <c r="C1329" s="162" t="s">
        <v>542</v>
      </c>
      <c r="D1329" s="162" t="s">
        <v>3033</v>
      </c>
      <c r="E1329" s="163" t="s">
        <v>4459</v>
      </c>
      <c r="F1329" s="164" t="str">
        <f t="shared" si="20"/>
        <v>Monroe-014</v>
      </c>
      <c r="G1329" s="168" t="s">
        <v>7707</v>
      </c>
      <c r="H1329" s="162" t="s">
        <v>4460</v>
      </c>
    </row>
    <row r="1330" spans="1:8" x14ac:dyDescent="0.25">
      <c r="A1330" s="162" t="s">
        <v>4421</v>
      </c>
      <c r="B1330" s="162" t="s">
        <v>652</v>
      </c>
      <c r="C1330" s="162" t="s">
        <v>546</v>
      </c>
      <c r="D1330" s="162" t="s">
        <v>2366</v>
      </c>
      <c r="E1330" s="163" t="s">
        <v>4461</v>
      </c>
      <c r="F1330" s="164" t="str">
        <f t="shared" si="20"/>
        <v>Monroe-015</v>
      </c>
      <c r="G1330" s="168" t="s">
        <v>419</v>
      </c>
      <c r="H1330" s="162" t="s">
        <v>4462</v>
      </c>
    </row>
    <row r="1331" spans="1:8" x14ac:dyDescent="0.25">
      <c r="A1331" s="162" t="s">
        <v>4421</v>
      </c>
      <c r="B1331" s="162" t="s">
        <v>652</v>
      </c>
      <c r="C1331" s="162" t="s">
        <v>550</v>
      </c>
      <c r="D1331" s="162" t="s">
        <v>4463</v>
      </c>
      <c r="E1331" s="163" t="s">
        <v>4464</v>
      </c>
      <c r="F1331" s="164" t="str">
        <f t="shared" si="20"/>
        <v>Monroe-016</v>
      </c>
      <c r="G1331" s="168" t="s">
        <v>7708</v>
      </c>
      <c r="H1331" s="162" t="s">
        <v>4465</v>
      </c>
    </row>
    <row r="1332" spans="1:8" x14ac:dyDescent="0.25">
      <c r="A1332" s="162" t="s">
        <v>4421</v>
      </c>
      <c r="B1332" s="162" t="s">
        <v>652</v>
      </c>
      <c r="C1332" s="162" t="s">
        <v>554</v>
      </c>
      <c r="D1332" s="162" t="s">
        <v>981</v>
      </c>
      <c r="E1332" s="163" t="s">
        <v>4466</v>
      </c>
      <c r="F1332" s="164" t="str">
        <f t="shared" si="20"/>
        <v>Monroe-017</v>
      </c>
      <c r="G1332" s="168" t="s">
        <v>420</v>
      </c>
      <c r="H1332" s="162" t="s">
        <v>4467</v>
      </c>
    </row>
    <row r="1333" spans="1:8" x14ac:dyDescent="0.25">
      <c r="A1333" s="162" t="s">
        <v>4421</v>
      </c>
      <c r="B1333" s="162" t="s">
        <v>652</v>
      </c>
      <c r="C1333" s="162" t="s">
        <v>558</v>
      </c>
      <c r="D1333" s="162" t="s">
        <v>4468</v>
      </c>
      <c r="E1333" s="163" t="s">
        <v>4469</v>
      </c>
      <c r="F1333" s="164" t="str">
        <f t="shared" si="20"/>
        <v>Monroe-018</v>
      </c>
      <c r="G1333" s="168" t="s">
        <v>7709</v>
      </c>
      <c r="H1333" s="162" t="s">
        <v>4470</v>
      </c>
    </row>
    <row r="1334" spans="1:8" x14ac:dyDescent="0.25">
      <c r="A1334" s="162" t="s">
        <v>4471</v>
      </c>
      <c r="B1334" s="162" t="s">
        <v>4472</v>
      </c>
      <c r="C1334" s="162" t="s">
        <v>490</v>
      </c>
      <c r="D1334" s="162" t="s">
        <v>4473</v>
      </c>
      <c r="E1334" s="163" t="s">
        <v>4474</v>
      </c>
      <c r="F1334" s="164" t="str">
        <f t="shared" si="20"/>
        <v>Montgomery-001</v>
      </c>
      <c r="G1334" s="168" t="s">
        <v>7710</v>
      </c>
      <c r="H1334" s="162" t="s">
        <v>4475</v>
      </c>
    </row>
    <row r="1335" spans="1:8" x14ac:dyDescent="0.25">
      <c r="A1335" s="162" t="s">
        <v>4471</v>
      </c>
      <c r="B1335" s="162" t="s">
        <v>4472</v>
      </c>
      <c r="C1335" s="162" t="s">
        <v>498</v>
      </c>
      <c r="D1335" s="162" t="s">
        <v>4476</v>
      </c>
      <c r="E1335" s="163" t="s">
        <v>4477</v>
      </c>
      <c r="F1335" s="164" t="str">
        <f t="shared" si="20"/>
        <v>Montgomery-003</v>
      </c>
      <c r="G1335" s="168" t="s">
        <v>7711</v>
      </c>
      <c r="H1335" s="162" t="s">
        <v>4475</v>
      </c>
    </row>
    <row r="1336" spans="1:8" x14ac:dyDescent="0.25">
      <c r="A1336" s="162" t="s">
        <v>4471</v>
      </c>
      <c r="B1336" s="162" t="s">
        <v>4472</v>
      </c>
      <c r="C1336" s="162" t="s">
        <v>502</v>
      </c>
      <c r="D1336" s="162" t="s">
        <v>4478</v>
      </c>
      <c r="E1336" s="163" t="s">
        <v>4479</v>
      </c>
      <c r="F1336" s="164" t="str">
        <f t="shared" si="20"/>
        <v>Montgomery-004</v>
      </c>
      <c r="G1336" s="168" t="s">
        <v>7712</v>
      </c>
      <c r="H1336" s="162" t="s">
        <v>4480</v>
      </c>
    </row>
    <row r="1337" spans="1:8" x14ac:dyDescent="0.25">
      <c r="A1337" s="162" t="s">
        <v>4471</v>
      </c>
      <c r="B1337" s="162" t="s">
        <v>4472</v>
      </c>
      <c r="C1337" s="162" t="s">
        <v>506</v>
      </c>
      <c r="D1337" s="162" t="s">
        <v>4481</v>
      </c>
      <c r="E1337" s="163" t="s">
        <v>4482</v>
      </c>
      <c r="F1337" s="164" t="str">
        <f t="shared" si="20"/>
        <v>Montgomery-005</v>
      </c>
      <c r="G1337" s="168" t="s">
        <v>7713</v>
      </c>
      <c r="H1337" s="162" t="s">
        <v>4483</v>
      </c>
    </row>
    <row r="1338" spans="1:8" x14ac:dyDescent="0.25">
      <c r="A1338" s="162" t="s">
        <v>4471</v>
      </c>
      <c r="B1338" s="162" t="s">
        <v>4472</v>
      </c>
      <c r="C1338" s="162" t="s">
        <v>510</v>
      </c>
      <c r="D1338" s="162" t="s">
        <v>4484</v>
      </c>
      <c r="E1338" s="163" t="s">
        <v>4485</v>
      </c>
      <c r="F1338" s="164" t="str">
        <f t="shared" si="20"/>
        <v>Montgomery-006</v>
      </c>
      <c r="G1338" s="168" t="s">
        <v>7714</v>
      </c>
      <c r="H1338" s="162" t="s">
        <v>4483</v>
      </c>
    </row>
    <row r="1339" spans="1:8" x14ac:dyDescent="0.25">
      <c r="A1339" s="162" t="s">
        <v>4471</v>
      </c>
      <c r="B1339" s="162" t="s">
        <v>4472</v>
      </c>
      <c r="C1339" s="162" t="s">
        <v>514</v>
      </c>
      <c r="D1339" s="162" t="s">
        <v>4486</v>
      </c>
      <c r="E1339" s="163" t="s">
        <v>4487</v>
      </c>
      <c r="F1339" s="164" t="str">
        <f t="shared" si="20"/>
        <v>Montgomery-007</v>
      </c>
      <c r="G1339" s="168" t="s">
        <v>7715</v>
      </c>
      <c r="H1339" s="162" t="s">
        <v>4488</v>
      </c>
    </row>
    <row r="1340" spans="1:8" x14ac:dyDescent="0.25">
      <c r="A1340" s="162" t="s">
        <v>4471</v>
      </c>
      <c r="B1340" s="162" t="s">
        <v>4472</v>
      </c>
      <c r="C1340" s="162" t="s">
        <v>522</v>
      </c>
      <c r="D1340" s="162" t="s">
        <v>4489</v>
      </c>
      <c r="E1340" s="163" t="s">
        <v>4490</v>
      </c>
      <c r="F1340" s="164" t="str">
        <f t="shared" si="20"/>
        <v>Montgomery-009</v>
      </c>
      <c r="G1340" s="168" t="s">
        <v>7716</v>
      </c>
      <c r="H1340" s="162" t="s">
        <v>2688</v>
      </c>
    </row>
    <row r="1341" spans="1:8" x14ac:dyDescent="0.25">
      <c r="A1341" s="162" t="s">
        <v>4471</v>
      </c>
      <c r="B1341" s="162" t="s">
        <v>4472</v>
      </c>
      <c r="C1341" s="162" t="s">
        <v>530</v>
      </c>
      <c r="D1341" s="162" t="s">
        <v>4491</v>
      </c>
      <c r="E1341" s="163" t="s">
        <v>4492</v>
      </c>
      <c r="F1341" s="164" t="str">
        <f t="shared" si="20"/>
        <v>Montgomery-011</v>
      </c>
      <c r="G1341" s="168" t="s">
        <v>7717</v>
      </c>
      <c r="H1341" s="162" t="s">
        <v>4450</v>
      </c>
    </row>
    <row r="1342" spans="1:8" x14ac:dyDescent="0.25">
      <c r="A1342" s="162" t="s">
        <v>4471</v>
      </c>
      <c r="B1342" s="162" t="s">
        <v>4472</v>
      </c>
      <c r="C1342" s="162" t="s">
        <v>534</v>
      </c>
      <c r="D1342" s="162" t="s">
        <v>4493</v>
      </c>
      <c r="E1342" s="163" t="s">
        <v>4494</v>
      </c>
      <c r="F1342" s="164" t="str">
        <f t="shared" si="20"/>
        <v>Montgomery-012</v>
      </c>
      <c r="G1342" s="168" t="s">
        <v>7718</v>
      </c>
      <c r="H1342" s="162" t="s">
        <v>4495</v>
      </c>
    </row>
    <row r="1343" spans="1:8" x14ac:dyDescent="0.25">
      <c r="A1343" s="162" t="s">
        <v>4471</v>
      </c>
      <c r="B1343" s="162" t="s">
        <v>4472</v>
      </c>
      <c r="C1343" s="162" t="s">
        <v>538</v>
      </c>
      <c r="D1343" s="162" t="s">
        <v>4496</v>
      </c>
      <c r="E1343" s="163" t="s">
        <v>4497</v>
      </c>
      <c r="F1343" s="164" t="str">
        <f t="shared" si="20"/>
        <v>Montgomery-013</v>
      </c>
      <c r="G1343" s="168" t="s">
        <v>7719</v>
      </c>
      <c r="H1343" s="162" t="s">
        <v>4498</v>
      </c>
    </row>
    <row r="1344" spans="1:8" x14ac:dyDescent="0.25">
      <c r="A1344" s="162" t="s">
        <v>4471</v>
      </c>
      <c r="B1344" s="162" t="s">
        <v>4472</v>
      </c>
      <c r="C1344" s="162" t="s">
        <v>542</v>
      </c>
      <c r="D1344" s="162" t="s">
        <v>2790</v>
      </c>
      <c r="E1344" s="163" t="s">
        <v>4499</v>
      </c>
      <c r="F1344" s="164" t="str">
        <f t="shared" si="20"/>
        <v>Montgomery-014</v>
      </c>
      <c r="G1344" s="168" t="s">
        <v>7720</v>
      </c>
      <c r="H1344" s="162" t="s">
        <v>4500</v>
      </c>
    </row>
    <row r="1345" spans="1:8" x14ac:dyDescent="0.25">
      <c r="A1345" s="162" t="s">
        <v>4471</v>
      </c>
      <c r="B1345" s="162" t="s">
        <v>4472</v>
      </c>
      <c r="C1345" s="162" t="s">
        <v>546</v>
      </c>
      <c r="D1345" s="162" t="s">
        <v>4501</v>
      </c>
      <c r="E1345" s="163" t="s">
        <v>4502</v>
      </c>
      <c r="F1345" s="164" t="str">
        <f t="shared" si="20"/>
        <v>Montgomery-015</v>
      </c>
      <c r="G1345" s="168" t="s">
        <v>7721</v>
      </c>
      <c r="H1345" s="162" t="s">
        <v>4503</v>
      </c>
    </row>
    <row r="1346" spans="1:8" x14ac:dyDescent="0.25">
      <c r="A1346" s="162" t="s">
        <v>4471</v>
      </c>
      <c r="B1346" s="162" t="s">
        <v>4472</v>
      </c>
      <c r="C1346" s="162" t="s">
        <v>550</v>
      </c>
      <c r="D1346" s="162" t="s">
        <v>307</v>
      </c>
      <c r="E1346" s="163" t="s">
        <v>4504</v>
      </c>
      <c r="F1346" s="164" t="str">
        <f t="shared" si="20"/>
        <v>Montgomery-016</v>
      </c>
      <c r="G1346" s="168" t="s">
        <v>7722</v>
      </c>
      <c r="H1346" s="162" t="s">
        <v>4505</v>
      </c>
    </row>
    <row r="1347" spans="1:8" x14ac:dyDescent="0.25">
      <c r="A1347" s="162" t="s">
        <v>4471</v>
      </c>
      <c r="B1347" s="162" t="s">
        <v>4472</v>
      </c>
      <c r="C1347" s="162" t="s">
        <v>554</v>
      </c>
      <c r="D1347" s="162" t="s">
        <v>4506</v>
      </c>
      <c r="E1347" s="163" t="s">
        <v>4507</v>
      </c>
      <c r="F1347" s="164" t="str">
        <f t="shared" ref="F1347:F1410" si="21">B1347&amp;"-"&amp;C1347</f>
        <v>Montgomery-017</v>
      </c>
      <c r="G1347" s="168" t="s">
        <v>7723</v>
      </c>
      <c r="H1347" s="162" t="s">
        <v>4508</v>
      </c>
    </row>
    <row r="1348" spans="1:8" x14ac:dyDescent="0.25">
      <c r="A1348" s="162" t="s">
        <v>4471</v>
      </c>
      <c r="B1348" s="162" t="s">
        <v>4472</v>
      </c>
      <c r="C1348" s="162" t="s">
        <v>558</v>
      </c>
      <c r="D1348" s="162" t="s">
        <v>4509</v>
      </c>
      <c r="E1348" s="163" t="s">
        <v>4510</v>
      </c>
      <c r="F1348" s="164" t="str">
        <f t="shared" si="21"/>
        <v>Montgomery-018</v>
      </c>
      <c r="G1348" s="168" t="s">
        <v>7724</v>
      </c>
      <c r="H1348" s="162" t="s">
        <v>4511</v>
      </c>
    </row>
    <row r="1349" spans="1:8" x14ac:dyDescent="0.25">
      <c r="A1349" s="162" t="s">
        <v>4471</v>
      </c>
      <c r="B1349" s="162" t="s">
        <v>4472</v>
      </c>
      <c r="C1349" s="162" t="s">
        <v>562</v>
      </c>
      <c r="D1349" s="162" t="s">
        <v>4512</v>
      </c>
      <c r="E1349" s="163" t="s">
        <v>4513</v>
      </c>
      <c r="F1349" s="164" t="str">
        <f t="shared" si="21"/>
        <v>Montgomery-019</v>
      </c>
      <c r="G1349" s="168" t="s">
        <v>7725</v>
      </c>
      <c r="H1349" s="162" t="s">
        <v>4514</v>
      </c>
    </row>
    <row r="1350" spans="1:8" x14ac:dyDescent="0.25">
      <c r="A1350" s="162" t="s">
        <v>4471</v>
      </c>
      <c r="B1350" s="162" t="s">
        <v>4472</v>
      </c>
      <c r="C1350" s="162" t="s">
        <v>566</v>
      </c>
      <c r="D1350" s="162" t="s">
        <v>4515</v>
      </c>
      <c r="E1350" s="163" t="s">
        <v>4516</v>
      </c>
      <c r="F1350" s="164" t="str">
        <f t="shared" si="21"/>
        <v>Montgomery-020</v>
      </c>
      <c r="G1350" s="168" t="s">
        <v>7726</v>
      </c>
      <c r="H1350" s="162" t="s">
        <v>4517</v>
      </c>
    </row>
    <row r="1351" spans="1:8" x14ac:dyDescent="0.25">
      <c r="A1351" s="162" t="s">
        <v>4471</v>
      </c>
      <c r="B1351" s="162" t="s">
        <v>4472</v>
      </c>
      <c r="C1351" s="162" t="s">
        <v>574</v>
      </c>
      <c r="D1351" s="162" t="s">
        <v>4518</v>
      </c>
      <c r="E1351" s="163" t="s">
        <v>4519</v>
      </c>
      <c r="F1351" s="164" t="str">
        <f t="shared" si="21"/>
        <v>Montgomery-022</v>
      </c>
      <c r="G1351" s="168" t="s">
        <v>7727</v>
      </c>
      <c r="H1351" s="162" t="s">
        <v>4520</v>
      </c>
    </row>
    <row r="1352" spans="1:8" x14ac:dyDescent="0.25">
      <c r="A1352" s="162" t="s">
        <v>4471</v>
      </c>
      <c r="B1352" s="162" t="s">
        <v>4472</v>
      </c>
      <c r="C1352" s="162" t="s">
        <v>578</v>
      </c>
      <c r="D1352" s="162" t="s">
        <v>4521</v>
      </c>
      <c r="E1352" s="163" t="s">
        <v>4522</v>
      </c>
      <c r="F1352" s="164" t="str">
        <f t="shared" si="21"/>
        <v>Montgomery-023</v>
      </c>
      <c r="G1352" s="168" t="s">
        <v>7728</v>
      </c>
      <c r="H1352" s="162" t="s">
        <v>4523</v>
      </c>
    </row>
    <row r="1353" spans="1:8" x14ac:dyDescent="0.25">
      <c r="A1353" s="162" t="s">
        <v>4471</v>
      </c>
      <c r="B1353" s="162" t="s">
        <v>4472</v>
      </c>
      <c r="C1353" s="162" t="s">
        <v>845</v>
      </c>
      <c r="D1353" s="162" t="s">
        <v>3088</v>
      </c>
      <c r="E1353" s="163" t="s">
        <v>4524</v>
      </c>
      <c r="F1353" s="164" t="str">
        <f t="shared" si="21"/>
        <v>Montgomery-024</v>
      </c>
      <c r="G1353" s="168" t="s">
        <v>7729</v>
      </c>
      <c r="H1353" s="162" t="s">
        <v>4525</v>
      </c>
    </row>
    <row r="1354" spans="1:8" x14ac:dyDescent="0.25">
      <c r="A1354" s="162" t="s">
        <v>4471</v>
      </c>
      <c r="B1354" s="162" t="s">
        <v>4472</v>
      </c>
      <c r="C1354" s="162" t="s">
        <v>849</v>
      </c>
      <c r="D1354" s="162" t="s">
        <v>3091</v>
      </c>
      <c r="E1354" s="163" t="s">
        <v>4526</v>
      </c>
      <c r="F1354" s="164" t="str">
        <f t="shared" si="21"/>
        <v>Montgomery-025</v>
      </c>
      <c r="G1354" s="168" t="s">
        <v>7730</v>
      </c>
      <c r="H1354" s="162" t="s">
        <v>4527</v>
      </c>
    </row>
    <row r="1355" spans="1:8" x14ac:dyDescent="0.25">
      <c r="A1355" s="162" t="s">
        <v>4471</v>
      </c>
      <c r="B1355" s="162" t="s">
        <v>4472</v>
      </c>
      <c r="C1355" s="162" t="s">
        <v>1004</v>
      </c>
      <c r="D1355" s="162" t="s">
        <v>4528</v>
      </c>
      <c r="E1355" s="163" t="s">
        <v>4529</v>
      </c>
      <c r="F1355" s="164" t="str">
        <f t="shared" si="21"/>
        <v>Montgomery-027</v>
      </c>
      <c r="G1355" s="168" t="s">
        <v>7731</v>
      </c>
      <c r="H1355" s="162" t="s">
        <v>4530</v>
      </c>
    </row>
    <row r="1356" spans="1:8" x14ac:dyDescent="0.25">
      <c r="A1356" s="162" t="s">
        <v>4471</v>
      </c>
      <c r="B1356" s="162" t="s">
        <v>4472</v>
      </c>
      <c r="C1356" s="162" t="s">
        <v>1223</v>
      </c>
      <c r="D1356" s="162" t="s">
        <v>4531</v>
      </c>
      <c r="E1356" s="163" t="s">
        <v>4532</v>
      </c>
      <c r="F1356" s="164" t="str">
        <f t="shared" si="21"/>
        <v>Montgomery-028</v>
      </c>
      <c r="G1356" s="168" t="s">
        <v>7732</v>
      </c>
      <c r="H1356" s="162" t="s">
        <v>4533</v>
      </c>
    </row>
    <row r="1357" spans="1:8" x14ac:dyDescent="0.25">
      <c r="A1357" s="162" t="s">
        <v>4471</v>
      </c>
      <c r="B1357" s="162" t="s">
        <v>4472</v>
      </c>
      <c r="C1357" s="162" t="s">
        <v>1008</v>
      </c>
      <c r="D1357" s="162" t="s">
        <v>4534</v>
      </c>
      <c r="E1357" s="163" t="s">
        <v>4535</v>
      </c>
      <c r="F1357" s="164" t="str">
        <f t="shared" si="21"/>
        <v>Montgomery-029</v>
      </c>
      <c r="G1357" s="168" t="s">
        <v>7733</v>
      </c>
      <c r="H1357" s="162" t="s">
        <v>4536</v>
      </c>
    </row>
    <row r="1358" spans="1:8" x14ac:dyDescent="0.25">
      <c r="A1358" s="162" t="s">
        <v>4471</v>
      </c>
      <c r="B1358" s="162" t="s">
        <v>4472</v>
      </c>
      <c r="C1358" s="162" t="s">
        <v>1230</v>
      </c>
      <c r="D1358" s="162" t="s">
        <v>4537</v>
      </c>
      <c r="E1358" s="163" t="s">
        <v>4538</v>
      </c>
      <c r="F1358" s="164" t="str">
        <f t="shared" si="21"/>
        <v>Montgomery-030</v>
      </c>
      <c r="G1358" s="168" t="s">
        <v>7734</v>
      </c>
      <c r="H1358" s="162" t="s">
        <v>1961</v>
      </c>
    </row>
    <row r="1359" spans="1:8" x14ac:dyDescent="0.25">
      <c r="A1359" s="162" t="s">
        <v>4471</v>
      </c>
      <c r="B1359" s="162" t="s">
        <v>4472</v>
      </c>
      <c r="C1359" s="162" t="s">
        <v>1012</v>
      </c>
      <c r="D1359" s="162" t="s">
        <v>4539</v>
      </c>
      <c r="E1359" s="163" t="s">
        <v>4540</v>
      </c>
      <c r="F1359" s="164" t="str">
        <f t="shared" si="21"/>
        <v>Montgomery-031</v>
      </c>
      <c r="G1359" s="168" t="s">
        <v>7735</v>
      </c>
      <c r="H1359" s="162" t="s">
        <v>4541</v>
      </c>
    </row>
    <row r="1360" spans="1:8" x14ac:dyDescent="0.25">
      <c r="A1360" s="162" t="s">
        <v>4471</v>
      </c>
      <c r="B1360" s="162" t="s">
        <v>4472</v>
      </c>
      <c r="C1360" s="162" t="s">
        <v>1016</v>
      </c>
      <c r="D1360" s="162" t="s">
        <v>4542</v>
      </c>
      <c r="E1360" s="163" t="s">
        <v>4543</v>
      </c>
      <c r="F1360" s="164" t="str">
        <f t="shared" si="21"/>
        <v>Montgomery-032</v>
      </c>
      <c r="G1360" s="168" t="s">
        <v>7736</v>
      </c>
      <c r="H1360" s="162" t="s">
        <v>4544</v>
      </c>
    </row>
    <row r="1361" spans="1:8" x14ac:dyDescent="0.25">
      <c r="A1361" s="162" t="s">
        <v>4471</v>
      </c>
      <c r="B1361" s="162" t="s">
        <v>4472</v>
      </c>
      <c r="C1361" s="162" t="s">
        <v>1242</v>
      </c>
      <c r="D1361" s="162" t="s">
        <v>4545</v>
      </c>
      <c r="E1361" s="163" t="s">
        <v>4546</v>
      </c>
      <c r="F1361" s="164" t="str">
        <f t="shared" si="21"/>
        <v>Montgomery-034</v>
      </c>
      <c r="G1361" s="168" t="s">
        <v>7737</v>
      </c>
      <c r="H1361" s="162" t="s">
        <v>4547</v>
      </c>
    </row>
    <row r="1362" spans="1:8" x14ac:dyDescent="0.25">
      <c r="A1362" s="162" t="s">
        <v>4471</v>
      </c>
      <c r="B1362" s="162" t="s">
        <v>4472</v>
      </c>
      <c r="C1362" s="162" t="s">
        <v>1249</v>
      </c>
      <c r="D1362" s="162" t="s">
        <v>2854</v>
      </c>
      <c r="E1362" s="163" t="s">
        <v>4548</v>
      </c>
      <c r="F1362" s="164" t="str">
        <f t="shared" si="21"/>
        <v>Montgomery-036</v>
      </c>
      <c r="G1362" s="168" t="s">
        <v>7738</v>
      </c>
      <c r="H1362" s="162" t="s">
        <v>4549</v>
      </c>
    </row>
    <row r="1363" spans="1:8" x14ac:dyDescent="0.25">
      <c r="A1363" s="162" t="s">
        <v>4471</v>
      </c>
      <c r="B1363" s="162" t="s">
        <v>4472</v>
      </c>
      <c r="C1363" s="162" t="s">
        <v>1253</v>
      </c>
      <c r="D1363" s="162" t="s">
        <v>4550</v>
      </c>
      <c r="E1363" s="163" t="s">
        <v>4551</v>
      </c>
      <c r="F1363" s="164" t="str">
        <f t="shared" si="21"/>
        <v>Montgomery-037</v>
      </c>
      <c r="G1363" s="168" t="s">
        <v>7739</v>
      </c>
      <c r="H1363" s="162" t="s">
        <v>4552</v>
      </c>
    </row>
    <row r="1364" spans="1:8" x14ac:dyDescent="0.25">
      <c r="A1364" s="162" t="s">
        <v>4553</v>
      </c>
      <c r="B1364" s="162" t="s">
        <v>4554</v>
      </c>
      <c r="C1364" s="162" t="s">
        <v>490</v>
      </c>
      <c r="D1364" s="162" t="s">
        <v>4555</v>
      </c>
      <c r="E1364" s="163" t="s">
        <v>4556</v>
      </c>
      <c r="F1364" s="164" t="str">
        <f t="shared" si="21"/>
        <v>Morgan-001</v>
      </c>
      <c r="G1364" s="168" t="s">
        <v>422</v>
      </c>
      <c r="H1364" s="162" t="s">
        <v>4557</v>
      </c>
    </row>
    <row r="1365" spans="1:8" x14ac:dyDescent="0.25">
      <c r="A1365" s="162" t="s">
        <v>4553</v>
      </c>
      <c r="B1365" s="162" t="s">
        <v>4554</v>
      </c>
      <c r="C1365" s="162" t="s">
        <v>494</v>
      </c>
      <c r="D1365" s="162" t="s">
        <v>4558</v>
      </c>
      <c r="E1365" s="163" t="s">
        <v>4559</v>
      </c>
      <c r="F1365" s="164" t="str">
        <f t="shared" si="21"/>
        <v>Morgan-002</v>
      </c>
      <c r="G1365" s="168" t="s">
        <v>424</v>
      </c>
      <c r="H1365" s="162" t="s">
        <v>4560</v>
      </c>
    </row>
    <row r="1366" spans="1:8" x14ac:dyDescent="0.25">
      <c r="A1366" s="162" t="s">
        <v>4553</v>
      </c>
      <c r="B1366" s="162" t="s">
        <v>4554</v>
      </c>
      <c r="C1366" s="162" t="s">
        <v>498</v>
      </c>
      <c r="D1366" s="162" t="s">
        <v>4561</v>
      </c>
      <c r="E1366" s="163" t="s">
        <v>4562</v>
      </c>
      <c r="F1366" s="164" t="str">
        <f t="shared" si="21"/>
        <v>Morgan-003</v>
      </c>
      <c r="G1366" s="168" t="s">
        <v>426</v>
      </c>
      <c r="H1366" s="162" t="s">
        <v>4563</v>
      </c>
    </row>
    <row r="1367" spans="1:8" x14ac:dyDescent="0.25">
      <c r="A1367" s="162" t="s">
        <v>4553</v>
      </c>
      <c r="B1367" s="162" t="s">
        <v>4554</v>
      </c>
      <c r="C1367" s="162" t="s">
        <v>502</v>
      </c>
      <c r="D1367" s="162" t="s">
        <v>4564</v>
      </c>
      <c r="E1367" s="163" t="s">
        <v>4565</v>
      </c>
      <c r="F1367" s="164" t="str">
        <f t="shared" si="21"/>
        <v>Morgan-004</v>
      </c>
      <c r="G1367" s="168" t="s">
        <v>427</v>
      </c>
      <c r="H1367" s="162" t="s">
        <v>3104</v>
      </c>
    </row>
    <row r="1368" spans="1:8" x14ac:dyDescent="0.25">
      <c r="A1368" s="162" t="s">
        <v>4553</v>
      </c>
      <c r="B1368" s="162" t="s">
        <v>4554</v>
      </c>
      <c r="C1368" s="162" t="s">
        <v>506</v>
      </c>
      <c r="D1368" s="162" t="s">
        <v>4566</v>
      </c>
      <c r="E1368" s="163" t="s">
        <v>4567</v>
      </c>
      <c r="F1368" s="164" t="str">
        <f t="shared" si="21"/>
        <v>Morgan-005</v>
      </c>
      <c r="G1368" s="168" t="s">
        <v>429</v>
      </c>
      <c r="H1368" s="162" t="s">
        <v>4568</v>
      </c>
    </row>
    <row r="1369" spans="1:8" x14ac:dyDescent="0.25">
      <c r="A1369" s="162" t="s">
        <v>4553</v>
      </c>
      <c r="B1369" s="162" t="s">
        <v>4554</v>
      </c>
      <c r="C1369" s="162" t="s">
        <v>510</v>
      </c>
      <c r="D1369" s="162" t="s">
        <v>1055</v>
      </c>
      <c r="E1369" s="163" t="s">
        <v>4569</v>
      </c>
      <c r="F1369" s="164" t="str">
        <f t="shared" si="21"/>
        <v>Morgan-006</v>
      </c>
      <c r="G1369" s="168" t="s">
        <v>430</v>
      </c>
      <c r="H1369" s="162" t="s">
        <v>4570</v>
      </c>
    </row>
    <row r="1370" spans="1:8" x14ac:dyDescent="0.25">
      <c r="A1370" s="162" t="s">
        <v>4553</v>
      </c>
      <c r="B1370" s="162" t="s">
        <v>4554</v>
      </c>
      <c r="C1370" s="162" t="s">
        <v>514</v>
      </c>
      <c r="D1370" s="162" t="s">
        <v>4571</v>
      </c>
      <c r="E1370" s="163" t="s">
        <v>4572</v>
      </c>
      <c r="F1370" s="164" t="str">
        <f t="shared" si="21"/>
        <v>Morgan-007</v>
      </c>
      <c r="G1370" s="168" t="s">
        <v>7740</v>
      </c>
      <c r="H1370" s="162" t="s">
        <v>4573</v>
      </c>
    </row>
    <row r="1371" spans="1:8" x14ac:dyDescent="0.25">
      <c r="A1371" s="162" t="s">
        <v>4553</v>
      </c>
      <c r="B1371" s="162" t="s">
        <v>4554</v>
      </c>
      <c r="C1371" s="162" t="s">
        <v>518</v>
      </c>
      <c r="D1371" s="162" t="s">
        <v>4574</v>
      </c>
      <c r="E1371" s="163" t="s">
        <v>4575</v>
      </c>
      <c r="F1371" s="164" t="str">
        <f t="shared" si="21"/>
        <v>Morgan-008</v>
      </c>
      <c r="G1371" s="168" t="s">
        <v>7741</v>
      </c>
      <c r="H1371" s="162" t="s">
        <v>4576</v>
      </c>
    </row>
    <row r="1372" spans="1:8" x14ac:dyDescent="0.25">
      <c r="A1372" s="162" t="s">
        <v>4553</v>
      </c>
      <c r="B1372" s="162" t="s">
        <v>4554</v>
      </c>
      <c r="C1372" s="162" t="s">
        <v>522</v>
      </c>
      <c r="D1372" s="162" t="s">
        <v>4577</v>
      </c>
      <c r="E1372" s="163" t="s">
        <v>4578</v>
      </c>
      <c r="F1372" s="164" t="str">
        <f t="shared" si="21"/>
        <v>Morgan-009</v>
      </c>
      <c r="G1372" s="168" t="s">
        <v>431</v>
      </c>
      <c r="H1372" s="162" t="s">
        <v>4579</v>
      </c>
    </row>
    <row r="1373" spans="1:8" x14ac:dyDescent="0.25">
      <c r="A1373" s="162" t="s">
        <v>4553</v>
      </c>
      <c r="B1373" s="162" t="s">
        <v>4554</v>
      </c>
      <c r="C1373" s="162" t="s">
        <v>526</v>
      </c>
      <c r="D1373" s="162" t="s">
        <v>4580</v>
      </c>
      <c r="E1373" s="163" t="s">
        <v>4581</v>
      </c>
      <c r="F1373" s="164" t="str">
        <f t="shared" si="21"/>
        <v>Morgan-010</v>
      </c>
      <c r="G1373" s="168" t="s">
        <v>433</v>
      </c>
      <c r="H1373" s="162" t="s">
        <v>4582</v>
      </c>
    </row>
    <row r="1374" spans="1:8" x14ac:dyDescent="0.25">
      <c r="A1374" s="162" t="s">
        <v>4553</v>
      </c>
      <c r="B1374" s="162" t="s">
        <v>4554</v>
      </c>
      <c r="C1374" s="162" t="s">
        <v>530</v>
      </c>
      <c r="D1374" s="162" t="s">
        <v>2897</v>
      </c>
      <c r="E1374" s="163" t="s">
        <v>4583</v>
      </c>
      <c r="F1374" s="164" t="str">
        <f t="shared" si="21"/>
        <v>Morgan-011</v>
      </c>
      <c r="G1374" s="168" t="s">
        <v>434</v>
      </c>
      <c r="H1374" s="162" t="s">
        <v>4584</v>
      </c>
    </row>
    <row r="1375" spans="1:8" x14ac:dyDescent="0.25">
      <c r="A1375" s="162" t="s">
        <v>4553</v>
      </c>
      <c r="B1375" s="162" t="s">
        <v>4554</v>
      </c>
      <c r="C1375" s="162" t="s">
        <v>534</v>
      </c>
      <c r="D1375" s="162" t="s">
        <v>1290</v>
      </c>
      <c r="E1375" s="163" t="s">
        <v>4585</v>
      </c>
      <c r="F1375" s="164" t="str">
        <f t="shared" si="21"/>
        <v>Morgan-012</v>
      </c>
      <c r="G1375" s="168" t="s">
        <v>7742</v>
      </c>
      <c r="H1375" s="162" t="s">
        <v>4586</v>
      </c>
    </row>
    <row r="1376" spans="1:8" x14ac:dyDescent="0.25">
      <c r="A1376" s="162" t="s">
        <v>4553</v>
      </c>
      <c r="B1376" s="162" t="s">
        <v>4554</v>
      </c>
      <c r="C1376" s="162" t="s">
        <v>538</v>
      </c>
      <c r="D1376" s="162" t="s">
        <v>4587</v>
      </c>
      <c r="E1376" s="163" t="s">
        <v>4588</v>
      </c>
      <c r="F1376" s="164" t="str">
        <f t="shared" si="21"/>
        <v>Morgan-013</v>
      </c>
      <c r="G1376" s="168" t="s">
        <v>7743</v>
      </c>
      <c r="H1376" s="162" t="s">
        <v>4589</v>
      </c>
    </row>
    <row r="1377" spans="1:8" x14ac:dyDescent="0.25">
      <c r="A1377" s="162" t="s">
        <v>4553</v>
      </c>
      <c r="B1377" s="162" t="s">
        <v>4554</v>
      </c>
      <c r="C1377" s="162" t="s">
        <v>542</v>
      </c>
      <c r="D1377" s="162" t="s">
        <v>2433</v>
      </c>
      <c r="E1377" s="163" t="s">
        <v>4590</v>
      </c>
      <c r="F1377" s="164" t="str">
        <f t="shared" si="21"/>
        <v>Morgan-014</v>
      </c>
      <c r="G1377" s="168" t="s">
        <v>436</v>
      </c>
      <c r="H1377" s="162" t="s">
        <v>4591</v>
      </c>
    </row>
    <row r="1378" spans="1:8" x14ac:dyDescent="0.25">
      <c r="A1378" s="162" t="s">
        <v>4553</v>
      </c>
      <c r="B1378" s="162" t="s">
        <v>4554</v>
      </c>
      <c r="C1378" s="162" t="s">
        <v>546</v>
      </c>
      <c r="D1378" s="162" t="s">
        <v>3133</v>
      </c>
      <c r="E1378" s="163" t="s">
        <v>4592</v>
      </c>
      <c r="F1378" s="164" t="str">
        <f t="shared" si="21"/>
        <v>Morgan-015</v>
      </c>
      <c r="G1378" s="168" t="s">
        <v>437</v>
      </c>
      <c r="H1378" s="162" t="s">
        <v>4593</v>
      </c>
    </row>
    <row r="1379" spans="1:8" x14ac:dyDescent="0.25">
      <c r="A1379" s="162" t="s">
        <v>4553</v>
      </c>
      <c r="B1379" s="162" t="s">
        <v>4554</v>
      </c>
      <c r="C1379" s="162" t="s">
        <v>550</v>
      </c>
      <c r="D1379" s="162" t="s">
        <v>1085</v>
      </c>
      <c r="E1379" s="163" t="s">
        <v>4594</v>
      </c>
      <c r="F1379" s="164" t="str">
        <f t="shared" si="21"/>
        <v>Morgan-016</v>
      </c>
      <c r="G1379" s="168" t="s">
        <v>439</v>
      </c>
      <c r="H1379" s="162" t="s">
        <v>4595</v>
      </c>
    </row>
    <row r="1380" spans="1:8" x14ac:dyDescent="0.25">
      <c r="A1380" s="162" t="s">
        <v>4553</v>
      </c>
      <c r="B1380" s="162" t="s">
        <v>4554</v>
      </c>
      <c r="C1380" s="162" t="s">
        <v>558</v>
      </c>
      <c r="D1380" s="162" t="s">
        <v>4596</v>
      </c>
      <c r="E1380" s="163" t="s">
        <v>4597</v>
      </c>
      <c r="F1380" s="164" t="str">
        <f t="shared" si="21"/>
        <v>Morgan-018</v>
      </c>
      <c r="G1380" s="168" t="s">
        <v>441</v>
      </c>
      <c r="H1380" s="162" t="s">
        <v>4598</v>
      </c>
    </row>
    <row r="1381" spans="1:8" x14ac:dyDescent="0.25">
      <c r="A1381" s="162" t="s">
        <v>4553</v>
      </c>
      <c r="B1381" s="162" t="s">
        <v>4554</v>
      </c>
      <c r="C1381" s="162" t="s">
        <v>562</v>
      </c>
      <c r="D1381" s="162" t="s">
        <v>4599</v>
      </c>
      <c r="E1381" s="163" t="s">
        <v>4600</v>
      </c>
      <c r="F1381" s="164" t="str">
        <f t="shared" si="21"/>
        <v>Morgan-019</v>
      </c>
      <c r="G1381" s="168" t="s">
        <v>7744</v>
      </c>
      <c r="H1381" s="162" t="s">
        <v>4601</v>
      </c>
    </row>
    <row r="1382" spans="1:8" x14ac:dyDescent="0.25">
      <c r="A1382" s="162" t="s">
        <v>4553</v>
      </c>
      <c r="B1382" s="162" t="s">
        <v>4554</v>
      </c>
      <c r="C1382" s="162" t="s">
        <v>566</v>
      </c>
      <c r="D1382" s="162" t="s">
        <v>2454</v>
      </c>
      <c r="E1382" s="163" t="s">
        <v>4602</v>
      </c>
      <c r="F1382" s="164" t="str">
        <f t="shared" si="21"/>
        <v>Morgan-020</v>
      </c>
      <c r="G1382" s="168" t="s">
        <v>442</v>
      </c>
      <c r="H1382" s="162" t="s">
        <v>4603</v>
      </c>
    </row>
    <row r="1383" spans="1:8" x14ac:dyDescent="0.25">
      <c r="A1383" s="162" t="s">
        <v>4553</v>
      </c>
      <c r="B1383" s="162" t="s">
        <v>4554</v>
      </c>
      <c r="C1383" s="162" t="s">
        <v>570</v>
      </c>
      <c r="D1383" s="162" t="s">
        <v>4604</v>
      </c>
      <c r="E1383" s="163" t="s">
        <v>4605</v>
      </c>
      <c r="F1383" s="164" t="str">
        <f t="shared" si="21"/>
        <v>Morgan-021</v>
      </c>
      <c r="G1383" s="168" t="s">
        <v>7745</v>
      </c>
      <c r="H1383" s="162" t="s">
        <v>4606</v>
      </c>
    </row>
    <row r="1384" spans="1:8" x14ac:dyDescent="0.25">
      <c r="A1384" s="162" t="s">
        <v>4553</v>
      </c>
      <c r="B1384" s="162" t="s">
        <v>4554</v>
      </c>
      <c r="C1384" s="162" t="s">
        <v>574</v>
      </c>
      <c r="D1384" s="162" t="s">
        <v>4607</v>
      </c>
      <c r="E1384" s="163" t="s">
        <v>4608</v>
      </c>
      <c r="F1384" s="164" t="str">
        <f t="shared" si="21"/>
        <v>Morgan-022</v>
      </c>
      <c r="G1384" s="168" t="s">
        <v>444</v>
      </c>
      <c r="H1384" s="162" t="s">
        <v>4609</v>
      </c>
    </row>
    <row r="1385" spans="1:8" x14ac:dyDescent="0.25">
      <c r="A1385" s="162" t="s">
        <v>4553</v>
      </c>
      <c r="B1385" s="162" t="s">
        <v>4554</v>
      </c>
      <c r="C1385" s="162" t="s">
        <v>578</v>
      </c>
      <c r="D1385" s="162" t="s">
        <v>4610</v>
      </c>
      <c r="E1385" s="163" t="s">
        <v>4611</v>
      </c>
      <c r="F1385" s="164" t="str">
        <f t="shared" si="21"/>
        <v>Morgan-023</v>
      </c>
      <c r="G1385" s="168" t="s">
        <v>7746</v>
      </c>
      <c r="H1385" s="162" t="s">
        <v>4612</v>
      </c>
    </row>
    <row r="1386" spans="1:8" x14ac:dyDescent="0.25">
      <c r="A1386" s="162" t="s">
        <v>4553</v>
      </c>
      <c r="B1386" s="162" t="s">
        <v>4554</v>
      </c>
      <c r="C1386" s="162" t="s">
        <v>849</v>
      </c>
      <c r="D1386" s="162" t="s">
        <v>4613</v>
      </c>
      <c r="E1386" s="163" t="s">
        <v>4614</v>
      </c>
      <c r="F1386" s="164" t="str">
        <f t="shared" si="21"/>
        <v>Morgan-025</v>
      </c>
      <c r="G1386" s="168" t="s">
        <v>7747</v>
      </c>
      <c r="H1386" s="162" t="s">
        <v>4576</v>
      </c>
    </row>
    <row r="1387" spans="1:8" x14ac:dyDescent="0.25">
      <c r="A1387" s="162" t="s">
        <v>4553</v>
      </c>
      <c r="B1387" s="162" t="s">
        <v>4554</v>
      </c>
      <c r="C1387" s="162" t="s">
        <v>1001</v>
      </c>
      <c r="D1387" s="162" t="s">
        <v>4615</v>
      </c>
      <c r="E1387" s="163" t="s">
        <v>4616</v>
      </c>
      <c r="F1387" s="164" t="str">
        <f t="shared" si="21"/>
        <v>Morgan-026</v>
      </c>
      <c r="G1387" s="168" t="s">
        <v>7748</v>
      </c>
      <c r="H1387" s="162" t="s">
        <v>4617</v>
      </c>
    </row>
    <row r="1388" spans="1:8" x14ac:dyDescent="0.25">
      <c r="A1388" s="162" t="s">
        <v>4553</v>
      </c>
      <c r="B1388" s="162" t="s">
        <v>4554</v>
      </c>
      <c r="C1388" s="162" t="s">
        <v>1223</v>
      </c>
      <c r="D1388" s="162" t="s">
        <v>4618</v>
      </c>
      <c r="E1388" s="163" t="s">
        <v>4619</v>
      </c>
      <c r="F1388" s="164" t="str">
        <f t="shared" si="21"/>
        <v>Morgan-028</v>
      </c>
      <c r="G1388" s="168" t="s">
        <v>7749</v>
      </c>
      <c r="H1388" s="162" t="s">
        <v>4617</v>
      </c>
    </row>
    <row r="1389" spans="1:8" x14ac:dyDescent="0.25">
      <c r="A1389" s="162" t="s">
        <v>4620</v>
      </c>
      <c r="B1389" s="162" t="s">
        <v>4621</v>
      </c>
      <c r="C1389" s="162" t="s">
        <v>490</v>
      </c>
      <c r="D1389" s="162" t="s">
        <v>4622</v>
      </c>
      <c r="E1389" s="163" t="s">
        <v>4623</v>
      </c>
      <c r="F1389" s="164" t="str">
        <f t="shared" si="21"/>
        <v>Newton-001</v>
      </c>
      <c r="G1389" s="168" t="s">
        <v>7750</v>
      </c>
      <c r="H1389" s="162" t="s">
        <v>4624</v>
      </c>
    </row>
    <row r="1390" spans="1:8" x14ac:dyDescent="0.25">
      <c r="A1390" s="162" t="s">
        <v>4620</v>
      </c>
      <c r="B1390" s="162" t="s">
        <v>4621</v>
      </c>
      <c r="C1390" s="162" t="s">
        <v>494</v>
      </c>
      <c r="D1390" s="162" t="s">
        <v>4625</v>
      </c>
      <c r="E1390" s="163" t="s">
        <v>4626</v>
      </c>
      <c r="F1390" s="164" t="str">
        <f t="shared" si="21"/>
        <v>Newton-002</v>
      </c>
      <c r="G1390" s="168" t="s">
        <v>7751</v>
      </c>
      <c r="H1390" s="162" t="s">
        <v>4627</v>
      </c>
    </row>
    <row r="1391" spans="1:8" x14ac:dyDescent="0.25">
      <c r="A1391" s="162" t="s">
        <v>4620</v>
      </c>
      <c r="B1391" s="162" t="s">
        <v>4621</v>
      </c>
      <c r="C1391" s="162" t="s">
        <v>498</v>
      </c>
      <c r="D1391" s="162" t="s">
        <v>4628</v>
      </c>
      <c r="E1391" s="163" t="s">
        <v>4629</v>
      </c>
      <c r="F1391" s="164" t="str">
        <f t="shared" si="21"/>
        <v>Newton-003</v>
      </c>
      <c r="G1391" s="168" t="s">
        <v>7752</v>
      </c>
      <c r="H1391" s="162" t="s">
        <v>4630</v>
      </c>
    </row>
    <row r="1392" spans="1:8" x14ac:dyDescent="0.25">
      <c r="A1392" s="162" t="s">
        <v>4620</v>
      </c>
      <c r="B1392" s="162" t="s">
        <v>4621</v>
      </c>
      <c r="C1392" s="162" t="s">
        <v>502</v>
      </c>
      <c r="D1392" s="162" t="s">
        <v>2294</v>
      </c>
      <c r="E1392" s="163" t="s">
        <v>4631</v>
      </c>
      <c r="F1392" s="164" t="str">
        <f t="shared" si="21"/>
        <v>Newton-004</v>
      </c>
      <c r="G1392" s="168" t="s">
        <v>7753</v>
      </c>
      <c r="H1392" s="162" t="s">
        <v>4632</v>
      </c>
    </row>
    <row r="1393" spans="1:8" x14ac:dyDescent="0.25">
      <c r="A1393" s="162" t="s">
        <v>4620</v>
      </c>
      <c r="B1393" s="162" t="s">
        <v>4621</v>
      </c>
      <c r="C1393" s="162" t="s">
        <v>506</v>
      </c>
      <c r="D1393" s="162" t="s">
        <v>4633</v>
      </c>
      <c r="E1393" s="163" t="s">
        <v>4634</v>
      </c>
      <c r="F1393" s="164" t="str">
        <f t="shared" si="21"/>
        <v>Newton-005</v>
      </c>
      <c r="G1393" s="168" t="s">
        <v>7754</v>
      </c>
      <c r="H1393" s="162" t="s">
        <v>4635</v>
      </c>
    </row>
    <row r="1394" spans="1:8" x14ac:dyDescent="0.25">
      <c r="A1394" s="162" t="s">
        <v>4620</v>
      </c>
      <c r="B1394" s="162" t="s">
        <v>4621</v>
      </c>
      <c r="C1394" s="162" t="s">
        <v>510</v>
      </c>
      <c r="D1394" s="162" t="s">
        <v>4636</v>
      </c>
      <c r="E1394" s="163" t="s">
        <v>4637</v>
      </c>
      <c r="F1394" s="164" t="str">
        <f t="shared" si="21"/>
        <v>Newton-006</v>
      </c>
      <c r="G1394" s="168" t="s">
        <v>7755</v>
      </c>
      <c r="H1394" s="162" t="s">
        <v>4638</v>
      </c>
    </row>
    <row r="1395" spans="1:8" x14ac:dyDescent="0.25">
      <c r="A1395" s="162" t="s">
        <v>4620</v>
      </c>
      <c r="B1395" s="162" t="s">
        <v>4621</v>
      </c>
      <c r="C1395" s="162" t="s">
        <v>514</v>
      </c>
      <c r="D1395" s="162" t="s">
        <v>4639</v>
      </c>
      <c r="E1395" s="163" t="s">
        <v>4640</v>
      </c>
      <c r="F1395" s="164" t="str">
        <f t="shared" si="21"/>
        <v>Newton-007</v>
      </c>
      <c r="G1395" s="168" t="s">
        <v>7756</v>
      </c>
      <c r="H1395" s="162" t="s">
        <v>4641</v>
      </c>
    </row>
    <row r="1396" spans="1:8" x14ac:dyDescent="0.25">
      <c r="A1396" s="162" t="s">
        <v>4620</v>
      </c>
      <c r="B1396" s="162" t="s">
        <v>4621</v>
      </c>
      <c r="C1396" s="162" t="s">
        <v>518</v>
      </c>
      <c r="D1396" s="162" t="s">
        <v>612</v>
      </c>
      <c r="E1396" s="163" t="s">
        <v>4642</v>
      </c>
      <c r="F1396" s="164" t="str">
        <f t="shared" si="21"/>
        <v>Newton-008</v>
      </c>
      <c r="G1396" s="168" t="s">
        <v>7757</v>
      </c>
      <c r="H1396" s="162" t="s">
        <v>2820</v>
      </c>
    </row>
    <row r="1397" spans="1:8" x14ac:dyDescent="0.25">
      <c r="A1397" s="162" t="s">
        <v>4620</v>
      </c>
      <c r="B1397" s="162" t="s">
        <v>4621</v>
      </c>
      <c r="C1397" s="162" t="s">
        <v>522</v>
      </c>
      <c r="D1397" s="162" t="s">
        <v>4643</v>
      </c>
      <c r="E1397" s="163" t="s">
        <v>4644</v>
      </c>
      <c r="F1397" s="164" t="str">
        <f t="shared" si="21"/>
        <v>Newton-009</v>
      </c>
      <c r="G1397" s="168" t="s">
        <v>7758</v>
      </c>
      <c r="H1397" s="162" t="s">
        <v>4645</v>
      </c>
    </row>
    <row r="1398" spans="1:8" x14ac:dyDescent="0.25">
      <c r="A1398" s="162" t="s">
        <v>4620</v>
      </c>
      <c r="B1398" s="162" t="s">
        <v>4621</v>
      </c>
      <c r="C1398" s="162" t="s">
        <v>526</v>
      </c>
      <c r="D1398" s="162" t="s">
        <v>616</v>
      </c>
      <c r="E1398" s="163" t="s">
        <v>4646</v>
      </c>
      <c r="F1398" s="164" t="str">
        <f t="shared" si="21"/>
        <v>Newton-010</v>
      </c>
      <c r="G1398" s="168" t="s">
        <v>7759</v>
      </c>
      <c r="H1398" s="162" t="s">
        <v>4647</v>
      </c>
    </row>
    <row r="1399" spans="1:8" x14ac:dyDescent="0.25">
      <c r="A1399" s="162" t="s">
        <v>4620</v>
      </c>
      <c r="B1399" s="162" t="s">
        <v>4621</v>
      </c>
      <c r="C1399" s="162" t="s">
        <v>530</v>
      </c>
      <c r="D1399" s="162" t="s">
        <v>4648</v>
      </c>
      <c r="E1399" s="163" t="s">
        <v>4649</v>
      </c>
      <c r="F1399" s="164" t="str">
        <f t="shared" si="21"/>
        <v>Newton-011</v>
      </c>
      <c r="G1399" s="168" t="s">
        <v>7760</v>
      </c>
      <c r="H1399" s="162" t="s">
        <v>4650</v>
      </c>
    </row>
    <row r="1400" spans="1:8" x14ac:dyDescent="0.25">
      <c r="A1400" s="162" t="s">
        <v>4620</v>
      </c>
      <c r="B1400" s="162" t="s">
        <v>4621</v>
      </c>
      <c r="C1400" s="162" t="s">
        <v>534</v>
      </c>
      <c r="D1400" s="162" t="s">
        <v>628</v>
      </c>
      <c r="E1400" s="163" t="s">
        <v>4651</v>
      </c>
      <c r="F1400" s="164" t="str">
        <f t="shared" si="21"/>
        <v>Newton-012</v>
      </c>
      <c r="G1400" s="168" t="s">
        <v>7761</v>
      </c>
      <c r="H1400" s="162" t="s">
        <v>4652</v>
      </c>
    </row>
    <row r="1401" spans="1:8" x14ac:dyDescent="0.25">
      <c r="A1401" s="162" t="s">
        <v>4620</v>
      </c>
      <c r="B1401" s="162" t="s">
        <v>4621</v>
      </c>
      <c r="C1401" s="162" t="s">
        <v>538</v>
      </c>
      <c r="D1401" s="162" t="s">
        <v>4653</v>
      </c>
      <c r="E1401" s="163" t="s">
        <v>4654</v>
      </c>
      <c r="F1401" s="164" t="str">
        <f t="shared" si="21"/>
        <v>Newton-013</v>
      </c>
      <c r="G1401" s="168" t="s">
        <v>7762</v>
      </c>
      <c r="H1401" s="162" t="s">
        <v>4655</v>
      </c>
    </row>
    <row r="1402" spans="1:8" x14ac:dyDescent="0.25">
      <c r="A1402" s="162" t="s">
        <v>4620</v>
      </c>
      <c r="B1402" s="162" t="s">
        <v>4621</v>
      </c>
      <c r="C1402" s="162" t="s">
        <v>542</v>
      </c>
      <c r="D1402" s="162" t="s">
        <v>4656</v>
      </c>
      <c r="E1402" s="163" t="s">
        <v>4657</v>
      </c>
      <c r="F1402" s="164" t="str">
        <f t="shared" si="21"/>
        <v>Newton-014</v>
      </c>
      <c r="G1402" s="168" t="s">
        <v>7763</v>
      </c>
      <c r="H1402" s="162" t="s">
        <v>4658</v>
      </c>
    </row>
    <row r="1403" spans="1:8" x14ac:dyDescent="0.25">
      <c r="A1403" s="162" t="s">
        <v>4620</v>
      </c>
      <c r="B1403" s="162" t="s">
        <v>4621</v>
      </c>
      <c r="C1403" s="162" t="s">
        <v>546</v>
      </c>
      <c r="D1403" s="162" t="s">
        <v>692</v>
      </c>
      <c r="E1403" s="163" t="s">
        <v>4659</v>
      </c>
      <c r="F1403" s="164" t="str">
        <f t="shared" si="21"/>
        <v>Newton-015</v>
      </c>
      <c r="G1403" s="168" t="s">
        <v>7764</v>
      </c>
      <c r="H1403" s="162" t="s">
        <v>4660</v>
      </c>
    </row>
    <row r="1404" spans="1:8" x14ac:dyDescent="0.25">
      <c r="A1404" s="162" t="s">
        <v>4661</v>
      </c>
      <c r="B1404" s="162" t="s">
        <v>4662</v>
      </c>
      <c r="C1404" s="162" t="s">
        <v>490</v>
      </c>
      <c r="D1404" s="162" t="s">
        <v>4663</v>
      </c>
      <c r="E1404" s="163" t="s">
        <v>4664</v>
      </c>
      <c r="F1404" s="164" t="str">
        <f t="shared" si="21"/>
        <v>Noble-001</v>
      </c>
      <c r="G1404" s="168" t="s">
        <v>7765</v>
      </c>
      <c r="H1404" s="162" t="s">
        <v>2190</v>
      </c>
    </row>
    <row r="1405" spans="1:8" x14ac:dyDescent="0.25">
      <c r="A1405" s="162" t="s">
        <v>4661</v>
      </c>
      <c r="B1405" s="162" t="s">
        <v>4662</v>
      </c>
      <c r="C1405" s="162" t="s">
        <v>494</v>
      </c>
      <c r="D1405" s="162" t="s">
        <v>4665</v>
      </c>
      <c r="E1405" s="163" t="s">
        <v>4666</v>
      </c>
      <c r="F1405" s="164" t="str">
        <f t="shared" si="21"/>
        <v>Noble-002</v>
      </c>
      <c r="G1405" s="168" t="s">
        <v>7766</v>
      </c>
      <c r="H1405" s="162" t="s">
        <v>4667</v>
      </c>
    </row>
    <row r="1406" spans="1:8" x14ac:dyDescent="0.25">
      <c r="A1406" s="162" t="s">
        <v>4661</v>
      </c>
      <c r="B1406" s="162" t="s">
        <v>4662</v>
      </c>
      <c r="C1406" s="162" t="s">
        <v>498</v>
      </c>
      <c r="D1406" s="162" t="s">
        <v>4668</v>
      </c>
      <c r="E1406" s="163" t="s">
        <v>4669</v>
      </c>
      <c r="F1406" s="164" t="str">
        <f t="shared" si="21"/>
        <v>Noble-003</v>
      </c>
      <c r="G1406" s="168" t="s">
        <v>7767</v>
      </c>
      <c r="H1406" s="162" t="s">
        <v>4670</v>
      </c>
    </row>
    <row r="1407" spans="1:8" x14ac:dyDescent="0.25">
      <c r="A1407" s="162" t="s">
        <v>4661</v>
      </c>
      <c r="B1407" s="162" t="s">
        <v>4662</v>
      </c>
      <c r="C1407" s="162" t="s">
        <v>502</v>
      </c>
      <c r="D1407" s="162" t="s">
        <v>4671</v>
      </c>
      <c r="E1407" s="163" t="s">
        <v>4672</v>
      </c>
      <c r="F1407" s="164" t="str">
        <f t="shared" si="21"/>
        <v>Noble-004</v>
      </c>
      <c r="G1407" s="168" t="s">
        <v>7768</v>
      </c>
      <c r="H1407" s="162" t="s">
        <v>4673</v>
      </c>
    </row>
    <row r="1408" spans="1:8" x14ac:dyDescent="0.25">
      <c r="A1408" s="162" t="s">
        <v>4661</v>
      </c>
      <c r="B1408" s="162" t="s">
        <v>4662</v>
      </c>
      <c r="C1408" s="162" t="s">
        <v>506</v>
      </c>
      <c r="D1408" s="162" t="s">
        <v>4674</v>
      </c>
      <c r="E1408" s="163" t="s">
        <v>4675</v>
      </c>
      <c r="F1408" s="164" t="str">
        <f t="shared" si="21"/>
        <v>Noble-005</v>
      </c>
      <c r="G1408" s="168" t="s">
        <v>7769</v>
      </c>
      <c r="H1408" s="162" t="s">
        <v>4676</v>
      </c>
    </row>
    <row r="1409" spans="1:8" x14ac:dyDescent="0.25">
      <c r="A1409" s="162" t="s">
        <v>4661</v>
      </c>
      <c r="B1409" s="162" t="s">
        <v>4662</v>
      </c>
      <c r="C1409" s="162" t="s">
        <v>510</v>
      </c>
      <c r="D1409" s="162" t="s">
        <v>1892</v>
      </c>
      <c r="E1409" s="163" t="s">
        <v>4677</v>
      </c>
      <c r="F1409" s="164" t="str">
        <f t="shared" si="21"/>
        <v>Noble-006</v>
      </c>
      <c r="G1409" s="168" t="s">
        <v>7770</v>
      </c>
      <c r="H1409" s="162" t="s">
        <v>4678</v>
      </c>
    </row>
    <row r="1410" spans="1:8" x14ac:dyDescent="0.25">
      <c r="A1410" s="162" t="s">
        <v>4661</v>
      </c>
      <c r="B1410" s="162" t="s">
        <v>4662</v>
      </c>
      <c r="C1410" s="162" t="s">
        <v>514</v>
      </c>
      <c r="D1410" s="162" t="s">
        <v>2315</v>
      </c>
      <c r="E1410" s="163" t="s">
        <v>4679</v>
      </c>
      <c r="F1410" s="164" t="str">
        <f t="shared" si="21"/>
        <v>Noble-007</v>
      </c>
      <c r="G1410" s="168" t="s">
        <v>7771</v>
      </c>
      <c r="H1410" s="162" t="s">
        <v>4680</v>
      </c>
    </row>
    <row r="1411" spans="1:8" x14ac:dyDescent="0.25">
      <c r="A1411" s="162" t="s">
        <v>4661</v>
      </c>
      <c r="B1411" s="162" t="s">
        <v>4662</v>
      </c>
      <c r="C1411" s="162" t="s">
        <v>518</v>
      </c>
      <c r="D1411" s="162" t="s">
        <v>4681</v>
      </c>
      <c r="E1411" s="163" t="s">
        <v>4682</v>
      </c>
      <c r="F1411" s="164" t="str">
        <f t="shared" ref="F1411:F1474" si="22">B1411&amp;"-"&amp;C1411</f>
        <v>Noble-008</v>
      </c>
      <c r="G1411" s="168" t="s">
        <v>7772</v>
      </c>
      <c r="H1411" s="162" t="s">
        <v>4683</v>
      </c>
    </row>
    <row r="1412" spans="1:8" x14ac:dyDescent="0.25">
      <c r="A1412" s="162" t="s">
        <v>4661</v>
      </c>
      <c r="B1412" s="162" t="s">
        <v>4662</v>
      </c>
      <c r="C1412" s="162" t="s">
        <v>522</v>
      </c>
      <c r="D1412" s="162" t="s">
        <v>4684</v>
      </c>
      <c r="E1412" s="163" t="s">
        <v>4685</v>
      </c>
      <c r="F1412" s="164" t="str">
        <f t="shared" si="22"/>
        <v>Noble-009</v>
      </c>
      <c r="G1412" s="168" t="s">
        <v>7773</v>
      </c>
      <c r="H1412" s="162" t="s">
        <v>4686</v>
      </c>
    </row>
    <row r="1413" spans="1:8" x14ac:dyDescent="0.25">
      <c r="A1413" s="162" t="s">
        <v>4661</v>
      </c>
      <c r="B1413" s="162" t="s">
        <v>4662</v>
      </c>
      <c r="C1413" s="162" t="s">
        <v>526</v>
      </c>
      <c r="D1413" s="162" t="s">
        <v>4687</v>
      </c>
      <c r="E1413" s="163" t="s">
        <v>4688</v>
      </c>
      <c r="F1413" s="164" t="str">
        <f t="shared" si="22"/>
        <v>Noble-010</v>
      </c>
      <c r="G1413" s="168" t="s">
        <v>7774</v>
      </c>
      <c r="H1413" s="162" t="s">
        <v>4689</v>
      </c>
    </row>
    <row r="1414" spans="1:8" x14ac:dyDescent="0.25">
      <c r="A1414" s="162" t="s">
        <v>4661</v>
      </c>
      <c r="B1414" s="162" t="s">
        <v>4662</v>
      </c>
      <c r="C1414" s="162" t="s">
        <v>530</v>
      </c>
      <c r="D1414" s="162" t="s">
        <v>4690</v>
      </c>
      <c r="E1414" s="163" t="s">
        <v>4691</v>
      </c>
      <c r="F1414" s="164" t="str">
        <f t="shared" si="22"/>
        <v>Noble-011</v>
      </c>
      <c r="G1414" s="168" t="s">
        <v>7775</v>
      </c>
      <c r="H1414" s="162" t="s">
        <v>4692</v>
      </c>
    </row>
    <row r="1415" spans="1:8" x14ac:dyDescent="0.25">
      <c r="A1415" s="162" t="s">
        <v>4661</v>
      </c>
      <c r="B1415" s="162" t="s">
        <v>4662</v>
      </c>
      <c r="C1415" s="162" t="s">
        <v>534</v>
      </c>
      <c r="D1415" s="162" t="s">
        <v>4693</v>
      </c>
      <c r="E1415" s="163" t="s">
        <v>4694</v>
      </c>
      <c r="F1415" s="164" t="str">
        <f t="shared" si="22"/>
        <v>Noble-012</v>
      </c>
      <c r="G1415" s="168" t="s">
        <v>7776</v>
      </c>
      <c r="H1415" s="162" t="s">
        <v>4695</v>
      </c>
    </row>
    <row r="1416" spans="1:8" x14ac:dyDescent="0.25">
      <c r="A1416" s="162" t="s">
        <v>4661</v>
      </c>
      <c r="B1416" s="162" t="s">
        <v>4662</v>
      </c>
      <c r="C1416" s="162" t="s">
        <v>538</v>
      </c>
      <c r="D1416" s="162" t="s">
        <v>4442</v>
      </c>
      <c r="E1416" s="163" t="s">
        <v>4696</v>
      </c>
      <c r="F1416" s="164" t="str">
        <f t="shared" si="22"/>
        <v>Noble-013</v>
      </c>
      <c r="G1416" s="168" t="s">
        <v>7777</v>
      </c>
      <c r="H1416" s="162" t="s">
        <v>4697</v>
      </c>
    </row>
    <row r="1417" spans="1:8" x14ac:dyDescent="0.25">
      <c r="A1417" s="162" t="s">
        <v>4661</v>
      </c>
      <c r="B1417" s="162" t="s">
        <v>4662</v>
      </c>
      <c r="C1417" s="162" t="s">
        <v>542</v>
      </c>
      <c r="D1417" s="162" t="s">
        <v>4698</v>
      </c>
      <c r="E1417" s="163" t="s">
        <v>4699</v>
      </c>
      <c r="F1417" s="164" t="str">
        <f t="shared" si="22"/>
        <v>Noble-014</v>
      </c>
      <c r="G1417" s="168" t="s">
        <v>7778</v>
      </c>
      <c r="H1417" s="162" t="s">
        <v>4700</v>
      </c>
    </row>
    <row r="1418" spans="1:8" x14ac:dyDescent="0.25">
      <c r="A1418" s="162" t="s">
        <v>4661</v>
      </c>
      <c r="B1418" s="162" t="s">
        <v>4662</v>
      </c>
      <c r="C1418" s="162" t="s">
        <v>546</v>
      </c>
      <c r="D1418" s="162" t="s">
        <v>4701</v>
      </c>
      <c r="E1418" s="163" t="s">
        <v>4702</v>
      </c>
      <c r="F1418" s="164" t="str">
        <f t="shared" si="22"/>
        <v>Noble-015</v>
      </c>
      <c r="G1418" s="168" t="s">
        <v>7779</v>
      </c>
      <c r="H1418" s="162" t="s">
        <v>4703</v>
      </c>
    </row>
    <row r="1419" spans="1:8" x14ac:dyDescent="0.25">
      <c r="A1419" s="162" t="s">
        <v>4661</v>
      </c>
      <c r="B1419" s="162" t="s">
        <v>4662</v>
      </c>
      <c r="C1419" s="162" t="s">
        <v>550</v>
      </c>
      <c r="D1419" s="162" t="s">
        <v>4704</v>
      </c>
      <c r="E1419" s="163" t="s">
        <v>4705</v>
      </c>
      <c r="F1419" s="164" t="str">
        <f t="shared" si="22"/>
        <v>Noble-016</v>
      </c>
      <c r="G1419" s="168" t="s">
        <v>7780</v>
      </c>
      <c r="H1419" s="162" t="s">
        <v>4706</v>
      </c>
    </row>
    <row r="1420" spans="1:8" x14ac:dyDescent="0.25">
      <c r="A1420" s="162" t="s">
        <v>4661</v>
      </c>
      <c r="B1420" s="162" t="s">
        <v>4662</v>
      </c>
      <c r="C1420" s="162" t="s">
        <v>554</v>
      </c>
      <c r="D1420" s="162" t="s">
        <v>4707</v>
      </c>
      <c r="E1420" s="163" t="s">
        <v>4708</v>
      </c>
      <c r="F1420" s="164" t="str">
        <f t="shared" si="22"/>
        <v>Noble-017</v>
      </c>
      <c r="G1420" s="168" t="s">
        <v>7781</v>
      </c>
      <c r="H1420" s="162" t="s">
        <v>4709</v>
      </c>
    </row>
    <row r="1421" spans="1:8" x14ac:dyDescent="0.25">
      <c r="A1421" s="162" t="s">
        <v>4661</v>
      </c>
      <c r="B1421" s="162" t="s">
        <v>4662</v>
      </c>
      <c r="C1421" s="162" t="s">
        <v>558</v>
      </c>
      <c r="D1421" s="162" t="s">
        <v>2508</v>
      </c>
      <c r="E1421" s="163" t="s">
        <v>4710</v>
      </c>
      <c r="F1421" s="164" t="str">
        <f t="shared" si="22"/>
        <v>Noble-018</v>
      </c>
      <c r="G1421" s="168" t="s">
        <v>7782</v>
      </c>
      <c r="H1421" s="162" t="s">
        <v>4711</v>
      </c>
    </row>
    <row r="1422" spans="1:8" x14ac:dyDescent="0.25">
      <c r="A1422" s="162" t="s">
        <v>4661</v>
      </c>
      <c r="B1422" s="162" t="s">
        <v>4662</v>
      </c>
      <c r="C1422" s="162" t="s">
        <v>562</v>
      </c>
      <c r="D1422" s="162" t="s">
        <v>833</v>
      </c>
      <c r="E1422" s="163" t="s">
        <v>4712</v>
      </c>
      <c r="F1422" s="164" t="str">
        <f t="shared" si="22"/>
        <v>Noble-019</v>
      </c>
      <c r="G1422" s="168" t="s">
        <v>7783</v>
      </c>
      <c r="H1422" s="162" t="s">
        <v>4713</v>
      </c>
    </row>
    <row r="1423" spans="1:8" x14ac:dyDescent="0.25">
      <c r="A1423" s="162" t="s">
        <v>4661</v>
      </c>
      <c r="B1423" s="162" t="s">
        <v>4662</v>
      </c>
      <c r="C1423" s="162" t="s">
        <v>566</v>
      </c>
      <c r="D1423" s="162" t="s">
        <v>4714</v>
      </c>
      <c r="E1423" s="163" t="s">
        <v>4715</v>
      </c>
      <c r="F1423" s="164" t="str">
        <f t="shared" si="22"/>
        <v>Noble-020</v>
      </c>
      <c r="G1423" s="168" t="s">
        <v>7784</v>
      </c>
      <c r="H1423" s="162" t="s">
        <v>4716</v>
      </c>
    </row>
    <row r="1424" spans="1:8" x14ac:dyDescent="0.25">
      <c r="A1424" s="162" t="s">
        <v>4661</v>
      </c>
      <c r="B1424" s="162" t="s">
        <v>4662</v>
      </c>
      <c r="C1424" s="162" t="s">
        <v>570</v>
      </c>
      <c r="D1424" s="162" t="s">
        <v>4717</v>
      </c>
      <c r="E1424" s="163" t="s">
        <v>4718</v>
      </c>
      <c r="F1424" s="164" t="str">
        <f t="shared" si="22"/>
        <v>Noble-021</v>
      </c>
      <c r="G1424" s="168" t="s">
        <v>7785</v>
      </c>
      <c r="H1424" s="162" t="s">
        <v>4719</v>
      </c>
    </row>
    <row r="1425" spans="1:8" x14ac:dyDescent="0.25">
      <c r="A1425" s="162" t="s">
        <v>4661</v>
      </c>
      <c r="B1425" s="162" t="s">
        <v>4662</v>
      </c>
      <c r="C1425" s="162" t="s">
        <v>574</v>
      </c>
      <c r="D1425" s="162" t="s">
        <v>4720</v>
      </c>
      <c r="E1425" s="163" t="s">
        <v>4721</v>
      </c>
      <c r="F1425" s="164" t="str">
        <f t="shared" si="22"/>
        <v>Noble-022</v>
      </c>
      <c r="G1425" s="168" t="s">
        <v>7786</v>
      </c>
      <c r="H1425" s="162" t="s">
        <v>4722</v>
      </c>
    </row>
    <row r="1426" spans="1:8" x14ac:dyDescent="0.25">
      <c r="A1426" s="162" t="s">
        <v>4723</v>
      </c>
      <c r="B1426" s="162" t="s">
        <v>1411</v>
      </c>
      <c r="C1426" s="162" t="s">
        <v>490</v>
      </c>
      <c r="D1426" s="162" t="s">
        <v>4724</v>
      </c>
      <c r="E1426" s="163" t="s">
        <v>4725</v>
      </c>
      <c r="F1426" s="164" t="str">
        <f t="shared" si="22"/>
        <v>Ohio-001</v>
      </c>
      <c r="G1426" s="168" t="s">
        <v>7787</v>
      </c>
      <c r="H1426" s="162" t="s">
        <v>4726</v>
      </c>
    </row>
    <row r="1427" spans="1:8" x14ac:dyDescent="0.25">
      <c r="A1427" s="162" t="s">
        <v>4723</v>
      </c>
      <c r="B1427" s="162" t="s">
        <v>1411</v>
      </c>
      <c r="C1427" s="162" t="s">
        <v>494</v>
      </c>
      <c r="D1427" s="162" t="s">
        <v>4727</v>
      </c>
      <c r="E1427" s="163" t="s">
        <v>4728</v>
      </c>
      <c r="F1427" s="164" t="str">
        <f t="shared" si="22"/>
        <v>Ohio-002</v>
      </c>
      <c r="G1427" s="168" t="s">
        <v>7788</v>
      </c>
      <c r="H1427" s="162" t="s">
        <v>3415</v>
      </c>
    </row>
    <row r="1428" spans="1:8" x14ac:dyDescent="0.25">
      <c r="A1428" s="162" t="s">
        <v>4723</v>
      </c>
      <c r="B1428" s="162" t="s">
        <v>1411</v>
      </c>
      <c r="C1428" s="162" t="s">
        <v>498</v>
      </c>
      <c r="D1428" s="162" t="s">
        <v>4729</v>
      </c>
      <c r="E1428" s="163" t="s">
        <v>4730</v>
      </c>
      <c r="F1428" s="164" t="str">
        <f t="shared" si="22"/>
        <v>Ohio-003</v>
      </c>
      <c r="G1428" s="168" t="s">
        <v>7789</v>
      </c>
      <c r="H1428" s="162" t="s">
        <v>4731</v>
      </c>
    </row>
    <row r="1429" spans="1:8" x14ac:dyDescent="0.25">
      <c r="A1429" s="162" t="s">
        <v>4723</v>
      </c>
      <c r="B1429" s="162" t="s">
        <v>1411</v>
      </c>
      <c r="C1429" s="162" t="s">
        <v>502</v>
      </c>
      <c r="D1429" s="162" t="s">
        <v>4732</v>
      </c>
      <c r="E1429" s="163" t="s">
        <v>4733</v>
      </c>
      <c r="F1429" s="164" t="str">
        <f t="shared" si="22"/>
        <v>Ohio-004</v>
      </c>
      <c r="G1429" s="168" t="s">
        <v>7790</v>
      </c>
      <c r="H1429" s="162" t="s">
        <v>3383</v>
      </c>
    </row>
    <row r="1430" spans="1:8" x14ac:dyDescent="0.25">
      <c r="A1430" s="162" t="s">
        <v>4723</v>
      </c>
      <c r="B1430" s="162" t="s">
        <v>1411</v>
      </c>
      <c r="C1430" s="162" t="s">
        <v>506</v>
      </c>
      <c r="D1430" s="162" t="s">
        <v>1376</v>
      </c>
      <c r="E1430" s="163" t="s">
        <v>4734</v>
      </c>
      <c r="F1430" s="164" t="str">
        <f t="shared" si="22"/>
        <v>Ohio-005</v>
      </c>
      <c r="G1430" s="168" t="s">
        <v>7791</v>
      </c>
      <c r="H1430" s="162" t="s">
        <v>4735</v>
      </c>
    </row>
    <row r="1431" spans="1:8" x14ac:dyDescent="0.25">
      <c r="A1431" s="162" t="s">
        <v>4736</v>
      </c>
      <c r="B1431" s="162" t="s">
        <v>4737</v>
      </c>
      <c r="C1431" s="162" t="s">
        <v>490</v>
      </c>
      <c r="D1431" s="162" t="s">
        <v>4738</v>
      </c>
      <c r="E1431" s="163" t="s">
        <v>4739</v>
      </c>
      <c r="F1431" s="164" t="str">
        <f t="shared" si="22"/>
        <v>Orange-001</v>
      </c>
      <c r="G1431" s="168" t="s">
        <v>7792</v>
      </c>
      <c r="H1431" s="162" t="s">
        <v>4740</v>
      </c>
    </row>
    <row r="1432" spans="1:8" x14ac:dyDescent="0.25">
      <c r="A1432" s="162" t="s">
        <v>4736</v>
      </c>
      <c r="B1432" s="162" t="s">
        <v>4737</v>
      </c>
      <c r="C1432" s="162" t="s">
        <v>494</v>
      </c>
      <c r="D1432" s="162" t="s">
        <v>4741</v>
      </c>
      <c r="E1432" s="163" t="s">
        <v>4742</v>
      </c>
      <c r="F1432" s="164" t="str">
        <f t="shared" si="22"/>
        <v>Orange-002</v>
      </c>
      <c r="G1432" s="168" t="s">
        <v>7793</v>
      </c>
      <c r="H1432" s="162" t="s">
        <v>4743</v>
      </c>
    </row>
    <row r="1433" spans="1:8" x14ac:dyDescent="0.25">
      <c r="A1433" s="162" t="s">
        <v>4736</v>
      </c>
      <c r="B1433" s="162" t="s">
        <v>4737</v>
      </c>
      <c r="C1433" s="162" t="s">
        <v>498</v>
      </c>
      <c r="D1433" s="162" t="s">
        <v>4744</v>
      </c>
      <c r="E1433" s="163" t="s">
        <v>4745</v>
      </c>
      <c r="F1433" s="164" t="str">
        <f t="shared" si="22"/>
        <v>Orange-003</v>
      </c>
      <c r="G1433" s="168" t="s">
        <v>7794</v>
      </c>
      <c r="H1433" s="162" t="s">
        <v>4746</v>
      </c>
    </row>
    <row r="1434" spans="1:8" x14ac:dyDescent="0.25">
      <c r="A1434" s="162" t="s">
        <v>4736</v>
      </c>
      <c r="B1434" s="162" t="s">
        <v>4737</v>
      </c>
      <c r="C1434" s="162" t="s">
        <v>502</v>
      </c>
      <c r="D1434" s="162" t="s">
        <v>4747</v>
      </c>
      <c r="E1434" s="163" t="s">
        <v>4748</v>
      </c>
      <c r="F1434" s="164" t="str">
        <f t="shared" si="22"/>
        <v>Orange-004</v>
      </c>
      <c r="G1434" s="168" t="s">
        <v>7795</v>
      </c>
      <c r="H1434" s="162" t="s">
        <v>4749</v>
      </c>
    </row>
    <row r="1435" spans="1:8" x14ac:dyDescent="0.25">
      <c r="A1435" s="162" t="s">
        <v>4736</v>
      </c>
      <c r="B1435" s="162" t="s">
        <v>4737</v>
      </c>
      <c r="C1435" s="162" t="s">
        <v>506</v>
      </c>
      <c r="D1435" s="162" t="s">
        <v>1067</v>
      </c>
      <c r="E1435" s="163" t="s">
        <v>4750</v>
      </c>
      <c r="F1435" s="164" t="str">
        <f t="shared" si="22"/>
        <v>Orange-005</v>
      </c>
      <c r="G1435" s="168" t="s">
        <v>7796</v>
      </c>
      <c r="H1435" s="162" t="s">
        <v>4751</v>
      </c>
    </row>
    <row r="1436" spans="1:8" x14ac:dyDescent="0.25">
      <c r="A1436" s="162" t="s">
        <v>4736</v>
      </c>
      <c r="B1436" s="162" t="s">
        <v>4737</v>
      </c>
      <c r="C1436" s="162" t="s">
        <v>510</v>
      </c>
      <c r="D1436" s="162" t="s">
        <v>4752</v>
      </c>
      <c r="E1436" s="163" t="s">
        <v>4753</v>
      </c>
      <c r="F1436" s="164" t="str">
        <f t="shared" si="22"/>
        <v>Orange-006</v>
      </c>
      <c r="G1436" s="168" t="s">
        <v>7797</v>
      </c>
      <c r="H1436" s="162" t="s">
        <v>4754</v>
      </c>
    </row>
    <row r="1437" spans="1:8" x14ac:dyDescent="0.25">
      <c r="A1437" s="162" t="s">
        <v>4736</v>
      </c>
      <c r="B1437" s="162" t="s">
        <v>4737</v>
      </c>
      <c r="C1437" s="162" t="s">
        <v>514</v>
      </c>
      <c r="D1437" s="162" t="s">
        <v>4755</v>
      </c>
      <c r="E1437" s="163" t="s">
        <v>4756</v>
      </c>
      <c r="F1437" s="164" t="str">
        <f t="shared" si="22"/>
        <v>Orange-007</v>
      </c>
      <c r="G1437" s="168" t="s">
        <v>7798</v>
      </c>
      <c r="H1437" s="162" t="s">
        <v>4757</v>
      </c>
    </row>
    <row r="1438" spans="1:8" x14ac:dyDescent="0.25">
      <c r="A1438" s="162" t="s">
        <v>4736</v>
      </c>
      <c r="B1438" s="162" t="s">
        <v>4737</v>
      </c>
      <c r="C1438" s="162" t="s">
        <v>518</v>
      </c>
      <c r="D1438" s="162" t="s">
        <v>4758</v>
      </c>
      <c r="E1438" s="163" t="s">
        <v>4759</v>
      </c>
      <c r="F1438" s="164" t="str">
        <f t="shared" si="22"/>
        <v>Orange-008</v>
      </c>
      <c r="G1438" s="168" t="s">
        <v>7799</v>
      </c>
      <c r="H1438" s="162" t="s">
        <v>4760</v>
      </c>
    </row>
    <row r="1439" spans="1:8" x14ac:dyDescent="0.25">
      <c r="A1439" s="162" t="s">
        <v>4736</v>
      </c>
      <c r="B1439" s="162" t="s">
        <v>4737</v>
      </c>
      <c r="C1439" s="162" t="s">
        <v>522</v>
      </c>
      <c r="D1439" s="162" t="s">
        <v>4761</v>
      </c>
      <c r="E1439" s="163" t="s">
        <v>4762</v>
      </c>
      <c r="F1439" s="164" t="str">
        <f t="shared" si="22"/>
        <v>Orange-009</v>
      </c>
      <c r="G1439" s="168" t="s">
        <v>7800</v>
      </c>
      <c r="H1439" s="162" t="s">
        <v>4763</v>
      </c>
    </row>
    <row r="1440" spans="1:8" x14ac:dyDescent="0.25">
      <c r="A1440" s="162" t="s">
        <v>4736</v>
      </c>
      <c r="B1440" s="162" t="s">
        <v>4737</v>
      </c>
      <c r="C1440" s="162" t="s">
        <v>526</v>
      </c>
      <c r="D1440" s="162" t="s">
        <v>4764</v>
      </c>
      <c r="E1440" s="163" t="s">
        <v>4765</v>
      </c>
      <c r="F1440" s="164" t="str">
        <f t="shared" si="22"/>
        <v>Orange-010</v>
      </c>
      <c r="G1440" s="168" t="s">
        <v>7801</v>
      </c>
      <c r="H1440" s="162" t="s">
        <v>4766</v>
      </c>
    </row>
    <row r="1441" spans="1:8" x14ac:dyDescent="0.25">
      <c r="A1441" s="162" t="s">
        <v>4736</v>
      </c>
      <c r="B1441" s="162" t="s">
        <v>4737</v>
      </c>
      <c r="C1441" s="162" t="s">
        <v>530</v>
      </c>
      <c r="D1441" s="162" t="s">
        <v>4767</v>
      </c>
      <c r="E1441" s="163" t="s">
        <v>4768</v>
      </c>
      <c r="F1441" s="164" t="str">
        <f t="shared" si="22"/>
        <v>Orange-011</v>
      </c>
      <c r="G1441" s="168" t="s">
        <v>7802</v>
      </c>
      <c r="H1441" s="162" t="s">
        <v>4769</v>
      </c>
    </row>
    <row r="1442" spans="1:8" x14ac:dyDescent="0.25">
      <c r="A1442" s="162" t="s">
        <v>4736</v>
      </c>
      <c r="B1442" s="162" t="s">
        <v>4737</v>
      </c>
      <c r="C1442" s="162" t="s">
        <v>534</v>
      </c>
      <c r="D1442" s="162" t="s">
        <v>4770</v>
      </c>
      <c r="E1442" s="163" t="s">
        <v>4771</v>
      </c>
      <c r="F1442" s="164" t="str">
        <f t="shared" si="22"/>
        <v>Orange-012</v>
      </c>
      <c r="G1442" s="168" t="s">
        <v>7803</v>
      </c>
      <c r="H1442" s="162" t="s">
        <v>4772</v>
      </c>
    </row>
    <row r="1443" spans="1:8" x14ac:dyDescent="0.25">
      <c r="A1443" s="162" t="s">
        <v>4736</v>
      </c>
      <c r="B1443" s="162" t="s">
        <v>4737</v>
      </c>
      <c r="C1443" s="162" t="s">
        <v>538</v>
      </c>
      <c r="D1443" s="162" t="s">
        <v>4773</v>
      </c>
      <c r="E1443" s="163" t="s">
        <v>4774</v>
      </c>
      <c r="F1443" s="164" t="str">
        <f t="shared" si="22"/>
        <v>Orange-013</v>
      </c>
      <c r="G1443" s="168" t="s">
        <v>7804</v>
      </c>
      <c r="H1443" s="162" t="s">
        <v>4775</v>
      </c>
    </row>
    <row r="1444" spans="1:8" x14ac:dyDescent="0.25">
      <c r="A1444" s="162" t="s">
        <v>4736</v>
      </c>
      <c r="B1444" s="162" t="s">
        <v>4737</v>
      </c>
      <c r="C1444" s="162" t="s">
        <v>542</v>
      </c>
      <c r="D1444" s="162" t="s">
        <v>4776</v>
      </c>
      <c r="E1444" s="163" t="s">
        <v>4777</v>
      </c>
      <c r="F1444" s="164" t="str">
        <f t="shared" si="22"/>
        <v>Orange-014</v>
      </c>
      <c r="G1444" s="168" t="s">
        <v>7805</v>
      </c>
      <c r="H1444" s="162" t="s">
        <v>4778</v>
      </c>
    </row>
    <row r="1445" spans="1:8" x14ac:dyDescent="0.25">
      <c r="A1445" s="162" t="s">
        <v>4779</v>
      </c>
      <c r="B1445" s="162" t="s">
        <v>4780</v>
      </c>
      <c r="C1445" s="162" t="s">
        <v>550</v>
      </c>
      <c r="D1445" s="162" t="s">
        <v>2735</v>
      </c>
      <c r="E1445" s="163" t="s">
        <v>4781</v>
      </c>
      <c r="F1445" s="164" t="str">
        <f t="shared" si="22"/>
        <v>Owen-016</v>
      </c>
      <c r="G1445" s="168" t="s">
        <v>446</v>
      </c>
      <c r="H1445" s="162" t="s">
        <v>4782</v>
      </c>
    </row>
    <row r="1446" spans="1:8" x14ac:dyDescent="0.25">
      <c r="A1446" s="162" t="s">
        <v>4779</v>
      </c>
      <c r="B1446" s="162" t="s">
        <v>4780</v>
      </c>
      <c r="C1446" s="162" t="s">
        <v>554</v>
      </c>
      <c r="D1446" s="162" t="s">
        <v>2623</v>
      </c>
      <c r="E1446" s="163" t="s">
        <v>4783</v>
      </c>
      <c r="F1446" s="164" t="str">
        <f t="shared" si="22"/>
        <v>Owen-017</v>
      </c>
      <c r="G1446" s="168" t="s">
        <v>448</v>
      </c>
      <c r="H1446" s="162" t="s">
        <v>4784</v>
      </c>
    </row>
    <row r="1447" spans="1:8" x14ac:dyDescent="0.25">
      <c r="A1447" s="162" t="s">
        <v>4779</v>
      </c>
      <c r="B1447" s="162" t="s">
        <v>4780</v>
      </c>
      <c r="C1447" s="162" t="s">
        <v>558</v>
      </c>
      <c r="D1447" s="162" t="s">
        <v>952</v>
      </c>
      <c r="E1447" s="163" t="s">
        <v>4785</v>
      </c>
      <c r="F1447" s="164" t="str">
        <f t="shared" si="22"/>
        <v>Owen-018</v>
      </c>
      <c r="G1447" s="168" t="s">
        <v>449</v>
      </c>
      <c r="H1447" s="162" t="s">
        <v>1439</v>
      </c>
    </row>
    <row r="1448" spans="1:8" x14ac:dyDescent="0.25">
      <c r="A1448" s="162" t="s">
        <v>4779</v>
      </c>
      <c r="B1448" s="162" t="s">
        <v>4780</v>
      </c>
      <c r="C1448" s="162" t="s">
        <v>562</v>
      </c>
      <c r="D1448" s="162" t="s">
        <v>955</v>
      </c>
      <c r="E1448" s="163" t="s">
        <v>4786</v>
      </c>
      <c r="F1448" s="164" t="str">
        <f t="shared" si="22"/>
        <v>Owen-019</v>
      </c>
      <c r="G1448" s="168" t="s">
        <v>7806</v>
      </c>
      <c r="H1448" s="162" t="s">
        <v>4787</v>
      </c>
    </row>
    <row r="1449" spans="1:8" x14ac:dyDescent="0.25">
      <c r="A1449" s="162" t="s">
        <v>4779</v>
      </c>
      <c r="B1449" s="162" t="s">
        <v>4780</v>
      </c>
      <c r="C1449" s="162" t="s">
        <v>566</v>
      </c>
      <c r="D1449" s="162" t="s">
        <v>511</v>
      </c>
      <c r="E1449" s="163" t="s">
        <v>4788</v>
      </c>
      <c r="F1449" s="164" t="str">
        <f t="shared" si="22"/>
        <v>Owen-020</v>
      </c>
      <c r="G1449" s="168" t="s">
        <v>7807</v>
      </c>
      <c r="H1449" s="162" t="s">
        <v>4789</v>
      </c>
    </row>
    <row r="1450" spans="1:8" x14ac:dyDescent="0.25">
      <c r="A1450" s="162" t="s">
        <v>4779</v>
      </c>
      <c r="B1450" s="162" t="s">
        <v>4780</v>
      </c>
      <c r="C1450" s="162" t="s">
        <v>570</v>
      </c>
      <c r="D1450" s="162" t="s">
        <v>4790</v>
      </c>
      <c r="E1450" s="163" t="s">
        <v>4791</v>
      </c>
      <c r="F1450" s="164" t="str">
        <f t="shared" si="22"/>
        <v>Owen-021</v>
      </c>
      <c r="G1450" s="168" t="s">
        <v>7808</v>
      </c>
      <c r="H1450" s="162" t="s">
        <v>4792</v>
      </c>
    </row>
    <row r="1451" spans="1:8" x14ac:dyDescent="0.25">
      <c r="A1451" s="162" t="s">
        <v>4779</v>
      </c>
      <c r="B1451" s="162" t="s">
        <v>4780</v>
      </c>
      <c r="C1451" s="162" t="s">
        <v>574</v>
      </c>
      <c r="D1451" s="162" t="s">
        <v>4793</v>
      </c>
      <c r="E1451" s="163" t="s">
        <v>4794</v>
      </c>
      <c r="F1451" s="164" t="str">
        <f t="shared" si="22"/>
        <v>Owen-022</v>
      </c>
      <c r="G1451" s="168" t="s">
        <v>7809</v>
      </c>
      <c r="H1451" s="162" t="s">
        <v>4795</v>
      </c>
    </row>
    <row r="1452" spans="1:8" x14ac:dyDescent="0.25">
      <c r="A1452" s="162" t="s">
        <v>4779</v>
      </c>
      <c r="B1452" s="162" t="s">
        <v>4780</v>
      </c>
      <c r="C1452" s="162" t="s">
        <v>578</v>
      </c>
      <c r="D1452" s="162" t="s">
        <v>966</v>
      </c>
      <c r="E1452" s="163" t="s">
        <v>4796</v>
      </c>
      <c r="F1452" s="164" t="str">
        <f t="shared" si="22"/>
        <v>Owen-023</v>
      </c>
      <c r="G1452" s="168" t="s">
        <v>7810</v>
      </c>
      <c r="H1452" s="162" t="s">
        <v>4797</v>
      </c>
    </row>
    <row r="1453" spans="1:8" x14ac:dyDescent="0.25">
      <c r="A1453" s="162" t="s">
        <v>4779</v>
      </c>
      <c r="B1453" s="162" t="s">
        <v>4780</v>
      </c>
      <c r="C1453" s="162" t="s">
        <v>845</v>
      </c>
      <c r="D1453" s="162" t="s">
        <v>4798</v>
      </c>
      <c r="E1453" s="163" t="s">
        <v>4799</v>
      </c>
      <c r="F1453" s="164" t="str">
        <f t="shared" si="22"/>
        <v>Owen-024</v>
      </c>
      <c r="G1453" s="168" t="s">
        <v>7811</v>
      </c>
      <c r="H1453" s="162" t="s">
        <v>4800</v>
      </c>
    </row>
    <row r="1454" spans="1:8" x14ac:dyDescent="0.25">
      <c r="A1454" s="162" t="s">
        <v>4779</v>
      </c>
      <c r="B1454" s="162" t="s">
        <v>4780</v>
      </c>
      <c r="C1454" s="162" t="s">
        <v>849</v>
      </c>
      <c r="D1454" s="162" t="s">
        <v>2645</v>
      </c>
      <c r="E1454" s="163" t="s">
        <v>4801</v>
      </c>
      <c r="F1454" s="164" t="str">
        <f t="shared" si="22"/>
        <v>Owen-025</v>
      </c>
      <c r="G1454" s="168" t="s">
        <v>7812</v>
      </c>
      <c r="H1454" s="162" t="s">
        <v>4802</v>
      </c>
    </row>
    <row r="1455" spans="1:8" x14ac:dyDescent="0.25">
      <c r="A1455" s="162" t="s">
        <v>4779</v>
      </c>
      <c r="B1455" s="162" t="s">
        <v>4780</v>
      </c>
      <c r="C1455" s="162" t="s">
        <v>1001</v>
      </c>
      <c r="D1455" s="162" t="s">
        <v>2662</v>
      </c>
      <c r="E1455" s="163" t="s">
        <v>4803</v>
      </c>
      <c r="F1455" s="164" t="str">
        <f t="shared" si="22"/>
        <v>Owen-026</v>
      </c>
      <c r="G1455" s="168" t="s">
        <v>450</v>
      </c>
      <c r="H1455" s="162" t="s">
        <v>4552</v>
      </c>
    </row>
    <row r="1456" spans="1:8" x14ac:dyDescent="0.25">
      <c r="A1456" s="162" t="s">
        <v>4779</v>
      </c>
      <c r="B1456" s="162" t="s">
        <v>4780</v>
      </c>
      <c r="C1456" s="162" t="s">
        <v>1004</v>
      </c>
      <c r="D1456" s="162" t="s">
        <v>981</v>
      </c>
      <c r="E1456" s="163" t="s">
        <v>4804</v>
      </c>
      <c r="F1456" s="164" t="str">
        <f t="shared" si="22"/>
        <v>Owen-027</v>
      </c>
      <c r="G1456" s="168" t="s">
        <v>451</v>
      </c>
      <c r="H1456" s="162" t="s">
        <v>4805</v>
      </c>
    </row>
    <row r="1457" spans="1:8" x14ac:dyDescent="0.25">
      <c r="A1457" s="162" t="s">
        <v>4779</v>
      </c>
      <c r="B1457" s="162" t="s">
        <v>4780</v>
      </c>
      <c r="C1457" s="162" t="s">
        <v>1223</v>
      </c>
      <c r="D1457" s="162" t="s">
        <v>4806</v>
      </c>
      <c r="E1457" s="163" t="s">
        <v>4807</v>
      </c>
      <c r="F1457" s="164" t="str">
        <f t="shared" si="22"/>
        <v>Owen-028</v>
      </c>
      <c r="G1457" s="168" t="s">
        <v>7813</v>
      </c>
      <c r="H1457" s="162" t="s">
        <v>2530</v>
      </c>
    </row>
    <row r="1458" spans="1:8" x14ac:dyDescent="0.25">
      <c r="A1458" s="162" t="s">
        <v>4779</v>
      </c>
      <c r="B1458" s="162" t="s">
        <v>4780</v>
      </c>
      <c r="C1458" s="162" t="s">
        <v>1008</v>
      </c>
      <c r="D1458" s="162" t="s">
        <v>4808</v>
      </c>
      <c r="E1458" s="163" t="s">
        <v>4809</v>
      </c>
      <c r="F1458" s="164" t="str">
        <f t="shared" si="22"/>
        <v>Owen-029</v>
      </c>
      <c r="G1458" s="168" t="s">
        <v>452</v>
      </c>
      <c r="H1458" s="162" t="s">
        <v>4810</v>
      </c>
    </row>
    <row r="1459" spans="1:8" x14ac:dyDescent="0.25">
      <c r="A1459" s="162" t="s">
        <v>4779</v>
      </c>
      <c r="B1459" s="162" t="s">
        <v>4780</v>
      </c>
      <c r="C1459" s="162" t="s">
        <v>1230</v>
      </c>
      <c r="D1459" s="162" t="s">
        <v>4811</v>
      </c>
      <c r="E1459" s="163" t="s">
        <v>4812</v>
      </c>
      <c r="F1459" s="164" t="str">
        <f t="shared" si="22"/>
        <v>Owen-030</v>
      </c>
      <c r="G1459" s="168" t="s">
        <v>7814</v>
      </c>
      <c r="H1459" s="162" t="s">
        <v>4813</v>
      </c>
    </row>
    <row r="1460" spans="1:8" x14ac:dyDescent="0.25">
      <c r="A1460" s="162" t="s">
        <v>4814</v>
      </c>
      <c r="B1460" s="162" t="s">
        <v>4815</v>
      </c>
      <c r="C1460" s="162" t="s">
        <v>490</v>
      </c>
      <c r="D1460" s="162" t="s">
        <v>4816</v>
      </c>
      <c r="E1460" s="163" t="s">
        <v>4817</v>
      </c>
      <c r="F1460" s="164" t="str">
        <f t="shared" si="22"/>
        <v>Parke-001</v>
      </c>
      <c r="G1460" s="168" t="s">
        <v>7815</v>
      </c>
      <c r="H1460" s="162" t="s">
        <v>4818</v>
      </c>
    </row>
    <row r="1461" spans="1:8" x14ac:dyDescent="0.25">
      <c r="A1461" s="162" t="s">
        <v>4814</v>
      </c>
      <c r="B1461" s="162" t="s">
        <v>4815</v>
      </c>
      <c r="C1461" s="162" t="s">
        <v>494</v>
      </c>
      <c r="D1461" s="162" t="s">
        <v>4819</v>
      </c>
      <c r="E1461" s="163" t="s">
        <v>4820</v>
      </c>
      <c r="F1461" s="164" t="str">
        <f t="shared" si="22"/>
        <v>Parke-002</v>
      </c>
      <c r="G1461" s="168" t="s">
        <v>7816</v>
      </c>
      <c r="H1461" s="162" t="s">
        <v>4821</v>
      </c>
    </row>
    <row r="1462" spans="1:8" x14ac:dyDescent="0.25">
      <c r="A1462" s="162" t="s">
        <v>4814</v>
      </c>
      <c r="B1462" s="162" t="s">
        <v>4815</v>
      </c>
      <c r="C1462" s="162" t="s">
        <v>498</v>
      </c>
      <c r="D1462" s="162" t="s">
        <v>4822</v>
      </c>
      <c r="E1462" s="163" t="s">
        <v>4823</v>
      </c>
      <c r="F1462" s="164" t="str">
        <f t="shared" si="22"/>
        <v>Parke-003</v>
      </c>
      <c r="G1462" s="168" t="s">
        <v>7817</v>
      </c>
      <c r="H1462" s="162" t="s">
        <v>3510</v>
      </c>
    </row>
    <row r="1463" spans="1:8" x14ac:dyDescent="0.25">
      <c r="A1463" s="162" t="s">
        <v>4814</v>
      </c>
      <c r="B1463" s="162" t="s">
        <v>4815</v>
      </c>
      <c r="C1463" s="162" t="s">
        <v>502</v>
      </c>
      <c r="D1463" s="162" t="s">
        <v>4824</v>
      </c>
      <c r="E1463" s="163" t="s">
        <v>4825</v>
      </c>
      <c r="F1463" s="164" t="str">
        <f t="shared" si="22"/>
        <v>Parke-004</v>
      </c>
      <c r="G1463" s="168" t="s">
        <v>7818</v>
      </c>
      <c r="H1463" s="162" t="s">
        <v>4826</v>
      </c>
    </row>
    <row r="1464" spans="1:8" x14ac:dyDescent="0.25">
      <c r="A1464" s="162" t="s">
        <v>4814</v>
      </c>
      <c r="B1464" s="162" t="s">
        <v>4815</v>
      </c>
      <c r="C1464" s="162" t="s">
        <v>506</v>
      </c>
      <c r="D1464" s="162" t="s">
        <v>227</v>
      </c>
      <c r="E1464" s="163" t="s">
        <v>4827</v>
      </c>
      <c r="F1464" s="164" t="str">
        <f t="shared" si="22"/>
        <v>Parke-005</v>
      </c>
      <c r="G1464" s="168" t="s">
        <v>7819</v>
      </c>
      <c r="H1464" s="162" t="s">
        <v>4828</v>
      </c>
    </row>
    <row r="1465" spans="1:8" x14ac:dyDescent="0.25">
      <c r="A1465" s="162" t="s">
        <v>4814</v>
      </c>
      <c r="B1465" s="162" t="s">
        <v>4815</v>
      </c>
      <c r="C1465" s="162" t="s">
        <v>510</v>
      </c>
      <c r="D1465" s="162" t="s">
        <v>4829</v>
      </c>
      <c r="E1465" s="163" t="s">
        <v>4830</v>
      </c>
      <c r="F1465" s="164" t="str">
        <f t="shared" si="22"/>
        <v>Parke-006</v>
      </c>
      <c r="G1465" s="168" t="s">
        <v>7820</v>
      </c>
      <c r="H1465" s="162" t="s">
        <v>4831</v>
      </c>
    </row>
    <row r="1466" spans="1:8" x14ac:dyDescent="0.25">
      <c r="A1466" s="162" t="s">
        <v>4814</v>
      </c>
      <c r="B1466" s="162" t="s">
        <v>4815</v>
      </c>
      <c r="C1466" s="162" t="s">
        <v>514</v>
      </c>
      <c r="D1466" s="162" t="s">
        <v>914</v>
      </c>
      <c r="E1466" s="163" t="s">
        <v>4832</v>
      </c>
      <c r="F1466" s="164" t="str">
        <f t="shared" si="22"/>
        <v>Parke-007</v>
      </c>
      <c r="G1466" s="168" t="s">
        <v>7821</v>
      </c>
      <c r="H1466" s="162" t="s">
        <v>4833</v>
      </c>
    </row>
    <row r="1467" spans="1:8" x14ac:dyDescent="0.25">
      <c r="A1467" s="162" t="s">
        <v>4814</v>
      </c>
      <c r="B1467" s="162" t="s">
        <v>4815</v>
      </c>
      <c r="C1467" s="162" t="s">
        <v>518</v>
      </c>
      <c r="D1467" s="162" t="s">
        <v>1716</v>
      </c>
      <c r="E1467" s="163" t="s">
        <v>4834</v>
      </c>
      <c r="F1467" s="164" t="str">
        <f t="shared" si="22"/>
        <v>Parke-008</v>
      </c>
      <c r="G1467" s="168" t="s">
        <v>7822</v>
      </c>
      <c r="H1467" s="162" t="s">
        <v>4835</v>
      </c>
    </row>
    <row r="1468" spans="1:8" x14ac:dyDescent="0.25">
      <c r="A1468" s="162" t="s">
        <v>4814</v>
      </c>
      <c r="B1468" s="162" t="s">
        <v>4815</v>
      </c>
      <c r="C1468" s="162" t="s">
        <v>522</v>
      </c>
      <c r="D1468" s="162" t="s">
        <v>3109</v>
      </c>
      <c r="E1468" s="163" t="s">
        <v>4836</v>
      </c>
      <c r="F1468" s="164" t="str">
        <f t="shared" si="22"/>
        <v>Parke-009</v>
      </c>
      <c r="G1468" s="168" t="s">
        <v>7823</v>
      </c>
      <c r="H1468" s="162" t="s">
        <v>4837</v>
      </c>
    </row>
    <row r="1469" spans="1:8" x14ac:dyDescent="0.25">
      <c r="A1469" s="162" t="s">
        <v>4814</v>
      </c>
      <c r="B1469" s="162" t="s">
        <v>4815</v>
      </c>
      <c r="C1469" s="162" t="s">
        <v>526</v>
      </c>
      <c r="D1469" s="162" t="s">
        <v>4838</v>
      </c>
      <c r="E1469" s="163" t="s">
        <v>4839</v>
      </c>
      <c r="F1469" s="164" t="str">
        <f t="shared" si="22"/>
        <v>Parke-010</v>
      </c>
      <c r="G1469" s="168" t="s">
        <v>7824</v>
      </c>
      <c r="H1469" s="162" t="s">
        <v>4840</v>
      </c>
    </row>
    <row r="1470" spans="1:8" x14ac:dyDescent="0.25">
      <c r="A1470" s="162" t="s">
        <v>4814</v>
      </c>
      <c r="B1470" s="162" t="s">
        <v>4815</v>
      </c>
      <c r="C1470" s="162" t="s">
        <v>530</v>
      </c>
      <c r="D1470" s="162" t="s">
        <v>4841</v>
      </c>
      <c r="E1470" s="163" t="s">
        <v>4842</v>
      </c>
      <c r="F1470" s="164" t="str">
        <f t="shared" si="22"/>
        <v>Parke-011</v>
      </c>
      <c r="G1470" s="168" t="s">
        <v>7825</v>
      </c>
      <c r="H1470" s="162" t="s">
        <v>4843</v>
      </c>
    </row>
    <row r="1471" spans="1:8" x14ac:dyDescent="0.25">
      <c r="A1471" s="162" t="s">
        <v>4814</v>
      </c>
      <c r="B1471" s="162" t="s">
        <v>4815</v>
      </c>
      <c r="C1471" s="162" t="s">
        <v>534</v>
      </c>
      <c r="D1471" s="162" t="s">
        <v>4844</v>
      </c>
      <c r="E1471" s="163" t="s">
        <v>4845</v>
      </c>
      <c r="F1471" s="164" t="str">
        <f t="shared" si="22"/>
        <v>Parke-012</v>
      </c>
      <c r="G1471" s="168" t="s">
        <v>7826</v>
      </c>
      <c r="H1471" s="162" t="s">
        <v>4846</v>
      </c>
    </row>
    <row r="1472" spans="1:8" x14ac:dyDescent="0.25">
      <c r="A1472" s="162" t="s">
        <v>4814</v>
      </c>
      <c r="B1472" s="162" t="s">
        <v>4815</v>
      </c>
      <c r="C1472" s="162" t="s">
        <v>538</v>
      </c>
      <c r="D1472" s="162" t="s">
        <v>4847</v>
      </c>
      <c r="E1472" s="163" t="s">
        <v>4848</v>
      </c>
      <c r="F1472" s="164" t="str">
        <f t="shared" si="22"/>
        <v>Parke-013</v>
      </c>
      <c r="G1472" s="168" t="s">
        <v>7827</v>
      </c>
      <c r="H1472" s="162" t="s">
        <v>4849</v>
      </c>
    </row>
    <row r="1473" spans="1:8" x14ac:dyDescent="0.25">
      <c r="A1473" s="162" t="s">
        <v>4814</v>
      </c>
      <c r="B1473" s="162" t="s">
        <v>4815</v>
      </c>
      <c r="C1473" s="162" t="s">
        <v>542</v>
      </c>
      <c r="D1473" s="162" t="s">
        <v>4521</v>
      </c>
      <c r="E1473" s="163" t="s">
        <v>4850</v>
      </c>
      <c r="F1473" s="164" t="str">
        <f t="shared" si="22"/>
        <v>Parke-014</v>
      </c>
      <c r="G1473" s="168" t="s">
        <v>7828</v>
      </c>
      <c r="H1473" s="162" t="s">
        <v>4851</v>
      </c>
    </row>
    <row r="1474" spans="1:8" x14ac:dyDescent="0.25">
      <c r="A1474" s="162" t="s">
        <v>4814</v>
      </c>
      <c r="B1474" s="162" t="s">
        <v>4815</v>
      </c>
      <c r="C1474" s="162" t="s">
        <v>546</v>
      </c>
      <c r="D1474" s="162" t="s">
        <v>900</v>
      </c>
      <c r="E1474" s="163" t="s">
        <v>4852</v>
      </c>
      <c r="F1474" s="164" t="str">
        <f t="shared" si="22"/>
        <v>Parke-015</v>
      </c>
      <c r="G1474" s="168" t="s">
        <v>7829</v>
      </c>
      <c r="H1474" s="162" t="s">
        <v>4853</v>
      </c>
    </row>
    <row r="1475" spans="1:8" x14ac:dyDescent="0.25">
      <c r="A1475" s="162" t="s">
        <v>4814</v>
      </c>
      <c r="B1475" s="162" t="s">
        <v>4815</v>
      </c>
      <c r="C1475" s="162" t="s">
        <v>550</v>
      </c>
      <c r="D1475" s="162" t="s">
        <v>2110</v>
      </c>
      <c r="E1475" s="163" t="s">
        <v>4854</v>
      </c>
      <c r="F1475" s="164" t="str">
        <f t="shared" ref="F1475:F1538" si="23">B1475&amp;"-"&amp;C1475</f>
        <v>Parke-016</v>
      </c>
      <c r="G1475" s="168" t="s">
        <v>7830</v>
      </c>
      <c r="H1475" s="162" t="s">
        <v>4855</v>
      </c>
    </row>
    <row r="1476" spans="1:8" x14ac:dyDescent="0.25">
      <c r="A1476" s="162" t="s">
        <v>4814</v>
      </c>
      <c r="B1476" s="162" t="s">
        <v>4815</v>
      </c>
      <c r="C1476" s="162" t="s">
        <v>554</v>
      </c>
      <c r="D1476" s="162" t="s">
        <v>4856</v>
      </c>
      <c r="E1476" s="163" t="s">
        <v>4857</v>
      </c>
      <c r="F1476" s="164" t="str">
        <f t="shared" si="23"/>
        <v>Parke-017</v>
      </c>
      <c r="G1476" s="168" t="s">
        <v>7831</v>
      </c>
      <c r="H1476" s="162" t="s">
        <v>4858</v>
      </c>
    </row>
    <row r="1477" spans="1:8" x14ac:dyDescent="0.25">
      <c r="A1477" s="162" t="s">
        <v>4814</v>
      </c>
      <c r="B1477" s="162" t="s">
        <v>4815</v>
      </c>
      <c r="C1477" s="162" t="s">
        <v>558</v>
      </c>
      <c r="D1477" s="162" t="s">
        <v>4859</v>
      </c>
      <c r="E1477" s="163" t="s">
        <v>4860</v>
      </c>
      <c r="F1477" s="164" t="str">
        <f t="shared" si="23"/>
        <v>Parke-018</v>
      </c>
      <c r="G1477" s="168" t="s">
        <v>7832</v>
      </c>
      <c r="H1477" s="162" t="s">
        <v>4861</v>
      </c>
    </row>
    <row r="1478" spans="1:8" x14ac:dyDescent="0.25">
      <c r="A1478" s="162" t="s">
        <v>4814</v>
      </c>
      <c r="B1478" s="162" t="s">
        <v>4815</v>
      </c>
      <c r="C1478" s="162" t="s">
        <v>562</v>
      </c>
      <c r="D1478" s="162" t="s">
        <v>929</v>
      </c>
      <c r="E1478" s="163" t="s">
        <v>4862</v>
      </c>
      <c r="F1478" s="164" t="str">
        <f t="shared" si="23"/>
        <v>Parke-019</v>
      </c>
      <c r="G1478" s="168" t="s">
        <v>7833</v>
      </c>
      <c r="H1478" s="162" t="s">
        <v>4863</v>
      </c>
    </row>
    <row r="1479" spans="1:8" x14ac:dyDescent="0.25">
      <c r="A1479" s="162" t="s">
        <v>4814</v>
      </c>
      <c r="B1479" s="162" t="s">
        <v>4815</v>
      </c>
      <c r="C1479" s="162" t="s">
        <v>570</v>
      </c>
      <c r="D1479" s="162" t="s">
        <v>3913</v>
      </c>
      <c r="E1479" s="163" t="s">
        <v>4864</v>
      </c>
      <c r="F1479" s="164" t="str">
        <f t="shared" si="23"/>
        <v>Parke-021</v>
      </c>
      <c r="G1479" s="168" t="s">
        <v>7834</v>
      </c>
      <c r="H1479" s="162" t="s">
        <v>4865</v>
      </c>
    </row>
    <row r="1480" spans="1:8" x14ac:dyDescent="0.25">
      <c r="A1480" s="162" t="s">
        <v>4866</v>
      </c>
      <c r="B1480" s="162" t="s">
        <v>660</v>
      </c>
      <c r="C1480" s="162" t="s">
        <v>490</v>
      </c>
      <c r="D1480" s="162" t="s">
        <v>4867</v>
      </c>
      <c r="E1480" s="163" t="s">
        <v>4868</v>
      </c>
      <c r="F1480" s="164" t="str">
        <f t="shared" si="23"/>
        <v>Perry-001</v>
      </c>
      <c r="G1480" s="168" t="s">
        <v>7835</v>
      </c>
      <c r="H1480" s="162" t="s">
        <v>4869</v>
      </c>
    </row>
    <row r="1481" spans="1:8" x14ac:dyDescent="0.25">
      <c r="A1481" s="162" t="s">
        <v>4866</v>
      </c>
      <c r="B1481" s="162" t="s">
        <v>660</v>
      </c>
      <c r="C1481" s="162" t="s">
        <v>494</v>
      </c>
      <c r="D1481" s="162" t="s">
        <v>4870</v>
      </c>
      <c r="E1481" s="163" t="s">
        <v>4871</v>
      </c>
      <c r="F1481" s="164" t="str">
        <f t="shared" si="23"/>
        <v>Perry-002</v>
      </c>
      <c r="G1481" s="168" t="s">
        <v>7836</v>
      </c>
      <c r="H1481" s="162" t="s">
        <v>2383</v>
      </c>
    </row>
    <row r="1482" spans="1:8" x14ac:dyDescent="0.25">
      <c r="A1482" s="162" t="s">
        <v>4866</v>
      </c>
      <c r="B1482" s="162" t="s">
        <v>660</v>
      </c>
      <c r="C1482" s="162" t="s">
        <v>498</v>
      </c>
      <c r="D1482" s="162" t="s">
        <v>4872</v>
      </c>
      <c r="E1482" s="163" t="s">
        <v>4873</v>
      </c>
      <c r="F1482" s="164" t="str">
        <f t="shared" si="23"/>
        <v>Perry-003</v>
      </c>
      <c r="G1482" s="168" t="s">
        <v>7837</v>
      </c>
      <c r="H1482" s="162" t="s">
        <v>4874</v>
      </c>
    </row>
    <row r="1483" spans="1:8" x14ac:dyDescent="0.25">
      <c r="A1483" s="162" t="s">
        <v>4866</v>
      </c>
      <c r="B1483" s="162" t="s">
        <v>660</v>
      </c>
      <c r="C1483" s="162" t="s">
        <v>502</v>
      </c>
      <c r="D1483" s="162" t="s">
        <v>4875</v>
      </c>
      <c r="E1483" s="163" t="s">
        <v>4876</v>
      </c>
      <c r="F1483" s="164" t="str">
        <f t="shared" si="23"/>
        <v>Perry-004</v>
      </c>
      <c r="G1483" s="168" t="s">
        <v>7838</v>
      </c>
      <c r="H1483" s="162" t="s">
        <v>4877</v>
      </c>
    </row>
    <row r="1484" spans="1:8" x14ac:dyDescent="0.25">
      <c r="A1484" s="162" t="s">
        <v>4866</v>
      </c>
      <c r="B1484" s="162" t="s">
        <v>660</v>
      </c>
      <c r="C1484" s="162" t="s">
        <v>506</v>
      </c>
      <c r="D1484" s="162" t="s">
        <v>4878</v>
      </c>
      <c r="E1484" s="163" t="s">
        <v>4879</v>
      </c>
      <c r="F1484" s="164" t="str">
        <f t="shared" si="23"/>
        <v>Perry-005</v>
      </c>
      <c r="G1484" s="168" t="s">
        <v>7839</v>
      </c>
      <c r="H1484" s="162" t="s">
        <v>4880</v>
      </c>
    </row>
    <row r="1485" spans="1:8" x14ac:dyDescent="0.25">
      <c r="A1485" s="162" t="s">
        <v>4866</v>
      </c>
      <c r="B1485" s="162" t="s">
        <v>660</v>
      </c>
      <c r="C1485" s="162" t="s">
        <v>510</v>
      </c>
      <c r="D1485" s="162" t="s">
        <v>2098</v>
      </c>
      <c r="E1485" s="163" t="s">
        <v>4881</v>
      </c>
      <c r="F1485" s="164" t="str">
        <f t="shared" si="23"/>
        <v>Perry-006</v>
      </c>
      <c r="G1485" s="168" t="s">
        <v>7840</v>
      </c>
      <c r="H1485" s="162" t="s">
        <v>4882</v>
      </c>
    </row>
    <row r="1486" spans="1:8" x14ac:dyDescent="0.25">
      <c r="A1486" s="162" t="s">
        <v>4866</v>
      </c>
      <c r="B1486" s="162" t="s">
        <v>660</v>
      </c>
      <c r="C1486" s="162" t="s">
        <v>514</v>
      </c>
      <c r="D1486" s="162" t="s">
        <v>4883</v>
      </c>
      <c r="E1486" s="163" t="s">
        <v>4884</v>
      </c>
      <c r="F1486" s="164" t="str">
        <f t="shared" si="23"/>
        <v>Perry-007</v>
      </c>
      <c r="G1486" s="168" t="s">
        <v>7841</v>
      </c>
      <c r="H1486" s="162" t="s">
        <v>4885</v>
      </c>
    </row>
    <row r="1487" spans="1:8" x14ac:dyDescent="0.25">
      <c r="A1487" s="162" t="s">
        <v>4866</v>
      </c>
      <c r="B1487" s="162" t="s">
        <v>660</v>
      </c>
      <c r="C1487" s="162" t="s">
        <v>518</v>
      </c>
      <c r="D1487" s="162" t="s">
        <v>4886</v>
      </c>
      <c r="E1487" s="163" t="s">
        <v>4887</v>
      </c>
      <c r="F1487" s="164" t="str">
        <f t="shared" si="23"/>
        <v>Perry-008</v>
      </c>
      <c r="G1487" s="168" t="s">
        <v>7842</v>
      </c>
      <c r="H1487" s="162" t="s">
        <v>4888</v>
      </c>
    </row>
    <row r="1488" spans="1:8" x14ac:dyDescent="0.25">
      <c r="A1488" s="162" t="s">
        <v>4866</v>
      </c>
      <c r="B1488" s="162" t="s">
        <v>660</v>
      </c>
      <c r="C1488" s="162" t="s">
        <v>522</v>
      </c>
      <c r="D1488" s="162" t="s">
        <v>4889</v>
      </c>
      <c r="E1488" s="163" t="s">
        <v>4890</v>
      </c>
      <c r="F1488" s="164" t="str">
        <f t="shared" si="23"/>
        <v>Perry-009</v>
      </c>
      <c r="G1488" s="168" t="s">
        <v>7843</v>
      </c>
      <c r="H1488" s="162" t="s">
        <v>4891</v>
      </c>
    </row>
    <row r="1489" spans="1:8" x14ac:dyDescent="0.25">
      <c r="A1489" s="162" t="s">
        <v>4866</v>
      </c>
      <c r="B1489" s="162" t="s">
        <v>660</v>
      </c>
      <c r="C1489" s="162" t="s">
        <v>526</v>
      </c>
      <c r="D1489" s="162" t="s">
        <v>900</v>
      </c>
      <c r="E1489" s="163" t="s">
        <v>4892</v>
      </c>
      <c r="F1489" s="164" t="str">
        <f t="shared" si="23"/>
        <v>Perry-010</v>
      </c>
      <c r="G1489" s="168" t="s">
        <v>7844</v>
      </c>
      <c r="H1489" s="162" t="s">
        <v>4893</v>
      </c>
    </row>
    <row r="1490" spans="1:8" x14ac:dyDescent="0.25">
      <c r="A1490" s="162" t="s">
        <v>4894</v>
      </c>
      <c r="B1490" s="162" t="s">
        <v>4895</v>
      </c>
      <c r="C1490" s="162" t="s">
        <v>490</v>
      </c>
      <c r="D1490" s="162" t="s">
        <v>4370</v>
      </c>
      <c r="E1490" s="163" t="s">
        <v>4896</v>
      </c>
      <c r="F1490" s="164" t="str">
        <f t="shared" si="23"/>
        <v>Pike-001</v>
      </c>
      <c r="G1490" s="168" t="s">
        <v>7845</v>
      </c>
      <c r="H1490" s="162" t="s">
        <v>4897</v>
      </c>
    </row>
    <row r="1491" spans="1:8" x14ac:dyDescent="0.25">
      <c r="A1491" s="162" t="s">
        <v>4894</v>
      </c>
      <c r="B1491" s="162" t="s">
        <v>4895</v>
      </c>
      <c r="C1491" s="162" t="s">
        <v>494</v>
      </c>
      <c r="D1491" s="162" t="s">
        <v>1863</v>
      </c>
      <c r="E1491" s="163" t="s">
        <v>4898</v>
      </c>
      <c r="F1491" s="164" t="str">
        <f t="shared" si="23"/>
        <v>Pike-002</v>
      </c>
      <c r="G1491" s="168" t="s">
        <v>454</v>
      </c>
      <c r="H1491" s="162" t="s">
        <v>4899</v>
      </c>
    </row>
    <row r="1492" spans="1:8" x14ac:dyDescent="0.25">
      <c r="A1492" s="162" t="s">
        <v>4894</v>
      </c>
      <c r="B1492" s="162" t="s">
        <v>4895</v>
      </c>
      <c r="C1492" s="162" t="s">
        <v>498</v>
      </c>
      <c r="D1492" s="162" t="s">
        <v>4900</v>
      </c>
      <c r="E1492" s="163" t="s">
        <v>4901</v>
      </c>
      <c r="F1492" s="164" t="str">
        <f t="shared" si="23"/>
        <v>Pike-003</v>
      </c>
      <c r="G1492" s="168" t="s">
        <v>7846</v>
      </c>
      <c r="H1492" s="162" t="s">
        <v>4902</v>
      </c>
    </row>
    <row r="1493" spans="1:8" x14ac:dyDescent="0.25">
      <c r="A1493" s="162" t="s">
        <v>4894</v>
      </c>
      <c r="B1493" s="162" t="s">
        <v>4895</v>
      </c>
      <c r="C1493" s="162" t="s">
        <v>502</v>
      </c>
      <c r="D1493" s="162" t="s">
        <v>2082</v>
      </c>
      <c r="E1493" s="163" t="s">
        <v>4903</v>
      </c>
      <c r="F1493" s="164" t="str">
        <f t="shared" si="23"/>
        <v>Pike-004</v>
      </c>
      <c r="G1493" s="168" t="s">
        <v>7847</v>
      </c>
      <c r="H1493" s="162" t="s">
        <v>2716</v>
      </c>
    </row>
    <row r="1494" spans="1:8" x14ac:dyDescent="0.25">
      <c r="A1494" s="162" t="s">
        <v>4894</v>
      </c>
      <c r="B1494" s="162" t="s">
        <v>4895</v>
      </c>
      <c r="C1494" s="162" t="s">
        <v>506</v>
      </c>
      <c r="D1494" s="162" t="s">
        <v>307</v>
      </c>
      <c r="E1494" s="163" t="s">
        <v>4904</v>
      </c>
      <c r="F1494" s="164" t="str">
        <f t="shared" si="23"/>
        <v>Pike-005</v>
      </c>
      <c r="G1494" s="168" t="s">
        <v>7848</v>
      </c>
      <c r="H1494" s="162" t="s">
        <v>4905</v>
      </c>
    </row>
    <row r="1495" spans="1:8" x14ac:dyDescent="0.25">
      <c r="A1495" s="162" t="s">
        <v>4894</v>
      </c>
      <c r="B1495" s="162" t="s">
        <v>4895</v>
      </c>
      <c r="C1495" s="162" t="s">
        <v>510</v>
      </c>
      <c r="D1495" s="162" t="s">
        <v>316</v>
      </c>
      <c r="E1495" s="163" t="s">
        <v>4906</v>
      </c>
      <c r="F1495" s="164" t="str">
        <f t="shared" si="23"/>
        <v>Pike-006</v>
      </c>
      <c r="G1495" s="168" t="s">
        <v>7849</v>
      </c>
      <c r="H1495" s="162" t="s">
        <v>4907</v>
      </c>
    </row>
    <row r="1496" spans="1:8" x14ac:dyDescent="0.25">
      <c r="A1496" s="162" t="s">
        <v>4894</v>
      </c>
      <c r="B1496" s="162" t="s">
        <v>4895</v>
      </c>
      <c r="C1496" s="162" t="s">
        <v>514</v>
      </c>
      <c r="D1496" s="162" t="s">
        <v>415</v>
      </c>
      <c r="E1496" s="163" t="s">
        <v>4908</v>
      </c>
      <c r="F1496" s="164" t="str">
        <f t="shared" si="23"/>
        <v>Pike-007</v>
      </c>
      <c r="G1496" s="168" t="s">
        <v>7850</v>
      </c>
      <c r="H1496" s="162" t="s">
        <v>4909</v>
      </c>
    </row>
    <row r="1497" spans="1:8" x14ac:dyDescent="0.25">
      <c r="A1497" s="162" t="s">
        <v>4894</v>
      </c>
      <c r="B1497" s="162" t="s">
        <v>4895</v>
      </c>
      <c r="C1497" s="162" t="s">
        <v>518</v>
      </c>
      <c r="D1497" s="162" t="s">
        <v>4910</v>
      </c>
      <c r="E1497" s="163" t="s">
        <v>4911</v>
      </c>
      <c r="F1497" s="164" t="str">
        <f t="shared" si="23"/>
        <v>Pike-008</v>
      </c>
      <c r="G1497" s="168" t="s">
        <v>7851</v>
      </c>
      <c r="H1497" s="162" t="s">
        <v>4912</v>
      </c>
    </row>
    <row r="1498" spans="1:8" x14ac:dyDescent="0.25">
      <c r="A1498" s="162" t="s">
        <v>4894</v>
      </c>
      <c r="B1498" s="162" t="s">
        <v>4895</v>
      </c>
      <c r="C1498" s="162" t="s">
        <v>522</v>
      </c>
      <c r="D1498" s="162" t="s">
        <v>1876</v>
      </c>
      <c r="E1498" s="163" t="s">
        <v>4913</v>
      </c>
      <c r="F1498" s="164" t="str">
        <f t="shared" si="23"/>
        <v>Pike-009</v>
      </c>
      <c r="G1498" s="168" t="s">
        <v>7852</v>
      </c>
      <c r="H1498" s="162" t="s">
        <v>4914</v>
      </c>
    </row>
    <row r="1499" spans="1:8" x14ac:dyDescent="0.25">
      <c r="A1499" s="162" t="s">
        <v>4894</v>
      </c>
      <c r="B1499" s="162" t="s">
        <v>4895</v>
      </c>
      <c r="C1499" s="162" t="s">
        <v>526</v>
      </c>
      <c r="D1499" s="162" t="s">
        <v>4915</v>
      </c>
      <c r="E1499" s="163" t="s">
        <v>4916</v>
      </c>
      <c r="F1499" s="164" t="str">
        <f t="shared" si="23"/>
        <v>Pike-010</v>
      </c>
      <c r="G1499" s="168" t="s">
        <v>7853</v>
      </c>
      <c r="H1499" s="162" t="s">
        <v>4917</v>
      </c>
    </row>
    <row r="1500" spans="1:8" x14ac:dyDescent="0.25">
      <c r="A1500" s="162" t="s">
        <v>4894</v>
      </c>
      <c r="B1500" s="162" t="s">
        <v>4895</v>
      </c>
      <c r="C1500" s="162" t="s">
        <v>530</v>
      </c>
      <c r="D1500" s="162" t="s">
        <v>929</v>
      </c>
      <c r="E1500" s="163" t="s">
        <v>4918</v>
      </c>
      <c r="F1500" s="164" t="str">
        <f t="shared" si="23"/>
        <v>Pike-011</v>
      </c>
      <c r="G1500" s="168" t="s">
        <v>455</v>
      </c>
      <c r="H1500" s="162" t="s">
        <v>2686</v>
      </c>
    </row>
    <row r="1501" spans="1:8" x14ac:dyDescent="0.25">
      <c r="A1501" s="162" t="s">
        <v>4894</v>
      </c>
      <c r="B1501" s="162" t="s">
        <v>4895</v>
      </c>
      <c r="C1501" s="162" t="s">
        <v>534</v>
      </c>
      <c r="D1501" s="162" t="s">
        <v>4919</v>
      </c>
      <c r="E1501" s="163" t="s">
        <v>4920</v>
      </c>
      <c r="F1501" s="164" t="str">
        <f t="shared" si="23"/>
        <v>Pike-012</v>
      </c>
      <c r="G1501" s="168" t="s">
        <v>7854</v>
      </c>
      <c r="H1501" s="162" t="s">
        <v>4921</v>
      </c>
    </row>
    <row r="1502" spans="1:8" x14ac:dyDescent="0.25">
      <c r="A1502" s="162" t="s">
        <v>4922</v>
      </c>
      <c r="B1502" s="162" t="s">
        <v>4923</v>
      </c>
      <c r="C1502" s="162" t="s">
        <v>490</v>
      </c>
      <c r="D1502" s="162" t="s">
        <v>4924</v>
      </c>
      <c r="E1502" s="163" t="s">
        <v>4925</v>
      </c>
      <c r="F1502" s="164" t="str">
        <f t="shared" si="23"/>
        <v>Porter-001</v>
      </c>
      <c r="G1502" s="168" t="s">
        <v>7855</v>
      </c>
      <c r="H1502" s="162" t="s">
        <v>4926</v>
      </c>
    </row>
    <row r="1503" spans="1:8" x14ac:dyDescent="0.25">
      <c r="A1503" s="162" t="s">
        <v>4922</v>
      </c>
      <c r="B1503" s="162" t="s">
        <v>4923</v>
      </c>
      <c r="C1503" s="162" t="s">
        <v>494</v>
      </c>
      <c r="D1503" s="162" t="s">
        <v>4927</v>
      </c>
      <c r="E1503" s="163" t="s">
        <v>4928</v>
      </c>
      <c r="F1503" s="164" t="str">
        <f t="shared" si="23"/>
        <v>Porter-002</v>
      </c>
      <c r="G1503" s="168" t="s">
        <v>7856</v>
      </c>
      <c r="H1503" s="162" t="s">
        <v>4929</v>
      </c>
    </row>
    <row r="1504" spans="1:8" x14ac:dyDescent="0.25">
      <c r="A1504" s="162" t="s">
        <v>4922</v>
      </c>
      <c r="B1504" s="162" t="s">
        <v>4923</v>
      </c>
      <c r="C1504" s="162" t="s">
        <v>498</v>
      </c>
      <c r="D1504" s="162" t="s">
        <v>4930</v>
      </c>
      <c r="E1504" s="163" t="s">
        <v>4931</v>
      </c>
      <c r="F1504" s="164" t="str">
        <f t="shared" si="23"/>
        <v>Porter-003</v>
      </c>
      <c r="G1504" s="168" t="s">
        <v>7857</v>
      </c>
      <c r="H1504" s="162" t="s">
        <v>4932</v>
      </c>
    </row>
    <row r="1505" spans="1:8" x14ac:dyDescent="0.25">
      <c r="A1505" s="162" t="s">
        <v>4922</v>
      </c>
      <c r="B1505" s="162" t="s">
        <v>4923</v>
      </c>
      <c r="C1505" s="162" t="s">
        <v>502</v>
      </c>
      <c r="D1505" s="162" t="s">
        <v>4933</v>
      </c>
      <c r="E1505" s="163" t="s">
        <v>4934</v>
      </c>
      <c r="F1505" s="164" t="str">
        <f t="shared" si="23"/>
        <v>Porter-004</v>
      </c>
      <c r="G1505" s="168" t="s">
        <v>7858</v>
      </c>
      <c r="H1505" s="162" t="s">
        <v>4935</v>
      </c>
    </row>
    <row r="1506" spans="1:8" x14ac:dyDescent="0.25">
      <c r="A1506" s="162" t="s">
        <v>4922</v>
      </c>
      <c r="B1506" s="162" t="s">
        <v>4923</v>
      </c>
      <c r="C1506" s="162" t="s">
        <v>506</v>
      </c>
      <c r="D1506" s="162" t="s">
        <v>4936</v>
      </c>
      <c r="E1506" s="163" t="s">
        <v>4937</v>
      </c>
      <c r="F1506" s="164" t="str">
        <f t="shared" si="23"/>
        <v>Porter-005</v>
      </c>
      <c r="G1506" s="168" t="s">
        <v>7859</v>
      </c>
      <c r="H1506" s="162" t="s">
        <v>4938</v>
      </c>
    </row>
    <row r="1507" spans="1:8" x14ac:dyDescent="0.25">
      <c r="A1507" s="162" t="s">
        <v>4922</v>
      </c>
      <c r="B1507" s="162" t="s">
        <v>4923</v>
      </c>
      <c r="C1507" s="162" t="s">
        <v>510</v>
      </c>
      <c r="D1507" s="162" t="s">
        <v>4939</v>
      </c>
      <c r="E1507" s="163" t="s">
        <v>4940</v>
      </c>
      <c r="F1507" s="164" t="str">
        <f t="shared" si="23"/>
        <v>Porter-006</v>
      </c>
      <c r="G1507" s="168" t="s">
        <v>7860</v>
      </c>
      <c r="H1507" s="162" t="s">
        <v>4941</v>
      </c>
    </row>
    <row r="1508" spans="1:8" x14ac:dyDescent="0.25">
      <c r="A1508" s="162" t="s">
        <v>4922</v>
      </c>
      <c r="B1508" s="162" t="s">
        <v>4923</v>
      </c>
      <c r="C1508" s="162" t="s">
        <v>514</v>
      </c>
      <c r="D1508" s="162" t="s">
        <v>4942</v>
      </c>
      <c r="E1508" s="163" t="s">
        <v>4943</v>
      </c>
      <c r="F1508" s="164" t="str">
        <f t="shared" si="23"/>
        <v>Porter-007</v>
      </c>
      <c r="G1508" s="168" t="s">
        <v>7861</v>
      </c>
      <c r="H1508" s="162" t="s">
        <v>4944</v>
      </c>
    </row>
    <row r="1509" spans="1:8" x14ac:dyDescent="0.25">
      <c r="A1509" s="162" t="s">
        <v>4922</v>
      </c>
      <c r="B1509" s="162" t="s">
        <v>4923</v>
      </c>
      <c r="C1509" s="162" t="s">
        <v>518</v>
      </c>
      <c r="D1509" s="162" t="s">
        <v>4945</v>
      </c>
      <c r="E1509" s="163" t="s">
        <v>4946</v>
      </c>
      <c r="F1509" s="164" t="str">
        <f t="shared" si="23"/>
        <v>Porter-008</v>
      </c>
      <c r="G1509" s="168" t="s">
        <v>7862</v>
      </c>
      <c r="H1509" s="162" t="s">
        <v>4947</v>
      </c>
    </row>
    <row r="1510" spans="1:8" x14ac:dyDescent="0.25">
      <c r="A1510" s="162" t="s">
        <v>4922</v>
      </c>
      <c r="B1510" s="162" t="s">
        <v>4923</v>
      </c>
      <c r="C1510" s="162" t="s">
        <v>522</v>
      </c>
      <c r="D1510" s="162" t="s">
        <v>4948</v>
      </c>
      <c r="E1510" s="163" t="s">
        <v>4949</v>
      </c>
      <c r="F1510" s="164" t="str">
        <f t="shared" si="23"/>
        <v>Porter-009</v>
      </c>
      <c r="G1510" s="168" t="s">
        <v>7863</v>
      </c>
      <c r="H1510" s="162" t="s">
        <v>1857</v>
      </c>
    </row>
    <row r="1511" spans="1:8" x14ac:dyDescent="0.25">
      <c r="A1511" s="162" t="s">
        <v>4922</v>
      </c>
      <c r="B1511" s="162" t="s">
        <v>4923</v>
      </c>
      <c r="C1511" s="162" t="s">
        <v>526</v>
      </c>
      <c r="D1511" s="162" t="s">
        <v>4950</v>
      </c>
      <c r="E1511" s="163" t="s">
        <v>4951</v>
      </c>
      <c r="F1511" s="164" t="str">
        <f t="shared" si="23"/>
        <v>Porter-010</v>
      </c>
      <c r="G1511" s="168" t="s">
        <v>7864</v>
      </c>
      <c r="H1511" s="162" t="s">
        <v>4952</v>
      </c>
    </row>
    <row r="1512" spans="1:8" x14ac:dyDescent="0.25">
      <c r="A1512" s="162" t="s">
        <v>4922</v>
      </c>
      <c r="B1512" s="162" t="s">
        <v>4923</v>
      </c>
      <c r="C1512" s="162" t="s">
        <v>530</v>
      </c>
      <c r="D1512" s="162" t="s">
        <v>4953</v>
      </c>
      <c r="E1512" s="163" t="s">
        <v>4954</v>
      </c>
      <c r="F1512" s="164" t="str">
        <f t="shared" si="23"/>
        <v>Porter-011</v>
      </c>
      <c r="G1512" s="168" t="s">
        <v>7865</v>
      </c>
      <c r="H1512" s="162" t="s">
        <v>4955</v>
      </c>
    </row>
    <row r="1513" spans="1:8" x14ac:dyDescent="0.25">
      <c r="A1513" s="162" t="s">
        <v>4922</v>
      </c>
      <c r="B1513" s="162" t="s">
        <v>4923</v>
      </c>
      <c r="C1513" s="162" t="s">
        <v>534</v>
      </c>
      <c r="D1513" s="162" t="s">
        <v>4956</v>
      </c>
      <c r="E1513" s="163" t="s">
        <v>4957</v>
      </c>
      <c r="F1513" s="164" t="str">
        <f t="shared" si="23"/>
        <v>Porter-012</v>
      </c>
      <c r="G1513" s="168" t="s">
        <v>7866</v>
      </c>
      <c r="H1513" s="162" t="s">
        <v>4958</v>
      </c>
    </row>
    <row r="1514" spans="1:8" x14ac:dyDescent="0.25">
      <c r="A1514" s="162" t="s">
        <v>4922</v>
      </c>
      <c r="B1514" s="162" t="s">
        <v>4923</v>
      </c>
      <c r="C1514" s="162" t="s">
        <v>538</v>
      </c>
      <c r="D1514" s="162" t="s">
        <v>4959</v>
      </c>
      <c r="E1514" s="163" t="s">
        <v>4960</v>
      </c>
      <c r="F1514" s="164" t="str">
        <f t="shared" si="23"/>
        <v>Porter-013</v>
      </c>
      <c r="G1514" s="168" t="s">
        <v>7867</v>
      </c>
      <c r="H1514" s="162" t="s">
        <v>4961</v>
      </c>
    </row>
    <row r="1515" spans="1:8" x14ac:dyDescent="0.25">
      <c r="A1515" s="162" t="s">
        <v>4922</v>
      </c>
      <c r="B1515" s="162" t="s">
        <v>4923</v>
      </c>
      <c r="C1515" s="162" t="s">
        <v>542</v>
      </c>
      <c r="D1515" s="162" t="s">
        <v>4962</v>
      </c>
      <c r="E1515" s="163" t="s">
        <v>4963</v>
      </c>
      <c r="F1515" s="164" t="str">
        <f t="shared" si="23"/>
        <v>Porter-014</v>
      </c>
      <c r="G1515" s="168" t="s">
        <v>7868</v>
      </c>
      <c r="H1515" s="162" t="s">
        <v>4964</v>
      </c>
    </row>
    <row r="1516" spans="1:8" x14ac:dyDescent="0.25">
      <c r="A1516" s="162" t="s">
        <v>4922</v>
      </c>
      <c r="B1516" s="162" t="s">
        <v>4923</v>
      </c>
      <c r="C1516" s="162" t="s">
        <v>546</v>
      </c>
      <c r="D1516" s="162" t="s">
        <v>4965</v>
      </c>
      <c r="E1516" s="163" t="s">
        <v>4966</v>
      </c>
      <c r="F1516" s="164" t="str">
        <f t="shared" si="23"/>
        <v>Porter-015</v>
      </c>
      <c r="G1516" s="168" t="s">
        <v>7869</v>
      </c>
      <c r="H1516" s="162" t="s">
        <v>4967</v>
      </c>
    </row>
    <row r="1517" spans="1:8" x14ac:dyDescent="0.25">
      <c r="A1517" s="162" t="s">
        <v>4922</v>
      </c>
      <c r="B1517" s="162" t="s">
        <v>4923</v>
      </c>
      <c r="C1517" s="162" t="s">
        <v>550</v>
      </c>
      <c r="D1517" s="162" t="s">
        <v>4968</v>
      </c>
      <c r="E1517" s="163" t="s">
        <v>4969</v>
      </c>
      <c r="F1517" s="164" t="str">
        <f t="shared" si="23"/>
        <v>Porter-016</v>
      </c>
      <c r="G1517" s="168" t="s">
        <v>7870</v>
      </c>
      <c r="H1517" s="162" t="s">
        <v>4970</v>
      </c>
    </row>
    <row r="1518" spans="1:8" x14ac:dyDescent="0.25">
      <c r="A1518" s="162" t="s">
        <v>4922</v>
      </c>
      <c r="B1518" s="162" t="s">
        <v>4923</v>
      </c>
      <c r="C1518" s="162" t="s">
        <v>554</v>
      </c>
      <c r="D1518" s="162" t="s">
        <v>4971</v>
      </c>
      <c r="E1518" s="163" t="s">
        <v>4972</v>
      </c>
      <c r="F1518" s="164" t="str">
        <f t="shared" si="23"/>
        <v>Porter-017</v>
      </c>
      <c r="G1518" s="168" t="s">
        <v>7871</v>
      </c>
      <c r="H1518" s="162" t="s">
        <v>4905</v>
      </c>
    </row>
    <row r="1519" spans="1:8" x14ac:dyDescent="0.25">
      <c r="A1519" s="162" t="s">
        <v>4922</v>
      </c>
      <c r="B1519" s="162" t="s">
        <v>4923</v>
      </c>
      <c r="C1519" s="162" t="s">
        <v>558</v>
      </c>
      <c r="D1519" s="162" t="s">
        <v>4973</v>
      </c>
      <c r="E1519" s="163" t="s">
        <v>4974</v>
      </c>
      <c r="F1519" s="164" t="str">
        <f t="shared" si="23"/>
        <v>Porter-018</v>
      </c>
      <c r="G1519" s="168" t="s">
        <v>7872</v>
      </c>
      <c r="H1519" s="162" t="s">
        <v>4975</v>
      </c>
    </row>
    <row r="1520" spans="1:8" x14ac:dyDescent="0.25">
      <c r="A1520" s="162" t="s">
        <v>4922</v>
      </c>
      <c r="B1520" s="162" t="s">
        <v>4923</v>
      </c>
      <c r="C1520" s="162" t="s">
        <v>562</v>
      </c>
      <c r="D1520" s="162" t="s">
        <v>4976</v>
      </c>
      <c r="E1520" s="163" t="s">
        <v>4977</v>
      </c>
      <c r="F1520" s="164" t="str">
        <f t="shared" si="23"/>
        <v>Porter-019</v>
      </c>
      <c r="G1520" s="168" t="s">
        <v>7873</v>
      </c>
      <c r="H1520" s="162" t="s">
        <v>4978</v>
      </c>
    </row>
    <row r="1521" spans="1:8" x14ac:dyDescent="0.25">
      <c r="A1521" s="162" t="s">
        <v>4922</v>
      </c>
      <c r="B1521" s="162" t="s">
        <v>4923</v>
      </c>
      <c r="C1521" s="162" t="s">
        <v>566</v>
      </c>
      <c r="D1521" s="162" t="s">
        <v>4979</v>
      </c>
      <c r="E1521" s="163" t="s">
        <v>4980</v>
      </c>
      <c r="F1521" s="164" t="str">
        <f t="shared" si="23"/>
        <v>Porter-020</v>
      </c>
      <c r="G1521" s="168" t="s">
        <v>7874</v>
      </c>
      <c r="H1521" s="162" t="s">
        <v>4981</v>
      </c>
    </row>
    <row r="1522" spans="1:8" x14ac:dyDescent="0.25">
      <c r="A1522" s="162" t="s">
        <v>4922</v>
      </c>
      <c r="B1522" s="162" t="s">
        <v>4923</v>
      </c>
      <c r="C1522" s="162" t="s">
        <v>570</v>
      </c>
      <c r="D1522" s="162" t="s">
        <v>4982</v>
      </c>
      <c r="E1522" s="163" t="s">
        <v>4983</v>
      </c>
      <c r="F1522" s="164" t="str">
        <f t="shared" si="23"/>
        <v>Porter-021</v>
      </c>
      <c r="G1522" s="168" t="s">
        <v>7875</v>
      </c>
      <c r="H1522" s="162" t="s">
        <v>4984</v>
      </c>
    </row>
    <row r="1523" spans="1:8" x14ac:dyDescent="0.25">
      <c r="A1523" s="162" t="s">
        <v>4922</v>
      </c>
      <c r="B1523" s="162" t="s">
        <v>4923</v>
      </c>
      <c r="C1523" s="162" t="s">
        <v>574</v>
      </c>
      <c r="D1523" s="162" t="s">
        <v>4985</v>
      </c>
      <c r="E1523" s="163" t="s">
        <v>4986</v>
      </c>
      <c r="F1523" s="164" t="str">
        <f t="shared" si="23"/>
        <v>Porter-022</v>
      </c>
      <c r="G1523" s="168" t="s">
        <v>7876</v>
      </c>
      <c r="H1523" s="162" t="s">
        <v>4987</v>
      </c>
    </row>
    <row r="1524" spans="1:8" x14ac:dyDescent="0.25">
      <c r="A1524" s="162" t="s">
        <v>4922</v>
      </c>
      <c r="B1524" s="162" t="s">
        <v>4923</v>
      </c>
      <c r="C1524" s="162" t="s">
        <v>578</v>
      </c>
      <c r="D1524" s="162" t="s">
        <v>4988</v>
      </c>
      <c r="E1524" s="163" t="s">
        <v>4989</v>
      </c>
      <c r="F1524" s="164" t="str">
        <f t="shared" si="23"/>
        <v>Porter-023</v>
      </c>
      <c r="G1524" s="168" t="s">
        <v>7877</v>
      </c>
      <c r="H1524" s="162" t="s">
        <v>4990</v>
      </c>
    </row>
    <row r="1525" spans="1:8" x14ac:dyDescent="0.25">
      <c r="A1525" s="162" t="s">
        <v>4922</v>
      </c>
      <c r="B1525" s="162" t="s">
        <v>4923</v>
      </c>
      <c r="C1525" s="162" t="s">
        <v>845</v>
      </c>
      <c r="D1525" s="162" t="s">
        <v>4991</v>
      </c>
      <c r="E1525" s="163" t="s">
        <v>4992</v>
      </c>
      <c r="F1525" s="164" t="str">
        <f t="shared" si="23"/>
        <v>Porter-024</v>
      </c>
      <c r="G1525" s="168" t="s">
        <v>7878</v>
      </c>
      <c r="H1525" s="162" t="s">
        <v>4993</v>
      </c>
    </row>
    <row r="1526" spans="1:8" x14ac:dyDescent="0.25">
      <c r="A1526" s="162" t="s">
        <v>4922</v>
      </c>
      <c r="B1526" s="162" t="s">
        <v>4923</v>
      </c>
      <c r="C1526" s="162" t="s">
        <v>849</v>
      </c>
      <c r="D1526" s="162" t="s">
        <v>4994</v>
      </c>
      <c r="E1526" s="163" t="s">
        <v>4995</v>
      </c>
      <c r="F1526" s="164" t="str">
        <f t="shared" si="23"/>
        <v>Porter-025</v>
      </c>
      <c r="G1526" s="168" t="s">
        <v>7879</v>
      </c>
      <c r="H1526" s="162" t="s">
        <v>4996</v>
      </c>
    </row>
    <row r="1527" spans="1:8" x14ac:dyDescent="0.25">
      <c r="A1527" s="162" t="s">
        <v>4922</v>
      </c>
      <c r="B1527" s="162" t="s">
        <v>4923</v>
      </c>
      <c r="C1527" s="162" t="s">
        <v>1001</v>
      </c>
      <c r="D1527" s="162" t="s">
        <v>4997</v>
      </c>
      <c r="E1527" s="163" t="s">
        <v>4998</v>
      </c>
      <c r="F1527" s="164" t="str">
        <f t="shared" si="23"/>
        <v>Porter-026</v>
      </c>
      <c r="G1527" s="168" t="s">
        <v>7880</v>
      </c>
      <c r="H1527" s="162" t="s">
        <v>4999</v>
      </c>
    </row>
    <row r="1528" spans="1:8" x14ac:dyDescent="0.25">
      <c r="A1528" s="162" t="s">
        <v>4922</v>
      </c>
      <c r="B1528" s="162" t="s">
        <v>4923</v>
      </c>
      <c r="C1528" s="162" t="s">
        <v>1004</v>
      </c>
      <c r="D1528" s="162" t="s">
        <v>5000</v>
      </c>
      <c r="E1528" s="163" t="s">
        <v>5001</v>
      </c>
      <c r="F1528" s="164" t="str">
        <f t="shared" si="23"/>
        <v>Porter-027</v>
      </c>
      <c r="G1528" s="168" t="s">
        <v>7881</v>
      </c>
      <c r="H1528" s="162" t="s">
        <v>5002</v>
      </c>
    </row>
    <row r="1529" spans="1:8" x14ac:dyDescent="0.25">
      <c r="A1529" s="162" t="s">
        <v>4922</v>
      </c>
      <c r="B1529" s="162" t="s">
        <v>4923</v>
      </c>
      <c r="C1529" s="162" t="s">
        <v>1223</v>
      </c>
      <c r="D1529" s="162" t="s">
        <v>5003</v>
      </c>
      <c r="E1529" s="163" t="s">
        <v>5004</v>
      </c>
      <c r="F1529" s="164" t="str">
        <f t="shared" si="23"/>
        <v>Porter-028</v>
      </c>
      <c r="G1529" s="168" t="s">
        <v>7882</v>
      </c>
      <c r="H1529" s="162" t="s">
        <v>4294</v>
      </c>
    </row>
    <row r="1530" spans="1:8" x14ac:dyDescent="0.25">
      <c r="A1530" s="162" t="s">
        <v>4922</v>
      </c>
      <c r="B1530" s="162" t="s">
        <v>4923</v>
      </c>
      <c r="C1530" s="162" t="s">
        <v>1008</v>
      </c>
      <c r="D1530" s="162" t="s">
        <v>5005</v>
      </c>
      <c r="E1530" s="163" t="s">
        <v>5006</v>
      </c>
      <c r="F1530" s="164" t="str">
        <f t="shared" si="23"/>
        <v>Porter-029</v>
      </c>
      <c r="G1530" s="168" t="s">
        <v>7883</v>
      </c>
      <c r="H1530" s="162" t="s">
        <v>5007</v>
      </c>
    </row>
    <row r="1531" spans="1:8" x14ac:dyDescent="0.25">
      <c r="A1531" s="162" t="s">
        <v>4922</v>
      </c>
      <c r="B1531" s="162" t="s">
        <v>4923</v>
      </c>
      <c r="C1531" s="162" t="s">
        <v>1230</v>
      </c>
      <c r="D1531" s="162" t="s">
        <v>5008</v>
      </c>
      <c r="E1531" s="163" t="s">
        <v>5009</v>
      </c>
      <c r="F1531" s="164" t="str">
        <f t="shared" si="23"/>
        <v>Porter-030</v>
      </c>
      <c r="G1531" s="168" t="s">
        <v>7884</v>
      </c>
      <c r="H1531" s="162" t="s">
        <v>3776</v>
      </c>
    </row>
    <row r="1532" spans="1:8" x14ac:dyDescent="0.25">
      <c r="A1532" s="162" t="s">
        <v>4922</v>
      </c>
      <c r="B1532" s="162" t="s">
        <v>4923</v>
      </c>
      <c r="C1532" s="162" t="s">
        <v>1012</v>
      </c>
      <c r="D1532" s="162" t="s">
        <v>5010</v>
      </c>
      <c r="E1532" s="163" t="s">
        <v>5011</v>
      </c>
      <c r="F1532" s="164" t="str">
        <f t="shared" si="23"/>
        <v>Porter-031</v>
      </c>
      <c r="G1532" s="168" t="s">
        <v>7885</v>
      </c>
      <c r="H1532" s="162" t="s">
        <v>4932</v>
      </c>
    </row>
    <row r="1533" spans="1:8" x14ac:dyDescent="0.25">
      <c r="A1533" s="162" t="s">
        <v>5012</v>
      </c>
      <c r="B1533" s="162" t="s">
        <v>1301</v>
      </c>
      <c r="C1533" s="162" t="s">
        <v>506</v>
      </c>
      <c r="D1533" s="162" t="s">
        <v>861</v>
      </c>
      <c r="E1533" s="163" t="s">
        <v>5013</v>
      </c>
      <c r="F1533" s="164" t="str">
        <f t="shared" si="23"/>
        <v>Posey-005</v>
      </c>
      <c r="G1533" s="168" t="s">
        <v>7886</v>
      </c>
      <c r="H1533" s="162" t="s">
        <v>5014</v>
      </c>
    </row>
    <row r="1534" spans="1:8" x14ac:dyDescent="0.25">
      <c r="A1534" s="162" t="s">
        <v>5012</v>
      </c>
      <c r="B1534" s="162" t="s">
        <v>1301</v>
      </c>
      <c r="C1534" s="162" t="s">
        <v>510</v>
      </c>
      <c r="D1534" s="162" t="s">
        <v>5015</v>
      </c>
      <c r="E1534" s="163" t="s">
        <v>5016</v>
      </c>
      <c r="F1534" s="164" t="str">
        <f t="shared" si="23"/>
        <v>Posey-006</v>
      </c>
      <c r="G1534" s="168" t="s">
        <v>7887</v>
      </c>
      <c r="H1534" s="162" t="s">
        <v>5017</v>
      </c>
    </row>
    <row r="1535" spans="1:8" x14ac:dyDescent="0.25">
      <c r="A1535" s="162" t="s">
        <v>5012</v>
      </c>
      <c r="B1535" s="162" t="s">
        <v>1301</v>
      </c>
      <c r="C1535" s="162" t="s">
        <v>514</v>
      </c>
      <c r="D1535" s="162" t="s">
        <v>5018</v>
      </c>
      <c r="E1535" s="163" t="s">
        <v>5019</v>
      </c>
      <c r="F1535" s="164" t="str">
        <f t="shared" si="23"/>
        <v>Posey-007</v>
      </c>
      <c r="G1535" s="168" t="s">
        <v>7888</v>
      </c>
      <c r="H1535" s="162" t="s">
        <v>5020</v>
      </c>
    </row>
    <row r="1536" spans="1:8" x14ac:dyDescent="0.25">
      <c r="A1536" s="162" t="s">
        <v>5012</v>
      </c>
      <c r="B1536" s="162" t="s">
        <v>1301</v>
      </c>
      <c r="C1536" s="162" t="s">
        <v>518</v>
      </c>
      <c r="D1536" s="162" t="s">
        <v>5021</v>
      </c>
      <c r="E1536" s="163" t="s">
        <v>5022</v>
      </c>
      <c r="F1536" s="164" t="str">
        <f t="shared" si="23"/>
        <v>Posey-008</v>
      </c>
      <c r="G1536" s="168" t="s">
        <v>7889</v>
      </c>
      <c r="H1536" s="162" t="s">
        <v>4452</v>
      </c>
    </row>
    <row r="1537" spans="1:8" x14ac:dyDescent="0.25">
      <c r="A1537" s="162" t="s">
        <v>5012</v>
      </c>
      <c r="B1537" s="162" t="s">
        <v>1301</v>
      </c>
      <c r="C1537" s="162" t="s">
        <v>526</v>
      </c>
      <c r="D1537" s="162" t="s">
        <v>5023</v>
      </c>
      <c r="E1537" s="163" t="s">
        <v>5024</v>
      </c>
      <c r="F1537" s="164" t="str">
        <f t="shared" si="23"/>
        <v>Posey-010</v>
      </c>
      <c r="G1537" s="168" t="s">
        <v>7890</v>
      </c>
      <c r="H1537" s="162" t="s">
        <v>5025</v>
      </c>
    </row>
    <row r="1538" spans="1:8" x14ac:dyDescent="0.25">
      <c r="A1538" s="162" t="s">
        <v>5012</v>
      </c>
      <c r="B1538" s="162" t="s">
        <v>1301</v>
      </c>
      <c r="C1538" s="162" t="s">
        <v>530</v>
      </c>
      <c r="D1538" s="162" t="s">
        <v>5026</v>
      </c>
      <c r="E1538" s="163" t="s">
        <v>5027</v>
      </c>
      <c r="F1538" s="164" t="str">
        <f t="shared" si="23"/>
        <v>Posey-011</v>
      </c>
      <c r="G1538" s="168" t="s">
        <v>7891</v>
      </c>
      <c r="H1538" s="162" t="s">
        <v>5028</v>
      </c>
    </row>
    <row r="1539" spans="1:8" x14ac:dyDescent="0.25">
      <c r="A1539" s="162" t="s">
        <v>5012</v>
      </c>
      <c r="B1539" s="162" t="s">
        <v>1301</v>
      </c>
      <c r="C1539" s="162" t="s">
        <v>534</v>
      </c>
      <c r="D1539" s="162" t="s">
        <v>5029</v>
      </c>
      <c r="E1539" s="163" t="s">
        <v>5030</v>
      </c>
      <c r="F1539" s="164" t="str">
        <f t="shared" ref="F1539:F1602" si="24">B1539&amp;"-"&amp;C1539</f>
        <v>Posey-012</v>
      </c>
      <c r="G1539" s="168" t="s">
        <v>7892</v>
      </c>
      <c r="H1539" s="162" t="s">
        <v>5031</v>
      </c>
    </row>
    <row r="1540" spans="1:8" x14ac:dyDescent="0.25">
      <c r="A1540" s="162" t="s">
        <v>5012</v>
      </c>
      <c r="B1540" s="162" t="s">
        <v>1301</v>
      </c>
      <c r="C1540" s="162" t="s">
        <v>542</v>
      </c>
      <c r="D1540" s="162" t="s">
        <v>5032</v>
      </c>
      <c r="E1540" s="163" t="s">
        <v>5033</v>
      </c>
      <c r="F1540" s="164" t="str">
        <f t="shared" si="24"/>
        <v>Posey-014</v>
      </c>
      <c r="G1540" s="168" t="s">
        <v>7893</v>
      </c>
      <c r="H1540" s="162" t="s">
        <v>5034</v>
      </c>
    </row>
    <row r="1541" spans="1:8" x14ac:dyDescent="0.25">
      <c r="A1541" s="162" t="s">
        <v>5012</v>
      </c>
      <c r="B1541" s="162" t="s">
        <v>1301</v>
      </c>
      <c r="C1541" s="162" t="s">
        <v>546</v>
      </c>
      <c r="D1541" s="162" t="s">
        <v>5035</v>
      </c>
      <c r="E1541" s="163" t="s">
        <v>5036</v>
      </c>
      <c r="F1541" s="164" t="str">
        <f t="shared" si="24"/>
        <v>Posey-015</v>
      </c>
      <c r="G1541" s="168" t="s">
        <v>7894</v>
      </c>
      <c r="H1541" s="162" t="s">
        <v>4606</v>
      </c>
    </row>
    <row r="1542" spans="1:8" x14ac:dyDescent="0.25">
      <c r="A1542" s="162" t="s">
        <v>5012</v>
      </c>
      <c r="B1542" s="162" t="s">
        <v>1301</v>
      </c>
      <c r="C1542" s="162" t="s">
        <v>550</v>
      </c>
      <c r="D1542" s="162" t="s">
        <v>5037</v>
      </c>
      <c r="E1542" s="163" t="s">
        <v>5038</v>
      </c>
      <c r="F1542" s="164" t="str">
        <f t="shared" si="24"/>
        <v>Posey-016</v>
      </c>
      <c r="G1542" s="168" t="s">
        <v>7895</v>
      </c>
      <c r="H1542" s="162" t="s">
        <v>3104</v>
      </c>
    </row>
    <row r="1543" spans="1:8" x14ac:dyDescent="0.25">
      <c r="A1543" s="162" t="s">
        <v>5012</v>
      </c>
      <c r="B1543" s="162" t="s">
        <v>1301</v>
      </c>
      <c r="C1543" s="162" t="s">
        <v>554</v>
      </c>
      <c r="D1543" s="162" t="s">
        <v>5039</v>
      </c>
      <c r="E1543" s="163" t="s">
        <v>5040</v>
      </c>
      <c r="F1543" s="164" t="str">
        <f t="shared" si="24"/>
        <v>Posey-017</v>
      </c>
      <c r="G1543" s="168" t="s">
        <v>7896</v>
      </c>
      <c r="H1543" s="162" t="s">
        <v>5041</v>
      </c>
    </row>
    <row r="1544" spans="1:8" x14ac:dyDescent="0.25">
      <c r="A1544" s="162" t="s">
        <v>5012</v>
      </c>
      <c r="B1544" s="162" t="s">
        <v>1301</v>
      </c>
      <c r="C1544" s="162" t="s">
        <v>558</v>
      </c>
      <c r="D1544" s="162" t="s">
        <v>5042</v>
      </c>
      <c r="E1544" s="163" t="s">
        <v>5043</v>
      </c>
      <c r="F1544" s="164" t="str">
        <f t="shared" si="24"/>
        <v>Posey-018</v>
      </c>
      <c r="G1544" s="168" t="s">
        <v>7897</v>
      </c>
      <c r="H1544" s="162" t="s">
        <v>5044</v>
      </c>
    </row>
    <row r="1545" spans="1:8" x14ac:dyDescent="0.25">
      <c r="A1545" s="162" t="s">
        <v>5012</v>
      </c>
      <c r="B1545" s="162" t="s">
        <v>1301</v>
      </c>
      <c r="C1545" s="162" t="s">
        <v>562</v>
      </c>
      <c r="D1545" s="162" t="s">
        <v>5045</v>
      </c>
      <c r="E1545" s="163" t="s">
        <v>5046</v>
      </c>
      <c r="F1545" s="164" t="str">
        <f t="shared" si="24"/>
        <v>Posey-019</v>
      </c>
      <c r="G1545" s="168" t="s">
        <v>7898</v>
      </c>
      <c r="H1545" s="162" t="s">
        <v>5047</v>
      </c>
    </row>
    <row r="1546" spans="1:8" x14ac:dyDescent="0.25">
      <c r="A1546" s="162" t="s">
        <v>5012</v>
      </c>
      <c r="B1546" s="162" t="s">
        <v>1301</v>
      </c>
      <c r="C1546" s="162" t="s">
        <v>566</v>
      </c>
      <c r="D1546" s="162" t="s">
        <v>5048</v>
      </c>
      <c r="E1546" s="163" t="s">
        <v>5049</v>
      </c>
      <c r="F1546" s="164" t="str">
        <f t="shared" si="24"/>
        <v>Posey-020</v>
      </c>
      <c r="G1546" s="168" t="s">
        <v>7899</v>
      </c>
      <c r="H1546" s="162" t="s">
        <v>5050</v>
      </c>
    </row>
    <row r="1547" spans="1:8" x14ac:dyDescent="0.25">
      <c r="A1547" s="162" t="s">
        <v>5012</v>
      </c>
      <c r="B1547" s="162" t="s">
        <v>1301</v>
      </c>
      <c r="C1547" s="162" t="s">
        <v>570</v>
      </c>
      <c r="D1547" s="162" t="s">
        <v>5051</v>
      </c>
      <c r="E1547" s="163" t="s">
        <v>5052</v>
      </c>
      <c r="F1547" s="164" t="str">
        <f t="shared" si="24"/>
        <v>Posey-021</v>
      </c>
      <c r="G1547" s="168" t="s">
        <v>7900</v>
      </c>
      <c r="H1547" s="162" t="s">
        <v>4635</v>
      </c>
    </row>
    <row r="1548" spans="1:8" x14ac:dyDescent="0.25">
      <c r="A1548" s="162" t="s">
        <v>5053</v>
      </c>
      <c r="B1548" s="162" t="s">
        <v>5054</v>
      </c>
      <c r="C1548" s="162" t="s">
        <v>490</v>
      </c>
      <c r="D1548" s="162" t="s">
        <v>5055</v>
      </c>
      <c r="E1548" s="163" t="s">
        <v>5056</v>
      </c>
      <c r="F1548" s="164" t="str">
        <f t="shared" si="24"/>
        <v>Pulaski-001</v>
      </c>
      <c r="G1548" s="168" t="s">
        <v>7901</v>
      </c>
      <c r="H1548" s="162" t="s">
        <v>5057</v>
      </c>
    </row>
    <row r="1549" spans="1:8" x14ac:dyDescent="0.25">
      <c r="A1549" s="162" t="s">
        <v>5053</v>
      </c>
      <c r="B1549" s="162" t="s">
        <v>5054</v>
      </c>
      <c r="C1549" s="162" t="s">
        <v>494</v>
      </c>
      <c r="D1549" s="162" t="s">
        <v>5058</v>
      </c>
      <c r="E1549" s="163" t="s">
        <v>5059</v>
      </c>
      <c r="F1549" s="164" t="str">
        <f t="shared" si="24"/>
        <v>Pulaski-002</v>
      </c>
      <c r="G1549" s="168" t="s">
        <v>7902</v>
      </c>
      <c r="H1549" s="162" t="s">
        <v>5060</v>
      </c>
    </row>
    <row r="1550" spans="1:8" x14ac:dyDescent="0.25">
      <c r="A1550" s="162" t="s">
        <v>5053</v>
      </c>
      <c r="B1550" s="162" t="s">
        <v>5054</v>
      </c>
      <c r="C1550" s="162" t="s">
        <v>498</v>
      </c>
      <c r="D1550" s="162" t="s">
        <v>1834</v>
      </c>
      <c r="E1550" s="163" t="s">
        <v>5061</v>
      </c>
      <c r="F1550" s="164" t="str">
        <f t="shared" si="24"/>
        <v>Pulaski-003</v>
      </c>
      <c r="G1550" s="168" t="s">
        <v>7903</v>
      </c>
      <c r="H1550" s="162" t="s">
        <v>5062</v>
      </c>
    </row>
    <row r="1551" spans="1:8" x14ac:dyDescent="0.25">
      <c r="A1551" s="162" t="s">
        <v>5053</v>
      </c>
      <c r="B1551" s="162" t="s">
        <v>5054</v>
      </c>
      <c r="C1551" s="162" t="s">
        <v>502</v>
      </c>
      <c r="D1551" s="162" t="s">
        <v>5063</v>
      </c>
      <c r="E1551" s="163" t="s">
        <v>5064</v>
      </c>
      <c r="F1551" s="164" t="str">
        <f t="shared" si="24"/>
        <v>Pulaski-004</v>
      </c>
      <c r="G1551" s="168" t="s">
        <v>7904</v>
      </c>
      <c r="H1551" s="162" t="s">
        <v>5065</v>
      </c>
    </row>
    <row r="1552" spans="1:8" x14ac:dyDescent="0.25">
      <c r="A1552" s="162" t="s">
        <v>5053</v>
      </c>
      <c r="B1552" s="162" t="s">
        <v>5054</v>
      </c>
      <c r="C1552" s="162" t="s">
        <v>506</v>
      </c>
      <c r="D1552" s="162" t="s">
        <v>2790</v>
      </c>
      <c r="E1552" s="163" t="s">
        <v>5066</v>
      </c>
      <c r="F1552" s="164" t="str">
        <f t="shared" si="24"/>
        <v>Pulaski-005</v>
      </c>
      <c r="G1552" s="168" t="s">
        <v>7905</v>
      </c>
      <c r="H1552" s="162" t="s">
        <v>5067</v>
      </c>
    </row>
    <row r="1553" spans="1:8" x14ac:dyDescent="0.25">
      <c r="A1553" s="162" t="s">
        <v>5053</v>
      </c>
      <c r="B1553" s="162" t="s">
        <v>5054</v>
      </c>
      <c r="C1553" s="162" t="s">
        <v>510</v>
      </c>
      <c r="D1553" s="162" t="s">
        <v>908</v>
      </c>
      <c r="E1553" s="163" t="s">
        <v>5068</v>
      </c>
      <c r="F1553" s="164" t="str">
        <f t="shared" si="24"/>
        <v>Pulaski-006</v>
      </c>
      <c r="G1553" s="168" t="s">
        <v>7906</v>
      </c>
      <c r="H1553" s="162" t="s">
        <v>5069</v>
      </c>
    </row>
    <row r="1554" spans="1:8" x14ac:dyDescent="0.25">
      <c r="A1554" s="162" t="s">
        <v>5053</v>
      </c>
      <c r="B1554" s="162" t="s">
        <v>5054</v>
      </c>
      <c r="C1554" s="162" t="s">
        <v>514</v>
      </c>
      <c r="D1554" s="162" t="s">
        <v>3905</v>
      </c>
      <c r="E1554" s="163" t="s">
        <v>5070</v>
      </c>
      <c r="F1554" s="164" t="str">
        <f t="shared" si="24"/>
        <v>Pulaski-007</v>
      </c>
      <c r="G1554" s="168" t="s">
        <v>7907</v>
      </c>
      <c r="H1554" s="162" t="s">
        <v>5071</v>
      </c>
    </row>
    <row r="1555" spans="1:8" x14ac:dyDescent="0.25">
      <c r="A1555" s="162" t="s">
        <v>5053</v>
      </c>
      <c r="B1555" s="162" t="s">
        <v>5054</v>
      </c>
      <c r="C1555" s="162" t="s">
        <v>518</v>
      </c>
      <c r="D1555" s="162" t="s">
        <v>5072</v>
      </c>
      <c r="E1555" s="163" t="s">
        <v>5073</v>
      </c>
      <c r="F1555" s="164" t="str">
        <f t="shared" si="24"/>
        <v>Pulaski-008</v>
      </c>
      <c r="G1555" s="168" t="s">
        <v>7908</v>
      </c>
      <c r="H1555" s="162" t="s">
        <v>5074</v>
      </c>
    </row>
    <row r="1556" spans="1:8" x14ac:dyDescent="0.25">
      <c r="A1556" s="162" t="s">
        <v>5053</v>
      </c>
      <c r="B1556" s="162" t="s">
        <v>5054</v>
      </c>
      <c r="C1556" s="162" t="s">
        <v>522</v>
      </c>
      <c r="D1556" s="162" t="s">
        <v>1863</v>
      </c>
      <c r="E1556" s="163" t="s">
        <v>5075</v>
      </c>
      <c r="F1556" s="164" t="str">
        <f t="shared" si="24"/>
        <v>Pulaski-009</v>
      </c>
      <c r="G1556" s="168" t="s">
        <v>7909</v>
      </c>
      <c r="H1556" s="162" t="s">
        <v>5076</v>
      </c>
    </row>
    <row r="1557" spans="1:8" x14ac:dyDescent="0.25">
      <c r="A1557" s="162" t="s">
        <v>5053</v>
      </c>
      <c r="B1557" s="162" t="s">
        <v>5054</v>
      </c>
      <c r="C1557" s="162" t="s">
        <v>526</v>
      </c>
      <c r="D1557" s="162" t="s">
        <v>415</v>
      </c>
      <c r="E1557" s="163" t="s">
        <v>5077</v>
      </c>
      <c r="F1557" s="164" t="str">
        <f t="shared" si="24"/>
        <v>Pulaski-010</v>
      </c>
      <c r="G1557" s="168" t="s">
        <v>7910</v>
      </c>
      <c r="H1557" s="162" t="s">
        <v>5078</v>
      </c>
    </row>
    <row r="1558" spans="1:8" x14ac:dyDescent="0.25">
      <c r="A1558" s="162" t="s">
        <v>5053</v>
      </c>
      <c r="B1558" s="162" t="s">
        <v>5054</v>
      </c>
      <c r="C1558" s="162" t="s">
        <v>530</v>
      </c>
      <c r="D1558" s="162" t="s">
        <v>5079</v>
      </c>
      <c r="E1558" s="163" t="s">
        <v>5080</v>
      </c>
      <c r="F1558" s="164" t="str">
        <f t="shared" si="24"/>
        <v>Pulaski-011</v>
      </c>
      <c r="G1558" s="168" t="s">
        <v>7911</v>
      </c>
      <c r="H1558" s="162" t="s">
        <v>5081</v>
      </c>
    </row>
    <row r="1559" spans="1:8" x14ac:dyDescent="0.25">
      <c r="A1559" s="162" t="s">
        <v>5053</v>
      </c>
      <c r="B1559" s="162" t="s">
        <v>5054</v>
      </c>
      <c r="C1559" s="162" t="s">
        <v>534</v>
      </c>
      <c r="D1559" s="162" t="s">
        <v>5082</v>
      </c>
      <c r="E1559" s="163" t="s">
        <v>5083</v>
      </c>
      <c r="F1559" s="164" t="str">
        <f t="shared" si="24"/>
        <v>Pulaski-012</v>
      </c>
      <c r="G1559" s="168" t="s">
        <v>7912</v>
      </c>
      <c r="H1559" s="162" t="s">
        <v>5084</v>
      </c>
    </row>
    <row r="1560" spans="1:8" x14ac:dyDescent="0.25">
      <c r="A1560" s="162" t="s">
        <v>5053</v>
      </c>
      <c r="B1560" s="162" t="s">
        <v>5054</v>
      </c>
      <c r="C1560" s="162" t="s">
        <v>538</v>
      </c>
      <c r="D1560" s="162" t="s">
        <v>1747</v>
      </c>
      <c r="E1560" s="163" t="s">
        <v>5085</v>
      </c>
      <c r="F1560" s="164" t="str">
        <f t="shared" si="24"/>
        <v>Pulaski-013</v>
      </c>
      <c r="G1560" s="168" t="s">
        <v>7913</v>
      </c>
      <c r="H1560" s="162" t="s">
        <v>5086</v>
      </c>
    </row>
    <row r="1561" spans="1:8" x14ac:dyDescent="0.25">
      <c r="A1561" s="162" t="s">
        <v>5053</v>
      </c>
      <c r="B1561" s="162" t="s">
        <v>5054</v>
      </c>
      <c r="C1561" s="162" t="s">
        <v>542</v>
      </c>
      <c r="D1561" s="162" t="s">
        <v>5087</v>
      </c>
      <c r="E1561" s="163" t="s">
        <v>5088</v>
      </c>
      <c r="F1561" s="164" t="str">
        <f t="shared" si="24"/>
        <v>Pulaski-014</v>
      </c>
      <c r="G1561" s="168" t="s">
        <v>7914</v>
      </c>
      <c r="H1561" s="162" t="s">
        <v>5089</v>
      </c>
    </row>
    <row r="1562" spans="1:8" x14ac:dyDescent="0.25">
      <c r="A1562" s="162" t="s">
        <v>5053</v>
      </c>
      <c r="B1562" s="162" t="s">
        <v>5054</v>
      </c>
      <c r="C1562" s="162" t="s">
        <v>546</v>
      </c>
      <c r="D1562" s="162" t="s">
        <v>5090</v>
      </c>
      <c r="E1562" s="163" t="s">
        <v>5091</v>
      </c>
      <c r="F1562" s="164" t="str">
        <f t="shared" si="24"/>
        <v>Pulaski-015</v>
      </c>
      <c r="G1562" s="168" t="s">
        <v>7915</v>
      </c>
      <c r="H1562" s="162" t="s">
        <v>5092</v>
      </c>
    </row>
    <row r="1563" spans="1:8" x14ac:dyDescent="0.25">
      <c r="A1563" s="162" t="s">
        <v>5053</v>
      </c>
      <c r="B1563" s="162" t="s">
        <v>5054</v>
      </c>
      <c r="C1563" s="162" t="s">
        <v>550</v>
      </c>
      <c r="D1563" s="162" t="s">
        <v>5093</v>
      </c>
      <c r="E1563" s="163" t="s">
        <v>5094</v>
      </c>
      <c r="F1563" s="164" t="str">
        <f t="shared" si="24"/>
        <v>Pulaski-016</v>
      </c>
      <c r="G1563" s="168" t="s">
        <v>7916</v>
      </c>
      <c r="H1563" s="162" t="s">
        <v>5095</v>
      </c>
    </row>
    <row r="1564" spans="1:8" x14ac:dyDescent="0.25">
      <c r="A1564" s="162" t="s">
        <v>5053</v>
      </c>
      <c r="B1564" s="162" t="s">
        <v>5054</v>
      </c>
      <c r="C1564" s="162" t="s">
        <v>554</v>
      </c>
      <c r="D1564" s="162" t="s">
        <v>1030</v>
      </c>
      <c r="E1564" s="163" t="s">
        <v>5096</v>
      </c>
      <c r="F1564" s="164" t="str">
        <f t="shared" si="24"/>
        <v>Pulaski-017</v>
      </c>
      <c r="G1564" s="168" t="s">
        <v>7917</v>
      </c>
      <c r="H1564" s="162" t="s">
        <v>5097</v>
      </c>
    </row>
    <row r="1565" spans="1:8" x14ac:dyDescent="0.25">
      <c r="A1565" s="162" t="s">
        <v>5053</v>
      </c>
      <c r="B1565" s="162" t="s">
        <v>5054</v>
      </c>
      <c r="C1565" s="162" t="s">
        <v>558</v>
      </c>
      <c r="D1565" s="162" t="s">
        <v>5098</v>
      </c>
      <c r="E1565" s="163" t="s">
        <v>5099</v>
      </c>
      <c r="F1565" s="164" t="str">
        <f t="shared" si="24"/>
        <v>Pulaski-018</v>
      </c>
      <c r="G1565" s="168" t="s">
        <v>7918</v>
      </c>
      <c r="H1565" s="162" t="s">
        <v>5100</v>
      </c>
    </row>
    <row r="1566" spans="1:8" x14ac:dyDescent="0.25">
      <c r="A1566" s="162" t="s">
        <v>5053</v>
      </c>
      <c r="B1566" s="162" t="s">
        <v>5054</v>
      </c>
      <c r="C1566" s="162" t="s">
        <v>562</v>
      </c>
      <c r="D1566" s="162" t="s">
        <v>5101</v>
      </c>
      <c r="E1566" s="163" t="s">
        <v>5102</v>
      </c>
      <c r="F1566" s="164" t="str">
        <f t="shared" si="24"/>
        <v>Pulaski-019</v>
      </c>
      <c r="G1566" s="168" t="s">
        <v>7919</v>
      </c>
      <c r="H1566" s="162" t="s">
        <v>5103</v>
      </c>
    </row>
    <row r="1567" spans="1:8" x14ac:dyDescent="0.25">
      <c r="A1567" s="162" t="s">
        <v>5104</v>
      </c>
      <c r="B1567" s="162" t="s">
        <v>5105</v>
      </c>
      <c r="C1567" s="162" t="s">
        <v>490</v>
      </c>
      <c r="D1567" s="162" t="s">
        <v>5106</v>
      </c>
      <c r="E1567" s="163" t="s">
        <v>5107</v>
      </c>
      <c r="F1567" s="164" t="str">
        <f t="shared" si="24"/>
        <v>Putnam-001</v>
      </c>
      <c r="G1567" s="168" t="s">
        <v>7920</v>
      </c>
      <c r="H1567" s="162" t="s">
        <v>5108</v>
      </c>
    </row>
    <row r="1568" spans="1:8" x14ac:dyDescent="0.25">
      <c r="A1568" s="162" t="s">
        <v>5104</v>
      </c>
      <c r="B1568" s="162" t="s">
        <v>5105</v>
      </c>
      <c r="C1568" s="162" t="s">
        <v>494</v>
      </c>
      <c r="D1568" s="162" t="s">
        <v>5109</v>
      </c>
      <c r="E1568" s="163" t="s">
        <v>5110</v>
      </c>
      <c r="F1568" s="164" t="str">
        <f t="shared" si="24"/>
        <v>Putnam-002</v>
      </c>
      <c r="G1568" s="168" t="s">
        <v>458</v>
      </c>
      <c r="H1568" s="162" t="s">
        <v>5111</v>
      </c>
    </row>
    <row r="1569" spans="1:8" x14ac:dyDescent="0.25">
      <c r="A1569" s="162" t="s">
        <v>5104</v>
      </c>
      <c r="B1569" s="162" t="s">
        <v>5105</v>
      </c>
      <c r="C1569" s="162" t="s">
        <v>498</v>
      </c>
      <c r="D1569" s="162" t="s">
        <v>5112</v>
      </c>
      <c r="E1569" s="163" t="s">
        <v>5113</v>
      </c>
      <c r="F1569" s="164" t="str">
        <f t="shared" si="24"/>
        <v>Putnam-003</v>
      </c>
      <c r="G1569" s="168" t="s">
        <v>7921</v>
      </c>
      <c r="H1569" s="162" t="s">
        <v>5114</v>
      </c>
    </row>
    <row r="1570" spans="1:8" x14ac:dyDescent="0.25">
      <c r="A1570" s="162" t="s">
        <v>5104</v>
      </c>
      <c r="B1570" s="162" t="s">
        <v>5105</v>
      </c>
      <c r="C1570" s="162" t="s">
        <v>502</v>
      </c>
      <c r="D1570" s="162" t="s">
        <v>5115</v>
      </c>
      <c r="E1570" s="163" t="s">
        <v>5116</v>
      </c>
      <c r="F1570" s="164" t="str">
        <f t="shared" si="24"/>
        <v>Putnam-004</v>
      </c>
      <c r="G1570" s="168" t="s">
        <v>7922</v>
      </c>
      <c r="H1570" s="162" t="s">
        <v>5117</v>
      </c>
    </row>
    <row r="1571" spans="1:8" x14ac:dyDescent="0.25">
      <c r="A1571" s="162" t="s">
        <v>5104</v>
      </c>
      <c r="B1571" s="162" t="s">
        <v>5105</v>
      </c>
      <c r="C1571" s="162" t="s">
        <v>506</v>
      </c>
      <c r="D1571" s="162" t="s">
        <v>5118</v>
      </c>
      <c r="E1571" s="163" t="s">
        <v>5119</v>
      </c>
      <c r="F1571" s="164" t="str">
        <f t="shared" si="24"/>
        <v>Putnam-005</v>
      </c>
      <c r="G1571" s="168" t="s">
        <v>7923</v>
      </c>
      <c r="H1571" s="162" t="s">
        <v>5120</v>
      </c>
    </row>
    <row r="1572" spans="1:8" x14ac:dyDescent="0.25">
      <c r="A1572" s="162" t="s">
        <v>5104</v>
      </c>
      <c r="B1572" s="162" t="s">
        <v>5105</v>
      </c>
      <c r="C1572" s="162" t="s">
        <v>510</v>
      </c>
      <c r="D1572" s="162" t="s">
        <v>5121</v>
      </c>
      <c r="E1572" s="163" t="s">
        <v>5122</v>
      </c>
      <c r="F1572" s="164" t="str">
        <f t="shared" si="24"/>
        <v>Putnam-006</v>
      </c>
      <c r="G1572" s="168" t="s">
        <v>7924</v>
      </c>
      <c r="H1572" s="162" t="s">
        <v>5123</v>
      </c>
    </row>
    <row r="1573" spans="1:8" x14ac:dyDescent="0.25">
      <c r="A1573" s="162" t="s">
        <v>5104</v>
      </c>
      <c r="B1573" s="162" t="s">
        <v>5105</v>
      </c>
      <c r="C1573" s="162" t="s">
        <v>514</v>
      </c>
      <c r="D1573" s="162" t="s">
        <v>5124</v>
      </c>
      <c r="E1573" s="163" t="s">
        <v>5125</v>
      </c>
      <c r="F1573" s="164" t="str">
        <f t="shared" si="24"/>
        <v>Putnam-007</v>
      </c>
      <c r="G1573" s="168" t="s">
        <v>7925</v>
      </c>
      <c r="H1573" s="162" t="s">
        <v>5126</v>
      </c>
    </row>
    <row r="1574" spans="1:8" x14ac:dyDescent="0.25">
      <c r="A1574" s="162" t="s">
        <v>5104</v>
      </c>
      <c r="B1574" s="162" t="s">
        <v>5105</v>
      </c>
      <c r="C1574" s="162" t="s">
        <v>518</v>
      </c>
      <c r="D1574" s="162" t="s">
        <v>5127</v>
      </c>
      <c r="E1574" s="163" t="s">
        <v>5128</v>
      </c>
      <c r="F1574" s="164" t="str">
        <f t="shared" si="24"/>
        <v>Putnam-008</v>
      </c>
      <c r="G1574" s="168" t="s">
        <v>7926</v>
      </c>
      <c r="H1574" s="162" t="s">
        <v>5129</v>
      </c>
    </row>
    <row r="1575" spans="1:8" x14ac:dyDescent="0.25">
      <c r="A1575" s="162" t="s">
        <v>5104</v>
      </c>
      <c r="B1575" s="162" t="s">
        <v>5105</v>
      </c>
      <c r="C1575" s="162" t="s">
        <v>522</v>
      </c>
      <c r="D1575" s="162" t="s">
        <v>818</v>
      </c>
      <c r="E1575" s="163" t="s">
        <v>5130</v>
      </c>
      <c r="F1575" s="164" t="str">
        <f t="shared" si="24"/>
        <v>Putnam-009</v>
      </c>
      <c r="G1575" s="168" t="s">
        <v>7927</v>
      </c>
      <c r="H1575" s="162" t="s">
        <v>5131</v>
      </c>
    </row>
    <row r="1576" spans="1:8" x14ac:dyDescent="0.25">
      <c r="A1576" s="162" t="s">
        <v>5104</v>
      </c>
      <c r="B1576" s="162" t="s">
        <v>5105</v>
      </c>
      <c r="C1576" s="162" t="s">
        <v>526</v>
      </c>
      <c r="D1576" s="162" t="s">
        <v>616</v>
      </c>
      <c r="E1576" s="163" t="s">
        <v>5132</v>
      </c>
      <c r="F1576" s="164" t="str">
        <f t="shared" si="24"/>
        <v>Putnam-010</v>
      </c>
      <c r="G1576" s="168" t="s">
        <v>7928</v>
      </c>
      <c r="H1576" s="162" t="s">
        <v>5133</v>
      </c>
    </row>
    <row r="1577" spans="1:8" x14ac:dyDescent="0.25">
      <c r="A1577" s="162" t="s">
        <v>5104</v>
      </c>
      <c r="B1577" s="162" t="s">
        <v>5105</v>
      </c>
      <c r="C1577" s="162" t="s">
        <v>530</v>
      </c>
      <c r="D1577" s="162" t="s">
        <v>5134</v>
      </c>
      <c r="E1577" s="163" t="s">
        <v>5135</v>
      </c>
      <c r="F1577" s="164" t="str">
        <f t="shared" si="24"/>
        <v>Putnam-011</v>
      </c>
      <c r="G1577" s="168" t="s">
        <v>7929</v>
      </c>
      <c r="H1577" s="162" t="s">
        <v>5136</v>
      </c>
    </row>
    <row r="1578" spans="1:8" x14ac:dyDescent="0.25">
      <c r="A1578" s="162" t="s">
        <v>5104</v>
      </c>
      <c r="B1578" s="162" t="s">
        <v>5105</v>
      </c>
      <c r="C1578" s="162" t="s">
        <v>534</v>
      </c>
      <c r="D1578" s="162" t="s">
        <v>5137</v>
      </c>
      <c r="E1578" s="163" t="s">
        <v>5138</v>
      </c>
      <c r="F1578" s="164" t="str">
        <f t="shared" si="24"/>
        <v>Putnam-012</v>
      </c>
      <c r="G1578" s="168" t="s">
        <v>7930</v>
      </c>
      <c r="H1578" s="162" t="s">
        <v>5139</v>
      </c>
    </row>
    <row r="1579" spans="1:8" x14ac:dyDescent="0.25">
      <c r="A1579" s="162" t="s">
        <v>5104</v>
      </c>
      <c r="B1579" s="162" t="s">
        <v>5105</v>
      </c>
      <c r="C1579" s="162" t="s">
        <v>538</v>
      </c>
      <c r="D1579" s="162" t="s">
        <v>5140</v>
      </c>
      <c r="E1579" s="163" t="s">
        <v>5141</v>
      </c>
      <c r="F1579" s="164" t="str">
        <f t="shared" si="24"/>
        <v>Putnam-013</v>
      </c>
      <c r="G1579" s="168" t="s">
        <v>7931</v>
      </c>
      <c r="H1579" s="162" t="s">
        <v>5142</v>
      </c>
    </row>
    <row r="1580" spans="1:8" x14ac:dyDescent="0.25">
      <c r="A1580" s="162" t="s">
        <v>5104</v>
      </c>
      <c r="B1580" s="162" t="s">
        <v>5105</v>
      </c>
      <c r="C1580" s="162" t="s">
        <v>542</v>
      </c>
      <c r="D1580" s="162" t="s">
        <v>5143</v>
      </c>
      <c r="E1580" s="163" t="s">
        <v>5144</v>
      </c>
      <c r="F1580" s="164" t="str">
        <f t="shared" si="24"/>
        <v>Putnam-014</v>
      </c>
      <c r="G1580" s="168" t="s">
        <v>7932</v>
      </c>
      <c r="H1580" s="162" t="s">
        <v>5145</v>
      </c>
    </row>
    <row r="1581" spans="1:8" x14ac:dyDescent="0.25">
      <c r="A1581" s="162" t="s">
        <v>5104</v>
      </c>
      <c r="B1581" s="162" t="s">
        <v>5105</v>
      </c>
      <c r="C1581" s="162" t="s">
        <v>546</v>
      </c>
      <c r="D1581" s="162" t="s">
        <v>5146</v>
      </c>
      <c r="E1581" s="163" t="s">
        <v>5147</v>
      </c>
      <c r="F1581" s="164" t="str">
        <f t="shared" si="24"/>
        <v>Putnam-015</v>
      </c>
      <c r="G1581" s="168" t="s">
        <v>7933</v>
      </c>
      <c r="H1581" s="162" t="s">
        <v>5148</v>
      </c>
    </row>
    <row r="1582" spans="1:8" x14ac:dyDescent="0.25">
      <c r="A1582" s="162" t="s">
        <v>5104</v>
      </c>
      <c r="B1582" s="162" t="s">
        <v>5105</v>
      </c>
      <c r="C1582" s="162" t="s">
        <v>550</v>
      </c>
      <c r="D1582" s="162" t="s">
        <v>5149</v>
      </c>
      <c r="E1582" s="163" t="s">
        <v>5150</v>
      </c>
      <c r="F1582" s="164" t="str">
        <f t="shared" si="24"/>
        <v>Putnam-016</v>
      </c>
      <c r="G1582" s="168" t="s">
        <v>7934</v>
      </c>
      <c r="H1582" s="162" t="s">
        <v>5151</v>
      </c>
    </row>
    <row r="1583" spans="1:8" x14ac:dyDescent="0.25">
      <c r="A1583" s="162" t="s">
        <v>5104</v>
      </c>
      <c r="B1583" s="162" t="s">
        <v>5105</v>
      </c>
      <c r="C1583" s="162" t="s">
        <v>554</v>
      </c>
      <c r="D1583" s="162" t="s">
        <v>5152</v>
      </c>
      <c r="E1583" s="163" t="s">
        <v>5153</v>
      </c>
      <c r="F1583" s="164" t="str">
        <f t="shared" si="24"/>
        <v>Putnam-017</v>
      </c>
      <c r="G1583" s="168" t="s">
        <v>7935</v>
      </c>
      <c r="H1583" s="162" t="s">
        <v>5154</v>
      </c>
    </row>
    <row r="1584" spans="1:8" x14ac:dyDescent="0.25">
      <c r="A1584" s="162" t="s">
        <v>5104</v>
      </c>
      <c r="B1584" s="162" t="s">
        <v>5105</v>
      </c>
      <c r="C1584" s="162" t="s">
        <v>558</v>
      </c>
      <c r="D1584" s="162" t="s">
        <v>5155</v>
      </c>
      <c r="E1584" s="163" t="s">
        <v>5156</v>
      </c>
      <c r="F1584" s="164" t="str">
        <f t="shared" si="24"/>
        <v>Putnam-018</v>
      </c>
      <c r="G1584" s="168" t="s">
        <v>7936</v>
      </c>
      <c r="H1584" s="162" t="s">
        <v>5157</v>
      </c>
    </row>
    <row r="1585" spans="1:8" x14ac:dyDescent="0.25">
      <c r="A1585" s="162" t="s">
        <v>5104</v>
      </c>
      <c r="B1585" s="162" t="s">
        <v>5105</v>
      </c>
      <c r="C1585" s="162" t="s">
        <v>562</v>
      </c>
      <c r="D1585" s="162" t="s">
        <v>692</v>
      </c>
      <c r="E1585" s="163" t="s">
        <v>5158</v>
      </c>
      <c r="F1585" s="164" t="str">
        <f t="shared" si="24"/>
        <v>Putnam-019</v>
      </c>
      <c r="G1585" s="168" t="s">
        <v>7937</v>
      </c>
      <c r="H1585" s="162" t="s">
        <v>5159</v>
      </c>
    </row>
    <row r="1586" spans="1:8" x14ac:dyDescent="0.25">
      <c r="A1586" s="162" t="s">
        <v>5104</v>
      </c>
      <c r="B1586" s="162" t="s">
        <v>5105</v>
      </c>
      <c r="C1586" s="162" t="s">
        <v>566</v>
      </c>
      <c r="D1586" s="162" t="s">
        <v>5160</v>
      </c>
      <c r="E1586" s="163" t="s">
        <v>5161</v>
      </c>
      <c r="F1586" s="164" t="str">
        <f t="shared" si="24"/>
        <v>Putnam-020</v>
      </c>
      <c r="G1586" s="168" t="s">
        <v>7938</v>
      </c>
      <c r="H1586" s="162" t="s">
        <v>5162</v>
      </c>
    </row>
    <row r="1587" spans="1:8" x14ac:dyDescent="0.25">
      <c r="A1587" s="162" t="s">
        <v>5163</v>
      </c>
      <c r="B1587" s="162" t="s">
        <v>5164</v>
      </c>
      <c r="C1587" s="162" t="s">
        <v>490</v>
      </c>
      <c r="D1587" s="162" t="s">
        <v>2120</v>
      </c>
      <c r="E1587" s="163" t="s">
        <v>5165</v>
      </c>
      <c r="F1587" s="164" t="str">
        <f t="shared" si="24"/>
        <v>Randolph-001</v>
      </c>
      <c r="G1587" s="168" t="s">
        <v>7939</v>
      </c>
      <c r="H1587" s="162" t="s">
        <v>5166</v>
      </c>
    </row>
    <row r="1588" spans="1:8" x14ac:dyDescent="0.25">
      <c r="A1588" s="162" t="s">
        <v>5163</v>
      </c>
      <c r="B1588" s="162" t="s">
        <v>5164</v>
      </c>
      <c r="C1588" s="162" t="s">
        <v>494</v>
      </c>
      <c r="D1588" s="162" t="s">
        <v>5167</v>
      </c>
      <c r="E1588" s="163" t="s">
        <v>5168</v>
      </c>
      <c r="F1588" s="164" t="str">
        <f t="shared" si="24"/>
        <v>Randolph-002</v>
      </c>
      <c r="G1588" s="168" t="s">
        <v>7940</v>
      </c>
      <c r="H1588" s="162" t="s">
        <v>5169</v>
      </c>
    </row>
    <row r="1589" spans="1:8" x14ac:dyDescent="0.25">
      <c r="A1589" s="162" t="s">
        <v>5163</v>
      </c>
      <c r="B1589" s="162" t="s">
        <v>5164</v>
      </c>
      <c r="C1589" s="162" t="s">
        <v>498</v>
      </c>
      <c r="D1589" s="162" t="s">
        <v>5170</v>
      </c>
      <c r="E1589" s="163" t="s">
        <v>5171</v>
      </c>
      <c r="F1589" s="164" t="str">
        <f t="shared" si="24"/>
        <v>Randolph-003</v>
      </c>
      <c r="G1589" s="168" t="s">
        <v>7941</v>
      </c>
      <c r="H1589" s="162" t="s">
        <v>5172</v>
      </c>
    </row>
    <row r="1590" spans="1:8" x14ac:dyDescent="0.25">
      <c r="A1590" s="162" t="s">
        <v>5163</v>
      </c>
      <c r="B1590" s="162" t="s">
        <v>5164</v>
      </c>
      <c r="C1590" s="162" t="s">
        <v>502</v>
      </c>
      <c r="D1590" s="162" t="s">
        <v>5173</v>
      </c>
      <c r="E1590" s="163" t="s">
        <v>5174</v>
      </c>
      <c r="F1590" s="164" t="str">
        <f t="shared" si="24"/>
        <v>Randolph-004</v>
      </c>
      <c r="G1590" s="168" t="s">
        <v>7942</v>
      </c>
      <c r="H1590" s="162" t="s">
        <v>5175</v>
      </c>
    </row>
    <row r="1591" spans="1:8" x14ac:dyDescent="0.25">
      <c r="A1591" s="162" t="s">
        <v>5163</v>
      </c>
      <c r="B1591" s="162" t="s">
        <v>5164</v>
      </c>
      <c r="C1591" s="162" t="s">
        <v>506</v>
      </c>
      <c r="D1591" s="162" t="s">
        <v>5176</v>
      </c>
      <c r="E1591" s="163" t="s">
        <v>5177</v>
      </c>
      <c r="F1591" s="164" t="str">
        <f t="shared" si="24"/>
        <v>Randolph-005</v>
      </c>
      <c r="G1591" s="168" t="s">
        <v>7943</v>
      </c>
      <c r="H1591" s="162" t="s">
        <v>5178</v>
      </c>
    </row>
    <row r="1592" spans="1:8" x14ac:dyDescent="0.25">
      <c r="A1592" s="162" t="s">
        <v>5163</v>
      </c>
      <c r="B1592" s="162" t="s">
        <v>5164</v>
      </c>
      <c r="C1592" s="162" t="s">
        <v>510</v>
      </c>
      <c r="D1592" s="162" t="s">
        <v>612</v>
      </c>
      <c r="E1592" s="163" t="s">
        <v>5179</v>
      </c>
      <c r="F1592" s="164" t="str">
        <f t="shared" si="24"/>
        <v>Randolph-006</v>
      </c>
      <c r="G1592" s="168" t="s">
        <v>7944</v>
      </c>
      <c r="H1592" s="162" t="s">
        <v>5180</v>
      </c>
    </row>
    <row r="1593" spans="1:8" x14ac:dyDescent="0.25">
      <c r="A1593" s="162" t="s">
        <v>5163</v>
      </c>
      <c r="B1593" s="162" t="s">
        <v>5164</v>
      </c>
      <c r="C1593" s="162" t="s">
        <v>514</v>
      </c>
      <c r="D1593" s="162" t="s">
        <v>652</v>
      </c>
      <c r="E1593" s="163" t="s">
        <v>5181</v>
      </c>
      <c r="F1593" s="164" t="str">
        <f t="shared" si="24"/>
        <v>Randolph-007</v>
      </c>
      <c r="G1593" s="168" t="s">
        <v>7945</v>
      </c>
      <c r="H1593" s="162" t="s">
        <v>5182</v>
      </c>
    </row>
    <row r="1594" spans="1:8" x14ac:dyDescent="0.25">
      <c r="A1594" s="162" t="s">
        <v>5163</v>
      </c>
      <c r="B1594" s="162" t="s">
        <v>5164</v>
      </c>
      <c r="C1594" s="162" t="s">
        <v>518</v>
      </c>
      <c r="D1594" s="162" t="s">
        <v>5183</v>
      </c>
      <c r="E1594" s="163" t="s">
        <v>5184</v>
      </c>
      <c r="F1594" s="164" t="str">
        <f t="shared" si="24"/>
        <v>Randolph-008</v>
      </c>
      <c r="G1594" s="168" t="s">
        <v>7946</v>
      </c>
      <c r="H1594" s="162" t="s">
        <v>5185</v>
      </c>
    </row>
    <row r="1595" spans="1:8" x14ac:dyDescent="0.25">
      <c r="A1595" s="162" t="s">
        <v>5163</v>
      </c>
      <c r="B1595" s="162" t="s">
        <v>5164</v>
      </c>
      <c r="C1595" s="162" t="s">
        <v>522</v>
      </c>
      <c r="D1595" s="162" t="s">
        <v>5186</v>
      </c>
      <c r="E1595" s="163" t="s">
        <v>5187</v>
      </c>
      <c r="F1595" s="164" t="str">
        <f t="shared" si="24"/>
        <v>Randolph-009</v>
      </c>
      <c r="G1595" s="168" t="s">
        <v>7947</v>
      </c>
      <c r="H1595" s="162" t="s">
        <v>5188</v>
      </c>
    </row>
    <row r="1596" spans="1:8" x14ac:dyDescent="0.25">
      <c r="A1596" s="162" t="s">
        <v>5163</v>
      </c>
      <c r="B1596" s="162" t="s">
        <v>5164</v>
      </c>
      <c r="C1596" s="162" t="s">
        <v>526</v>
      </c>
      <c r="D1596" s="162" t="s">
        <v>5189</v>
      </c>
      <c r="E1596" s="163" t="s">
        <v>5190</v>
      </c>
      <c r="F1596" s="164" t="str">
        <f t="shared" si="24"/>
        <v>Randolph-010</v>
      </c>
      <c r="G1596" s="168" t="s">
        <v>7948</v>
      </c>
      <c r="H1596" s="162" t="s">
        <v>5191</v>
      </c>
    </row>
    <row r="1597" spans="1:8" x14ac:dyDescent="0.25">
      <c r="A1597" s="162" t="s">
        <v>5163</v>
      </c>
      <c r="B1597" s="162" t="s">
        <v>5164</v>
      </c>
      <c r="C1597" s="162" t="s">
        <v>530</v>
      </c>
      <c r="D1597" s="162" t="s">
        <v>1423</v>
      </c>
      <c r="E1597" s="163" t="s">
        <v>5192</v>
      </c>
      <c r="F1597" s="164" t="str">
        <f t="shared" si="24"/>
        <v>Randolph-011</v>
      </c>
      <c r="G1597" s="168" t="s">
        <v>7949</v>
      </c>
      <c r="H1597" s="162" t="s">
        <v>5193</v>
      </c>
    </row>
    <row r="1598" spans="1:8" x14ac:dyDescent="0.25">
      <c r="A1598" s="162" t="s">
        <v>5163</v>
      </c>
      <c r="B1598" s="162" t="s">
        <v>5164</v>
      </c>
      <c r="C1598" s="162" t="s">
        <v>534</v>
      </c>
      <c r="D1598" s="162" t="s">
        <v>5194</v>
      </c>
      <c r="E1598" s="163" t="s">
        <v>5195</v>
      </c>
      <c r="F1598" s="164" t="str">
        <f t="shared" si="24"/>
        <v>Randolph-012</v>
      </c>
      <c r="G1598" s="168" t="s">
        <v>7950</v>
      </c>
      <c r="H1598" s="162" t="s">
        <v>5196</v>
      </c>
    </row>
    <row r="1599" spans="1:8" x14ac:dyDescent="0.25">
      <c r="A1599" s="162" t="s">
        <v>5163</v>
      </c>
      <c r="B1599" s="162" t="s">
        <v>5164</v>
      </c>
      <c r="C1599" s="162" t="s">
        <v>538</v>
      </c>
      <c r="D1599" s="162" t="s">
        <v>5197</v>
      </c>
      <c r="E1599" s="163" t="s">
        <v>5198</v>
      </c>
      <c r="F1599" s="164" t="str">
        <f t="shared" si="24"/>
        <v>Randolph-013</v>
      </c>
      <c r="G1599" s="168" t="s">
        <v>7951</v>
      </c>
      <c r="H1599" s="162" t="s">
        <v>5199</v>
      </c>
    </row>
    <row r="1600" spans="1:8" x14ac:dyDescent="0.25">
      <c r="A1600" s="162" t="s">
        <v>5163</v>
      </c>
      <c r="B1600" s="162" t="s">
        <v>5164</v>
      </c>
      <c r="C1600" s="162" t="s">
        <v>542</v>
      </c>
      <c r="D1600" s="162" t="s">
        <v>5200</v>
      </c>
      <c r="E1600" s="163" t="s">
        <v>5201</v>
      </c>
      <c r="F1600" s="164" t="str">
        <f t="shared" si="24"/>
        <v>Randolph-014</v>
      </c>
      <c r="G1600" s="168" t="s">
        <v>7952</v>
      </c>
      <c r="H1600" s="162" t="s">
        <v>3310</v>
      </c>
    </row>
    <row r="1601" spans="1:8" x14ac:dyDescent="0.25">
      <c r="A1601" s="162" t="s">
        <v>5163</v>
      </c>
      <c r="B1601" s="162" t="s">
        <v>5164</v>
      </c>
      <c r="C1601" s="162" t="s">
        <v>546</v>
      </c>
      <c r="D1601" s="162" t="s">
        <v>5202</v>
      </c>
      <c r="E1601" s="163" t="s">
        <v>5203</v>
      </c>
      <c r="F1601" s="164" t="str">
        <f t="shared" si="24"/>
        <v>Randolph-015</v>
      </c>
      <c r="G1601" s="168" t="s">
        <v>7953</v>
      </c>
      <c r="H1601" s="162" t="s">
        <v>5204</v>
      </c>
    </row>
    <row r="1602" spans="1:8" x14ac:dyDescent="0.25">
      <c r="A1602" s="162" t="s">
        <v>5163</v>
      </c>
      <c r="B1602" s="162" t="s">
        <v>5164</v>
      </c>
      <c r="C1602" s="162" t="s">
        <v>550</v>
      </c>
      <c r="D1602" s="162" t="s">
        <v>692</v>
      </c>
      <c r="E1602" s="163" t="s">
        <v>5205</v>
      </c>
      <c r="F1602" s="164" t="str">
        <f t="shared" si="24"/>
        <v>Randolph-016</v>
      </c>
      <c r="G1602" s="168" t="s">
        <v>7954</v>
      </c>
      <c r="H1602" s="162" t="s">
        <v>5206</v>
      </c>
    </row>
    <row r="1603" spans="1:8" x14ac:dyDescent="0.25">
      <c r="A1603" s="162" t="s">
        <v>5163</v>
      </c>
      <c r="B1603" s="162" t="s">
        <v>5164</v>
      </c>
      <c r="C1603" s="162" t="s">
        <v>554</v>
      </c>
      <c r="D1603" s="162" t="s">
        <v>5207</v>
      </c>
      <c r="E1603" s="163" t="s">
        <v>5208</v>
      </c>
      <c r="F1603" s="164" t="str">
        <f t="shared" ref="F1603:F1666" si="25">B1603&amp;"-"&amp;C1603</f>
        <v>Randolph-017</v>
      </c>
      <c r="G1603" s="168" t="s">
        <v>7955</v>
      </c>
      <c r="H1603" s="162" t="s">
        <v>5209</v>
      </c>
    </row>
    <row r="1604" spans="1:8" x14ac:dyDescent="0.25">
      <c r="A1604" s="162" t="s">
        <v>5163</v>
      </c>
      <c r="B1604" s="162" t="s">
        <v>5164</v>
      </c>
      <c r="C1604" s="162" t="s">
        <v>558</v>
      </c>
      <c r="D1604" s="162" t="s">
        <v>700</v>
      </c>
      <c r="E1604" s="163" t="s">
        <v>5210</v>
      </c>
      <c r="F1604" s="164" t="str">
        <f t="shared" si="25"/>
        <v>Randolph-018</v>
      </c>
      <c r="G1604" s="168" t="s">
        <v>7956</v>
      </c>
      <c r="H1604" s="162" t="s">
        <v>5211</v>
      </c>
    </row>
    <row r="1605" spans="1:8" x14ac:dyDescent="0.25">
      <c r="A1605" s="162" t="s">
        <v>5163</v>
      </c>
      <c r="B1605" s="162" t="s">
        <v>5164</v>
      </c>
      <c r="C1605" s="162" t="s">
        <v>562</v>
      </c>
      <c r="D1605" s="162" t="s">
        <v>5212</v>
      </c>
      <c r="E1605" s="163" t="s">
        <v>5213</v>
      </c>
      <c r="F1605" s="164" t="str">
        <f t="shared" si="25"/>
        <v>Randolph-019</v>
      </c>
      <c r="G1605" s="168" t="s">
        <v>7957</v>
      </c>
      <c r="H1605" s="162" t="s">
        <v>5214</v>
      </c>
    </row>
    <row r="1606" spans="1:8" x14ac:dyDescent="0.25">
      <c r="A1606" s="162" t="s">
        <v>5163</v>
      </c>
      <c r="B1606" s="162" t="s">
        <v>5164</v>
      </c>
      <c r="C1606" s="162" t="s">
        <v>566</v>
      </c>
      <c r="D1606" s="162" t="s">
        <v>5215</v>
      </c>
      <c r="E1606" s="163" t="s">
        <v>5216</v>
      </c>
      <c r="F1606" s="164" t="str">
        <f t="shared" si="25"/>
        <v>Randolph-020</v>
      </c>
      <c r="G1606" s="168" t="s">
        <v>7958</v>
      </c>
      <c r="H1606" s="162" t="s">
        <v>3220</v>
      </c>
    </row>
    <row r="1607" spans="1:8" x14ac:dyDescent="0.25">
      <c r="A1607" s="162" t="s">
        <v>5163</v>
      </c>
      <c r="B1607" s="162" t="s">
        <v>5164</v>
      </c>
      <c r="C1607" s="162" t="s">
        <v>570</v>
      </c>
      <c r="D1607" s="162" t="s">
        <v>5217</v>
      </c>
      <c r="E1607" s="163" t="s">
        <v>5218</v>
      </c>
      <c r="F1607" s="164" t="str">
        <f t="shared" si="25"/>
        <v>Randolph-021</v>
      </c>
      <c r="G1607" s="168" t="s">
        <v>7959</v>
      </c>
      <c r="H1607" s="162" t="s">
        <v>5219</v>
      </c>
    </row>
    <row r="1608" spans="1:8" x14ac:dyDescent="0.25">
      <c r="A1608" s="162" t="s">
        <v>5163</v>
      </c>
      <c r="B1608" s="162" t="s">
        <v>5164</v>
      </c>
      <c r="C1608" s="162" t="s">
        <v>3895</v>
      </c>
      <c r="D1608" s="162" t="s">
        <v>5220</v>
      </c>
      <c r="E1608" s="163" t="s">
        <v>5221</v>
      </c>
      <c r="F1608" s="164" t="str">
        <f t="shared" si="25"/>
        <v>Randolph-099</v>
      </c>
      <c r="G1608" s="168" t="s">
        <v>7960</v>
      </c>
      <c r="H1608" s="162" t="s">
        <v>5222</v>
      </c>
    </row>
    <row r="1609" spans="1:8" x14ac:dyDescent="0.25">
      <c r="A1609" s="162" t="s">
        <v>5223</v>
      </c>
      <c r="B1609" s="162" t="s">
        <v>5224</v>
      </c>
      <c r="C1609" s="162" t="s">
        <v>490</v>
      </c>
      <c r="D1609" s="162" t="s">
        <v>3936</v>
      </c>
      <c r="E1609" s="163" t="s">
        <v>5225</v>
      </c>
      <c r="F1609" s="164" t="str">
        <f t="shared" si="25"/>
        <v>Ripley-001</v>
      </c>
      <c r="G1609" s="168" t="s">
        <v>7961</v>
      </c>
      <c r="H1609" s="162" t="s">
        <v>5226</v>
      </c>
    </row>
    <row r="1610" spans="1:8" x14ac:dyDescent="0.25">
      <c r="A1610" s="162" t="s">
        <v>5223</v>
      </c>
      <c r="B1610" s="162" t="s">
        <v>5224</v>
      </c>
      <c r="C1610" s="162" t="s">
        <v>494</v>
      </c>
      <c r="D1610" s="162" t="s">
        <v>5227</v>
      </c>
      <c r="E1610" s="163" t="s">
        <v>5228</v>
      </c>
      <c r="F1610" s="164" t="str">
        <f t="shared" si="25"/>
        <v>Ripley-002</v>
      </c>
      <c r="G1610" s="168" t="s">
        <v>7962</v>
      </c>
      <c r="H1610" s="162" t="s">
        <v>5229</v>
      </c>
    </row>
    <row r="1611" spans="1:8" x14ac:dyDescent="0.25">
      <c r="A1611" s="162" t="s">
        <v>5223</v>
      </c>
      <c r="B1611" s="162" t="s">
        <v>5224</v>
      </c>
      <c r="C1611" s="162" t="s">
        <v>498</v>
      </c>
      <c r="D1611" s="162" t="s">
        <v>5230</v>
      </c>
      <c r="E1611" s="163" t="s">
        <v>5231</v>
      </c>
      <c r="F1611" s="164" t="str">
        <f t="shared" si="25"/>
        <v>Ripley-003</v>
      </c>
      <c r="G1611" s="168" t="s">
        <v>7963</v>
      </c>
      <c r="H1611" s="162" t="s">
        <v>5232</v>
      </c>
    </row>
    <row r="1612" spans="1:8" x14ac:dyDescent="0.25">
      <c r="A1612" s="162" t="s">
        <v>5223</v>
      </c>
      <c r="B1612" s="162" t="s">
        <v>5224</v>
      </c>
      <c r="C1612" s="162" t="s">
        <v>502</v>
      </c>
      <c r="D1612" s="162" t="s">
        <v>5233</v>
      </c>
      <c r="E1612" s="163" t="s">
        <v>5234</v>
      </c>
      <c r="F1612" s="164" t="str">
        <f t="shared" si="25"/>
        <v>Ripley-004</v>
      </c>
      <c r="G1612" s="168" t="s">
        <v>7964</v>
      </c>
      <c r="H1612" s="162" t="s">
        <v>5235</v>
      </c>
    </row>
    <row r="1613" spans="1:8" x14ac:dyDescent="0.25">
      <c r="A1613" s="162" t="s">
        <v>5223</v>
      </c>
      <c r="B1613" s="162" t="s">
        <v>5224</v>
      </c>
      <c r="C1613" s="162" t="s">
        <v>506</v>
      </c>
      <c r="D1613" s="162" t="s">
        <v>2550</v>
      </c>
      <c r="E1613" s="163" t="s">
        <v>5236</v>
      </c>
      <c r="F1613" s="164" t="str">
        <f t="shared" si="25"/>
        <v>Ripley-005</v>
      </c>
      <c r="G1613" s="168" t="s">
        <v>7965</v>
      </c>
      <c r="H1613" s="162" t="s">
        <v>5237</v>
      </c>
    </row>
    <row r="1614" spans="1:8" x14ac:dyDescent="0.25">
      <c r="A1614" s="162" t="s">
        <v>5223</v>
      </c>
      <c r="B1614" s="162" t="s">
        <v>5224</v>
      </c>
      <c r="C1614" s="162" t="s">
        <v>510</v>
      </c>
      <c r="D1614" s="162" t="s">
        <v>934</v>
      </c>
      <c r="E1614" s="163" t="s">
        <v>5238</v>
      </c>
      <c r="F1614" s="164" t="str">
        <f t="shared" si="25"/>
        <v>Ripley-006</v>
      </c>
      <c r="G1614" s="168" t="s">
        <v>7966</v>
      </c>
      <c r="H1614" s="162" t="s">
        <v>5239</v>
      </c>
    </row>
    <row r="1615" spans="1:8" x14ac:dyDescent="0.25">
      <c r="A1615" s="162" t="s">
        <v>5223</v>
      </c>
      <c r="B1615" s="162" t="s">
        <v>5224</v>
      </c>
      <c r="C1615" s="162" t="s">
        <v>514</v>
      </c>
      <c r="D1615" s="162" t="s">
        <v>5240</v>
      </c>
      <c r="E1615" s="163" t="s">
        <v>5241</v>
      </c>
      <c r="F1615" s="164" t="str">
        <f t="shared" si="25"/>
        <v>Ripley-007</v>
      </c>
      <c r="G1615" s="168" t="s">
        <v>7967</v>
      </c>
      <c r="H1615" s="162" t="s">
        <v>3866</v>
      </c>
    </row>
    <row r="1616" spans="1:8" x14ac:dyDescent="0.25">
      <c r="A1616" s="162" t="s">
        <v>5223</v>
      </c>
      <c r="B1616" s="162" t="s">
        <v>5224</v>
      </c>
      <c r="C1616" s="162" t="s">
        <v>518</v>
      </c>
      <c r="D1616" s="162" t="s">
        <v>5242</v>
      </c>
      <c r="E1616" s="163" t="s">
        <v>5243</v>
      </c>
      <c r="F1616" s="164" t="str">
        <f t="shared" si="25"/>
        <v>Ripley-008</v>
      </c>
      <c r="G1616" s="168" t="s">
        <v>7968</v>
      </c>
      <c r="H1616" s="162" t="s">
        <v>5244</v>
      </c>
    </row>
    <row r="1617" spans="1:8" x14ac:dyDescent="0.25">
      <c r="A1617" s="162" t="s">
        <v>5223</v>
      </c>
      <c r="B1617" s="162" t="s">
        <v>5224</v>
      </c>
      <c r="C1617" s="162" t="s">
        <v>522</v>
      </c>
      <c r="D1617" s="162" t="s">
        <v>2623</v>
      </c>
      <c r="E1617" s="163" t="s">
        <v>5245</v>
      </c>
      <c r="F1617" s="164" t="str">
        <f t="shared" si="25"/>
        <v>Ripley-009</v>
      </c>
      <c r="G1617" s="168" t="s">
        <v>7969</v>
      </c>
      <c r="H1617" s="162" t="s">
        <v>5246</v>
      </c>
    </row>
    <row r="1618" spans="1:8" x14ac:dyDescent="0.25">
      <c r="A1618" s="162" t="s">
        <v>5223</v>
      </c>
      <c r="B1618" s="162" t="s">
        <v>5224</v>
      </c>
      <c r="C1618" s="162" t="s">
        <v>526</v>
      </c>
      <c r="D1618" s="162" t="s">
        <v>5247</v>
      </c>
      <c r="E1618" s="163" t="s">
        <v>5248</v>
      </c>
      <c r="F1618" s="164" t="str">
        <f t="shared" si="25"/>
        <v>Ripley-010</v>
      </c>
      <c r="G1618" s="168" t="s">
        <v>7970</v>
      </c>
      <c r="H1618" s="162" t="s">
        <v>5249</v>
      </c>
    </row>
    <row r="1619" spans="1:8" x14ac:dyDescent="0.25">
      <c r="A1619" s="162" t="s">
        <v>5223</v>
      </c>
      <c r="B1619" s="162" t="s">
        <v>5224</v>
      </c>
      <c r="C1619" s="162" t="s">
        <v>530</v>
      </c>
      <c r="D1619" s="162" t="s">
        <v>955</v>
      </c>
      <c r="E1619" s="163" t="s">
        <v>5250</v>
      </c>
      <c r="F1619" s="164" t="str">
        <f t="shared" si="25"/>
        <v>Ripley-011</v>
      </c>
      <c r="G1619" s="168" t="s">
        <v>7971</v>
      </c>
      <c r="H1619" s="162" t="s">
        <v>5251</v>
      </c>
    </row>
    <row r="1620" spans="1:8" x14ac:dyDescent="0.25">
      <c r="A1620" s="162" t="s">
        <v>5223</v>
      </c>
      <c r="B1620" s="162" t="s">
        <v>5224</v>
      </c>
      <c r="C1620" s="162" t="s">
        <v>534</v>
      </c>
      <c r="D1620" s="162" t="s">
        <v>5252</v>
      </c>
      <c r="E1620" s="163" t="s">
        <v>5253</v>
      </c>
      <c r="F1620" s="164" t="str">
        <f t="shared" si="25"/>
        <v>Ripley-012</v>
      </c>
      <c r="G1620" s="168" t="s">
        <v>7972</v>
      </c>
      <c r="H1620" s="162" t="s">
        <v>5254</v>
      </c>
    </row>
    <row r="1621" spans="1:8" x14ac:dyDescent="0.25">
      <c r="A1621" s="162" t="s">
        <v>5223</v>
      </c>
      <c r="B1621" s="162" t="s">
        <v>5224</v>
      </c>
      <c r="C1621" s="162" t="s">
        <v>538</v>
      </c>
      <c r="D1621" s="162" t="s">
        <v>3594</v>
      </c>
      <c r="E1621" s="163" t="s">
        <v>5255</v>
      </c>
      <c r="F1621" s="164" t="str">
        <f t="shared" si="25"/>
        <v>Ripley-013</v>
      </c>
      <c r="G1621" s="168" t="s">
        <v>7973</v>
      </c>
      <c r="H1621" s="162" t="s">
        <v>5256</v>
      </c>
    </row>
    <row r="1622" spans="1:8" x14ac:dyDescent="0.25">
      <c r="A1622" s="162" t="s">
        <v>5223</v>
      </c>
      <c r="B1622" s="162" t="s">
        <v>5224</v>
      </c>
      <c r="C1622" s="162" t="s">
        <v>542</v>
      </c>
      <c r="D1622" s="162" t="s">
        <v>5257</v>
      </c>
      <c r="E1622" s="163" t="s">
        <v>5258</v>
      </c>
      <c r="F1622" s="164" t="str">
        <f t="shared" si="25"/>
        <v>Ripley-014</v>
      </c>
      <c r="G1622" s="168" t="s">
        <v>7974</v>
      </c>
      <c r="H1622" s="162" t="s">
        <v>5259</v>
      </c>
    </row>
    <row r="1623" spans="1:8" x14ac:dyDescent="0.25">
      <c r="A1623" s="162" t="s">
        <v>5223</v>
      </c>
      <c r="B1623" s="162" t="s">
        <v>5224</v>
      </c>
      <c r="C1623" s="162" t="s">
        <v>546</v>
      </c>
      <c r="D1623" s="162" t="s">
        <v>5260</v>
      </c>
      <c r="E1623" s="163" t="s">
        <v>5261</v>
      </c>
      <c r="F1623" s="164" t="str">
        <f t="shared" si="25"/>
        <v>Ripley-015</v>
      </c>
      <c r="G1623" s="168" t="s">
        <v>7975</v>
      </c>
      <c r="H1623" s="162" t="s">
        <v>5262</v>
      </c>
    </row>
    <row r="1624" spans="1:8" x14ac:dyDescent="0.25">
      <c r="A1624" s="162" t="s">
        <v>5223</v>
      </c>
      <c r="B1624" s="162" t="s">
        <v>5224</v>
      </c>
      <c r="C1624" s="162" t="s">
        <v>550</v>
      </c>
      <c r="D1624" s="162" t="s">
        <v>5263</v>
      </c>
      <c r="E1624" s="163" t="s">
        <v>5264</v>
      </c>
      <c r="F1624" s="164" t="str">
        <f t="shared" si="25"/>
        <v>Ripley-016</v>
      </c>
      <c r="G1624" s="168" t="s">
        <v>7976</v>
      </c>
      <c r="H1624" s="162" t="s">
        <v>5265</v>
      </c>
    </row>
    <row r="1625" spans="1:8" x14ac:dyDescent="0.25">
      <c r="A1625" s="162" t="s">
        <v>5223</v>
      </c>
      <c r="B1625" s="162" t="s">
        <v>5224</v>
      </c>
      <c r="C1625" s="162" t="s">
        <v>554</v>
      </c>
      <c r="D1625" s="162" t="s">
        <v>5266</v>
      </c>
      <c r="E1625" s="163" t="s">
        <v>5267</v>
      </c>
      <c r="F1625" s="164" t="str">
        <f t="shared" si="25"/>
        <v>Ripley-017</v>
      </c>
      <c r="G1625" s="168" t="s">
        <v>7977</v>
      </c>
      <c r="H1625" s="162" t="s">
        <v>5268</v>
      </c>
    </row>
    <row r="1626" spans="1:8" x14ac:dyDescent="0.25">
      <c r="A1626" s="162" t="s">
        <v>5223</v>
      </c>
      <c r="B1626" s="162" t="s">
        <v>5224</v>
      </c>
      <c r="C1626" s="162" t="s">
        <v>558</v>
      </c>
      <c r="D1626" s="162" t="s">
        <v>5269</v>
      </c>
      <c r="E1626" s="163" t="s">
        <v>5270</v>
      </c>
      <c r="F1626" s="164" t="str">
        <f t="shared" si="25"/>
        <v>Ripley-018</v>
      </c>
      <c r="G1626" s="168" t="s">
        <v>7978</v>
      </c>
      <c r="H1626" s="162" t="s">
        <v>5271</v>
      </c>
    </row>
    <row r="1627" spans="1:8" x14ac:dyDescent="0.25">
      <c r="A1627" s="162" t="s">
        <v>5223</v>
      </c>
      <c r="B1627" s="162" t="s">
        <v>5224</v>
      </c>
      <c r="C1627" s="162" t="s">
        <v>562</v>
      </c>
      <c r="D1627" s="162" t="s">
        <v>5272</v>
      </c>
      <c r="E1627" s="163" t="s">
        <v>5273</v>
      </c>
      <c r="F1627" s="164" t="str">
        <f t="shared" si="25"/>
        <v>Ripley-019</v>
      </c>
      <c r="G1627" s="168" t="s">
        <v>7979</v>
      </c>
      <c r="H1627" s="162" t="s">
        <v>5274</v>
      </c>
    </row>
    <row r="1628" spans="1:8" x14ac:dyDescent="0.25">
      <c r="A1628" s="162" t="s">
        <v>5223</v>
      </c>
      <c r="B1628" s="162" t="s">
        <v>5224</v>
      </c>
      <c r="C1628" s="162" t="s">
        <v>566</v>
      </c>
      <c r="D1628" s="162" t="s">
        <v>5275</v>
      </c>
      <c r="E1628" s="163" t="s">
        <v>5276</v>
      </c>
      <c r="F1628" s="164" t="str">
        <f t="shared" si="25"/>
        <v>Ripley-020</v>
      </c>
      <c r="G1628" s="168" t="s">
        <v>7980</v>
      </c>
      <c r="H1628" s="162" t="s">
        <v>5277</v>
      </c>
    </row>
    <row r="1629" spans="1:8" x14ac:dyDescent="0.25">
      <c r="A1629" s="162" t="s">
        <v>5223</v>
      </c>
      <c r="B1629" s="162" t="s">
        <v>5224</v>
      </c>
      <c r="C1629" s="162" t="s">
        <v>570</v>
      </c>
      <c r="D1629" s="162" t="s">
        <v>981</v>
      </c>
      <c r="E1629" s="163" t="s">
        <v>5278</v>
      </c>
      <c r="F1629" s="164" t="str">
        <f t="shared" si="25"/>
        <v>Ripley-021</v>
      </c>
      <c r="G1629" s="168" t="s">
        <v>7981</v>
      </c>
      <c r="H1629" s="162" t="s">
        <v>5279</v>
      </c>
    </row>
    <row r="1630" spans="1:8" x14ac:dyDescent="0.25">
      <c r="A1630" s="162" t="s">
        <v>5223</v>
      </c>
      <c r="B1630" s="162" t="s">
        <v>5224</v>
      </c>
      <c r="C1630" s="162" t="s">
        <v>574</v>
      </c>
      <c r="D1630" s="162" t="s">
        <v>5280</v>
      </c>
      <c r="E1630" s="163" t="s">
        <v>5281</v>
      </c>
      <c r="F1630" s="164" t="str">
        <f t="shared" si="25"/>
        <v>Ripley-022</v>
      </c>
      <c r="G1630" s="168" t="s">
        <v>7982</v>
      </c>
      <c r="H1630" s="162" t="s">
        <v>1534</v>
      </c>
    </row>
    <row r="1631" spans="1:8" x14ac:dyDescent="0.25">
      <c r="A1631" s="162" t="s">
        <v>5282</v>
      </c>
      <c r="B1631" s="162" t="s">
        <v>5283</v>
      </c>
      <c r="C1631" s="162" t="s">
        <v>490</v>
      </c>
      <c r="D1631" s="162" t="s">
        <v>4867</v>
      </c>
      <c r="E1631" s="163" t="s">
        <v>5284</v>
      </c>
      <c r="F1631" s="164" t="str">
        <f t="shared" si="25"/>
        <v>Rush-001</v>
      </c>
      <c r="G1631" s="168" t="s">
        <v>7983</v>
      </c>
      <c r="H1631" s="162" t="s">
        <v>5285</v>
      </c>
    </row>
    <row r="1632" spans="1:8" x14ac:dyDescent="0.25">
      <c r="A1632" s="162" t="s">
        <v>5282</v>
      </c>
      <c r="B1632" s="162" t="s">
        <v>5283</v>
      </c>
      <c r="C1632" s="162" t="s">
        <v>494</v>
      </c>
      <c r="D1632" s="162" t="s">
        <v>861</v>
      </c>
      <c r="E1632" s="163" t="s">
        <v>5286</v>
      </c>
      <c r="F1632" s="164" t="str">
        <f t="shared" si="25"/>
        <v>Rush-002</v>
      </c>
      <c r="G1632" s="168" t="s">
        <v>7984</v>
      </c>
      <c r="H1632" s="162" t="s">
        <v>5287</v>
      </c>
    </row>
    <row r="1633" spans="1:8" x14ac:dyDescent="0.25">
      <c r="A1633" s="162" t="s">
        <v>5282</v>
      </c>
      <c r="B1633" s="162" t="s">
        <v>5283</v>
      </c>
      <c r="C1633" s="162" t="s">
        <v>498</v>
      </c>
      <c r="D1633" s="162" t="s">
        <v>914</v>
      </c>
      <c r="E1633" s="163" t="s">
        <v>5288</v>
      </c>
      <c r="F1633" s="164" t="str">
        <f t="shared" si="25"/>
        <v>Rush-003</v>
      </c>
      <c r="G1633" s="168" t="s">
        <v>7985</v>
      </c>
      <c r="H1633" s="162" t="s">
        <v>5289</v>
      </c>
    </row>
    <row r="1634" spans="1:8" x14ac:dyDescent="0.25">
      <c r="A1634" s="162" t="s">
        <v>5282</v>
      </c>
      <c r="B1634" s="162" t="s">
        <v>5283</v>
      </c>
      <c r="C1634" s="162" t="s">
        <v>502</v>
      </c>
      <c r="D1634" s="162" t="s">
        <v>5290</v>
      </c>
      <c r="E1634" s="163" t="s">
        <v>5291</v>
      </c>
      <c r="F1634" s="164" t="str">
        <f t="shared" si="25"/>
        <v>Rush-004</v>
      </c>
      <c r="G1634" s="168" t="s">
        <v>7986</v>
      </c>
      <c r="H1634" s="162" t="s">
        <v>5292</v>
      </c>
    </row>
    <row r="1635" spans="1:8" x14ac:dyDescent="0.25">
      <c r="A1635" s="162" t="s">
        <v>5282</v>
      </c>
      <c r="B1635" s="162" t="s">
        <v>5283</v>
      </c>
      <c r="C1635" s="162" t="s">
        <v>506</v>
      </c>
      <c r="D1635" s="162" t="s">
        <v>5293</v>
      </c>
      <c r="E1635" s="163" t="s">
        <v>5294</v>
      </c>
      <c r="F1635" s="164" t="str">
        <f t="shared" si="25"/>
        <v>Rush-005</v>
      </c>
      <c r="G1635" s="168" t="s">
        <v>7987</v>
      </c>
      <c r="H1635" s="162" t="s">
        <v>5295</v>
      </c>
    </row>
    <row r="1636" spans="1:8" x14ac:dyDescent="0.25">
      <c r="A1636" s="162" t="s">
        <v>5282</v>
      </c>
      <c r="B1636" s="162" t="s">
        <v>5283</v>
      </c>
      <c r="C1636" s="162" t="s">
        <v>510</v>
      </c>
      <c r="D1636" s="162" t="s">
        <v>5296</v>
      </c>
      <c r="E1636" s="163" t="s">
        <v>5297</v>
      </c>
      <c r="F1636" s="164" t="str">
        <f t="shared" si="25"/>
        <v>Rush-006</v>
      </c>
      <c r="G1636" s="168" t="s">
        <v>7988</v>
      </c>
      <c r="H1636" s="162" t="s">
        <v>5298</v>
      </c>
    </row>
    <row r="1637" spans="1:8" x14ac:dyDescent="0.25">
      <c r="A1637" s="162" t="s">
        <v>5282</v>
      </c>
      <c r="B1637" s="162" t="s">
        <v>5283</v>
      </c>
      <c r="C1637" s="162" t="s">
        <v>514</v>
      </c>
      <c r="D1637" s="162" t="s">
        <v>894</v>
      </c>
      <c r="E1637" s="163" t="s">
        <v>5299</v>
      </c>
      <c r="F1637" s="164" t="str">
        <f t="shared" si="25"/>
        <v>Rush-007</v>
      </c>
      <c r="G1637" s="168" t="s">
        <v>7989</v>
      </c>
      <c r="H1637" s="162" t="s">
        <v>5300</v>
      </c>
    </row>
    <row r="1638" spans="1:8" x14ac:dyDescent="0.25">
      <c r="A1638" s="162" t="s">
        <v>5282</v>
      </c>
      <c r="B1638" s="162" t="s">
        <v>5283</v>
      </c>
      <c r="C1638" s="162" t="s">
        <v>518</v>
      </c>
      <c r="D1638" s="162" t="s">
        <v>4509</v>
      </c>
      <c r="E1638" s="163" t="s">
        <v>5301</v>
      </c>
      <c r="F1638" s="164" t="str">
        <f t="shared" si="25"/>
        <v>Rush-008</v>
      </c>
      <c r="G1638" s="168" t="s">
        <v>7990</v>
      </c>
      <c r="H1638" s="162" t="s">
        <v>5302</v>
      </c>
    </row>
    <row r="1639" spans="1:8" x14ac:dyDescent="0.25">
      <c r="A1639" s="162" t="s">
        <v>5282</v>
      </c>
      <c r="B1639" s="162" t="s">
        <v>5283</v>
      </c>
      <c r="C1639" s="162" t="s">
        <v>522</v>
      </c>
      <c r="D1639" s="162" t="s">
        <v>5303</v>
      </c>
      <c r="E1639" s="163" t="s">
        <v>5304</v>
      </c>
      <c r="F1639" s="164" t="str">
        <f t="shared" si="25"/>
        <v>Rush-009</v>
      </c>
      <c r="G1639" s="168" t="s">
        <v>7991</v>
      </c>
      <c r="H1639" s="162" t="s">
        <v>5305</v>
      </c>
    </row>
    <row r="1640" spans="1:8" x14ac:dyDescent="0.25">
      <c r="A1640" s="162" t="s">
        <v>5282</v>
      </c>
      <c r="B1640" s="162" t="s">
        <v>5283</v>
      </c>
      <c r="C1640" s="162" t="s">
        <v>526</v>
      </c>
      <c r="D1640" s="162" t="s">
        <v>5306</v>
      </c>
      <c r="E1640" s="163" t="s">
        <v>5307</v>
      </c>
      <c r="F1640" s="164" t="str">
        <f t="shared" si="25"/>
        <v>Rush-010</v>
      </c>
      <c r="G1640" s="168" t="s">
        <v>7992</v>
      </c>
      <c r="H1640" s="162" t="s">
        <v>5308</v>
      </c>
    </row>
    <row r="1641" spans="1:8" x14ac:dyDescent="0.25">
      <c r="A1641" s="162" t="s">
        <v>5282</v>
      </c>
      <c r="B1641" s="162" t="s">
        <v>5283</v>
      </c>
      <c r="C1641" s="162" t="s">
        <v>530</v>
      </c>
      <c r="D1641" s="162" t="s">
        <v>5309</v>
      </c>
      <c r="E1641" s="163" t="s">
        <v>5310</v>
      </c>
      <c r="F1641" s="164" t="str">
        <f t="shared" si="25"/>
        <v>Rush-011</v>
      </c>
      <c r="G1641" s="168" t="s">
        <v>7993</v>
      </c>
      <c r="H1641" s="162" t="s">
        <v>5311</v>
      </c>
    </row>
    <row r="1642" spans="1:8" x14ac:dyDescent="0.25">
      <c r="A1642" s="162" t="s">
        <v>5282</v>
      </c>
      <c r="B1642" s="162" t="s">
        <v>5283</v>
      </c>
      <c r="C1642" s="162" t="s">
        <v>534</v>
      </c>
      <c r="D1642" s="162" t="s">
        <v>900</v>
      </c>
      <c r="E1642" s="163" t="s">
        <v>5312</v>
      </c>
      <c r="F1642" s="164" t="str">
        <f t="shared" si="25"/>
        <v>Rush-012</v>
      </c>
      <c r="G1642" s="168" t="s">
        <v>7994</v>
      </c>
      <c r="H1642" s="162" t="s">
        <v>5313</v>
      </c>
    </row>
    <row r="1643" spans="1:8" x14ac:dyDescent="0.25">
      <c r="A1643" s="162" t="s">
        <v>5282</v>
      </c>
      <c r="B1643" s="162" t="s">
        <v>5283</v>
      </c>
      <c r="C1643" s="162" t="s">
        <v>538</v>
      </c>
      <c r="D1643" s="162" t="s">
        <v>5314</v>
      </c>
      <c r="E1643" s="163" t="s">
        <v>5315</v>
      </c>
      <c r="F1643" s="164" t="str">
        <f t="shared" si="25"/>
        <v>Rush-013</v>
      </c>
      <c r="G1643" s="168" t="s">
        <v>7995</v>
      </c>
      <c r="H1643" s="162" t="s">
        <v>5316</v>
      </c>
    </row>
    <row r="1644" spans="1:8" x14ac:dyDescent="0.25">
      <c r="A1644" s="162" t="s">
        <v>5282</v>
      </c>
      <c r="B1644" s="162" t="s">
        <v>5283</v>
      </c>
      <c r="C1644" s="162" t="s">
        <v>542</v>
      </c>
      <c r="D1644" s="162" t="s">
        <v>3093</v>
      </c>
      <c r="E1644" s="163" t="s">
        <v>5317</v>
      </c>
      <c r="F1644" s="164" t="str">
        <f t="shared" si="25"/>
        <v>Rush-014</v>
      </c>
      <c r="G1644" s="168" t="s">
        <v>7996</v>
      </c>
      <c r="H1644" s="162" t="s">
        <v>5318</v>
      </c>
    </row>
    <row r="1645" spans="1:8" x14ac:dyDescent="0.25">
      <c r="A1645" s="162" t="s">
        <v>5282</v>
      </c>
      <c r="B1645" s="162" t="s">
        <v>5283</v>
      </c>
      <c r="C1645" s="162" t="s">
        <v>546</v>
      </c>
      <c r="D1645" s="162" t="s">
        <v>929</v>
      </c>
      <c r="E1645" s="163" t="s">
        <v>5319</v>
      </c>
      <c r="F1645" s="164" t="str">
        <f t="shared" si="25"/>
        <v>Rush-015</v>
      </c>
      <c r="G1645" s="168" t="s">
        <v>7997</v>
      </c>
      <c r="H1645" s="162" t="s">
        <v>5320</v>
      </c>
    </row>
    <row r="1646" spans="1:8" x14ac:dyDescent="0.25">
      <c r="A1646" s="162" t="s">
        <v>5282</v>
      </c>
      <c r="B1646" s="162" t="s">
        <v>5283</v>
      </c>
      <c r="C1646" s="162" t="s">
        <v>550</v>
      </c>
      <c r="D1646" s="162" t="s">
        <v>5321</v>
      </c>
      <c r="E1646" s="163" t="s">
        <v>5322</v>
      </c>
      <c r="F1646" s="164" t="str">
        <f t="shared" si="25"/>
        <v>Rush-016</v>
      </c>
      <c r="G1646" s="168" t="s">
        <v>7998</v>
      </c>
      <c r="H1646" s="162" t="s">
        <v>5323</v>
      </c>
    </row>
    <row r="1647" spans="1:8" x14ac:dyDescent="0.25">
      <c r="A1647" s="162" t="s">
        <v>5324</v>
      </c>
      <c r="B1647" s="162" t="s">
        <v>684</v>
      </c>
      <c r="C1647" s="162" t="s">
        <v>490</v>
      </c>
      <c r="D1647" s="162" t="s">
        <v>5325</v>
      </c>
      <c r="E1647" s="163" t="s">
        <v>5326</v>
      </c>
      <c r="F1647" s="164" t="str">
        <f t="shared" si="25"/>
        <v>St. Joseph-001</v>
      </c>
      <c r="G1647" s="168" t="s">
        <v>7999</v>
      </c>
      <c r="H1647" s="162" t="s">
        <v>5327</v>
      </c>
    </row>
    <row r="1648" spans="1:8" x14ac:dyDescent="0.25">
      <c r="A1648" s="162" t="s">
        <v>5324</v>
      </c>
      <c r="B1648" s="162" t="s">
        <v>684</v>
      </c>
      <c r="C1648" s="162" t="s">
        <v>494</v>
      </c>
      <c r="D1648" s="162" t="s">
        <v>5328</v>
      </c>
      <c r="E1648" s="163" t="s">
        <v>5329</v>
      </c>
      <c r="F1648" s="164" t="str">
        <f t="shared" si="25"/>
        <v>St. Joseph-002</v>
      </c>
      <c r="G1648" s="168" t="s">
        <v>8000</v>
      </c>
      <c r="H1648" s="162" t="s">
        <v>5330</v>
      </c>
    </row>
    <row r="1649" spans="1:8" x14ac:dyDescent="0.25">
      <c r="A1649" s="162" t="s">
        <v>5324</v>
      </c>
      <c r="B1649" s="162" t="s">
        <v>684</v>
      </c>
      <c r="C1649" s="162" t="s">
        <v>498</v>
      </c>
      <c r="D1649" s="162" t="s">
        <v>2735</v>
      </c>
      <c r="E1649" s="163" t="s">
        <v>5331</v>
      </c>
      <c r="F1649" s="164" t="str">
        <f t="shared" si="25"/>
        <v>St. Joseph-003</v>
      </c>
      <c r="G1649" s="168" t="s">
        <v>8001</v>
      </c>
      <c r="H1649" s="162" t="s">
        <v>5332</v>
      </c>
    </row>
    <row r="1650" spans="1:8" x14ac:dyDescent="0.25">
      <c r="A1650" s="162" t="s">
        <v>5324</v>
      </c>
      <c r="B1650" s="162" t="s">
        <v>684</v>
      </c>
      <c r="C1650" s="162" t="s">
        <v>502</v>
      </c>
      <c r="D1650" s="162" t="s">
        <v>5333</v>
      </c>
      <c r="E1650" s="163" t="s">
        <v>5334</v>
      </c>
      <c r="F1650" s="164" t="str">
        <f t="shared" si="25"/>
        <v>St. Joseph-004</v>
      </c>
      <c r="G1650" s="168" t="s">
        <v>8002</v>
      </c>
      <c r="H1650" s="162" t="s">
        <v>5335</v>
      </c>
    </row>
    <row r="1651" spans="1:8" x14ac:dyDescent="0.25">
      <c r="A1651" s="162" t="s">
        <v>5324</v>
      </c>
      <c r="B1651" s="162" t="s">
        <v>684</v>
      </c>
      <c r="C1651" s="162" t="s">
        <v>506</v>
      </c>
      <c r="D1651" s="162" t="s">
        <v>5336</v>
      </c>
      <c r="E1651" s="163" t="s">
        <v>5337</v>
      </c>
      <c r="F1651" s="164" t="str">
        <f t="shared" si="25"/>
        <v>St. Joseph-005</v>
      </c>
      <c r="G1651" s="168" t="s">
        <v>8003</v>
      </c>
      <c r="H1651" s="162" t="s">
        <v>5338</v>
      </c>
    </row>
    <row r="1652" spans="1:8" x14ac:dyDescent="0.25">
      <c r="A1652" s="162" t="s">
        <v>5324</v>
      </c>
      <c r="B1652" s="162" t="s">
        <v>684</v>
      </c>
      <c r="C1652" s="162" t="s">
        <v>510</v>
      </c>
      <c r="D1652" s="162" t="s">
        <v>5339</v>
      </c>
      <c r="E1652" s="163" t="s">
        <v>5340</v>
      </c>
      <c r="F1652" s="164" t="str">
        <f t="shared" si="25"/>
        <v>St. Joseph-006</v>
      </c>
      <c r="G1652" s="168" t="s">
        <v>8004</v>
      </c>
      <c r="H1652" s="162" t="s">
        <v>5332</v>
      </c>
    </row>
    <row r="1653" spans="1:8" x14ac:dyDescent="0.25">
      <c r="A1653" s="162" t="s">
        <v>5324</v>
      </c>
      <c r="B1653" s="162" t="s">
        <v>684</v>
      </c>
      <c r="C1653" s="162" t="s">
        <v>514</v>
      </c>
      <c r="D1653" s="162" t="s">
        <v>5341</v>
      </c>
      <c r="E1653" s="163" t="s">
        <v>5342</v>
      </c>
      <c r="F1653" s="164" t="str">
        <f t="shared" si="25"/>
        <v>St. Joseph-007</v>
      </c>
      <c r="G1653" s="168" t="s">
        <v>8005</v>
      </c>
      <c r="H1653" s="162" t="s">
        <v>5343</v>
      </c>
    </row>
    <row r="1654" spans="1:8" x14ac:dyDescent="0.25">
      <c r="A1654" s="162" t="s">
        <v>5324</v>
      </c>
      <c r="B1654" s="162" t="s">
        <v>684</v>
      </c>
      <c r="C1654" s="162" t="s">
        <v>518</v>
      </c>
      <c r="D1654" s="162" t="s">
        <v>5344</v>
      </c>
      <c r="E1654" s="163" t="s">
        <v>5345</v>
      </c>
      <c r="F1654" s="164" t="str">
        <f t="shared" si="25"/>
        <v>St. Joseph-008</v>
      </c>
      <c r="G1654" s="168" t="s">
        <v>8006</v>
      </c>
      <c r="H1654" s="162" t="s">
        <v>5346</v>
      </c>
    </row>
    <row r="1655" spans="1:8" x14ac:dyDescent="0.25">
      <c r="A1655" s="162" t="s">
        <v>5324</v>
      </c>
      <c r="B1655" s="162" t="s">
        <v>684</v>
      </c>
      <c r="C1655" s="162" t="s">
        <v>522</v>
      </c>
      <c r="D1655" s="162" t="s">
        <v>5347</v>
      </c>
      <c r="E1655" s="163" t="s">
        <v>5348</v>
      </c>
      <c r="F1655" s="164" t="str">
        <f t="shared" si="25"/>
        <v>St. Joseph-009</v>
      </c>
      <c r="G1655" s="168" t="s">
        <v>8007</v>
      </c>
      <c r="H1655" s="162" t="s">
        <v>5349</v>
      </c>
    </row>
    <row r="1656" spans="1:8" x14ac:dyDescent="0.25">
      <c r="A1656" s="162" t="s">
        <v>5324</v>
      </c>
      <c r="B1656" s="162" t="s">
        <v>684</v>
      </c>
      <c r="C1656" s="162" t="s">
        <v>526</v>
      </c>
      <c r="D1656" s="162" t="s">
        <v>5350</v>
      </c>
      <c r="E1656" s="163" t="s">
        <v>5351</v>
      </c>
      <c r="F1656" s="164" t="str">
        <f t="shared" si="25"/>
        <v>St. Joseph-010</v>
      </c>
      <c r="G1656" s="168" t="s">
        <v>8008</v>
      </c>
      <c r="H1656" s="162" t="s">
        <v>5352</v>
      </c>
    </row>
    <row r="1657" spans="1:8" x14ac:dyDescent="0.25">
      <c r="A1657" s="162" t="s">
        <v>5324</v>
      </c>
      <c r="B1657" s="162" t="s">
        <v>684</v>
      </c>
      <c r="C1657" s="162" t="s">
        <v>530</v>
      </c>
      <c r="D1657" s="162" t="s">
        <v>5353</v>
      </c>
      <c r="E1657" s="163" t="s">
        <v>5354</v>
      </c>
      <c r="F1657" s="164" t="str">
        <f t="shared" si="25"/>
        <v>St. Joseph-011</v>
      </c>
      <c r="G1657" s="168" t="s">
        <v>8009</v>
      </c>
      <c r="H1657" s="162" t="s">
        <v>5355</v>
      </c>
    </row>
    <row r="1658" spans="1:8" x14ac:dyDescent="0.25">
      <c r="A1658" s="162" t="s">
        <v>5324</v>
      </c>
      <c r="B1658" s="162" t="s">
        <v>684</v>
      </c>
      <c r="C1658" s="162" t="s">
        <v>542</v>
      </c>
      <c r="D1658" s="162" t="s">
        <v>2714</v>
      </c>
      <c r="E1658" s="163" t="s">
        <v>5356</v>
      </c>
      <c r="F1658" s="164" t="str">
        <f t="shared" si="25"/>
        <v>St. Joseph-014</v>
      </c>
      <c r="G1658" s="168" t="s">
        <v>8010</v>
      </c>
      <c r="H1658" s="162" t="s">
        <v>5357</v>
      </c>
    </row>
    <row r="1659" spans="1:8" x14ac:dyDescent="0.25">
      <c r="A1659" s="162" t="s">
        <v>5324</v>
      </c>
      <c r="B1659" s="162" t="s">
        <v>684</v>
      </c>
      <c r="C1659" s="162" t="s">
        <v>546</v>
      </c>
      <c r="D1659" s="162" t="s">
        <v>5358</v>
      </c>
      <c r="E1659" s="163" t="s">
        <v>5359</v>
      </c>
      <c r="F1659" s="164" t="str">
        <f t="shared" si="25"/>
        <v>St. Joseph-015</v>
      </c>
      <c r="G1659" s="168" t="s">
        <v>8011</v>
      </c>
      <c r="H1659" s="162" t="s">
        <v>5360</v>
      </c>
    </row>
    <row r="1660" spans="1:8" x14ac:dyDescent="0.25">
      <c r="A1660" s="162" t="s">
        <v>5324</v>
      </c>
      <c r="B1660" s="162" t="s">
        <v>684</v>
      </c>
      <c r="C1660" s="162" t="s">
        <v>550</v>
      </c>
      <c r="D1660" s="162" t="s">
        <v>5361</v>
      </c>
      <c r="E1660" s="163" t="s">
        <v>5362</v>
      </c>
      <c r="F1660" s="164" t="str">
        <f t="shared" si="25"/>
        <v>St. Joseph-016</v>
      </c>
      <c r="G1660" s="168" t="s">
        <v>8012</v>
      </c>
      <c r="H1660" s="162" t="s">
        <v>5363</v>
      </c>
    </row>
    <row r="1661" spans="1:8" x14ac:dyDescent="0.25">
      <c r="A1661" s="162" t="s">
        <v>5324</v>
      </c>
      <c r="B1661" s="162" t="s">
        <v>684</v>
      </c>
      <c r="C1661" s="162" t="s">
        <v>554</v>
      </c>
      <c r="D1661" s="162" t="s">
        <v>5364</v>
      </c>
      <c r="E1661" s="163" t="s">
        <v>5365</v>
      </c>
      <c r="F1661" s="164" t="str">
        <f t="shared" si="25"/>
        <v>St. Joseph-017</v>
      </c>
      <c r="G1661" s="168" t="s">
        <v>8013</v>
      </c>
      <c r="H1661" s="162" t="s">
        <v>5366</v>
      </c>
    </row>
    <row r="1662" spans="1:8" x14ac:dyDescent="0.25">
      <c r="A1662" s="162" t="s">
        <v>5324</v>
      </c>
      <c r="B1662" s="162" t="s">
        <v>684</v>
      </c>
      <c r="C1662" s="162" t="s">
        <v>558</v>
      </c>
      <c r="D1662" s="162" t="s">
        <v>5367</v>
      </c>
      <c r="E1662" s="163" t="s">
        <v>5368</v>
      </c>
      <c r="F1662" s="164" t="str">
        <f t="shared" si="25"/>
        <v>St. Joseph-018</v>
      </c>
      <c r="G1662" s="168" t="s">
        <v>8014</v>
      </c>
      <c r="H1662" s="162" t="s">
        <v>5369</v>
      </c>
    </row>
    <row r="1663" spans="1:8" x14ac:dyDescent="0.25">
      <c r="A1663" s="162" t="s">
        <v>5324</v>
      </c>
      <c r="B1663" s="162" t="s">
        <v>684</v>
      </c>
      <c r="C1663" s="162" t="s">
        <v>574</v>
      </c>
      <c r="D1663" s="162" t="s">
        <v>5370</v>
      </c>
      <c r="E1663" s="163" t="s">
        <v>5371</v>
      </c>
      <c r="F1663" s="164" t="str">
        <f t="shared" si="25"/>
        <v>St. Joseph-022</v>
      </c>
      <c r="G1663" s="168" t="s">
        <v>8015</v>
      </c>
      <c r="H1663" s="162" t="s">
        <v>5372</v>
      </c>
    </row>
    <row r="1664" spans="1:8" x14ac:dyDescent="0.25">
      <c r="A1664" s="162" t="s">
        <v>5324</v>
      </c>
      <c r="B1664" s="162" t="s">
        <v>684</v>
      </c>
      <c r="C1664" s="162" t="s">
        <v>578</v>
      </c>
      <c r="D1664" s="162" t="s">
        <v>5373</v>
      </c>
      <c r="E1664" s="163" t="s">
        <v>5374</v>
      </c>
      <c r="F1664" s="164" t="str">
        <f t="shared" si="25"/>
        <v>St. Joseph-023</v>
      </c>
      <c r="G1664" s="168" t="s">
        <v>8016</v>
      </c>
      <c r="H1664" s="162" t="s">
        <v>5375</v>
      </c>
    </row>
    <row r="1665" spans="1:8" x14ac:dyDescent="0.25">
      <c r="A1665" s="162" t="s">
        <v>5324</v>
      </c>
      <c r="B1665" s="162" t="s">
        <v>684</v>
      </c>
      <c r="C1665" s="162" t="s">
        <v>849</v>
      </c>
      <c r="D1665" s="162" t="s">
        <v>5376</v>
      </c>
      <c r="E1665" s="163" t="s">
        <v>5377</v>
      </c>
      <c r="F1665" s="164" t="str">
        <f t="shared" si="25"/>
        <v>St. Joseph-025</v>
      </c>
      <c r="G1665" s="168" t="s">
        <v>8017</v>
      </c>
      <c r="H1665" s="162" t="s">
        <v>5378</v>
      </c>
    </row>
    <row r="1666" spans="1:8" x14ac:dyDescent="0.25">
      <c r="A1666" s="162" t="s">
        <v>5324</v>
      </c>
      <c r="B1666" s="162" t="s">
        <v>684</v>
      </c>
      <c r="C1666" s="162" t="s">
        <v>1001</v>
      </c>
      <c r="D1666" s="162" t="s">
        <v>5379</v>
      </c>
      <c r="E1666" s="163" t="s">
        <v>5380</v>
      </c>
      <c r="F1666" s="164" t="str">
        <f t="shared" si="25"/>
        <v>St. Joseph-026</v>
      </c>
      <c r="G1666" s="168" t="s">
        <v>8018</v>
      </c>
      <c r="H1666" s="162" t="s">
        <v>5381</v>
      </c>
    </row>
    <row r="1667" spans="1:8" x14ac:dyDescent="0.25">
      <c r="A1667" s="162" t="s">
        <v>5324</v>
      </c>
      <c r="B1667" s="162" t="s">
        <v>684</v>
      </c>
      <c r="C1667" s="162" t="s">
        <v>1004</v>
      </c>
      <c r="D1667" s="162" t="s">
        <v>551</v>
      </c>
      <c r="E1667" s="163" t="s">
        <v>5382</v>
      </c>
      <c r="F1667" s="164" t="str">
        <f t="shared" ref="F1667:F1730" si="26">B1667&amp;"-"&amp;C1667</f>
        <v>St. Joseph-027</v>
      </c>
      <c r="G1667" s="168" t="s">
        <v>8019</v>
      </c>
      <c r="H1667" s="162" t="s">
        <v>5383</v>
      </c>
    </row>
    <row r="1668" spans="1:8" x14ac:dyDescent="0.25">
      <c r="A1668" s="162" t="s">
        <v>5324</v>
      </c>
      <c r="B1668" s="162" t="s">
        <v>684</v>
      </c>
      <c r="C1668" s="162" t="s">
        <v>1223</v>
      </c>
      <c r="D1668" s="162" t="s">
        <v>5384</v>
      </c>
      <c r="E1668" s="163" t="s">
        <v>5385</v>
      </c>
      <c r="F1668" s="164" t="str">
        <f t="shared" si="26"/>
        <v>St. Joseph-028</v>
      </c>
      <c r="G1668" s="168" t="s">
        <v>8020</v>
      </c>
      <c r="H1668" s="162" t="s">
        <v>5386</v>
      </c>
    </row>
    <row r="1669" spans="1:8" x14ac:dyDescent="0.25">
      <c r="A1669" s="162" t="s">
        <v>5324</v>
      </c>
      <c r="B1669" s="162" t="s">
        <v>684</v>
      </c>
      <c r="C1669" s="162" t="s">
        <v>1008</v>
      </c>
      <c r="D1669" s="162" t="s">
        <v>5387</v>
      </c>
      <c r="E1669" s="163" t="s">
        <v>5388</v>
      </c>
      <c r="F1669" s="164" t="str">
        <f t="shared" si="26"/>
        <v>St. Joseph-029</v>
      </c>
      <c r="G1669" s="168" t="s">
        <v>8021</v>
      </c>
      <c r="H1669" s="162" t="s">
        <v>5389</v>
      </c>
    </row>
    <row r="1670" spans="1:8" x14ac:dyDescent="0.25">
      <c r="A1670" s="162" t="s">
        <v>5324</v>
      </c>
      <c r="B1670" s="162" t="s">
        <v>684</v>
      </c>
      <c r="C1670" s="162" t="s">
        <v>1230</v>
      </c>
      <c r="D1670" s="162" t="s">
        <v>5390</v>
      </c>
      <c r="E1670" s="163" t="s">
        <v>5391</v>
      </c>
      <c r="F1670" s="164" t="str">
        <f t="shared" si="26"/>
        <v>St. Joseph-030</v>
      </c>
      <c r="G1670" s="168" t="s">
        <v>8022</v>
      </c>
      <c r="H1670" s="162" t="s">
        <v>5392</v>
      </c>
    </row>
    <row r="1671" spans="1:8" x14ac:dyDescent="0.25">
      <c r="A1671" s="162" t="s">
        <v>5324</v>
      </c>
      <c r="B1671" s="162" t="s">
        <v>684</v>
      </c>
      <c r="C1671" s="162" t="s">
        <v>1012</v>
      </c>
      <c r="D1671" s="162" t="s">
        <v>5393</v>
      </c>
      <c r="E1671" s="163" t="s">
        <v>5394</v>
      </c>
      <c r="F1671" s="164" t="str">
        <f t="shared" si="26"/>
        <v>St. Joseph-031</v>
      </c>
      <c r="G1671" s="168" t="s">
        <v>8023</v>
      </c>
      <c r="H1671" s="162" t="s">
        <v>5395</v>
      </c>
    </row>
    <row r="1672" spans="1:8" x14ac:dyDescent="0.25">
      <c r="A1672" s="162" t="s">
        <v>5324</v>
      </c>
      <c r="B1672" s="162" t="s">
        <v>684</v>
      </c>
      <c r="C1672" s="162" t="s">
        <v>1016</v>
      </c>
      <c r="D1672" s="162" t="s">
        <v>5396</v>
      </c>
      <c r="E1672" s="163" t="s">
        <v>5397</v>
      </c>
      <c r="F1672" s="164" t="str">
        <f t="shared" si="26"/>
        <v>St. Joseph-032</v>
      </c>
      <c r="G1672" s="168" t="s">
        <v>8024</v>
      </c>
      <c r="H1672" s="162" t="s">
        <v>5398</v>
      </c>
    </row>
    <row r="1673" spans="1:8" x14ac:dyDescent="0.25">
      <c r="A1673" s="162" t="s">
        <v>5324</v>
      </c>
      <c r="B1673" s="162" t="s">
        <v>684</v>
      </c>
      <c r="C1673" s="162" t="s">
        <v>1020</v>
      </c>
      <c r="D1673" s="162" t="s">
        <v>5399</v>
      </c>
      <c r="E1673" s="163" t="s">
        <v>5400</v>
      </c>
      <c r="F1673" s="164" t="str">
        <f t="shared" si="26"/>
        <v>St. Joseph-033</v>
      </c>
      <c r="G1673" s="168" t="s">
        <v>8025</v>
      </c>
      <c r="H1673" s="162" t="s">
        <v>5401</v>
      </c>
    </row>
    <row r="1674" spans="1:8" x14ac:dyDescent="0.25">
      <c r="A1674" s="162" t="s">
        <v>5324</v>
      </c>
      <c r="B1674" s="162" t="s">
        <v>684</v>
      </c>
      <c r="C1674" s="162" t="s">
        <v>1242</v>
      </c>
      <c r="D1674" s="162" t="s">
        <v>2208</v>
      </c>
      <c r="E1674" s="163" t="s">
        <v>5402</v>
      </c>
      <c r="F1674" s="164" t="str">
        <f t="shared" si="26"/>
        <v>St. Joseph-034</v>
      </c>
      <c r="G1674" s="168" t="s">
        <v>8026</v>
      </c>
      <c r="H1674" s="162" t="s">
        <v>5403</v>
      </c>
    </row>
    <row r="1675" spans="1:8" x14ac:dyDescent="0.25">
      <c r="A1675" s="162" t="s">
        <v>5324</v>
      </c>
      <c r="B1675" s="162" t="s">
        <v>684</v>
      </c>
      <c r="C1675" s="162" t="s">
        <v>1245</v>
      </c>
      <c r="D1675" s="162" t="s">
        <v>5404</v>
      </c>
      <c r="E1675" s="163" t="s">
        <v>5405</v>
      </c>
      <c r="F1675" s="164" t="str">
        <f t="shared" si="26"/>
        <v>St. Joseph-035</v>
      </c>
      <c r="G1675" s="168" t="s">
        <v>8027</v>
      </c>
      <c r="H1675" s="162" t="s">
        <v>5406</v>
      </c>
    </row>
    <row r="1676" spans="1:8" x14ac:dyDescent="0.25">
      <c r="A1676" s="162" t="s">
        <v>5324</v>
      </c>
      <c r="B1676" s="162" t="s">
        <v>684</v>
      </c>
      <c r="C1676" s="162" t="s">
        <v>1249</v>
      </c>
      <c r="D1676" s="162" t="s">
        <v>5407</v>
      </c>
      <c r="E1676" s="163" t="s">
        <v>5408</v>
      </c>
      <c r="F1676" s="164" t="str">
        <f t="shared" si="26"/>
        <v>St. Joseph-036</v>
      </c>
      <c r="G1676" s="168" t="s">
        <v>8028</v>
      </c>
      <c r="H1676" s="162" t="s">
        <v>5409</v>
      </c>
    </row>
    <row r="1677" spans="1:8" x14ac:dyDescent="0.25">
      <c r="A1677" s="162" t="s">
        <v>5324</v>
      </c>
      <c r="B1677" s="162" t="s">
        <v>684</v>
      </c>
      <c r="C1677" s="162" t="s">
        <v>1253</v>
      </c>
      <c r="D1677" s="162" t="s">
        <v>5410</v>
      </c>
      <c r="E1677" s="163" t="s">
        <v>5411</v>
      </c>
      <c r="F1677" s="164" t="str">
        <f t="shared" si="26"/>
        <v>St. Joseph-037</v>
      </c>
      <c r="G1677" s="168" t="s">
        <v>8029</v>
      </c>
      <c r="H1677" s="162" t="s">
        <v>5412</v>
      </c>
    </row>
    <row r="1678" spans="1:8" x14ac:dyDescent="0.25">
      <c r="A1678" s="162" t="s">
        <v>5413</v>
      </c>
      <c r="B1678" s="162" t="s">
        <v>3514</v>
      </c>
      <c r="C1678" s="162" t="s">
        <v>490</v>
      </c>
      <c r="D1678" s="162" t="s">
        <v>5414</v>
      </c>
      <c r="E1678" s="163" t="s">
        <v>5415</v>
      </c>
      <c r="F1678" s="164" t="str">
        <f t="shared" si="26"/>
        <v>Scott-001</v>
      </c>
      <c r="G1678" s="168" t="s">
        <v>8030</v>
      </c>
      <c r="H1678" s="162" t="s">
        <v>5416</v>
      </c>
    </row>
    <row r="1679" spans="1:8" x14ac:dyDescent="0.25">
      <c r="A1679" s="162" t="s">
        <v>5413</v>
      </c>
      <c r="B1679" s="162" t="s">
        <v>3514</v>
      </c>
      <c r="C1679" s="162" t="s">
        <v>494</v>
      </c>
      <c r="D1679" s="162" t="s">
        <v>5417</v>
      </c>
      <c r="E1679" s="163" t="s">
        <v>5418</v>
      </c>
      <c r="F1679" s="164" t="str">
        <f t="shared" si="26"/>
        <v>Scott-002</v>
      </c>
      <c r="G1679" s="168" t="s">
        <v>8031</v>
      </c>
      <c r="H1679" s="162" t="s">
        <v>5419</v>
      </c>
    </row>
    <row r="1680" spans="1:8" x14ac:dyDescent="0.25">
      <c r="A1680" s="162" t="s">
        <v>5413</v>
      </c>
      <c r="B1680" s="162" t="s">
        <v>3514</v>
      </c>
      <c r="C1680" s="162" t="s">
        <v>498</v>
      </c>
      <c r="D1680" s="162" t="s">
        <v>5420</v>
      </c>
      <c r="E1680" s="163" t="s">
        <v>5421</v>
      </c>
      <c r="F1680" s="164" t="str">
        <f t="shared" si="26"/>
        <v>Scott-003</v>
      </c>
      <c r="G1680" s="168" t="s">
        <v>8032</v>
      </c>
      <c r="H1680" s="162" t="s">
        <v>5422</v>
      </c>
    </row>
    <row r="1681" spans="1:8" x14ac:dyDescent="0.25">
      <c r="A1681" s="162" t="s">
        <v>5413</v>
      </c>
      <c r="B1681" s="162" t="s">
        <v>3514</v>
      </c>
      <c r="C1681" s="162" t="s">
        <v>502</v>
      </c>
      <c r="D1681" s="162" t="s">
        <v>5423</v>
      </c>
      <c r="E1681" s="163" t="s">
        <v>5424</v>
      </c>
      <c r="F1681" s="164" t="str">
        <f t="shared" si="26"/>
        <v>Scott-004</v>
      </c>
      <c r="G1681" s="168" t="s">
        <v>8033</v>
      </c>
      <c r="H1681" s="162" t="s">
        <v>5425</v>
      </c>
    </row>
    <row r="1682" spans="1:8" x14ac:dyDescent="0.25">
      <c r="A1682" s="162" t="s">
        <v>5413</v>
      </c>
      <c r="B1682" s="162" t="s">
        <v>3514</v>
      </c>
      <c r="C1682" s="162" t="s">
        <v>506</v>
      </c>
      <c r="D1682" s="162" t="s">
        <v>5426</v>
      </c>
      <c r="E1682" s="163" t="s">
        <v>5427</v>
      </c>
      <c r="F1682" s="164" t="str">
        <f t="shared" si="26"/>
        <v>Scott-005</v>
      </c>
      <c r="G1682" s="168" t="s">
        <v>8034</v>
      </c>
      <c r="H1682" s="162" t="s">
        <v>666</v>
      </c>
    </row>
    <row r="1683" spans="1:8" x14ac:dyDescent="0.25">
      <c r="A1683" s="162" t="s">
        <v>5413</v>
      </c>
      <c r="B1683" s="162" t="s">
        <v>3514</v>
      </c>
      <c r="C1683" s="162" t="s">
        <v>514</v>
      </c>
      <c r="D1683" s="162" t="s">
        <v>5428</v>
      </c>
      <c r="E1683" s="163" t="s">
        <v>5429</v>
      </c>
      <c r="F1683" s="164" t="str">
        <f t="shared" si="26"/>
        <v>Scott-007</v>
      </c>
      <c r="G1683" s="168" t="s">
        <v>8035</v>
      </c>
      <c r="H1683" s="162" t="s">
        <v>5430</v>
      </c>
    </row>
    <row r="1684" spans="1:8" x14ac:dyDescent="0.25">
      <c r="A1684" s="162" t="s">
        <v>5413</v>
      </c>
      <c r="B1684" s="162" t="s">
        <v>3514</v>
      </c>
      <c r="C1684" s="162" t="s">
        <v>518</v>
      </c>
      <c r="D1684" s="162" t="s">
        <v>5431</v>
      </c>
      <c r="E1684" s="163" t="s">
        <v>5432</v>
      </c>
      <c r="F1684" s="164" t="str">
        <f t="shared" si="26"/>
        <v>Scott-008</v>
      </c>
      <c r="G1684" s="168" t="s">
        <v>8036</v>
      </c>
      <c r="H1684" s="162" t="s">
        <v>5433</v>
      </c>
    </row>
    <row r="1685" spans="1:8" x14ac:dyDescent="0.25">
      <c r="A1685" s="162" t="s">
        <v>5434</v>
      </c>
      <c r="B1685" s="162" t="s">
        <v>5435</v>
      </c>
      <c r="C1685" s="162" t="s">
        <v>490</v>
      </c>
      <c r="D1685" s="162" t="s">
        <v>5436</v>
      </c>
      <c r="E1685" s="163" t="s">
        <v>5437</v>
      </c>
      <c r="F1685" s="164" t="str">
        <f t="shared" si="26"/>
        <v>Shelby-001</v>
      </c>
      <c r="G1685" s="168" t="s">
        <v>461</v>
      </c>
      <c r="H1685" s="162" t="s">
        <v>5438</v>
      </c>
    </row>
    <row r="1686" spans="1:8" x14ac:dyDescent="0.25">
      <c r="A1686" s="162" t="s">
        <v>5434</v>
      </c>
      <c r="B1686" s="162" t="s">
        <v>5435</v>
      </c>
      <c r="C1686" s="162" t="s">
        <v>494</v>
      </c>
      <c r="D1686" s="162" t="s">
        <v>5439</v>
      </c>
      <c r="E1686" s="163" t="s">
        <v>5440</v>
      </c>
      <c r="F1686" s="164" t="str">
        <f t="shared" si="26"/>
        <v>Shelby-002</v>
      </c>
      <c r="G1686" s="168" t="s">
        <v>8037</v>
      </c>
      <c r="H1686" s="162" t="s">
        <v>5441</v>
      </c>
    </row>
    <row r="1687" spans="1:8" x14ac:dyDescent="0.25">
      <c r="A1687" s="162" t="s">
        <v>5434</v>
      </c>
      <c r="B1687" s="162" t="s">
        <v>5435</v>
      </c>
      <c r="C1687" s="162" t="s">
        <v>502</v>
      </c>
      <c r="D1687" s="162" t="s">
        <v>5442</v>
      </c>
      <c r="E1687" s="163" t="s">
        <v>5443</v>
      </c>
      <c r="F1687" s="164" t="str">
        <f t="shared" si="26"/>
        <v>Shelby-004</v>
      </c>
      <c r="G1687" s="168" t="s">
        <v>8038</v>
      </c>
      <c r="H1687" s="162" t="s">
        <v>5444</v>
      </c>
    </row>
    <row r="1688" spans="1:8" x14ac:dyDescent="0.25">
      <c r="A1688" s="162" t="s">
        <v>5434</v>
      </c>
      <c r="B1688" s="162" t="s">
        <v>5435</v>
      </c>
      <c r="C1688" s="162" t="s">
        <v>506</v>
      </c>
      <c r="D1688" s="162" t="s">
        <v>5445</v>
      </c>
      <c r="E1688" s="163" t="s">
        <v>5446</v>
      </c>
      <c r="F1688" s="164" t="str">
        <f t="shared" si="26"/>
        <v>Shelby-005</v>
      </c>
      <c r="G1688" s="168" t="s">
        <v>8039</v>
      </c>
      <c r="H1688" s="162" t="s">
        <v>5447</v>
      </c>
    </row>
    <row r="1689" spans="1:8" x14ac:dyDescent="0.25">
      <c r="A1689" s="162" t="s">
        <v>5434</v>
      </c>
      <c r="B1689" s="162" t="s">
        <v>5435</v>
      </c>
      <c r="C1689" s="162" t="s">
        <v>514</v>
      </c>
      <c r="D1689" s="162" t="s">
        <v>5448</v>
      </c>
      <c r="E1689" s="163" t="s">
        <v>5449</v>
      </c>
      <c r="F1689" s="164" t="str">
        <f t="shared" si="26"/>
        <v>Shelby-007</v>
      </c>
      <c r="G1689" s="168" t="s">
        <v>463</v>
      </c>
      <c r="H1689" s="162" t="s">
        <v>5450</v>
      </c>
    </row>
    <row r="1690" spans="1:8" x14ac:dyDescent="0.25">
      <c r="A1690" s="162" t="s">
        <v>5434</v>
      </c>
      <c r="B1690" s="162" t="s">
        <v>5435</v>
      </c>
      <c r="C1690" s="162" t="s">
        <v>518</v>
      </c>
      <c r="D1690" s="162" t="s">
        <v>5451</v>
      </c>
      <c r="E1690" s="163" t="s">
        <v>5452</v>
      </c>
      <c r="F1690" s="164" t="str">
        <f t="shared" si="26"/>
        <v>Shelby-008</v>
      </c>
      <c r="G1690" s="168" t="s">
        <v>8040</v>
      </c>
      <c r="H1690" s="162" t="s">
        <v>5453</v>
      </c>
    </row>
    <row r="1691" spans="1:8" x14ac:dyDescent="0.25">
      <c r="A1691" s="162" t="s">
        <v>5434</v>
      </c>
      <c r="B1691" s="162" t="s">
        <v>5435</v>
      </c>
      <c r="C1691" s="162" t="s">
        <v>522</v>
      </c>
      <c r="D1691" s="162" t="s">
        <v>276</v>
      </c>
      <c r="E1691" s="163" t="s">
        <v>5454</v>
      </c>
      <c r="F1691" s="164" t="str">
        <f t="shared" si="26"/>
        <v>Shelby-009</v>
      </c>
      <c r="G1691" s="168" t="s">
        <v>8041</v>
      </c>
      <c r="H1691" s="162" t="s">
        <v>5455</v>
      </c>
    </row>
    <row r="1692" spans="1:8" x14ac:dyDescent="0.25">
      <c r="A1692" s="162" t="s">
        <v>5434</v>
      </c>
      <c r="B1692" s="162" t="s">
        <v>5435</v>
      </c>
      <c r="C1692" s="162" t="s">
        <v>526</v>
      </c>
      <c r="D1692" s="162" t="s">
        <v>914</v>
      </c>
      <c r="E1692" s="163" t="s">
        <v>5456</v>
      </c>
      <c r="F1692" s="164" t="str">
        <f t="shared" si="26"/>
        <v>Shelby-010</v>
      </c>
      <c r="G1692" s="168" t="s">
        <v>8042</v>
      </c>
      <c r="H1692" s="162" t="s">
        <v>5457</v>
      </c>
    </row>
    <row r="1693" spans="1:8" x14ac:dyDescent="0.25">
      <c r="A1693" s="162" t="s">
        <v>5434</v>
      </c>
      <c r="B1693" s="162" t="s">
        <v>5435</v>
      </c>
      <c r="C1693" s="162" t="s">
        <v>530</v>
      </c>
      <c r="D1693" s="162" t="s">
        <v>1716</v>
      </c>
      <c r="E1693" s="163" t="s">
        <v>5458</v>
      </c>
      <c r="F1693" s="164" t="str">
        <f t="shared" si="26"/>
        <v>Shelby-011</v>
      </c>
      <c r="G1693" s="168" t="s">
        <v>8043</v>
      </c>
      <c r="H1693" s="162" t="s">
        <v>5459</v>
      </c>
    </row>
    <row r="1694" spans="1:8" x14ac:dyDescent="0.25">
      <c r="A1694" s="162" t="s">
        <v>5434</v>
      </c>
      <c r="B1694" s="162" t="s">
        <v>5435</v>
      </c>
      <c r="C1694" s="162" t="s">
        <v>534</v>
      </c>
      <c r="D1694" s="162" t="s">
        <v>316</v>
      </c>
      <c r="E1694" s="163" t="s">
        <v>5460</v>
      </c>
      <c r="F1694" s="164" t="str">
        <f t="shared" si="26"/>
        <v>Shelby-012</v>
      </c>
      <c r="G1694" s="168" t="s">
        <v>464</v>
      </c>
      <c r="H1694" s="162" t="s">
        <v>5461</v>
      </c>
    </row>
    <row r="1695" spans="1:8" x14ac:dyDescent="0.25">
      <c r="A1695" s="162" t="s">
        <v>5434</v>
      </c>
      <c r="B1695" s="162" t="s">
        <v>5435</v>
      </c>
      <c r="C1695" s="162" t="s">
        <v>538</v>
      </c>
      <c r="D1695" s="162" t="s">
        <v>5462</v>
      </c>
      <c r="E1695" s="163" t="s">
        <v>5463</v>
      </c>
      <c r="F1695" s="164" t="str">
        <f t="shared" si="26"/>
        <v>Shelby-013</v>
      </c>
      <c r="G1695" s="168" t="s">
        <v>466</v>
      </c>
      <c r="H1695" s="162" t="s">
        <v>5464</v>
      </c>
    </row>
    <row r="1696" spans="1:8" x14ac:dyDescent="0.25">
      <c r="A1696" s="162" t="s">
        <v>5434</v>
      </c>
      <c r="B1696" s="162" t="s">
        <v>5435</v>
      </c>
      <c r="C1696" s="162" t="s">
        <v>542</v>
      </c>
      <c r="D1696" s="162" t="s">
        <v>5290</v>
      </c>
      <c r="E1696" s="163" t="s">
        <v>5465</v>
      </c>
      <c r="F1696" s="164" t="str">
        <f t="shared" si="26"/>
        <v>Shelby-014</v>
      </c>
      <c r="G1696" s="168" t="s">
        <v>468</v>
      </c>
      <c r="H1696" s="162" t="s">
        <v>5466</v>
      </c>
    </row>
    <row r="1697" spans="1:8" x14ac:dyDescent="0.25">
      <c r="A1697" s="162" t="s">
        <v>5434</v>
      </c>
      <c r="B1697" s="162" t="s">
        <v>5435</v>
      </c>
      <c r="C1697" s="162" t="s">
        <v>546</v>
      </c>
      <c r="D1697" s="162" t="s">
        <v>5467</v>
      </c>
      <c r="E1697" s="163" t="s">
        <v>5468</v>
      </c>
      <c r="F1697" s="164" t="str">
        <f t="shared" si="26"/>
        <v>Shelby-015</v>
      </c>
      <c r="G1697" s="168" t="s">
        <v>8044</v>
      </c>
      <c r="H1697" s="162" t="s">
        <v>5469</v>
      </c>
    </row>
    <row r="1698" spans="1:8" x14ac:dyDescent="0.25">
      <c r="A1698" s="162" t="s">
        <v>5434</v>
      </c>
      <c r="B1698" s="162" t="s">
        <v>5435</v>
      </c>
      <c r="C1698" s="162" t="s">
        <v>550</v>
      </c>
      <c r="D1698" s="162" t="s">
        <v>5470</v>
      </c>
      <c r="E1698" s="163" t="s">
        <v>5471</v>
      </c>
      <c r="F1698" s="164" t="str">
        <f t="shared" si="26"/>
        <v>Shelby-016</v>
      </c>
      <c r="G1698" s="168" t="s">
        <v>470</v>
      </c>
      <c r="H1698" s="162" t="s">
        <v>5472</v>
      </c>
    </row>
    <row r="1699" spans="1:8" x14ac:dyDescent="0.25">
      <c r="A1699" s="162" t="s">
        <v>5434</v>
      </c>
      <c r="B1699" s="162" t="s">
        <v>5435</v>
      </c>
      <c r="C1699" s="162" t="s">
        <v>554</v>
      </c>
      <c r="D1699" s="162" t="s">
        <v>5473</v>
      </c>
      <c r="E1699" s="163" t="s">
        <v>5474</v>
      </c>
      <c r="F1699" s="164" t="str">
        <f t="shared" si="26"/>
        <v>Shelby-017</v>
      </c>
      <c r="G1699" s="168" t="s">
        <v>8045</v>
      </c>
      <c r="H1699" s="162" t="s">
        <v>4941</v>
      </c>
    </row>
    <row r="1700" spans="1:8" x14ac:dyDescent="0.25">
      <c r="A1700" s="162" t="s">
        <v>5434</v>
      </c>
      <c r="B1700" s="162" t="s">
        <v>5435</v>
      </c>
      <c r="C1700" s="162" t="s">
        <v>558</v>
      </c>
      <c r="D1700" s="162" t="s">
        <v>4521</v>
      </c>
      <c r="E1700" s="163" t="s">
        <v>5475</v>
      </c>
      <c r="F1700" s="164" t="str">
        <f t="shared" si="26"/>
        <v>Shelby-018</v>
      </c>
      <c r="G1700" s="168" t="s">
        <v>8046</v>
      </c>
      <c r="H1700" s="162" t="s">
        <v>5476</v>
      </c>
    </row>
    <row r="1701" spans="1:8" x14ac:dyDescent="0.25">
      <c r="A1701" s="162" t="s">
        <v>5434</v>
      </c>
      <c r="B1701" s="162" t="s">
        <v>5435</v>
      </c>
      <c r="C1701" s="162" t="s">
        <v>562</v>
      </c>
      <c r="D1701" s="162" t="s">
        <v>900</v>
      </c>
      <c r="E1701" s="163" t="s">
        <v>5477</v>
      </c>
      <c r="F1701" s="164" t="str">
        <f t="shared" si="26"/>
        <v>Shelby-019</v>
      </c>
      <c r="G1701" s="168" t="s">
        <v>471</v>
      </c>
      <c r="H1701" s="162" t="s">
        <v>5478</v>
      </c>
    </row>
    <row r="1702" spans="1:8" x14ac:dyDescent="0.25">
      <c r="A1702" s="162" t="s">
        <v>5434</v>
      </c>
      <c r="B1702" s="162" t="s">
        <v>5435</v>
      </c>
      <c r="C1702" s="162" t="s">
        <v>566</v>
      </c>
      <c r="D1702" s="162" t="s">
        <v>1030</v>
      </c>
      <c r="E1702" s="163" t="s">
        <v>5479</v>
      </c>
      <c r="F1702" s="164" t="str">
        <f t="shared" si="26"/>
        <v>Shelby-020</v>
      </c>
      <c r="G1702" s="168" t="s">
        <v>8047</v>
      </c>
      <c r="H1702" s="162" t="s">
        <v>5480</v>
      </c>
    </row>
    <row r="1703" spans="1:8" x14ac:dyDescent="0.25">
      <c r="A1703" s="162" t="s">
        <v>5434</v>
      </c>
      <c r="B1703" s="162" t="s">
        <v>5435</v>
      </c>
      <c r="C1703" s="162" t="s">
        <v>570</v>
      </c>
      <c r="D1703" s="162" t="s">
        <v>929</v>
      </c>
      <c r="E1703" s="163" t="s">
        <v>5481</v>
      </c>
      <c r="F1703" s="164" t="str">
        <f t="shared" si="26"/>
        <v>Shelby-021</v>
      </c>
      <c r="G1703" s="168" t="s">
        <v>8048</v>
      </c>
      <c r="H1703" s="162" t="s">
        <v>5482</v>
      </c>
    </row>
    <row r="1704" spans="1:8" x14ac:dyDescent="0.25">
      <c r="A1704" s="162" t="s">
        <v>5434</v>
      </c>
      <c r="B1704" s="162" t="s">
        <v>5435</v>
      </c>
      <c r="C1704" s="162" t="s">
        <v>574</v>
      </c>
      <c r="D1704" s="162" t="s">
        <v>5483</v>
      </c>
      <c r="E1704" s="163" t="s">
        <v>5484</v>
      </c>
      <c r="F1704" s="164" t="str">
        <f t="shared" si="26"/>
        <v>Shelby-022</v>
      </c>
      <c r="G1704" s="168" t="s">
        <v>8049</v>
      </c>
      <c r="H1704" s="162" t="s">
        <v>5485</v>
      </c>
    </row>
    <row r="1705" spans="1:8" x14ac:dyDescent="0.25">
      <c r="A1705" s="162" t="s">
        <v>5434</v>
      </c>
      <c r="B1705" s="162" t="s">
        <v>5435</v>
      </c>
      <c r="C1705" s="162" t="s">
        <v>578</v>
      </c>
      <c r="D1705" s="162" t="s">
        <v>5486</v>
      </c>
      <c r="E1705" s="163" t="s">
        <v>5487</v>
      </c>
      <c r="F1705" s="164" t="str">
        <f t="shared" si="26"/>
        <v>Shelby-023</v>
      </c>
      <c r="G1705" s="168" t="s">
        <v>8050</v>
      </c>
      <c r="H1705" s="162" t="s">
        <v>1528</v>
      </c>
    </row>
    <row r="1706" spans="1:8" x14ac:dyDescent="0.25">
      <c r="A1706" s="162" t="s">
        <v>5434</v>
      </c>
      <c r="B1706" s="162" t="s">
        <v>5435</v>
      </c>
      <c r="C1706" s="162" t="s">
        <v>845</v>
      </c>
      <c r="D1706" s="162" t="s">
        <v>5488</v>
      </c>
      <c r="E1706" s="163" t="s">
        <v>5489</v>
      </c>
      <c r="F1706" s="164" t="str">
        <f t="shared" si="26"/>
        <v>Shelby-024</v>
      </c>
      <c r="G1706" s="168" t="s">
        <v>8051</v>
      </c>
      <c r="H1706" s="162" t="s">
        <v>5490</v>
      </c>
    </row>
    <row r="1707" spans="1:8" x14ac:dyDescent="0.25">
      <c r="A1707" s="162" t="s">
        <v>5434</v>
      </c>
      <c r="B1707" s="162" t="s">
        <v>5435</v>
      </c>
      <c r="C1707" s="162" t="s">
        <v>849</v>
      </c>
      <c r="D1707" s="162" t="s">
        <v>5491</v>
      </c>
      <c r="E1707" s="163" t="s">
        <v>5492</v>
      </c>
      <c r="F1707" s="164" t="str">
        <f t="shared" si="26"/>
        <v>Shelby-025</v>
      </c>
      <c r="G1707" s="168" t="s">
        <v>8052</v>
      </c>
      <c r="H1707" s="162" t="s">
        <v>5493</v>
      </c>
    </row>
    <row r="1708" spans="1:8" x14ac:dyDescent="0.25">
      <c r="A1708" s="162" t="s">
        <v>5434</v>
      </c>
      <c r="B1708" s="162" t="s">
        <v>5435</v>
      </c>
      <c r="C1708" s="162" t="s">
        <v>1001</v>
      </c>
      <c r="D1708" s="162" t="s">
        <v>5494</v>
      </c>
      <c r="E1708" s="163" t="s">
        <v>5495</v>
      </c>
      <c r="F1708" s="164" t="str">
        <f t="shared" si="26"/>
        <v>Shelby-026</v>
      </c>
      <c r="G1708" s="168" t="s">
        <v>8053</v>
      </c>
      <c r="H1708" s="162" t="s">
        <v>5496</v>
      </c>
    </row>
    <row r="1709" spans="1:8" x14ac:dyDescent="0.25">
      <c r="A1709" s="162" t="s">
        <v>5434</v>
      </c>
      <c r="B1709" s="162" t="s">
        <v>5435</v>
      </c>
      <c r="C1709" s="162" t="s">
        <v>1004</v>
      </c>
      <c r="D1709" s="162" t="s">
        <v>5497</v>
      </c>
      <c r="E1709" s="163" t="s">
        <v>5498</v>
      </c>
      <c r="F1709" s="164" t="str">
        <f t="shared" si="26"/>
        <v>Shelby-027</v>
      </c>
      <c r="G1709" s="168" t="s">
        <v>8054</v>
      </c>
      <c r="H1709" s="162" t="s">
        <v>5499</v>
      </c>
    </row>
    <row r="1710" spans="1:8" x14ac:dyDescent="0.25">
      <c r="A1710" s="162" t="s">
        <v>5434</v>
      </c>
      <c r="B1710" s="162" t="s">
        <v>5435</v>
      </c>
      <c r="C1710" s="162" t="s">
        <v>1223</v>
      </c>
      <c r="D1710" s="162" t="s">
        <v>5500</v>
      </c>
      <c r="E1710" s="163" t="s">
        <v>5501</v>
      </c>
      <c r="F1710" s="164" t="str">
        <f t="shared" si="26"/>
        <v>Shelby-028</v>
      </c>
      <c r="G1710" s="168" t="s">
        <v>8055</v>
      </c>
      <c r="H1710" s="162" t="s">
        <v>5502</v>
      </c>
    </row>
    <row r="1711" spans="1:8" x14ac:dyDescent="0.25">
      <c r="A1711" s="162" t="s">
        <v>5503</v>
      </c>
      <c r="B1711" s="162" t="s">
        <v>5504</v>
      </c>
      <c r="C1711" s="162" t="s">
        <v>490</v>
      </c>
      <c r="D1711" s="162" t="s">
        <v>5505</v>
      </c>
      <c r="E1711" s="163" t="s">
        <v>5506</v>
      </c>
      <c r="F1711" s="164" t="str">
        <f t="shared" si="26"/>
        <v>Spencer-001</v>
      </c>
      <c r="G1711" s="168" t="s">
        <v>8056</v>
      </c>
      <c r="H1711" s="162" t="s">
        <v>5507</v>
      </c>
    </row>
    <row r="1712" spans="1:8" x14ac:dyDescent="0.25">
      <c r="A1712" s="162" t="s">
        <v>5503</v>
      </c>
      <c r="B1712" s="162" t="s">
        <v>5504</v>
      </c>
      <c r="C1712" s="162" t="s">
        <v>494</v>
      </c>
      <c r="D1712" s="162" t="s">
        <v>5508</v>
      </c>
      <c r="E1712" s="163" t="s">
        <v>5509</v>
      </c>
      <c r="F1712" s="164" t="str">
        <f t="shared" si="26"/>
        <v>Spencer-002</v>
      </c>
      <c r="G1712" s="168" t="s">
        <v>8057</v>
      </c>
      <c r="H1712" s="162" t="s">
        <v>5510</v>
      </c>
    </row>
    <row r="1713" spans="1:8" x14ac:dyDescent="0.25">
      <c r="A1713" s="162" t="s">
        <v>5503</v>
      </c>
      <c r="B1713" s="162" t="s">
        <v>5504</v>
      </c>
      <c r="C1713" s="162" t="s">
        <v>498</v>
      </c>
      <c r="D1713" s="162" t="s">
        <v>5511</v>
      </c>
      <c r="E1713" s="163" t="s">
        <v>5512</v>
      </c>
      <c r="F1713" s="164" t="str">
        <f t="shared" si="26"/>
        <v>Spencer-003</v>
      </c>
      <c r="G1713" s="168" t="s">
        <v>8058</v>
      </c>
      <c r="H1713" s="162" t="s">
        <v>5513</v>
      </c>
    </row>
    <row r="1714" spans="1:8" x14ac:dyDescent="0.25">
      <c r="A1714" s="162" t="s">
        <v>5503</v>
      </c>
      <c r="B1714" s="162" t="s">
        <v>5504</v>
      </c>
      <c r="C1714" s="162" t="s">
        <v>502</v>
      </c>
      <c r="D1714" s="162" t="s">
        <v>5514</v>
      </c>
      <c r="E1714" s="163" t="s">
        <v>5515</v>
      </c>
      <c r="F1714" s="164" t="str">
        <f t="shared" si="26"/>
        <v>Spencer-004</v>
      </c>
      <c r="G1714" s="168" t="s">
        <v>8059</v>
      </c>
      <c r="H1714" s="162" t="s">
        <v>5516</v>
      </c>
    </row>
    <row r="1715" spans="1:8" x14ac:dyDescent="0.25">
      <c r="A1715" s="162" t="s">
        <v>5503</v>
      </c>
      <c r="B1715" s="162" t="s">
        <v>5504</v>
      </c>
      <c r="C1715" s="162" t="s">
        <v>506</v>
      </c>
      <c r="D1715" s="162" t="s">
        <v>5517</v>
      </c>
      <c r="E1715" s="163" t="s">
        <v>5518</v>
      </c>
      <c r="F1715" s="164" t="str">
        <f t="shared" si="26"/>
        <v>Spencer-005</v>
      </c>
      <c r="G1715" s="168" t="s">
        <v>8060</v>
      </c>
      <c r="H1715" s="162" t="s">
        <v>5519</v>
      </c>
    </row>
    <row r="1716" spans="1:8" x14ac:dyDescent="0.25">
      <c r="A1716" s="162" t="s">
        <v>5503</v>
      </c>
      <c r="B1716" s="162" t="s">
        <v>5504</v>
      </c>
      <c r="C1716" s="162" t="s">
        <v>510</v>
      </c>
      <c r="D1716" s="162" t="s">
        <v>5520</v>
      </c>
      <c r="E1716" s="163" t="s">
        <v>5521</v>
      </c>
      <c r="F1716" s="164" t="str">
        <f t="shared" si="26"/>
        <v>Spencer-006</v>
      </c>
      <c r="G1716" s="168" t="s">
        <v>8061</v>
      </c>
      <c r="H1716" s="162" t="s">
        <v>5522</v>
      </c>
    </row>
    <row r="1717" spans="1:8" x14ac:dyDescent="0.25">
      <c r="A1717" s="162" t="s">
        <v>5503</v>
      </c>
      <c r="B1717" s="162" t="s">
        <v>5504</v>
      </c>
      <c r="C1717" s="162" t="s">
        <v>514</v>
      </c>
      <c r="D1717" s="162" t="s">
        <v>5523</v>
      </c>
      <c r="E1717" s="163" t="s">
        <v>5524</v>
      </c>
      <c r="F1717" s="164" t="str">
        <f t="shared" si="26"/>
        <v>Spencer-007</v>
      </c>
      <c r="G1717" s="168" t="s">
        <v>8062</v>
      </c>
      <c r="H1717" s="162" t="s">
        <v>5525</v>
      </c>
    </row>
    <row r="1718" spans="1:8" x14ac:dyDescent="0.25">
      <c r="A1718" s="162" t="s">
        <v>5503</v>
      </c>
      <c r="B1718" s="162" t="s">
        <v>5504</v>
      </c>
      <c r="C1718" s="162" t="s">
        <v>518</v>
      </c>
      <c r="D1718" s="162" t="s">
        <v>5526</v>
      </c>
      <c r="E1718" s="163" t="s">
        <v>5527</v>
      </c>
      <c r="F1718" s="164" t="str">
        <f t="shared" si="26"/>
        <v>Spencer-008</v>
      </c>
      <c r="G1718" s="168" t="s">
        <v>8063</v>
      </c>
      <c r="H1718" s="162" t="s">
        <v>5528</v>
      </c>
    </row>
    <row r="1719" spans="1:8" x14ac:dyDescent="0.25">
      <c r="A1719" s="162" t="s">
        <v>5503</v>
      </c>
      <c r="B1719" s="162" t="s">
        <v>5504</v>
      </c>
      <c r="C1719" s="162" t="s">
        <v>522</v>
      </c>
      <c r="D1719" s="162" t="s">
        <v>5529</v>
      </c>
      <c r="E1719" s="163" t="s">
        <v>5530</v>
      </c>
      <c r="F1719" s="164" t="str">
        <f t="shared" si="26"/>
        <v>Spencer-009</v>
      </c>
      <c r="G1719" s="168" t="s">
        <v>8064</v>
      </c>
      <c r="H1719" s="162" t="s">
        <v>5531</v>
      </c>
    </row>
    <row r="1720" spans="1:8" x14ac:dyDescent="0.25">
      <c r="A1720" s="162" t="s">
        <v>5503</v>
      </c>
      <c r="B1720" s="162" t="s">
        <v>5504</v>
      </c>
      <c r="C1720" s="162" t="s">
        <v>526</v>
      </c>
      <c r="D1720" s="162" t="s">
        <v>5532</v>
      </c>
      <c r="E1720" s="163" t="s">
        <v>5533</v>
      </c>
      <c r="F1720" s="164" t="str">
        <f t="shared" si="26"/>
        <v>Spencer-010</v>
      </c>
      <c r="G1720" s="168" t="s">
        <v>8065</v>
      </c>
      <c r="H1720" s="162" t="s">
        <v>5534</v>
      </c>
    </row>
    <row r="1721" spans="1:8" x14ac:dyDescent="0.25">
      <c r="A1721" s="162" t="s">
        <v>5503</v>
      </c>
      <c r="B1721" s="162" t="s">
        <v>5504</v>
      </c>
      <c r="C1721" s="162" t="s">
        <v>530</v>
      </c>
      <c r="D1721" s="162" t="s">
        <v>1455</v>
      </c>
      <c r="E1721" s="163" t="s">
        <v>5535</v>
      </c>
      <c r="F1721" s="164" t="str">
        <f t="shared" si="26"/>
        <v>Spencer-011</v>
      </c>
      <c r="G1721" s="168" t="s">
        <v>8066</v>
      </c>
      <c r="H1721" s="162" t="s">
        <v>5536</v>
      </c>
    </row>
    <row r="1722" spans="1:8" x14ac:dyDescent="0.25">
      <c r="A1722" s="162" t="s">
        <v>5503</v>
      </c>
      <c r="B1722" s="162" t="s">
        <v>5504</v>
      </c>
      <c r="C1722" s="162" t="s">
        <v>534</v>
      </c>
      <c r="D1722" s="162" t="s">
        <v>5537</v>
      </c>
      <c r="E1722" s="163" t="s">
        <v>5538</v>
      </c>
      <c r="F1722" s="164" t="str">
        <f t="shared" si="26"/>
        <v>Spencer-012</v>
      </c>
      <c r="G1722" s="168" t="s">
        <v>8067</v>
      </c>
      <c r="H1722" s="162" t="s">
        <v>5539</v>
      </c>
    </row>
    <row r="1723" spans="1:8" x14ac:dyDescent="0.25">
      <c r="A1723" s="162" t="s">
        <v>5503</v>
      </c>
      <c r="B1723" s="162" t="s">
        <v>5504</v>
      </c>
      <c r="C1723" s="162" t="s">
        <v>538</v>
      </c>
      <c r="D1723" s="162" t="s">
        <v>5540</v>
      </c>
      <c r="E1723" s="163" t="s">
        <v>5541</v>
      </c>
      <c r="F1723" s="164" t="str">
        <f t="shared" si="26"/>
        <v>Spencer-013</v>
      </c>
      <c r="G1723" s="168" t="s">
        <v>8068</v>
      </c>
      <c r="H1723" s="162" t="s">
        <v>5542</v>
      </c>
    </row>
    <row r="1724" spans="1:8" x14ac:dyDescent="0.25">
      <c r="A1724" s="162" t="s">
        <v>5503</v>
      </c>
      <c r="B1724" s="162" t="s">
        <v>5504</v>
      </c>
      <c r="C1724" s="162" t="s">
        <v>542</v>
      </c>
      <c r="D1724" s="162" t="s">
        <v>1067</v>
      </c>
      <c r="E1724" s="163" t="s">
        <v>5543</v>
      </c>
      <c r="F1724" s="164" t="str">
        <f t="shared" si="26"/>
        <v>Spencer-014</v>
      </c>
      <c r="G1724" s="168" t="s">
        <v>8069</v>
      </c>
      <c r="H1724" s="162" t="s">
        <v>5544</v>
      </c>
    </row>
    <row r="1725" spans="1:8" x14ac:dyDescent="0.25">
      <c r="A1725" s="162" t="s">
        <v>5503</v>
      </c>
      <c r="B1725" s="162" t="s">
        <v>5504</v>
      </c>
      <c r="C1725" s="162" t="s">
        <v>546</v>
      </c>
      <c r="D1725" s="162" t="s">
        <v>5545</v>
      </c>
      <c r="E1725" s="163" t="s">
        <v>5546</v>
      </c>
      <c r="F1725" s="164" t="str">
        <f t="shared" si="26"/>
        <v>Spencer-015</v>
      </c>
      <c r="G1725" s="168" t="s">
        <v>8070</v>
      </c>
      <c r="H1725" s="162" t="s">
        <v>5547</v>
      </c>
    </row>
    <row r="1726" spans="1:8" x14ac:dyDescent="0.25">
      <c r="A1726" s="162" t="s">
        <v>5503</v>
      </c>
      <c r="B1726" s="162" t="s">
        <v>5504</v>
      </c>
      <c r="C1726" s="162" t="s">
        <v>550</v>
      </c>
      <c r="D1726" s="162" t="s">
        <v>5548</v>
      </c>
      <c r="E1726" s="163" t="s">
        <v>5549</v>
      </c>
      <c r="F1726" s="164" t="str">
        <f t="shared" si="26"/>
        <v>Spencer-016</v>
      </c>
      <c r="G1726" s="168" t="s">
        <v>8071</v>
      </c>
      <c r="H1726" s="162" t="s">
        <v>5550</v>
      </c>
    </row>
    <row r="1727" spans="1:8" x14ac:dyDescent="0.25">
      <c r="A1727" s="162" t="s">
        <v>5503</v>
      </c>
      <c r="B1727" s="162" t="s">
        <v>5504</v>
      </c>
      <c r="C1727" s="162" t="s">
        <v>554</v>
      </c>
      <c r="D1727" s="162" t="s">
        <v>5551</v>
      </c>
      <c r="E1727" s="163" t="s">
        <v>5552</v>
      </c>
      <c r="F1727" s="164" t="str">
        <f t="shared" si="26"/>
        <v>Spencer-017</v>
      </c>
      <c r="G1727" s="168" t="s">
        <v>8072</v>
      </c>
      <c r="H1727" s="162" t="s">
        <v>5553</v>
      </c>
    </row>
    <row r="1728" spans="1:8" x14ac:dyDescent="0.25">
      <c r="A1728" s="162" t="s">
        <v>5503</v>
      </c>
      <c r="B1728" s="162" t="s">
        <v>5504</v>
      </c>
      <c r="C1728" s="162" t="s">
        <v>558</v>
      </c>
      <c r="D1728" s="162" t="s">
        <v>5554</v>
      </c>
      <c r="E1728" s="163" t="s">
        <v>5555</v>
      </c>
      <c r="F1728" s="164" t="str">
        <f t="shared" si="26"/>
        <v>Spencer-018</v>
      </c>
      <c r="G1728" s="168" t="s">
        <v>8073</v>
      </c>
      <c r="H1728" s="162" t="s">
        <v>5556</v>
      </c>
    </row>
    <row r="1729" spans="1:8" x14ac:dyDescent="0.25">
      <c r="A1729" s="162" t="s">
        <v>5503</v>
      </c>
      <c r="B1729" s="162" t="s">
        <v>5504</v>
      </c>
      <c r="C1729" s="162" t="s">
        <v>562</v>
      </c>
      <c r="D1729" s="162" t="s">
        <v>5557</v>
      </c>
      <c r="E1729" s="163" t="s">
        <v>5558</v>
      </c>
      <c r="F1729" s="164" t="str">
        <f t="shared" si="26"/>
        <v>Spencer-019</v>
      </c>
      <c r="G1729" s="168" t="s">
        <v>8074</v>
      </c>
      <c r="H1729" s="162" t="s">
        <v>5559</v>
      </c>
    </row>
    <row r="1730" spans="1:8" x14ac:dyDescent="0.25">
      <c r="A1730" s="162" t="s">
        <v>5560</v>
      </c>
      <c r="B1730" s="162" t="s">
        <v>5561</v>
      </c>
      <c r="C1730" s="162" t="s">
        <v>490</v>
      </c>
      <c r="D1730" s="162" t="s">
        <v>5562</v>
      </c>
      <c r="E1730" s="163" t="s">
        <v>5563</v>
      </c>
      <c r="F1730" s="164" t="str">
        <f t="shared" si="26"/>
        <v>Starke-001</v>
      </c>
      <c r="G1730" s="168" t="s">
        <v>8075</v>
      </c>
      <c r="H1730" s="162" t="s">
        <v>5564</v>
      </c>
    </row>
    <row r="1731" spans="1:8" x14ac:dyDescent="0.25">
      <c r="A1731" s="162" t="s">
        <v>5560</v>
      </c>
      <c r="B1731" s="162" t="s">
        <v>5561</v>
      </c>
      <c r="C1731" s="162" t="s">
        <v>494</v>
      </c>
      <c r="D1731" s="162" t="s">
        <v>5565</v>
      </c>
      <c r="E1731" s="163" t="s">
        <v>5566</v>
      </c>
      <c r="F1731" s="164" t="str">
        <f t="shared" ref="F1731:F1794" si="27">B1731&amp;"-"&amp;C1731</f>
        <v>Starke-002</v>
      </c>
      <c r="G1731" s="168" t="s">
        <v>8076</v>
      </c>
      <c r="H1731" s="162" t="s">
        <v>5567</v>
      </c>
    </row>
    <row r="1732" spans="1:8" x14ac:dyDescent="0.25">
      <c r="A1732" s="162" t="s">
        <v>5560</v>
      </c>
      <c r="B1732" s="162" t="s">
        <v>5561</v>
      </c>
      <c r="C1732" s="162" t="s">
        <v>498</v>
      </c>
      <c r="D1732" s="162" t="s">
        <v>934</v>
      </c>
      <c r="E1732" s="163" t="s">
        <v>5568</v>
      </c>
      <c r="F1732" s="164" t="str">
        <f t="shared" si="27"/>
        <v>Starke-003</v>
      </c>
      <c r="G1732" s="168" t="s">
        <v>8077</v>
      </c>
      <c r="H1732" s="162" t="s">
        <v>5569</v>
      </c>
    </row>
    <row r="1733" spans="1:8" x14ac:dyDescent="0.25">
      <c r="A1733" s="162" t="s">
        <v>5560</v>
      </c>
      <c r="B1733" s="162" t="s">
        <v>5561</v>
      </c>
      <c r="C1733" s="162" t="s">
        <v>502</v>
      </c>
      <c r="D1733" s="162" t="s">
        <v>5570</v>
      </c>
      <c r="E1733" s="163" t="s">
        <v>5571</v>
      </c>
      <c r="F1733" s="164" t="str">
        <f t="shared" si="27"/>
        <v>Starke-004</v>
      </c>
      <c r="G1733" s="168" t="s">
        <v>8078</v>
      </c>
      <c r="H1733" s="162" t="s">
        <v>5572</v>
      </c>
    </row>
    <row r="1734" spans="1:8" x14ac:dyDescent="0.25">
      <c r="A1734" s="162" t="s">
        <v>5560</v>
      </c>
      <c r="B1734" s="162" t="s">
        <v>5561</v>
      </c>
      <c r="C1734" s="162" t="s">
        <v>514</v>
      </c>
      <c r="D1734" s="162" t="s">
        <v>612</v>
      </c>
      <c r="E1734" s="163" t="s">
        <v>5573</v>
      </c>
      <c r="F1734" s="164" t="str">
        <f t="shared" si="27"/>
        <v>Starke-007</v>
      </c>
      <c r="G1734" s="168" t="s">
        <v>8079</v>
      </c>
      <c r="H1734" s="162" t="s">
        <v>5574</v>
      </c>
    </row>
    <row r="1735" spans="1:8" x14ac:dyDescent="0.25">
      <c r="A1735" s="162" t="s">
        <v>5560</v>
      </c>
      <c r="B1735" s="162" t="s">
        <v>5561</v>
      </c>
      <c r="C1735" s="162" t="s">
        <v>518</v>
      </c>
      <c r="D1735" s="162" t="s">
        <v>5575</v>
      </c>
      <c r="E1735" s="163" t="s">
        <v>5576</v>
      </c>
      <c r="F1735" s="164" t="str">
        <f t="shared" si="27"/>
        <v>Starke-008</v>
      </c>
      <c r="G1735" s="168" t="s">
        <v>8080</v>
      </c>
      <c r="H1735" s="162" t="s">
        <v>5577</v>
      </c>
    </row>
    <row r="1736" spans="1:8" x14ac:dyDescent="0.25">
      <c r="A1736" s="162" t="s">
        <v>5560</v>
      </c>
      <c r="B1736" s="162" t="s">
        <v>5561</v>
      </c>
      <c r="C1736" s="162" t="s">
        <v>522</v>
      </c>
      <c r="D1736" s="162" t="s">
        <v>5578</v>
      </c>
      <c r="E1736" s="163" t="s">
        <v>5579</v>
      </c>
      <c r="F1736" s="164" t="str">
        <f t="shared" si="27"/>
        <v>Starke-009</v>
      </c>
      <c r="G1736" s="168" t="s">
        <v>8081</v>
      </c>
      <c r="H1736" s="162" t="s">
        <v>5580</v>
      </c>
    </row>
    <row r="1737" spans="1:8" x14ac:dyDescent="0.25">
      <c r="A1737" s="162" t="s">
        <v>5560</v>
      </c>
      <c r="B1737" s="162" t="s">
        <v>5561</v>
      </c>
      <c r="C1737" s="162" t="s">
        <v>530</v>
      </c>
      <c r="D1737" s="162" t="s">
        <v>5581</v>
      </c>
      <c r="E1737" s="163" t="s">
        <v>5582</v>
      </c>
      <c r="F1737" s="164" t="str">
        <f t="shared" si="27"/>
        <v>Starke-011</v>
      </c>
      <c r="G1737" s="168" t="s">
        <v>8082</v>
      </c>
      <c r="H1737" s="162" t="s">
        <v>5583</v>
      </c>
    </row>
    <row r="1738" spans="1:8" x14ac:dyDescent="0.25">
      <c r="A1738" s="162" t="s">
        <v>5560</v>
      </c>
      <c r="B1738" s="162" t="s">
        <v>5561</v>
      </c>
      <c r="C1738" s="162" t="s">
        <v>534</v>
      </c>
      <c r="D1738" s="162" t="s">
        <v>692</v>
      </c>
      <c r="E1738" s="163" t="s">
        <v>5584</v>
      </c>
      <c r="F1738" s="164" t="str">
        <f t="shared" si="27"/>
        <v>Starke-012</v>
      </c>
      <c r="G1738" s="168" t="s">
        <v>8083</v>
      </c>
      <c r="H1738" s="162" t="s">
        <v>5585</v>
      </c>
    </row>
    <row r="1739" spans="1:8" x14ac:dyDescent="0.25">
      <c r="A1739" s="162" t="s">
        <v>5560</v>
      </c>
      <c r="B1739" s="162" t="s">
        <v>5561</v>
      </c>
      <c r="C1739" s="162" t="s">
        <v>538</v>
      </c>
      <c r="D1739" s="162" t="s">
        <v>700</v>
      </c>
      <c r="E1739" s="163" t="s">
        <v>5586</v>
      </c>
      <c r="F1739" s="164" t="str">
        <f t="shared" si="27"/>
        <v>Starke-013</v>
      </c>
      <c r="G1739" s="168" t="s">
        <v>8084</v>
      </c>
      <c r="H1739" s="162" t="s">
        <v>5587</v>
      </c>
    </row>
    <row r="1740" spans="1:8" x14ac:dyDescent="0.25">
      <c r="A1740" s="162" t="s">
        <v>5560</v>
      </c>
      <c r="B1740" s="162" t="s">
        <v>5561</v>
      </c>
      <c r="C1740" s="162" t="s">
        <v>542</v>
      </c>
      <c r="D1740" s="162" t="s">
        <v>5588</v>
      </c>
      <c r="E1740" s="163" t="s">
        <v>5589</v>
      </c>
      <c r="F1740" s="164" t="str">
        <f t="shared" si="27"/>
        <v>Starke-014</v>
      </c>
      <c r="G1740" s="168" t="s">
        <v>8085</v>
      </c>
      <c r="H1740" s="162" t="s">
        <v>5590</v>
      </c>
    </row>
    <row r="1741" spans="1:8" x14ac:dyDescent="0.25">
      <c r="A1741" s="162" t="s">
        <v>5560</v>
      </c>
      <c r="B1741" s="162" t="s">
        <v>5561</v>
      </c>
      <c r="C1741" s="162" t="s">
        <v>546</v>
      </c>
      <c r="D1741" s="162" t="s">
        <v>5591</v>
      </c>
      <c r="E1741" s="163" t="s">
        <v>5592</v>
      </c>
      <c r="F1741" s="164" t="str">
        <f t="shared" si="27"/>
        <v>Starke-015</v>
      </c>
      <c r="G1741" s="168" t="s">
        <v>8086</v>
      </c>
      <c r="H1741" s="162" t="s">
        <v>5593</v>
      </c>
    </row>
    <row r="1742" spans="1:8" x14ac:dyDescent="0.25">
      <c r="A1742" s="162" t="s">
        <v>5560</v>
      </c>
      <c r="B1742" s="162" t="s">
        <v>5561</v>
      </c>
      <c r="C1742" s="162" t="s">
        <v>550</v>
      </c>
      <c r="D1742" s="162" t="s">
        <v>5594</v>
      </c>
      <c r="E1742" s="163" t="s">
        <v>5595</v>
      </c>
      <c r="F1742" s="164" t="str">
        <f t="shared" si="27"/>
        <v>Starke-016</v>
      </c>
      <c r="G1742" s="168" t="s">
        <v>8087</v>
      </c>
      <c r="H1742" s="162" t="s">
        <v>5596</v>
      </c>
    </row>
    <row r="1743" spans="1:8" x14ac:dyDescent="0.25">
      <c r="A1743" s="162" t="s">
        <v>5560</v>
      </c>
      <c r="B1743" s="162" t="s">
        <v>5561</v>
      </c>
      <c r="C1743" s="162" t="s">
        <v>554</v>
      </c>
      <c r="D1743" s="162" t="s">
        <v>5597</v>
      </c>
      <c r="E1743" s="163" t="s">
        <v>5598</v>
      </c>
      <c r="F1743" s="164" t="str">
        <f t="shared" si="27"/>
        <v>Starke-017</v>
      </c>
      <c r="G1743" s="168" t="s">
        <v>8088</v>
      </c>
      <c r="H1743" s="162" t="s">
        <v>5599</v>
      </c>
    </row>
    <row r="1744" spans="1:8" x14ac:dyDescent="0.25">
      <c r="A1744" s="162" t="s">
        <v>5600</v>
      </c>
      <c r="B1744" s="162" t="s">
        <v>5601</v>
      </c>
      <c r="C1744" s="162" t="s">
        <v>490</v>
      </c>
      <c r="D1744" s="162" t="s">
        <v>5602</v>
      </c>
      <c r="E1744" s="163" t="s">
        <v>5603</v>
      </c>
      <c r="F1744" s="164" t="str">
        <f t="shared" si="27"/>
        <v>Steuben-001</v>
      </c>
      <c r="G1744" s="168" t="s">
        <v>8089</v>
      </c>
      <c r="H1744" s="162" t="s">
        <v>5604</v>
      </c>
    </row>
    <row r="1745" spans="1:8" x14ac:dyDescent="0.25">
      <c r="A1745" s="162" t="s">
        <v>5600</v>
      </c>
      <c r="B1745" s="162" t="s">
        <v>5601</v>
      </c>
      <c r="C1745" s="162" t="s">
        <v>494</v>
      </c>
      <c r="D1745" s="162" t="s">
        <v>5605</v>
      </c>
      <c r="E1745" s="163" t="s">
        <v>5606</v>
      </c>
      <c r="F1745" s="164" t="str">
        <f t="shared" si="27"/>
        <v>Steuben-002</v>
      </c>
      <c r="G1745" s="168" t="s">
        <v>8090</v>
      </c>
      <c r="H1745" s="162" t="s">
        <v>5482</v>
      </c>
    </row>
    <row r="1746" spans="1:8" x14ac:dyDescent="0.25">
      <c r="A1746" s="162" t="s">
        <v>5600</v>
      </c>
      <c r="B1746" s="162" t="s">
        <v>5601</v>
      </c>
      <c r="C1746" s="162" t="s">
        <v>502</v>
      </c>
      <c r="D1746" s="162" t="s">
        <v>5607</v>
      </c>
      <c r="E1746" s="163" t="s">
        <v>5608</v>
      </c>
      <c r="F1746" s="164" t="str">
        <f t="shared" si="27"/>
        <v>Steuben-004</v>
      </c>
      <c r="G1746" s="168" t="s">
        <v>8091</v>
      </c>
      <c r="H1746" s="162" t="s">
        <v>5609</v>
      </c>
    </row>
    <row r="1747" spans="1:8" x14ac:dyDescent="0.25">
      <c r="A1747" s="162" t="s">
        <v>5600</v>
      </c>
      <c r="B1747" s="162" t="s">
        <v>5601</v>
      </c>
      <c r="C1747" s="162" t="s">
        <v>506</v>
      </c>
      <c r="D1747" s="162" t="s">
        <v>5610</v>
      </c>
      <c r="E1747" s="163" t="s">
        <v>5611</v>
      </c>
      <c r="F1747" s="164" t="str">
        <f t="shared" si="27"/>
        <v>Steuben-005</v>
      </c>
      <c r="G1747" s="168" t="s">
        <v>8092</v>
      </c>
      <c r="H1747" s="162" t="s">
        <v>5612</v>
      </c>
    </row>
    <row r="1748" spans="1:8" x14ac:dyDescent="0.25">
      <c r="A1748" s="162" t="s">
        <v>5600</v>
      </c>
      <c r="B1748" s="162" t="s">
        <v>5601</v>
      </c>
      <c r="C1748" s="162" t="s">
        <v>510</v>
      </c>
      <c r="D1748" s="162" t="s">
        <v>5613</v>
      </c>
      <c r="E1748" s="163" t="s">
        <v>5614</v>
      </c>
      <c r="F1748" s="164" t="str">
        <f t="shared" si="27"/>
        <v>Steuben-006</v>
      </c>
      <c r="G1748" s="168" t="s">
        <v>8093</v>
      </c>
      <c r="H1748" s="162" t="s">
        <v>5615</v>
      </c>
    </row>
    <row r="1749" spans="1:8" x14ac:dyDescent="0.25">
      <c r="A1749" s="162" t="s">
        <v>5600</v>
      </c>
      <c r="B1749" s="162" t="s">
        <v>5601</v>
      </c>
      <c r="C1749" s="162" t="s">
        <v>514</v>
      </c>
      <c r="D1749" s="162" t="s">
        <v>5616</v>
      </c>
      <c r="E1749" s="163" t="s">
        <v>5617</v>
      </c>
      <c r="F1749" s="164" t="str">
        <f t="shared" si="27"/>
        <v>Steuben-007</v>
      </c>
      <c r="G1749" s="168" t="s">
        <v>8094</v>
      </c>
      <c r="H1749" s="162" t="s">
        <v>5618</v>
      </c>
    </row>
    <row r="1750" spans="1:8" x14ac:dyDescent="0.25">
      <c r="A1750" s="162" t="s">
        <v>5600</v>
      </c>
      <c r="B1750" s="162" t="s">
        <v>5601</v>
      </c>
      <c r="C1750" s="162" t="s">
        <v>518</v>
      </c>
      <c r="D1750" s="162" t="s">
        <v>5619</v>
      </c>
      <c r="E1750" s="163" t="s">
        <v>5620</v>
      </c>
      <c r="F1750" s="164" t="str">
        <f t="shared" si="27"/>
        <v>Steuben-008</v>
      </c>
      <c r="G1750" s="168" t="s">
        <v>8095</v>
      </c>
      <c r="H1750" s="162" t="s">
        <v>5621</v>
      </c>
    </row>
    <row r="1751" spans="1:8" x14ac:dyDescent="0.25">
      <c r="A1751" s="162" t="s">
        <v>5600</v>
      </c>
      <c r="B1751" s="162" t="s">
        <v>5601</v>
      </c>
      <c r="C1751" s="162" t="s">
        <v>522</v>
      </c>
      <c r="D1751" s="162" t="s">
        <v>5622</v>
      </c>
      <c r="E1751" s="163" t="s">
        <v>5623</v>
      </c>
      <c r="F1751" s="164" t="str">
        <f t="shared" si="27"/>
        <v>Steuben-009</v>
      </c>
      <c r="G1751" s="168" t="s">
        <v>8096</v>
      </c>
      <c r="H1751" s="162" t="s">
        <v>5624</v>
      </c>
    </row>
    <row r="1752" spans="1:8" x14ac:dyDescent="0.25">
      <c r="A1752" s="162" t="s">
        <v>5600</v>
      </c>
      <c r="B1752" s="162" t="s">
        <v>5601</v>
      </c>
      <c r="C1752" s="162" t="s">
        <v>526</v>
      </c>
      <c r="D1752" s="162" t="s">
        <v>5625</v>
      </c>
      <c r="E1752" s="163" t="s">
        <v>5626</v>
      </c>
      <c r="F1752" s="164" t="str">
        <f t="shared" si="27"/>
        <v>Steuben-010</v>
      </c>
      <c r="G1752" s="168" t="s">
        <v>8097</v>
      </c>
      <c r="H1752" s="162" t="s">
        <v>5627</v>
      </c>
    </row>
    <row r="1753" spans="1:8" x14ac:dyDescent="0.25">
      <c r="A1753" s="162" t="s">
        <v>5600</v>
      </c>
      <c r="B1753" s="162" t="s">
        <v>5601</v>
      </c>
      <c r="C1753" s="162" t="s">
        <v>530</v>
      </c>
      <c r="D1753" s="162" t="s">
        <v>5628</v>
      </c>
      <c r="E1753" s="163" t="s">
        <v>5629</v>
      </c>
      <c r="F1753" s="164" t="str">
        <f t="shared" si="27"/>
        <v>Steuben-011</v>
      </c>
      <c r="G1753" s="168" t="s">
        <v>8098</v>
      </c>
      <c r="H1753" s="162" t="s">
        <v>5630</v>
      </c>
    </row>
    <row r="1754" spans="1:8" x14ac:dyDescent="0.25">
      <c r="A1754" s="162" t="s">
        <v>5600</v>
      </c>
      <c r="B1754" s="162" t="s">
        <v>5601</v>
      </c>
      <c r="C1754" s="162" t="s">
        <v>534</v>
      </c>
      <c r="D1754" s="162" t="s">
        <v>5631</v>
      </c>
      <c r="E1754" s="163" t="s">
        <v>5632</v>
      </c>
      <c r="F1754" s="164" t="str">
        <f t="shared" si="27"/>
        <v>Steuben-012</v>
      </c>
      <c r="G1754" s="168" t="s">
        <v>8099</v>
      </c>
      <c r="H1754" s="162" t="s">
        <v>5633</v>
      </c>
    </row>
    <row r="1755" spans="1:8" x14ac:dyDescent="0.25">
      <c r="A1755" s="162" t="s">
        <v>5600</v>
      </c>
      <c r="B1755" s="162" t="s">
        <v>5601</v>
      </c>
      <c r="C1755" s="162" t="s">
        <v>538</v>
      </c>
      <c r="D1755" s="162" t="s">
        <v>5557</v>
      </c>
      <c r="E1755" s="163" t="s">
        <v>5634</v>
      </c>
      <c r="F1755" s="164" t="str">
        <f t="shared" si="27"/>
        <v>Steuben-013</v>
      </c>
      <c r="G1755" s="168" t="s">
        <v>8100</v>
      </c>
      <c r="H1755" s="162" t="s">
        <v>2172</v>
      </c>
    </row>
    <row r="1756" spans="1:8" x14ac:dyDescent="0.25">
      <c r="A1756" s="162" t="s">
        <v>5600</v>
      </c>
      <c r="B1756" s="162" t="s">
        <v>5601</v>
      </c>
      <c r="C1756" s="162" t="s">
        <v>542</v>
      </c>
      <c r="D1756" s="162" t="s">
        <v>5635</v>
      </c>
      <c r="E1756" s="163" t="s">
        <v>5636</v>
      </c>
      <c r="F1756" s="164" t="str">
        <f t="shared" si="27"/>
        <v>Steuben-014</v>
      </c>
      <c r="G1756" s="168" t="s">
        <v>8101</v>
      </c>
      <c r="H1756" s="162" t="s">
        <v>5637</v>
      </c>
    </row>
    <row r="1757" spans="1:8" x14ac:dyDescent="0.25">
      <c r="A1757" s="162" t="s">
        <v>5600</v>
      </c>
      <c r="B1757" s="162" t="s">
        <v>5601</v>
      </c>
      <c r="C1757" s="162" t="s">
        <v>546</v>
      </c>
      <c r="D1757" s="162" t="s">
        <v>5638</v>
      </c>
      <c r="E1757" s="163" t="s">
        <v>5639</v>
      </c>
      <c r="F1757" s="164" t="str">
        <f t="shared" si="27"/>
        <v>Steuben-015</v>
      </c>
      <c r="G1757" s="168" t="s">
        <v>8102</v>
      </c>
      <c r="H1757" s="162" t="s">
        <v>5640</v>
      </c>
    </row>
    <row r="1758" spans="1:8" x14ac:dyDescent="0.25">
      <c r="A1758" s="162" t="s">
        <v>5600</v>
      </c>
      <c r="B1758" s="162" t="s">
        <v>5601</v>
      </c>
      <c r="C1758" s="162" t="s">
        <v>550</v>
      </c>
      <c r="D1758" s="162" t="s">
        <v>5641</v>
      </c>
      <c r="E1758" s="163" t="s">
        <v>5642</v>
      </c>
      <c r="F1758" s="164" t="str">
        <f t="shared" si="27"/>
        <v>Steuben-016</v>
      </c>
      <c r="G1758" s="168" t="s">
        <v>8103</v>
      </c>
      <c r="H1758" s="162" t="s">
        <v>5643</v>
      </c>
    </row>
    <row r="1759" spans="1:8" x14ac:dyDescent="0.25">
      <c r="A1759" s="162" t="s">
        <v>5600</v>
      </c>
      <c r="B1759" s="162" t="s">
        <v>5601</v>
      </c>
      <c r="C1759" s="162" t="s">
        <v>554</v>
      </c>
      <c r="D1759" s="162" t="s">
        <v>5644</v>
      </c>
      <c r="E1759" s="163" t="s">
        <v>5645</v>
      </c>
      <c r="F1759" s="164" t="str">
        <f t="shared" si="27"/>
        <v>Steuben-017</v>
      </c>
      <c r="G1759" s="168" t="s">
        <v>8104</v>
      </c>
      <c r="H1759" s="162" t="s">
        <v>5646</v>
      </c>
    </row>
    <row r="1760" spans="1:8" x14ac:dyDescent="0.25">
      <c r="A1760" s="162" t="s">
        <v>5600</v>
      </c>
      <c r="B1760" s="162" t="s">
        <v>5601</v>
      </c>
      <c r="C1760" s="162" t="s">
        <v>558</v>
      </c>
      <c r="D1760" s="162" t="s">
        <v>5647</v>
      </c>
      <c r="E1760" s="163" t="s">
        <v>5648</v>
      </c>
      <c r="F1760" s="164" t="str">
        <f t="shared" si="27"/>
        <v>Steuben-018</v>
      </c>
      <c r="G1760" s="168" t="s">
        <v>8105</v>
      </c>
      <c r="H1760" s="162" t="s">
        <v>5649</v>
      </c>
    </row>
    <row r="1761" spans="1:8" x14ac:dyDescent="0.25">
      <c r="A1761" s="162" t="s">
        <v>5600</v>
      </c>
      <c r="B1761" s="162" t="s">
        <v>5601</v>
      </c>
      <c r="C1761" s="162" t="s">
        <v>562</v>
      </c>
      <c r="D1761" s="162" t="s">
        <v>5650</v>
      </c>
      <c r="E1761" s="163" t="s">
        <v>5651</v>
      </c>
      <c r="F1761" s="164" t="str">
        <f t="shared" si="27"/>
        <v>Steuben-019</v>
      </c>
      <c r="G1761" s="168" t="s">
        <v>8106</v>
      </c>
      <c r="H1761" s="162" t="s">
        <v>5652</v>
      </c>
    </row>
    <row r="1762" spans="1:8" x14ac:dyDescent="0.25">
      <c r="A1762" s="162" t="s">
        <v>5600</v>
      </c>
      <c r="B1762" s="162" t="s">
        <v>5601</v>
      </c>
      <c r="C1762" s="162" t="s">
        <v>570</v>
      </c>
      <c r="D1762" s="162" t="s">
        <v>5653</v>
      </c>
      <c r="E1762" s="163" t="s">
        <v>5654</v>
      </c>
      <c r="F1762" s="164" t="str">
        <f t="shared" si="27"/>
        <v>Steuben-021</v>
      </c>
      <c r="G1762" s="168" t="s">
        <v>8107</v>
      </c>
      <c r="H1762" s="162" t="s">
        <v>5655</v>
      </c>
    </row>
    <row r="1763" spans="1:8" x14ac:dyDescent="0.25">
      <c r="A1763" s="162" t="s">
        <v>5600</v>
      </c>
      <c r="B1763" s="162" t="s">
        <v>5601</v>
      </c>
      <c r="C1763" s="162" t="s">
        <v>574</v>
      </c>
      <c r="D1763" s="162" t="s">
        <v>5656</v>
      </c>
      <c r="E1763" s="163" t="s">
        <v>5657</v>
      </c>
      <c r="F1763" s="164" t="str">
        <f t="shared" si="27"/>
        <v>Steuben-022</v>
      </c>
      <c r="G1763" s="168" t="s">
        <v>8108</v>
      </c>
      <c r="H1763" s="162" t="s">
        <v>5658</v>
      </c>
    </row>
    <row r="1764" spans="1:8" x14ac:dyDescent="0.25">
      <c r="A1764" s="162" t="s">
        <v>5659</v>
      </c>
      <c r="B1764" s="162" t="s">
        <v>5660</v>
      </c>
      <c r="C1764" s="162" t="s">
        <v>490</v>
      </c>
      <c r="D1764" s="162" t="s">
        <v>1279</v>
      </c>
      <c r="E1764" s="163" t="s">
        <v>5661</v>
      </c>
      <c r="F1764" s="164" t="str">
        <f t="shared" si="27"/>
        <v>Sullivan-001</v>
      </c>
      <c r="G1764" s="168" t="s">
        <v>8109</v>
      </c>
      <c r="H1764" s="162" t="s">
        <v>5662</v>
      </c>
    </row>
    <row r="1765" spans="1:8" x14ac:dyDescent="0.25">
      <c r="A1765" s="162" t="s">
        <v>5659</v>
      </c>
      <c r="B1765" s="162" t="s">
        <v>5660</v>
      </c>
      <c r="C1765" s="162" t="s">
        <v>494</v>
      </c>
      <c r="D1765" s="162" t="s">
        <v>5663</v>
      </c>
      <c r="E1765" s="163" t="s">
        <v>5664</v>
      </c>
      <c r="F1765" s="164" t="str">
        <f t="shared" si="27"/>
        <v>Sullivan-002</v>
      </c>
      <c r="G1765" s="168" t="s">
        <v>8110</v>
      </c>
      <c r="H1765" s="162" t="s">
        <v>5665</v>
      </c>
    </row>
    <row r="1766" spans="1:8" x14ac:dyDescent="0.25">
      <c r="A1766" s="162" t="s">
        <v>5659</v>
      </c>
      <c r="B1766" s="162" t="s">
        <v>5660</v>
      </c>
      <c r="C1766" s="162" t="s">
        <v>498</v>
      </c>
      <c r="D1766" s="162" t="s">
        <v>5666</v>
      </c>
      <c r="E1766" s="163" t="s">
        <v>5667</v>
      </c>
      <c r="F1766" s="164" t="str">
        <f t="shared" si="27"/>
        <v>Sullivan-003</v>
      </c>
      <c r="G1766" s="168" t="s">
        <v>8111</v>
      </c>
      <c r="H1766" s="162" t="s">
        <v>5668</v>
      </c>
    </row>
    <row r="1767" spans="1:8" x14ac:dyDescent="0.25">
      <c r="A1767" s="162" t="s">
        <v>5659</v>
      </c>
      <c r="B1767" s="162" t="s">
        <v>5660</v>
      </c>
      <c r="C1767" s="162" t="s">
        <v>502</v>
      </c>
      <c r="D1767" s="162" t="s">
        <v>5669</v>
      </c>
      <c r="E1767" s="163" t="s">
        <v>5670</v>
      </c>
      <c r="F1767" s="164" t="str">
        <f t="shared" si="27"/>
        <v>Sullivan-004</v>
      </c>
      <c r="G1767" s="168" t="s">
        <v>8112</v>
      </c>
      <c r="H1767" s="162" t="s">
        <v>5671</v>
      </c>
    </row>
    <row r="1768" spans="1:8" x14ac:dyDescent="0.25">
      <c r="A1768" s="162" t="s">
        <v>5659</v>
      </c>
      <c r="B1768" s="162" t="s">
        <v>5660</v>
      </c>
      <c r="C1768" s="162" t="s">
        <v>506</v>
      </c>
      <c r="D1768" s="162" t="s">
        <v>5672</v>
      </c>
      <c r="E1768" s="163" t="s">
        <v>5673</v>
      </c>
      <c r="F1768" s="164" t="str">
        <f t="shared" si="27"/>
        <v>Sullivan-005</v>
      </c>
      <c r="G1768" s="168" t="s">
        <v>8113</v>
      </c>
      <c r="H1768" s="162" t="s">
        <v>5674</v>
      </c>
    </row>
    <row r="1769" spans="1:8" x14ac:dyDescent="0.25">
      <c r="A1769" s="162" t="s">
        <v>5659</v>
      </c>
      <c r="B1769" s="162" t="s">
        <v>5660</v>
      </c>
      <c r="C1769" s="162" t="s">
        <v>510</v>
      </c>
      <c r="D1769" s="162" t="s">
        <v>5675</v>
      </c>
      <c r="E1769" s="163" t="s">
        <v>5676</v>
      </c>
      <c r="F1769" s="164" t="str">
        <f t="shared" si="27"/>
        <v>Sullivan-006</v>
      </c>
      <c r="G1769" s="168" t="s">
        <v>474</v>
      </c>
      <c r="H1769" s="162" t="s">
        <v>5677</v>
      </c>
    </row>
    <row r="1770" spans="1:8" x14ac:dyDescent="0.25">
      <c r="A1770" s="162" t="s">
        <v>5659</v>
      </c>
      <c r="B1770" s="162" t="s">
        <v>5660</v>
      </c>
      <c r="C1770" s="162" t="s">
        <v>514</v>
      </c>
      <c r="D1770" s="162" t="s">
        <v>5678</v>
      </c>
      <c r="E1770" s="163" t="s">
        <v>5679</v>
      </c>
      <c r="F1770" s="164" t="str">
        <f t="shared" si="27"/>
        <v>Sullivan-007</v>
      </c>
      <c r="G1770" s="168" t="s">
        <v>476</v>
      </c>
      <c r="H1770" s="162" t="s">
        <v>5680</v>
      </c>
    </row>
    <row r="1771" spans="1:8" x14ac:dyDescent="0.25">
      <c r="A1771" s="162" t="s">
        <v>5659</v>
      </c>
      <c r="B1771" s="162" t="s">
        <v>5660</v>
      </c>
      <c r="C1771" s="162" t="s">
        <v>518</v>
      </c>
      <c r="D1771" s="162" t="s">
        <v>5681</v>
      </c>
      <c r="E1771" s="163" t="s">
        <v>5682</v>
      </c>
      <c r="F1771" s="164" t="str">
        <f t="shared" si="27"/>
        <v>Sullivan-008</v>
      </c>
      <c r="G1771" s="168" t="s">
        <v>8114</v>
      </c>
      <c r="H1771" s="162" t="s">
        <v>5683</v>
      </c>
    </row>
    <row r="1772" spans="1:8" x14ac:dyDescent="0.25">
      <c r="A1772" s="162" t="s">
        <v>5659</v>
      </c>
      <c r="B1772" s="162" t="s">
        <v>5660</v>
      </c>
      <c r="C1772" s="162" t="s">
        <v>522</v>
      </c>
      <c r="D1772" s="162" t="s">
        <v>5684</v>
      </c>
      <c r="E1772" s="163" t="s">
        <v>5685</v>
      </c>
      <c r="F1772" s="164" t="str">
        <f t="shared" si="27"/>
        <v>Sullivan-009</v>
      </c>
      <c r="G1772" s="168" t="s">
        <v>478</v>
      </c>
      <c r="H1772" s="162" t="s">
        <v>5686</v>
      </c>
    </row>
    <row r="1773" spans="1:8" x14ac:dyDescent="0.25">
      <c r="A1773" s="162" t="s">
        <v>5659</v>
      </c>
      <c r="B1773" s="162" t="s">
        <v>5660</v>
      </c>
      <c r="C1773" s="162" t="s">
        <v>526</v>
      </c>
      <c r="D1773" s="162" t="s">
        <v>5687</v>
      </c>
      <c r="E1773" s="163" t="s">
        <v>5688</v>
      </c>
      <c r="F1773" s="164" t="str">
        <f t="shared" si="27"/>
        <v>Sullivan-010</v>
      </c>
      <c r="G1773" s="168" t="s">
        <v>8115</v>
      </c>
      <c r="H1773" s="162" t="s">
        <v>5689</v>
      </c>
    </row>
    <row r="1774" spans="1:8" x14ac:dyDescent="0.25">
      <c r="A1774" s="162" t="s">
        <v>5659</v>
      </c>
      <c r="B1774" s="162" t="s">
        <v>5660</v>
      </c>
      <c r="C1774" s="162" t="s">
        <v>530</v>
      </c>
      <c r="D1774" s="162" t="s">
        <v>3014</v>
      </c>
      <c r="E1774" s="163" t="s">
        <v>5690</v>
      </c>
      <c r="F1774" s="164" t="str">
        <f t="shared" si="27"/>
        <v>Sullivan-011</v>
      </c>
      <c r="G1774" s="168" t="s">
        <v>8116</v>
      </c>
      <c r="H1774" s="162" t="s">
        <v>5691</v>
      </c>
    </row>
    <row r="1775" spans="1:8" x14ac:dyDescent="0.25">
      <c r="A1775" s="162" t="s">
        <v>5659</v>
      </c>
      <c r="B1775" s="162" t="s">
        <v>5660</v>
      </c>
      <c r="C1775" s="162" t="s">
        <v>534</v>
      </c>
      <c r="D1775" s="162" t="s">
        <v>5692</v>
      </c>
      <c r="E1775" s="163" t="s">
        <v>5693</v>
      </c>
      <c r="F1775" s="164" t="str">
        <f t="shared" si="27"/>
        <v>Sullivan-012</v>
      </c>
      <c r="G1775" s="168" t="s">
        <v>8117</v>
      </c>
      <c r="H1775" s="162" t="s">
        <v>5694</v>
      </c>
    </row>
    <row r="1776" spans="1:8" x14ac:dyDescent="0.25">
      <c r="A1776" s="162" t="s">
        <v>5659</v>
      </c>
      <c r="B1776" s="162" t="s">
        <v>5660</v>
      </c>
      <c r="C1776" s="162" t="s">
        <v>538</v>
      </c>
      <c r="D1776" s="162" t="s">
        <v>955</v>
      </c>
      <c r="E1776" s="163" t="s">
        <v>5695</v>
      </c>
      <c r="F1776" s="164" t="str">
        <f t="shared" si="27"/>
        <v>Sullivan-013</v>
      </c>
      <c r="G1776" s="168" t="s">
        <v>8118</v>
      </c>
      <c r="H1776" s="162" t="s">
        <v>5696</v>
      </c>
    </row>
    <row r="1777" spans="1:8" x14ac:dyDescent="0.25">
      <c r="A1777" s="162" t="s">
        <v>5659</v>
      </c>
      <c r="B1777" s="162" t="s">
        <v>5660</v>
      </c>
      <c r="C1777" s="162" t="s">
        <v>542</v>
      </c>
      <c r="D1777" s="162" t="s">
        <v>5697</v>
      </c>
      <c r="E1777" s="163" t="s">
        <v>5698</v>
      </c>
      <c r="F1777" s="164" t="str">
        <f t="shared" si="27"/>
        <v>Sullivan-014</v>
      </c>
      <c r="G1777" s="168" t="s">
        <v>8119</v>
      </c>
      <c r="H1777" s="162" t="s">
        <v>5699</v>
      </c>
    </row>
    <row r="1778" spans="1:8" x14ac:dyDescent="0.25">
      <c r="A1778" s="162" t="s">
        <v>5659</v>
      </c>
      <c r="B1778" s="162" t="s">
        <v>5660</v>
      </c>
      <c r="C1778" s="162" t="s">
        <v>546</v>
      </c>
      <c r="D1778" s="162" t="s">
        <v>511</v>
      </c>
      <c r="E1778" s="163" t="s">
        <v>5700</v>
      </c>
      <c r="F1778" s="164" t="str">
        <f t="shared" si="27"/>
        <v>Sullivan-015</v>
      </c>
      <c r="G1778" s="168" t="s">
        <v>8120</v>
      </c>
      <c r="H1778" s="162" t="s">
        <v>5701</v>
      </c>
    </row>
    <row r="1779" spans="1:8" x14ac:dyDescent="0.25">
      <c r="A1779" s="162" t="s">
        <v>5659</v>
      </c>
      <c r="B1779" s="162" t="s">
        <v>5660</v>
      </c>
      <c r="C1779" s="162" t="s">
        <v>550</v>
      </c>
      <c r="D1779" s="162" t="s">
        <v>5702</v>
      </c>
      <c r="E1779" s="163" t="s">
        <v>5703</v>
      </c>
      <c r="F1779" s="164" t="str">
        <f t="shared" si="27"/>
        <v>Sullivan-016</v>
      </c>
      <c r="G1779" s="168" t="s">
        <v>480</v>
      </c>
      <c r="H1779" s="162" t="s">
        <v>5704</v>
      </c>
    </row>
    <row r="1780" spans="1:8" x14ac:dyDescent="0.25">
      <c r="A1780" s="162" t="s">
        <v>5705</v>
      </c>
      <c r="B1780" s="162" t="s">
        <v>5706</v>
      </c>
      <c r="C1780" s="162" t="s">
        <v>490</v>
      </c>
      <c r="D1780" s="162" t="s">
        <v>5707</v>
      </c>
      <c r="E1780" s="163" t="s">
        <v>5708</v>
      </c>
      <c r="F1780" s="164" t="str">
        <f t="shared" si="27"/>
        <v>Switzerland-001</v>
      </c>
      <c r="G1780" s="168" t="s">
        <v>8121</v>
      </c>
      <c r="H1780" s="162" t="s">
        <v>5709</v>
      </c>
    </row>
    <row r="1781" spans="1:8" x14ac:dyDescent="0.25">
      <c r="A1781" s="162" t="s">
        <v>5705</v>
      </c>
      <c r="B1781" s="162" t="s">
        <v>5706</v>
      </c>
      <c r="C1781" s="162" t="s">
        <v>494</v>
      </c>
      <c r="D1781" s="162" t="s">
        <v>5710</v>
      </c>
      <c r="E1781" s="163" t="s">
        <v>5711</v>
      </c>
      <c r="F1781" s="164" t="str">
        <f t="shared" si="27"/>
        <v>Switzerland-002</v>
      </c>
      <c r="G1781" s="168" t="s">
        <v>8122</v>
      </c>
      <c r="H1781" s="162" t="s">
        <v>5712</v>
      </c>
    </row>
    <row r="1782" spans="1:8" x14ac:dyDescent="0.25">
      <c r="A1782" s="162" t="s">
        <v>5705</v>
      </c>
      <c r="B1782" s="162" t="s">
        <v>5706</v>
      </c>
      <c r="C1782" s="162" t="s">
        <v>498</v>
      </c>
      <c r="D1782" s="162" t="s">
        <v>1073</v>
      </c>
      <c r="E1782" s="163" t="s">
        <v>5713</v>
      </c>
      <c r="F1782" s="164" t="str">
        <f t="shared" si="27"/>
        <v>Switzerland-003</v>
      </c>
      <c r="G1782" s="168" t="s">
        <v>8123</v>
      </c>
      <c r="H1782" s="162" t="s">
        <v>5714</v>
      </c>
    </row>
    <row r="1783" spans="1:8" x14ac:dyDescent="0.25">
      <c r="A1783" s="162" t="s">
        <v>5705</v>
      </c>
      <c r="B1783" s="162" t="s">
        <v>5706</v>
      </c>
      <c r="C1783" s="162" t="s">
        <v>502</v>
      </c>
      <c r="D1783" s="162" t="s">
        <v>5715</v>
      </c>
      <c r="E1783" s="163" t="s">
        <v>5716</v>
      </c>
      <c r="F1783" s="164" t="str">
        <f t="shared" si="27"/>
        <v>Switzerland-004</v>
      </c>
      <c r="G1783" s="168" t="s">
        <v>8124</v>
      </c>
      <c r="H1783" s="162" t="s">
        <v>2569</v>
      </c>
    </row>
    <row r="1784" spans="1:8" x14ac:dyDescent="0.25">
      <c r="A1784" s="162" t="s">
        <v>5705</v>
      </c>
      <c r="B1784" s="162" t="s">
        <v>5706</v>
      </c>
      <c r="C1784" s="162" t="s">
        <v>506</v>
      </c>
      <c r="D1784" s="162" t="s">
        <v>5628</v>
      </c>
      <c r="E1784" s="163" t="s">
        <v>5717</v>
      </c>
      <c r="F1784" s="164" t="str">
        <f t="shared" si="27"/>
        <v>Switzerland-005</v>
      </c>
      <c r="G1784" s="168" t="s">
        <v>8125</v>
      </c>
      <c r="H1784" s="162" t="s">
        <v>5718</v>
      </c>
    </row>
    <row r="1785" spans="1:8" x14ac:dyDescent="0.25">
      <c r="A1785" s="162" t="s">
        <v>5705</v>
      </c>
      <c r="B1785" s="162" t="s">
        <v>5706</v>
      </c>
      <c r="C1785" s="162" t="s">
        <v>510</v>
      </c>
      <c r="D1785" s="162" t="s">
        <v>5719</v>
      </c>
      <c r="E1785" s="163" t="s">
        <v>5720</v>
      </c>
      <c r="F1785" s="164" t="str">
        <f t="shared" si="27"/>
        <v>Switzerland-006</v>
      </c>
      <c r="G1785" s="168" t="s">
        <v>8126</v>
      </c>
      <c r="H1785" s="162" t="s">
        <v>5721</v>
      </c>
    </row>
    <row r="1786" spans="1:8" x14ac:dyDescent="0.25">
      <c r="A1786" s="162" t="s">
        <v>5705</v>
      </c>
      <c r="B1786" s="162" t="s">
        <v>5706</v>
      </c>
      <c r="C1786" s="162" t="s">
        <v>514</v>
      </c>
      <c r="D1786" s="162" t="s">
        <v>5722</v>
      </c>
      <c r="E1786" s="163" t="s">
        <v>5723</v>
      </c>
      <c r="F1786" s="164" t="str">
        <f t="shared" si="27"/>
        <v>Switzerland-007</v>
      </c>
      <c r="G1786" s="168" t="s">
        <v>8127</v>
      </c>
      <c r="H1786" s="162" t="s">
        <v>5724</v>
      </c>
    </row>
    <row r="1787" spans="1:8" x14ac:dyDescent="0.25">
      <c r="A1787" s="162" t="s">
        <v>5705</v>
      </c>
      <c r="B1787" s="162" t="s">
        <v>5706</v>
      </c>
      <c r="C1787" s="162" t="s">
        <v>518</v>
      </c>
      <c r="D1787" s="162" t="s">
        <v>5653</v>
      </c>
      <c r="E1787" s="163" t="s">
        <v>5725</v>
      </c>
      <c r="F1787" s="164" t="str">
        <f t="shared" si="27"/>
        <v>Switzerland-008</v>
      </c>
      <c r="G1787" s="168" t="s">
        <v>8128</v>
      </c>
      <c r="H1787" s="162" t="s">
        <v>5726</v>
      </c>
    </row>
    <row r="1788" spans="1:8" x14ac:dyDescent="0.25">
      <c r="A1788" s="162" t="s">
        <v>5727</v>
      </c>
      <c r="B1788" s="162" t="s">
        <v>3522</v>
      </c>
      <c r="C1788" s="162" t="s">
        <v>490</v>
      </c>
      <c r="D1788" s="162" t="s">
        <v>5728</v>
      </c>
      <c r="E1788" s="163" t="s">
        <v>5729</v>
      </c>
      <c r="F1788" s="164" t="str">
        <f t="shared" si="27"/>
        <v>Tippecanoe-001</v>
      </c>
      <c r="G1788" s="168" t="s">
        <v>8129</v>
      </c>
      <c r="H1788" s="162" t="s">
        <v>5730</v>
      </c>
    </row>
    <row r="1789" spans="1:8" x14ac:dyDescent="0.25">
      <c r="A1789" s="162" t="s">
        <v>5727</v>
      </c>
      <c r="B1789" s="162" t="s">
        <v>3522</v>
      </c>
      <c r="C1789" s="162" t="s">
        <v>494</v>
      </c>
      <c r="D1789" s="162" t="s">
        <v>5731</v>
      </c>
      <c r="E1789" s="163" t="s">
        <v>5732</v>
      </c>
      <c r="F1789" s="164" t="str">
        <f t="shared" si="27"/>
        <v>Tippecanoe-002</v>
      </c>
      <c r="G1789" s="168" t="s">
        <v>8130</v>
      </c>
      <c r="H1789" s="162" t="s">
        <v>5733</v>
      </c>
    </row>
    <row r="1790" spans="1:8" x14ac:dyDescent="0.25">
      <c r="A1790" s="162" t="s">
        <v>5727</v>
      </c>
      <c r="B1790" s="162" t="s">
        <v>3522</v>
      </c>
      <c r="C1790" s="162" t="s">
        <v>498</v>
      </c>
      <c r="D1790" s="162" t="s">
        <v>5734</v>
      </c>
      <c r="E1790" s="163" t="s">
        <v>5735</v>
      </c>
      <c r="F1790" s="164" t="str">
        <f t="shared" si="27"/>
        <v>Tippecanoe-003</v>
      </c>
      <c r="G1790" s="168" t="s">
        <v>8131</v>
      </c>
      <c r="H1790" s="162" t="s">
        <v>5736</v>
      </c>
    </row>
    <row r="1791" spans="1:8" x14ac:dyDescent="0.25">
      <c r="A1791" s="162" t="s">
        <v>5727</v>
      </c>
      <c r="B1791" s="162" t="s">
        <v>3522</v>
      </c>
      <c r="C1791" s="162" t="s">
        <v>502</v>
      </c>
      <c r="D1791" s="162" t="s">
        <v>5737</v>
      </c>
      <c r="E1791" s="163" t="s">
        <v>5738</v>
      </c>
      <c r="F1791" s="164" t="str">
        <f t="shared" si="27"/>
        <v>Tippecanoe-004</v>
      </c>
      <c r="G1791" s="168" t="s">
        <v>8132</v>
      </c>
      <c r="H1791" s="162" t="s">
        <v>5739</v>
      </c>
    </row>
    <row r="1792" spans="1:8" x14ac:dyDescent="0.25">
      <c r="A1792" s="162" t="s">
        <v>5727</v>
      </c>
      <c r="B1792" s="162" t="s">
        <v>3522</v>
      </c>
      <c r="C1792" s="162" t="s">
        <v>506</v>
      </c>
      <c r="D1792" s="162" t="s">
        <v>5740</v>
      </c>
      <c r="E1792" s="163" t="s">
        <v>5741</v>
      </c>
      <c r="F1792" s="164" t="str">
        <f t="shared" si="27"/>
        <v>Tippecanoe-005</v>
      </c>
      <c r="G1792" s="168" t="s">
        <v>8133</v>
      </c>
      <c r="H1792" s="162" t="s">
        <v>5742</v>
      </c>
    </row>
    <row r="1793" spans="1:8" x14ac:dyDescent="0.25">
      <c r="A1793" s="162" t="s">
        <v>5727</v>
      </c>
      <c r="B1793" s="162" t="s">
        <v>3522</v>
      </c>
      <c r="C1793" s="162" t="s">
        <v>510</v>
      </c>
      <c r="D1793" s="162" t="s">
        <v>5743</v>
      </c>
      <c r="E1793" s="163" t="s">
        <v>5744</v>
      </c>
      <c r="F1793" s="164" t="str">
        <f t="shared" si="27"/>
        <v>Tippecanoe-006</v>
      </c>
      <c r="G1793" s="168" t="s">
        <v>8134</v>
      </c>
      <c r="H1793" s="162" t="s">
        <v>5745</v>
      </c>
    </row>
    <row r="1794" spans="1:8" x14ac:dyDescent="0.25">
      <c r="A1794" s="162" t="s">
        <v>5727</v>
      </c>
      <c r="B1794" s="162" t="s">
        <v>3522</v>
      </c>
      <c r="C1794" s="162" t="s">
        <v>514</v>
      </c>
      <c r="D1794" s="162" t="s">
        <v>5746</v>
      </c>
      <c r="E1794" s="163" t="s">
        <v>5747</v>
      </c>
      <c r="F1794" s="164" t="str">
        <f t="shared" si="27"/>
        <v>Tippecanoe-007</v>
      </c>
      <c r="G1794" s="168" t="s">
        <v>8135</v>
      </c>
      <c r="H1794" s="162" t="s">
        <v>5748</v>
      </c>
    </row>
    <row r="1795" spans="1:8" x14ac:dyDescent="0.25">
      <c r="A1795" s="162" t="s">
        <v>5727</v>
      </c>
      <c r="B1795" s="162" t="s">
        <v>3522</v>
      </c>
      <c r="C1795" s="162" t="s">
        <v>518</v>
      </c>
      <c r="D1795" s="162" t="s">
        <v>5749</v>
      </c>
      <c r="E1795" s="163" t="s">
        <v>5750</v>
      </c>
      <c r="F1795" s="164" t="str">
        <f t="shared" ref="F1795:F1858" si="28">B1795&amp;"-"&amp;C1795</f>
        <v>Tippecanoe-008</v>
      </c>
      <c r="G1795" s="168" t="s">
        <v>8136</v>
      </c>
      <c r="H1795" s="162" t="s">
        <v>5751</v>
      </c>
    </row>
    <row r="1796" spans="1:8" x14ac:dyDescent="0.25">
      <c r="A1796" s="162" t="s">
        <v>5727</v>
      </c>
      <c r="B1796" s="162" t="s">
        <v>3522</v>
      </c>
      <c r="C1796" s="162" t="s">
        <v>522</v>
      </c>
      <c r="D1796" s="162" t="s">
        <v>5752</v>
      </c>
      <c r="E1796" s="163" t="s">
        <v>5753</v>
      </c>
      <c r="F1796" s="164" t="str">
        <f t="shared" si="28"/>
        <v>Tippecanoe-009</v>
      </c>
      <c r="G1796" s="168" t="s">
        <v>8137</v>
      </c>
      <c r="H1796" s="162" t="s">
        <v>5754</v>
      </c>
    </row>
    <row r="1797" spans="1:8" x14ac:dyDescent="0.25">
      <c r="A1797" s="162" t="s">
        <v>5727</v>
      </c>
      <c r="B1797" s="162" t="s">
        <v>3522</v>
      </c>
      <c r="C1797" s="162" t="s">
        <v>526</v>
      </c>
      <c r="D1797" s="162" t="s">
        <v>5755</v>
      </c>
      <c r="E1797" s="163" t="s">
        <v>5756</v>
      </c>
      <c r="F1797" s="164" t="str">
        <f t="shared" si="28"/>
        <v>Tippecanoe-010</v>
      </c>
      <c r="G1797" s="168" t="s">
        <v>8138</v>
      </c>
      <c r="H1797" s="162" t="s">
        <v>5757</v>
      </c>
    </row>
    <row r="1798" spans="1:8" x14ac:dyDescent="0.25">
      <c r="A1798" s="162" t="s">
        <v>5727</v>
      </c>
      <c r="B1798" s="162" t="s">
        <v>3522</v>
      </c>
      <c r="C1798" s="162" t="s">
        <v>530</v>
      </c>
      <c r="D1798" s="162" t="s">
        <v>5758</v>
      </c>
      <c r="E1798" s="163" t="s">
        <v>5759</v>
      </c>
      <c r="F1798" s="164" t="str">
        <f t="shared" si="28"/>
        <v>Tippecanoe-011</v>
      </c>
      <c r="G1798" s="168" t="s">
        <v>8139</v>
      </c>
      <c r="H1798" s="162" t="s">
        <v>5760</v>
      </c>
    </row>
    <row r="1799" spans="1:8" x14ac:dyDescent="0.25">
      <c r="A1799" s="162" t="s">
        <v>5727</v>
      </c>
      <c r="B1799" s="162" t="s">
        <v>3522</v>
      </c>
      <c r="C1799" s="162" t="s">
        <v>534</v>
      </c>
      <c r="D1799" s="162" t="s">
        <v>5761</v>
      </c>
      <c r="E1799" s="163" t="s">
        <v>5762</v>
      </c>
      <c r="F1799" s="164" t="str">
        <f t="shared" si="28"/>
        <v>Tippecanoe-012</v>
      </c>
      <c r="G1799" s="168" t="s">
        <v>8140</v>
      </c>
      <c r="H1799" s="162" t="s">
        <v>2129</v>
      </c>
    </row>
    <row r="1800" spans="1:8" x14ac:dyDescent="0.25">
      <c r="A1800" s="162" t="s">
        <v>5727</v>
      </c>
      <c r="B1800" s="162" t="s">
        <v>3522</v>
      </c>
      <c r="C1800" s="162" t="s">
        <v>538</v>
      </c>
      <c r="D1800" s="162" t="s">
        <v>5763</v>
      </c>
      <c r="E1800" s="163" t="s">
        <v>5764</v>
      </c>
      <c r="F1800" s="164" t="str">
        <f t="shared" si="28"/>
        <v>Tippecanoe-013</v>
      </c>
      <c r="G1800" s="168" t="s">
        <v>8141</v>
      </c>
      <c r="H1800" s="162" t="s">
        <v>5765</v>
      </c>
    </row>
    <row r="1801" spans="1:8" x14ac:dyDescent="0.25">
      <c r="A1801" s="162" t="s">
        <v>5727</v>
      </c>
      <c r="B1801" s="162" t="s">
        <v>3522</v>
      </c>
      <c r="C1801" s="162" t="s">
        <v>542</v>
      </c>
      <c r="D1801" s="162" t="s">
        <v>5766</v>
      </c>
      <c r="E1801" s="163" t="s">
        <v>5767</v>
      </c>
      <c r="F1801" s="164" t="str">
        <f t="shared" si="28"/>
        <v>Tippecanoe-014</v>
      </c>
      <c r="G1801" s="168" t="s">
        <v>8142</v>
      </c>
      <c r="H1801" s="162" t="s">
        <v>5768</v>
      </c>
    </row>
    <row r="1802" spans="1:8" x14ac:dyDescent="0.25">
      <c r="A1802" s="162" t="s">
        <v>5727</v>
      </c>
      <c r="B1802" s="162" t="s">
        <v>3522</v>
      </c>
      <c r="C1802" s="162" t="s">
        <v>546</v>
      </c>
      <c r="D1802" s="162" t="s">
        <v>5769</v>
      </c>
      <c r="E1802" s="163" t="s">
        <v>5770</v>
      </c>
      <c r="F1802" s="164" t="str">
        <f t="shared" si="28"/>
        <v>Tippecanoe-015</v>
      </c>
      <c r="G1802" s="168" t="s">
        <v>8143</v>
      </c>
      <c r="H1802" s="162" t="s">
        <v>5771</v>
      </c>
    </row>
    <row r="1803" spans="1:8" x14ac:dyDescent="0.25">
      <c r="A1803" s="162" t="s">
        <v>5727</v>
      </c>
      <c r="B1803" s="162" t="s">
        <v>3522</v>
      </c>
      <c r="C1803" s="162" t="s">
        <v>550</v>
      </c>
      <c r="D1803" s="162" t="s">
        <v>5772</v>
      </c>
      <c r="E1803" s="163" t="s">
        <v>5773</v>
      </c>
      <c r="F1803" s="164" t="str">
        <f t="shared" si="28"/>
        <v>Tippecanoe-016</v>
      </c>
      <c r="G1803" s="168" t="s">
        <v>8144</v>
      </c>
      <c r="H1803" s="162" t="s">
        <v>5774</v>
      </c>
    </row>
    <row r="1804" spans="1:8" x14ac:dyDescent="0.25">
      <c r="A1804" s="162" t="s">
        <v>5727</v>
      </c>
      <c r="B1804" s="162" t="s">
        <v>3522</v>
      </c>
      <c r="C1804" s="162" t="s">
        <v>554</v>
      </c>
      <c r="D1804" s="162" t="s">
        <v>5775</v>
      </c>
      <c r="E1804" s="163" t="s">
        <v>5776</v>
      </c>
      <c r="F1804" s="164" t="str">
        <f t="shared" si="28"/>
        <v>Tippecanoe-017</v>
      </c>
      <c r="G1804" s="168" t="s">
        <v>8145</v>
      </c>
      <c r="H1804" s="162" t="s">
        <v>4763</v>
      </c>
    </row>
    <row r="1805" spans="1:8" x14ac:dyDescent="0.25">
      <c r="A1805" s="162" t="s">
        <v>5727</v>
      </c>
      <c r="B1805" s="162" t="s">
        <v>3522</v>
      </c>
      <c r="C1805" s="162" t="s">
        <v>558</v>
      </c>
      <c r="D1805" s="162" t="s">
        <v>5777</v>
      </c>
      <c r="E1805" s="163" t="s">
        <v>5778</v>
      </c>
      <c r="F1805" s="164" t="str">
        <f t="shared" si="28"/>
        <v>Tippecanoe-018</v>
      </c>
      <c r="G1805" s="168" t="s">
        <v>8146</v>
      </c>
      <c r="H1805" s="162" t="s">
        <v>5779</v>
      </c>
    </row>
    <row r="1806" spans="1:8" x14ac:dyDescent="0.25">
      <c r="A1806" s="162" t="s">
        <v>5727</v>
      </c>
      <c r="B1806" s="162" t="s">
        <v>3522</v>
      </c>
      <c r="C1806" s="162" t="s">
        <v>562</v>
      </c>
      <c r="D1806" s="162" t="s">
        <v>5780</v>
      </c>
      <c r="E1806" s="163" t="s">
        <v>5781</v>
      </c>
      <c r="F1806" s="164" t="str">
        <f t="shared" si="28"/>
        <v>Tippecanoe-019</v>
      </c>
      <c r="G1806" s="168" t="s">
        <v>8147</v>
      </c>
      <c r="H1806" s="162" t="s">
        <v>5782</v>
      </c>
    </row>
    <row r="1807" spans="1:8" x14ac:dyDescent="0.25">
      <c r="A1807" s="162" t="s">
        <v>5727</v>
      </c>
      <c r="B1807" s="162" t="s">
        <v>3522</v>
      </c>
      <c r="C1807" s="162" t="s">
        <v>566</v>
      </c>
      <c r="D1807" s="162" t="s">
        <v>5783</v>
      </c>
      <c r="E1807" s="163" t="s">
        <v>5784</v>
      </c>
      <c r="F1807" s="164" t="str">
        <f t="shared" si="28"/>
        <v>Tippecanoe-020</v>
      </c>
      <c r="G1807" s="168" t="s">
        <v>8148</v>
      </c>
      <c r="H1807" s="162" t="s">
        <v>5785</v>
      </c>
    </row>
    <row r="1808" spans="1:8" x14ac:dyDescent="0.25">
      <c r="A1808" s="162" t="s">
        <v>5727</v>
      </c>
      <c r="B1808" s="162" t="s">
        <v>3522</v>
      </c>
      <c r="C1808" s="162" t="s">
        <v>570</v>
      </c>
      <c r="D1808" s="162" t="s">
        <v>5786</v>
      </c>
      <c r="E1808" s="163" t="s">
        <v>5787</v>
      </c>
      <c r="F1808" s="164" t="str">
        <f t="shared" si="28"/>
        <v>Tippecanoe-021</v>
      </c>
      <c r="G1808" s="168" t="s">
        <v>8149</v>
      </c>
      <c r="H1808" s="162" t="s">
        <v>5788</v>
      </c>
    </row>
    <row r="1809" spans="1:8" x14ac:dyDescent="0.25">
      <c r="A1809" s="162" t="s">
        <v>5727</v>
      </c>
      <c r="B1809" s="162" t="s">
        <v>3522</v>
      </c>
      <c r="C1809" s="162" t="s">
        <v>574</v>
      </c>
      <c r="D1809" s="162" t="s">
        <v>5789</v>
      </c>
      <c r="E1809" s="163" t="s">
        <v>5790</v>
      </c>
      <c r="F1809" s="164" t="str">
        <f t="shared" si="28"/>
        <v>Tippecanoe-022</v>
      </c>
      <c r="G1809" s="168" t="s">
        <v>8150</v>
      </c>
      <c r="H1809" s="162" t="s">
        <v>5791</v>
      </c>
    </row>
    <row r="1810" spans="1:8" x14ac:dyDescent="0.25">
      <c r="A1810" s="162" t="s">
        <v>5727</v>
      </c>
      <c r="B1810" s="162" t="s">
        <v>3522</v>
      </c>
      <c r="C1810" s="162" t="s">
        <v>578</v>
      </c>
      <c r="D1810" s="162" t="s">
        <v>5792</v>
      </c>
      <c r="E1810" s="163" t="s">
        <v>5793</v>
      </c>
      <c r="F1810" s="164" t="str">
        <f t="shared" si="28"/>
        <v>Tippecanoe-023</v>
      </c>
      <c r="G1810" s="168" t="s">
        <v>8151</v>
      </c>
      <c r="H1810" s="162" t="s">
        <v>5794</v>
      </c>
    </row>
    <row r="1811" spans="1:8" x14ac:dyDescent="0.25">
      <c r="A1811" s="162" t="s">
        <v>5727</v>
      </c>
      <c r="B1811" s="162" t="s">
        <v>3522</v>
      </c>
      <c r="C1811" s="162" t="s">
        <v>845</v>
      </c>
      <c r="D1811" s="162" t="s">
        <v>5795</v>
      </c>
      <c r="E1811" s="163" t="s">
        <v>5796</v>
      </c>
      <c r="F1811" s="164" t="str">
        <f t="shared" si="28"/>
        <v>Tippecanoe-024</v>
      </c>
      <c r="G1811" s="168" t="s">
        <v>8152</v>
      </c>
      <c r="H1811" s="162" t="s">
        <v>5797</v>
      </c>
    </row>
    <row r="1812" spans="1:8" x14ac:dyDescent="0.25">
      <c r="A1812" s="162" t="s">
        <v>5727</v>
      </c>
      <c r="B1812" s="162" t="s">
        <v>3522</v>
      </c>
      <c r="C1812" s="162" t="s">
        <v>849</v>
      </c>
      <c r="D1812" s="162" t="s">
        <v>5798</v>
      </c>
      <c r="E1812" s="163" t="s">
        <v>5799</v>
      </c>
      <c r="F1812" s="164" t="str">
        <f t="shared" si="28"/>
        <v>Tippecanoe-025</v>
      </c>
      <c r="G1812" s="168" t="s">
        <v>8153</v>
      </c>
      <c r="H1812" s="162" t="s">
        <v>5800</v>
      </c>
    </row>
    <row r="1813" spans="1:8" x14ac:dyDescent="0.25">
      <c r="A1813" s="162" t="s">
        <v>5727</v>
      </c>
      <c r="B1813" s="162" t="s">
        <v>3522</v>
      </c>
      <c r="C1813" s="162" t="s">
        <v>1001</v>
      </c>
      <c r="D1813" s="162" t="s">
        <v>5801</v>
      </c>
      <c r="E1813" s="163" t="s">
        <v>5802</v>
      </c>
      <c r="F1813" s="164" t="str">
        <f t="shared" si="28"/>
        <v>Tippecanoe-026</v>
      </c>
      <c r="G1813" s="168" t="s">
        <v>8154</v>
      </c>
      <c r="H1813" s="162" t="s">
        <v>5803</v>
      </c>
    </row>
    <row r="1814" spans="1:8" x14ac:dyDescent="0.25">
      <c r="A1814" s="162" t="s">
        <v>5727</v>
      </c>
      <c r="B1814" s="162" t="s">
        <v>3522</v>
      </c>
      <c r="C1814" s="162" t="s">
        <v>1004</v>
      </c>
      <c r="D1814" s="162" t="s">
        <v>5804</v>
      </c>
      <c r="E1814" s="163" t="s">
        <v>5805</v>
      </c>
      <c r="F1814" s="164" t="str">
        <f t="shared" si="28"/>
        <v>Tippecanoe-027</v>
      </c>
      <c r="G1814" s="168" t="s">
        <v>8155</v>
      </c>
      <c r="H1814" s="162" t="s">
        <v>5806</v>
      </c>
    </row>
    <row r="1815" spans="1:8" x14ac:dyDescent="0.25">
      <c r="A1815" s="162" t="s">
        <v>5727</v>
      </c>
      <c r="B1815" s="162" t="s">
        <v>3522</v>
      </c>
      <c r="C1815" s="162" t="s">
        <v>1223</v>
      </c>
      <c r="D1815" s="162" t="s">
        <v>5807</v>
      </c>
      <c r="E1815" s="163" t="s">
        <v>5808</v>
      </c>
      <c r="F1815" s="164" t="str">
        <f t="shared" si="28"/>
        <v>Tippecanoe-028</v>
      </c>
      <c r="G1815" s="168" t="s">
        <v>8156</v>
      </c>
      <c r="H1815" s="162" t="s">
        <v>5809</v>
      </c>
    </row>
    <row r="1816" spans="1:8" x14ac:dyDescent="0.25">
      <c r="A1816" s="162" t="s">
        <v>5727</v>
      </c>
      <c r="B1816" s="162" t="s">
        <v>3522</v>
      </c>
      <c r="C1816" s="162" t="s">
        <v>1008</v>
      </c>
      <c r="D1816" s="162" t="s">
        <v>5810</v>
      </c>
      <c r="E1816" s="163" t="s">
        <v>5811</v>
      </c>
      <c r="F1816" s="164" t="str">
        <f t="shared" si="28"/>
        <v>Tippecanoe-029</v>
      </c>
      <c r="G1816" s="168" t="s">
        <v>8157</v>
      </c>
      <c r="H1816" s="162" t="s">
        <v>5812</v>
      </c>
    </row>
    <row r="1817" spans="1:8" x14ac:dyDescent="0.25">
      <c r="A1817" s="162" t="s">
        <v>5727</v>
      </c>
      <c r="B1817" s="162" t="s">
        <v>3522</v>
      </c>
      <c r="C1817" s="162" t="s">
        <v>1230</v>
      </c>
      <c r="D1817" s="162" t="s">
        <v>5813</v>
      </c>
      <c r="E1817" s="163" t="s">
        <v>5814</v>
      </c>
      <c r="F1817" s="164" t="str">
        <f t="shared" si="28"/>
        <v>Tippecanoe-030</v>
      </c>
      <c r="G1817" s="168" t="s">
        <v>8158</v>
      </c>
      <c r="H1817" s="162" t="s">
        <v>5815</v>
      </c>
    </row>
    <row r="1818" spans="1:8" x14ac:dyDescent="0.25">
      <c r="A1818" s="162" t="s">
        <v>5727</v>
      </c>
      <c r="B1818" s="162" t="s">
        <v>3522</v>
      </c>
      <c r="C1818" s="162" t="s">
        <v>1012</v>
      </c>
      <c r="D1818" s="162" t="s">
        <v>5816</v>
      </c>
      <c r="E1818" s="163" t="s">
        <v>5817</v>
      </c>
      <c r="F1818" s="164" t="str">
        <f t="shared" si="28"/>
        <v>Tippecanoe-031</v>
      </c>
      <c r="G1818" s="168" t="s">
        <v>8159</v>
      </c>
      <c r="H1818" s="162" t="s">
        <v>5818</v>
      </c>
    </row>
    <row r="1819" spans="1:8" x14ac:dyDescent="0.25">
      <c r="A1819" s="162" t="s">
        <v>5727</v>
      </c>
      <c r="B1819" s="162" t="s">
        <v>3522</v>
      </c>
      <c r="C1819" s="162" t="s">
        <v>1016</v>
      </c>
      <c r="D1819" s="162" t="s">
        <v>5819</v>
      </c>
      <c r="E1819" s="163" t="s">
        <v>5820</v>
      </c>
      <c r="F1819" s="164" t="str">
        <f t="shared" si="28"/>
        <v>Tippecanoe-032</v>
      </c>
      <c r="G1819" s="168" t="s">
        <v>8160</v>
      </c>
      <c r="H1819" s="162" t="s">
        <v>5821</v>
      </c>
    </row>
    <row r="1820" spans="1:8" x14ac:dyDescent="0.25">
      <c r="A1820" s="162" t="s">
        <v>5727</v>
      </c>
      <c r="B1820" s="162" t="s">
        <v>3522</v>
      </c>
      <c r="C1820" s="162" t="s">
        <v>1020</v>
      </c>
      <c r="D1820" s="162" t="s">
        <v>5822</v>
      </c>
      <c r="E1820" s="163" t="s">
        <v>5823</v>
      </c>
      <c r="F1820" s="164" t="str">
        <f t="shared" si="28"/>
        <v>Tippecanoe-033</v>
      </c>
      <c r="G1820" s="168" t="s">
        <v>8161</v>
      </c>
      <c r="H1820" s="162" t="s">
        <v>5824</v>
      </c>
    </row>
    <row r="1821" spans="1:8" x14ac:dyDescent="0.25">
      <c r="A1821" s="162" t="s">
        <v>5727</v>
      </c>
      <c r="B1821" s="162" t="s">
        <v>3522</v>
      </c>
      <c r="C1821" s="162" t="s">
        <v>1242</v>
      </c>
      <c r="D1821" s="162" t="s">
        <v>5825</v>
      </c>
      <c r="E1821" s="163" t="s">
        <v>5826</v>
      </c>
      <c r="F1821" s="164" t="str">
        <f t="shared" si="28"/>
        <v>Tippecanoe-034</v>
      </c>
      <c r="G1821" s="168" t="s">
        <v>8162</v>
      </c>
      <c r="H1821" s="162" t="s">
        <v>5812</v>
      </c>
    </row>
    <row r="1822" spans="1:8" x14ac:dyDescent="0.25">
      <c r="A1822" s="162" t="s">
        <v>5727</v>
      </c>
      <c r="B1822" s="162" t="s">
        <v>3522</v>
      </c>
      <c r="C1822" s="162" t="s">
        <v>1245</v>
      </c>
      <c r="D1822" s="162" t="s">
        <v>5827</v>
      </c>
      <c r="E1822" s="163" t="s">
        <v>5828</v>
      </c>
      <c r="F1822" s="164" t="str">
        <f t="shared" si="28"/>
        <v>Tippecanoe-035</v>
      </c>
      <c r="G1822" s="168" t="s">
        <v>8163</v>
      </c>
      <c r="H1822" s="162" t="s">
        <v>5829</v>
      </c>
    </row>
    <row r="1823" spans="1:8" x14ac:dyDescent="0.25">
      <c r="A1823" s="162" t="s">
        <v>5727</v>
      </c>
      <c r="B1823" s="162" t="s">
        <v>3522</v>
      </c>
      <c r="C1823" s="162" t="s">
        <v>1249</v>
      </c>
      <c r="D1823" s="162" t="s">
        <v>5830</v>
      </c>
      <c r="E1823" s="163" t="s">
        <v>5831</v>
      </c>
      <c r="F1823" s="164" t="str">
        <f t="shared" si="28"/>
        <v>Tippecanoe-036</v>
      </c>
      <c r="G1823" s="168" t="s">
        <v>8164</v>
      </c>
      <c r="H1823" s="162" t="s">
        <v>5832</v>
      </c>
    </row>
    <row r="1824" spans="1:8" x14ac:dyDescent="0.25">
      <c r="A1824" s="162" t="s">
        <v>5727</v>
      </c>
      <c r="B1824" s="162" t="s">
        <v>3522</v>
      </c>
      <c r="C1824" s="162" t="s">
        <v>1253</v>
      </c>
      <c r="D1824" s="162" t="s">
        <v>5833</v>
      </c>
      <c r="E1824" s="163" t="s">
        <v>5834</v>
      </c>
      <c r="F1824" s="164" t="str">
        <f t="shared" si="28"/>
        <v>Tippecanoe-037</v>
      </c>
      <c r="G1824" s="168" t="s">
        <v>8165</v>
      </c>
      <c r="H1824" s="162" t="s">
        <v>5824</v>
      </c>
    </row>
    <row r="1825" spans="1:8" x14ac:dyDescent="0.25">
      <c r="A1825" s="162" t="s">
        <v>5727</v>
      </c>
      <c r="B1825" s="162" t="s">
        <v>3522</v>
      </c>
      <c r="C1825" s="162" t="s">
        <v>584</v>
      </c>
      <c r="D1825" s="162" t="s">
        <v>5835</v>
      </c>
      <c r="E1825" s="163" t="s">
        <v>5836</v>
      </c>
      <c r="F1825" s="164" t="str">
        <f t="shared" si="28"/>
        <v>Tippecanoe-038</v>
      </c>
      <c r="G1825" s="168" t="s">
        <v>8166</v>
      </c>
      <c r="H1825" s="162" t="s">
        <v>5837</v>
      </c>
    </row>
    <row r="1826" spans="1:8" x14ac:dyDescent="0.25">
      <c r="A1826" s="162" t="s">
        <v>5727</v>
      </c>
      <c r="B1826" s="162" t="s">
        <v>3522</v>
      </c>
      <c r="C1826" s="162" t="s">
        <v>588</v>
      </c>
      <c r="D1826" s="162" t="s">
        <v>5838</v>
      </c>
      <c r="E1826" s="163" t="s">
        <v>5839</v>
      </c>
      <c r="F1826" s="164" t="str">
        <f t="shared" si="28"/>
        <v>Tippecanoe-039</v>
      </c>
      <c r="G1826" s="168" t="s">
        <v>8167</v>
      </c>
      <c r="H1826" s="162" t="s">
        <v>5840</v>
      </c>
    </row>
    <row r="1827" spans="1:8" x14ac:dyDescent="0.25">
      <c r="A1827" s="162" t="s">
        <v>5841</v>
      </c>
      <c r="B1827" s="162" t="s">
        <v>1155</v>
      </c>
      <c r="C1827" s="162" t="s">
        <v>490</v>
      </c>
      <c r="D1827" s="162" t="s">
        <v>2499</v>
      </c>
      <c r="E1827" s="163" t="s">
        <v>5842</v>
      </c>
      <c r="F1827" s="164" t="str">
        <f t="shared" si="28"/>
        <v>Tipton-001</v>
      </c>
      <c r="G1827" s="168" t="s">
        <v>8168</v>
      </c>
      <c r="H1827" s="162" t="s">
        <v>3415</v>
      </c>
    </row>
    <row r="1828" spans="1:8" x14ac:dyDescent="0.25">
      <c r="A1828" s="162" t="s">
        <v>5841</v>
      </c>
      <c r="B1828" s="162" t="s">
        <v>1155</v>
      </c>
      <c r="C1828" s="162" t="s">
        <v>494</v>
      </c>
      <c r="D1828" s="162" t="s">
        <v>1155</v>
      </c>
      <c r="E1828" s="163" t="s">
        <v>5843</v>
      </c>
      <c r="F1828" s="164" t="str">
        <f t="shared" si="28"/>
        <v>Tipton-002</v>
      </c>
      <c r="G1828" s="168" t="s">
        <v>8169</v>
      </c>
      <c r="H1828" s="162" t="s">
        <v>5844</v>
      </c>
    </row>
    <row r="1829" spans="1:8" x14ac:dyDescent="0.25">
      <c r="A1829" s="162" t="s">
        <v>5841</v>
      </c>
      <c r="B1829" s="162" t="s">
        <v>1155</v>
      </c>
      <c r="C1829" s="162" t="s">
        <v>498</v>
      </c>
      <c r="D1829" s="162" t="s">
        <v>616</v>
      </c>
      <c r="E1829" s="163" t="s">
        <v>5845</v>
      </c>
      <c r="F1829" s="164" t="str">
        <f t="shared" si="28"/>
        <v>Tipton-003</v>
      </c>
      <c r="G1829" s="168" t="s">
        <v>8170</v>
      </c>
      <c r="H1829" s="162" t="s">
        <v>5846</v>
      </c>
    </row>
    <row r="1830" spans="1:8" x14ac:dyDescent="0.25">
      <c r="A1830" s="162" t="s">
        <v>5841</v>
      </c>
      <c r="B1830" s="162" t="s">
        <v>1155</v>
      </c>
      <c r="C1830" s="162" t="s">
        <v>502</v>
      </c>
      <c r="D1830" s="162" t="s">
        <v>5847</v>
      </c>
      <c r="E1830" s="163" t="s">
        <v>5848</v>
      </c>
      <c r="F1830" s="164" t="str">
        <f t="shared" si="28"/>
        <v>Tipton-004</v>
      </c>
      <c r="G1830" s="168" t="s">
        <v>8171</v>
      </c>
      <c r="H1830" s="162" t="s">
        <v>5849</v>
      </c>
    </row>
    <row r="1831" spans="1:8" x14ac:dyDescent="0.25">
      <c r="A1831" s="162" t="s">
        <v>5841</v>
      </c>
      <c r="B1831" s="162" t="s">
        <v>1155</v>
      </c>
      <c r="C1831" s="162" t="s">
        <v>506</v>
      </c>
      <c r="D1831" s="162" t="s">
        <v>1405</v>
      </c>
      <c r="E1831" s="163" t="s">
        <v>5850</v>
      </c>
      <c r="F1831" s="164" t="str">
        <f t="shared" si="28"/>
        <v>Tipton-005</v>
      </c>
      <c r="G1831" s="168" t="s">
        <v>8172</v>
      </c>
      <c r="H1831" s="162" t="s">
        <v>5851</v>
      </c>
    </row>
    <row r="1832" spans="1:8" x14ac:dyDescent="0.25">
      <c r="A1832" s="162" t="s">
        <v>5841</v>
      </c>
      <c r="B1832" s="162" t="s">
        <v>1155</v>
      </c>
      <c r="C1832" s="162" t="s">
        <v>510</v>
      </c>
      <c r="D1832" s="162" t="s">
        <v>5852</v>
      </c>
      <c r="E1832" s="163" t="s">
        <v>5853</v>
      </c>
      <c r="F1832" s="164" t="str">
        <f t="shared" si="28"/>
        <v>Tipton-006</v>
      </c>
      <c r="G1832" s="168" t="s">
        <v>8173</v>
      </c>
      <c r="H1832" s="162" t="s">
        <v>5854</v>
      </c>
    </row>
    <row r="1833" spans="1:8" x14ac:dyDescent="0.25">
      <c r="A1833" s="162" t="s">
        <v>5841</v>
      </c>
      <c r="B1833" s="162" t="s">
        <v>1155</v>
      </c>
      <c r="C1833" s="162" t="s">
        <v>514</v>
      </c>
      <c r="D1833" s="162" t="s">
        <v>632</v>
      </c>
      <c r="E1833" s="163" t="s">
        <v>5855</v>
      </c>
      <c r="F1833" s="164" t="str">
        <f t="shared" si="28"/>
        <v>Tipton-007</v>
      </c>
      <c r="G1833" s="168" t="s">
        <v>8174</v>
      </c>
      <c r="H1833" s="162" t="s">
        <v>1349</v>
      </c>
    </row>
    <row r="1834" spans="1:8" x14ac:dyDescent="0.25">
      <c r="A1834" s="162" t="s">
        <v>5841</v>
      </c>
      <c r="B1834" s="162" t="s">
        <v>1155</v>
      </c>
      <c r="C1834" s="162" t="s">
        <v>518</v>
      </c>
      <c r="D1834" s="162" t="s">
        <v>5856</v>
      </c>
      <c r="E1834" s="163" t="s">
        <v>5857</v>
      </c>
      <c r="F1834" s="164" t="str">
        <f t="shared" si="28"/>
        <v>Tipton-008</v>
      </c>
      <c r="G1834" s="168" t="s">
        <v>8175</v>
      </c>
      <c r="H1834" s="162" t="s">
        <v>5858</v>
      </c>
    </row>
    <row r="1835" spans="1:8" x14ac:dyDescent="0.25">
      <c r="A1835" s="162" t="s">
        <v>5841</v>
      </c>
      <c r="B1835" s="162" t="s">
        <v>1155</v>
      </c>
      <c r="C1835" s="162" t="s">
        <v>522</v>
      </c>
      <c r="D1835" s="162" t="s">
        <v>3511</v>
      </c>
      <c r="E1835" s="163" t="s">
        <v>5859</v>
      </c>
      <c r="F1835" s="164" t="str">
        <f t="shared" si="28"/>
        <v>Tipton-009</v>
      </c>
      <c r="G1835" s="168" t="s">
        <v>8176</v>
      </c>
      <c r="H1835" s="162" t="s">
        <v>5860</v>
      </c>
    </row>
    <row r="1836" spans="1:8" x14ac:dyDescent="0.25">
      <c r="A1836" s="162" t="s">
        <v>5841</v>
      </c>
      <c r="B1836" s="162" t="s">
        <v>1155</v>
      </c>
      <c r="C1836" s="162" t="s">
        <v>526</v>
      </c>
      <c r="D1836" s="162" t="s">
        <v>5861</v>
      </c>
      <c r="E1836" s="163" t="s">
        <v>5862</v>
      </c>
      <c r="F1836" s="164" t="str">
        <f t="shared" si="28"/>
        <v>Tipton-010</v>
      </c>
      <c r="G1836" s="168" t="s">
        <v>8177</v>
      </c>
      <c r="H1836" s="162" t="s">
        <v>5863</v>
      </c>
    </row>
    <row r="1837" spans="1:8" x14ac:dyDescent="0.25">
      <c r="A1837" s="162" t="s">
        <v>5841</v>
      </c>
      <c r="B1837" s="162" t="s">
        <v>1155</v>
      </c>
      <c r="C1837" s="162" t="s">
        <v>530</v>
      </c>
      <c r="D1837" s="162" t="s">
        <v>5864</v>
      </c>
      <c r="E1837" s="163" t="s">
        <v>5865</v>
      </c>
      <c r="F1837" s="164" t="str">
        <f t="shared" si="28"/>
        <v>Tipton-011</v>
      </c>
      <c r="G1837" s="168" t="s">
        <v>8178</v>
      </c>
      <c r="H1837" s="162" t="s">
        <v>5866</v>
      </c>
    </row>
    <row r="1838" spans="1:8" x14ac:dyDescent="0.25">
      <c r="A1838" s="162" t="s">
        <v>5867</v>
      </c>
      <c r="B1838" s="162" t="s">
        <v>1423</v>
      </c>
      <c r="C1838" s="162" t="s">
        <v>490</v>
      </c>
      <c r="D1838" s="162" t="s">
        <v>5868</v>
      </c>
      <c r="E1838" s="163" t="s">
        <v>5869</v>
      </c>
      <c r="F1838" s="164" t="str">
        <f t="shared" si="28"/>
        <v>Union-001</v>
      </c>
      <c r="G1838" s="168" t="s">
        <v>8179</v>
      </c>
      <c r="H1838" s="162" t="s">
        <v>5870</v>
      </c>
    </row>
    <row r="1839" spans="1:8" x14ac:dyDescent="0.25">
      <c r="A1839" s="162" t="s">
        <v>5867</v>
      </c>
      <c r="B1839" s="162" t="s">
        <v>1423</v>
      </c>
      <c r="C1839" s="162" t="s">
        <v>494</v>
      </c>
      <c r="D1839" s="162" t="s">
        <v>934</v>
      </c>
      <c r="E1839" s="163" t="s">
        <v>5871</v>
      </c>
      <c r="F1839" s="164" t="str">
        <f t="shared" si="28"/>
        <v>Union-002</v>
      </c>
      <c r="G1839" s="168" t="s">
        <v>8180</v>
      </c>
      <c r="H1839" s="162" t="s">
        <v>5872</v>
      </c>
    </row>
    <row r="1840" spans="1:8" x14ac:dyDescent="0.25">
      <c r="A1840" s="162" t="s">
        <v>5867</v>
      </c>
      <c r="B1840" s="162" t="s">
        <v>1423</v>
      </c>
      <c r="C1840" s="162" t="s">
        <v>498</v>
      </c>
      <c r="D1840" s="162" t="s">
        <v>5873</v>
      </c>
      <c r="E1840" s="163" t="s">
        <v>5874</v>
      </c>
      <c r="F1840" s="164" t="str">
        <f t="shared" si="28"/>
        <v>Union-003</v>
      </c>
      <c r="G1840" s="168" t="s">
        <v>8181</v>
      </c>
      <c r="H1840" s="162" t="s">
        <v>5875</v>
      </c>
    </row>
    <row r="1841" spans="1:8" x14ac:dyDescent="0.25">
      <c r="A1841" s="162" t="s">
        <v>5867</v>
      </c>
      <c r="B1841" s="162" t="s">
        <v>1423</v>
      </c>
      <c r="C1841" s="162" t="s">
        <v>502</v>
      </c>
      <c r="D1841" s="162" t="s">
        <v>5876</v>
      </c>
      <c r="E1841" s="163" t="s">
        <v>5877</v>
      </c>
      <c r="F1841" s="164" t="str">
        <f t="shared" si="28"/>
        <v>Union-004</v>
      </c>
      <c r="G1841" s="168" t="s">
        <v>8182</v>
      </c>
      <c r="H1841" s="162" t="s">
        <v>5878</v>
      </c>
    </row>
    <row r="1842" spans="1:8" x14ac:dyDescent="0.25">
      <c r="A1842" s="162" t="s">
        <v>5867</v>
      </c>
      <c r="B1842" s="162" t="s">
        <v>1423</v>
      </c>
      <c r="C1842" s="162" t="s">
        <v>506</v>
      </c>
      <c r="D1842" s="162" t="s">
        <v>952</v>
      </c>
      <c r="E1842" s="163" t="s">
        <v>5879</v>
      </c>
      <c r="F1842" s="164" t="str">
        <f t="shared" si="28"/>
        <v>Union-005</v>
      </c>
      <c r="G1842" s="168" t="s">
        <v>8183</v>
      </c>
      <c r="H1842" s="162" t="s">
        <v>5880</v>
      </c>
    </row>
    <row r="1843" spans="1:8" x14ac:dyDescent="0.25">
      <c r="A1843" s="162" t="s">
        <v>5867</v>
      </c>
      <c r="B1843" s="162" t="s">
        <v>1423</v>
      </c>
      <c r="C1843" s="162" t="s">
        <v>510</v>
      </c>
      <c r="D1843" s="162" t="s">
        <v>2208</v>
      </c>
      <c r="E1843" s="163" t="s">
        <v>5881</v>
      </c>
      <c r="F1843" s="164" t="str">
        <f t="shared" si="28"/>
        <v>Union-006</v>
      </c>
      <c r="G1843" s="168" t="s">
        <v>8184</v>
      </c>
      <c r="H1843" s="162" t="s">
        <v>5882</v>
      </c>
    </row>
    <row r="1844" spans="1:8" x14ac:dyDescent="0.25">
      <c r="A1844" s="162" t="s">
        <v>5867</v>
      </c>
      <c r="B1844" s="162" t="s">
        <v>1423</v>
      </c>
      <c r="C1844" s="162" t="s">
        <v>514</v>
      </c>
      <c r="D1844" s="162" t="s">
        <v>551</v>
      </c>
      <c r="E1844" s="163" t="s">
        <v>5883</v>
      </c>
      <c r="F1844" s="164" t="str">
        <f t="shared" si="28"/>
        <v>Union-007</v>
      </c>
      <c r="G1844" s="168" t="s">
        <v>8185</v>
      </c>
      <c r="H1844" s="162" t="s">
        <v>5884</v>
      </c>
    </row>
    <row r="1845" spans="1:8" x14ac:dyDescent="0.25">
      <c r="A1845" s="162" t="s">
        <v>5867</v>
      </c>
      <c r="B1845" s="162" t="s">
        <v>1423</v>
      </c>
      <c r="C1845" s="162" t="s">
        <v>518</v>
      </c>
      <c r="D1845" s="162" t="s">
        <v>5885</v>
      </c>
      <c r="E1845" s="163" t="s">
        <v>5886</v>
      </c>
      <c r="F1845" s="164" t="str">
        <f t="shared" si="28"/>
        <v>Union-008</v>
      </c>
      <c r="G1845" s="168" t="s">
        <v>8186</v>
      </c>
      <c r="H1845" s="162" t="s">
        <v>5887</v>
      </c>
    </row>
    <row r="1846" spans="1:8" x14ac:dyDescent="0.25">
      <c r="A1846" s="162" t="s">
        <v>5888</v>
      </c>
      <c r="B1846" s="162" t="s">
        <v>5889</v>
      </c>
      <c r="C1846" s="162" t="s">
        <v>554</v>
      </c>
      <c r="D1846" s="162" t="s">
        <v>5890</v>
      </c>
      <c r="E1846" s="163" t="s">
        <v>5891</v>
      </c>
      <c r="F1846" s="164" t="str">
        <f t="shared" si="28"/>
        <v>Vanderburgh-017</v>
      </c>
      <c r="G1846" s="168" t="s">
        <v>8187</v>
      </c>
      <c r="H1846" s="162" t="s">
        <v>5892</v>
      </c>
    </row>
    <row r="1847" spans="1:8" x14ac:dyDescent="0.25">
      <c r="A1847" s="162" t="s">
        <v>5888</v>
      </c>
      <c r="B1847" s="162" t="s">
        <v>5889</v>
      </c>
      <c r="C1847" s="162" t="s">
        <v>558</v>
      </c>
      <c r="D1847" s="162" t="s">
        <v>5893</v>
      </c>
      <c r="E1847" s="163" t="s">
        <v>5894</v>
      </c>
      <c r="F1847" s="164" t="str">
        <f t="shared" si="28"/>
        <v>Vanderburgh-018</v>
      </c>
      <c r="G1847" s="168" t="s">
        <v>8188</v>
      </c>
      <c r="H1847" s="162" t="s">
        <v>5895</v>
      </c>
    </row>
    <row r="1848" spans="1:8" x14ac:dyDescent="0.25">
      <c r="A1848" s="162" t="s">
        <v>5888</v>
      </c>
      <c r="B1848" s="162" t="s">
        <v>5889</v>
      </c>
      <c r="C1848" s="162" t="s">
        <v>562</v>
      </c>
      <c r="D1848" s="162" t="s">
        <v>934</v>
      </c>
      <c r="E1848" s="163" t="s">
        <v>5896</v>
      </c>
      <c r="F1848" s="164" t="str">
        <f t="shared" si="28"/>
        <v>Vanderburgh-019</v>
      </c>
      <c r="G1848" s="168" t="s">
        <v>8189</v>
      </c>
      <c r="H1848" s="162" t="s">
        <v>5897</v>
      </c>
    </row>
    <row r="1849" spans="1:8" x14ac:dyDescent="0.25">
      <c r="A1849" s="162" t="s">
        <v>5888</v>
      </c>
      <c r="B1849" s="162" t="s">
        <v>5889</v>
      </c>
      <c r="C1849" s="162" t="s">
        <v>566</v>
      </c>
      <c r="D1849" s="162" t="s">
        <v>5898</v>
      </c>
      <c r="E1849" s="163" t="s">
        <v>5899</v>
      </c>
      <c r="F1849" s="164" t="str">
        <f t="shared" si="28"/>
        <v>Vanderburgh-020</v>
      </c>
      <c r="G1849" s="168" t="s">
        <v>8190</v>
      </c>
      <c r="H1849" s="162" t="s">
        <v>5900</v>
      </c>
    </row>
    <row r="1850" spans="1:8" x14ac:dyDescent="0.25">
      <c r="A1850" s="162" t="s">
        <v>5888</v>
      </c>
      <c r="B1850" s="162" t="s">
        <v>5889</v>
      </c>
      <c r="C1850" s="162" t="s">
        <v>570</v>
      </c>
      <c r="D1850" s="162" t="s">
        <v>5901</v>
      </c>
      <c r="E1850" s="163" t="s">
        <v>5902</v>
      </c>
      <c r="F1850" s="164" t="str">
        <f t="shared" si="28"/>
        <v>Vanderburgh-021</v>
      </c>
      <c r="G1850" s="168" t="s">
        <v>8191</v>
      </c>
      <c r="H1850" s="162" t="s">
        <v>5903</v>
      </c>
    </row>
    <row r="1851" spans="1:8" x14ac:dyDescent="0.25">
      <c r="A1851" s="162" t="s">
        <v>5888</v>
      </c>
      <c r="B1851" s="162" t="s">
        <v>5889</v>
      </c>
      <c r="C1851" s="162" t="s">
        <v>574</v>
      </c>
      <c r="D1851" s="162" t="s">
        <v>5344</v>
      </c>
      <c r="E1851" s="163" t="s">
        <v>5904</v>
      </c>
      <c r="F1851" s="164" t="str">
        <f t="shared" si="28"/>
        <v>Vanderburgh-022</v>
      </c>
      <c r="G1851" s="168" t="s">
        <v>8192</v>
      </c>
      <c r="H1851" s="162" t="s">
        <v>5905</v>
      </c>
    </row>
    <row r="1852" spans="1:8" x14ac:dyDescent="0.25">
      <c r="A1852" s="162" t="s">
        <v>5888</v>
      </c>
      <c r="B1852" s="162" t="s">
        <v>5889</v>
      </c>
      <c r="C1852" s="162" t="s">
        <v>578</v>
      </c>
      <c r="D1852" s="162" t="s">
        <v>5906</v>
      </c>
      <c r="E1852" s="163" t="s">
        <v>5907</v>
      </c>
      <c r="F1852" s="164" t="str">
        <f t="shared" si="28"/>
        <v>Vanderburgh-023</v>
      </c>
      <c r="G1852" s="168" t="s">
        <v>8193</v>
      </c>
      <c r="H1852" s="162" t="s">
        <v>5908</v>
      </c>
    </row>
    <row r="1853" spans="1:8" x14ac:dyDescent="0.25">
      <c r="A1853" s="162" t="s">
        <v>5888</v>
      </c>
      <c r="B1853" s="162" t="s">
        <v>5889</v>
      </c>
      <c r="C1853" s="162" t="s">
        <v>845</v>
      </c>
      <c r="D1853" s="162" t="s">
        <v>4442</v>
      </c>
      <c r="E1853" s="163" t="s">
        <v>5909</v>
      </c>
      <c r="F1853" s="164" t="str">
        <f t="shared" si="28"/>
        <v>Vanderburgh-024</v>
      </c>
      <c r="G1853" s="168" t="s">
        <v>8194</v>
      </c>
      <c r="H1853" s="162" t="s">
        <v>5910</v>
      </c>
    </row>
    <row r="1854" spans="1:8" x14ac:dyDescent="0.25">
      <c r="A1854" s="162" t="s">
        <v>5888</v>
      </c>
      <c r="B1854" s="162" t="s">
        <v>5889</v>
      </c>
      <c r="C1854" s="162" t="s">
        <v>849</v>
      </c>
      <c r="D1854" s="162" t="s">
        <v>5911</v>
      </c>
      <c r="E1854" s="163" t="s">
        <v>5912</v>
      </c>
      <c r="F1854" s="164" t="str">
        <f t="shared" si="28"/>
        <v>Vanderburgh-025</v>
      </c>
      <c r="G1854" s="168" t="s">
        <v>8195</v>
      </c>
      <c r="H1854" s="162" t="s">
        <v>5913</v>
      </c>
    </row>
    <row r="1855" spans="1:8" x14ac:dyDescent="0.25">
      <c r="A1855" s="162" t="s">
        <v>5888</v>
      </c>
      <c r="B1855" s="162" t="s">
        <v>5889</v>
      </c>
      <c r="C1855" s="162" t="s">
        <v>1001</v>
      </c>
      <c r="D1855" s="162" t="s">
        <v>5914</v>
      </c>
      <c r="E1855" s="163" t="s">
        <v>5915</v>
      </c>
      <c r="F1855" s="164" t="str">
        <f t="shared" si="28"/>
        <v>Vanderburgh-026</v>
      </c>
      <c r="G1855" s="168" t="s">
        <v>8196</v>
      </c>
      <c r="H1855" s="162" t="s">
        <v>5916</v>
      </c>
    </row>
    <row r="1856" spans="1:8" x14ac:dyDescent="0.25">
      <c r="A1856" s="162" t="s">
        <v>5888</v>
      </c>
      <c r="B1856" s="162" t="s">
        <v>5889</v>
      </c>
      <c r="C1856" s="162" t="s">
        <v>1004</v>
      </c>
      <c r="D1856" s="162" t="s">
        <v>5917</v>
      </c>
      <c r="E1856" s="163" t="s">
        <v>5918</v>
      </c>
      <c r="F1856" s="164" t="str">
        <f t="shared" si="28"/>
        <v>Vanderburgh-027</v>
      </c>
      <c r="G1856" s="168" t="s">
        <v>8197</v>
      </c>
      <c r="H1856" s="162" t="s">
        <v>5599</v>
      </c>
    </row>
    <row r="1857" spans="1:8" x14ac:dyDescent="0.25">
      <c r="A1857" s="162" t="s">
        <v>5888</v>
      </c>
      <c r="B1857" s="162" t="s">
        <v>5889</v>
      </c>
      <c r="C1857" s="162" t="s">
        <v>1223</v>
      </c>
      <c r="D1857" s="162" t="s">
        <v>5919</v>
      </c>
      <c r="E1857" s="163" t="s">
        <v>5920</v>
      </c>
      <c r="F1857" s="164" t="str">
        <f t="shared" si="28"/>
        <v>Vanderburgh-028</v>
      </c>
      <c r="G1857" s="168" t="s">
        <v>8198</v>
      </c>
      <c r="H1857" s="162" t="s">
        <v>5921</v>
      </c>
    </row>
    <row r="1858" spans="1:8" x14ac:dyDescent="0.25">
      <c r="A1858" s="162" t="s">
        <v>5888</v>
      </c>
      <c r="B1858" s="162" t="s">
        <v>5889</v>
      </c>
      <c r="C1858" s="162" t="s">
        <v>1008</v>
      </c>
      <c r="D1858" s="162" t="s">
        <v>5922</v>
      </c>
      <c r="E1858" s="163" t="s">
        <v>5923</v>
      </c>
      <c r="F1858" s="164" t="str">
        <f t="shared" si="28"/>
        <v>Vanderburgh-029</v>
      </c>
      <c r="G1858" s="168" t="s">
        <v>8199</v>
      </c>
      <c r="H1858" s="162" t="s">
        <v>5924</v>
      </c>
    </row>
    <row r="1859" spans="1:8" x14ac:dyDescent="0.25">
      <c r="A1859" s="162" t="s">
        <v>5888</v>
      </c>
      <c r="B1859" s="162" t="s">
        <v>5889</v>
      </c>
      <c r="C1859" s="162" t="s">
        <v>1230</v>
      </c>
      <c r="D1859" s="162" t="s">
        <v>5925</v>
      </c>
      <c r="E1859" s="163" t="s">
        <v>5926</v>
      </c>
      <c r="F1859" s="164" t="str">
        <f t="shared" ref="F1859:F1922" si="29">B1859&amp;"-"&amp;C1859</f>
        <v>Vanderburgh-030</v>
      </c>
      <c r="G1859" s="168" t="s">
        <v>8200</v>
      </c>
      <c r="H1859" s="162" t="s">
        <v>4470</v>
      </c>
    </row>
    <row r="1860" spans="1:8" x14ac:dyDescent="0.25">
      <c r="A1860" s="162" t="s">
        <v>5888</v>
      </c>
      <c r="B1860" s="162" t="s">
        <v>5889</v>
      </c>
      <c r="C1860" s="162" t="s">
        <v>1012</v>
      </c>
      <c r="D1860" s="162" t="s">
        <v>5927</v>
      </c>
      <c r="E1860" s="163" t="s">
        <v>5928</v>
      </c>
      <c r="F1860" s="164" t="str">
        <f t="shared" si="29"/>
        <v>Vanderburgh-031</v>
      </c>
      <c r="G1860" s="168" t="s">
        <v>8201</v>
      </c>
      <c r="H1860" s="162" t="s">
        <v>5929</v>
      </c>
    </row>
    <row r="1861" spans="1:8" x14ac:dyDescent="0.25">
      <c r="A1861" s="162" t="s">
        <v>5888</v>
      </c>
      <c r="B1861" s="162" t="s">
        <v>5889</v>
      </c>
      <c r="C1861" s="162" t="s">
        <v>1016</v>
      </c>
      <c r="D1861" s="162" t="s">
        <v>551</v>
      </c>
      <c r="E1861" s="163" t="s">
        <v>5930</v>
      </c>
      <c r="F1861" s="164" t="str">
        <f t="shared" si="29"/>
        <v>Vanderburgh-032</v>
      </c>
      <c r="G1861" s="168" t="s">
        <v>8202</v>
      </c>
      <c r="H1861" s="162" t="s">
        <v>5931</v>
      </c>
    </row>
    <row r="1862" spans="1:8" x14ac:dyDescent="0.25">
      <c r="A1862" s="162" t="s">
        <v>5888</v>
      </c>
      <c r="B1862" s="162" t="s">
        <v>5889</v>
      </c>
      <c r="C1862" s="162" t="s">
        <v>1020</v>
      </c>
      <c r="D1862" s="162" t="s">
        <v>5932</v>
      </c>
      <c r="E1862" s="163" t="s">
        <v>5933</v>
      </c>
      <c r="F1862" s="164" t="str">
        <f t="shared" si="29"/>
        <v>Vanderburgh-033</v>
      </c>
      <c r="G1862" s="168" t="s">
        <v>8203</v>
      </c>
      <c r="H1862" s="162" t="s">
        <v>5931</v>
      </c>
    </row>
    <row r="1863" spans="1:8" ht="30" x14ac:dyDescent="0.25">
      <c r="A1863" s="162" t="s">
        <v>5888</v>
      </c>
      <c r="B1863" s="162" t="s">
        <v>5889</v>
      </c>
      <c r="C1863" s="162" t="s">
        <v>1253</v>
      </c>
      <c r="D1863" s="162" t="s">
        <v>5934</v>
      </c>
      <c r="E1863" s="163" t="s">
        <v>5935</v>
      </c>
      <c r="F1863" s="164" t="str">
        <f t="shared" si="29"/>
        <v>Vanderburgh-037</v>
      </c>
      <c r="G1863" s="168" t="s">
        <v>8204</v>
      </c>
      <c r="H1863" s="162" t="s">
        <v>5936</v>
      </c>
    </row>
    <row r="1864" spans="1:8" ht="30" x14ac:dyDescent="0.25">
      <c r="A1864" s="162" t="s">
        <v>5888</v>
      </c>
      <c r="B1864" s="162" t="s">
        <v>5889</v>
      </c>
      <c r="C1864" s="162" t="s">
        <v>584</v>
      </c>
      <c r="D1864" s="162" t="s">
        <v>5937</v>
      </c>
      <c r="E1864" s="163" t="s">
        <v>5938</v>
      </c>
      <c r="F1864" s="164" t="str">
        <f t="shared" si="29"/>
        <v>Vanderburgh-038</v>
      </c>
      <c r="G1864" s="168" t="s">
        <v>8205</v>
      </c>
      <c r="H1864" s="162" t="s">
        <v>5936</v>
      </c>
    </row>
    <row r="1865" spans="1:8" x14ac:dyDescent="0.25">
      <c r="A1865" s="162" t="s">
        <v>5939</v>
      </c>
      <c r="B1865" s="162" t="s">
        <v>5940</v>
      </c>
      <c r="C1865" s="162" t="s">
        <v>490</v>
      </c>
      <c r="D1865" s="162" t="s">
        <v>5106</v>
      </c>
      <c r="E1865" s="163" t="s">
        <v>5941</v>
      </c>
      <c r="F1865" s="164" t="str">
        <f t="shared" si="29"/>
        <v>Vermillion-001</v>
      </c>
      <c r="G1865" s="168" t="s">
        <v>8206</v>
      </c>
      <c r="H1865" s="162" t="s">
        <v>5942</v>
      </c>
    </row>
    <row r="1866" spans="1:8" x14ac:dyDescent="0.25">
      <c r="A1866" s="162" t="s">
        <v>5939</v>
      </c>
      <c r="B1866" s="162" t="s">
        <v>5940</v>
      </c>
      <c r="C1866" s="162" t="s">
        <v>494</v>
      </c>
      <c r="D1866" s="162" t="s">
        <v>5943</v>
      </c>
      <c r="E1866" s="163" t="s">
        <v>5944</v>
      </c>
      <c r="F1866" s="164" t="str">
        <f t="shared" si="29"/>
        <v>Vermillion-002</v>
      </c>
      <c r="G1866" s="168" t="s">
        <v>8207</v>
      </c>
      <c r="H1866" s="162" t="s">
        <v>5945</v>
      </c>
    </row>
    <row r="1867" spans="1:8" x14ac:dyDescent="0.25">
      <c r="A1867" s="162" t="s">
        <v>5939</v>
      </c>
      <c r="B1867" s="162" t="s">
        <v>5940</v>
      </c>
      <c r="C1867" s="162" t="s">
        <v>498</v>
      </c>
      <c r="D1867" s="162" t="s">
        <v>5946</v>
      </c>
      <c r="E1867" s="163" t="s">
        <v>5947</v>
      </c>
      <c r="F1867" s="164" t="str">
        <f t="shared" si="29"/>
        <v>Vermillion-003</v>
      </c>
      <c r="G1867" s="168" t="s">
        <v>8208</v>
      </c>
      <c r="H1867" s="162" t="s">
        <v>5948</v>
      </c>
    </row>
    <row r="1868" spans="1:8" x14ac:dyDescent="0.25">
      <c r="A1868" s="162" t="s">
        <v>5939</v>
      </c>
      <c r="B1868" s="162" t="s">
        <v>5940</v>
      </c>
      <c r="C1868" s="162" t="s">
        <v>502</v>
      </c>
      <c r="D1868" s="162" t="s">
        <v>5949</v>
      </c>
      <c r="E1868" s="163" t="s">
        <v>5950</v>
      </c>
      <c r="F1868" s="164" t="str">
        <f t="shared" si="29"/>
        <v>Vermillion-004</v>
      </c>
      <c r="G1868" s="168" t="s">
        <v>8209</v>
      </c>
      <c r="H1868" s="162" t="s">
        <v>5951</v>
      </c>
    </row>
    <row r="1869" spans="1:8" x14ac:dyDescent="0.25">
      <c r="A1869" s="162" t="s">
        <v>5939</v>
      </c>
      <c r="B1869" s="162" t="s">
        <v>5940</v>
      </c>
      <c r="C1869" s="162" t="s">
        <v>506</v>
      </c>
      <c r="D1869" s="162" t="s">
        <v>5952</v>
      </c>
      <c r="E1869" s="163" t="s">
        <v>5953</v>
      </c>
      <c r="F1869" s="164" t="str">
        <f t="shared" si="29"/>
        <v>Vermillion-005</v>
      </c>
      <c r="G1869" s="168" t="s">
        <v>8210</v>
      </c>
      <c r="H1869" s="162" t="s">
        <v>5954</v>
      </c>
    </row>
    <row r="1870" spans="1:8" x14ac:dyDescent="0.25">
      <c r="A1870" s="162" t="s">
        <v>5939</v>
      </c>
      <c r="B1870" s="162" t="s">
        <v>5940</v>
      </c>
      <c r="C1870" s="162" t="s">
        <v>510</v>
      </c>
      <c r="D1870" s="162" t="s">
        <v>5955</v>
      </c>
      <c r="E1870" s="163" t="s">
        <v>5956</v>
      </c>
      <c r="F1870" s="164" t="str">
        <f t="shared" si="29"/>
        <v>Vermillion-006</v>
      </c>
      <c r="G1870" s="168" t="s">
        <v>8211</v>
      </c>
      <c r="H1870" s="162" t="s">
        <v>5957</v>
      </c>
    </row>
    <row r="1871" spans="1:8" x14ac:dyDescent="0.25">
      <c r="A1871" s="162" t="s">
        <v>5939</v>
      </c>
      <c r="B1871" s="162" t="s">
        <v>5940</v>
      </c>
      <c r="C1871" s="162" t="s">
        <v>514</v>
      </c>
      <c r="D1871" s="162" t="s">
        <v>5958</v>
      </c>
      <c r="E1871" s="163" t="s">
        <v>5959</v>
      </c>
      <c r="F1871" s="164" t="str">
        <f t="shared" si="29"/>
        <v>Vermillion-007</v>
      </c>
      <c r="G1871" s="168" t="s">
        <v>8212</v>
      </c>
      <c r="H1871" s="162" t="s">
        <v>5960</v>
      </c>
    </row>
    <row r="1872" spans="1:8" x14ac:dyDescent="0.25">
      <c r="A1872" s="162" t="s">
        <v>5939</v>
      </c>
      <c r="B1872" s="162" t="s">
        <v>5940</v>
      </c>
      <c r="C1872" s="162" t="s">
        <v>518</v>
      </c>
      <c r="D1872" s="162" t="s">
        <v>5961</v>
      </c>
      <c r="E1872" s="163" t="s">
        <v>5962</v>
      </c>
      <c r="F1872" s="164" t="str">
        <f t="shared" si="29"/>
        <v>Vermillion-008</v>
      </c>
      <c r="G1872" s="168" t="s">
        <v>8213</v>
      </c>
      <c r="H1872" s="162" t="s">
        <v>5963</v>
      </c>
    </row>
    <row r="1873" spans="1:8" x14ac:dyDescent="0.25">
      <c r="A1873" s="162" t="s">
        <v>5939</v>
      </c>
      <c r="B1873" s="162" t="s">
        <v>5940</v>
      </c>
      <c r="C1873" s="162" t="s">
        <v>522</v>
      </c>
      <c r="D1873" s="162" t="s">
        <v>5964</v>
      </c>
      <c r="E1873" s="163" t="s">
        <v>5965</v>
      </c>
      <c r="F1873" s="164" t="str">
        <f t="shared" si="29"/>
        <v>Vermillion-009</v>
      </c>
      <c r="G1873" s="168" t="s">
        <v>8214</v>
      </c>
      <c r="H1873" s="162" t="s">
        <v>5966</v>
      </c>
    </row>
    <row r="1874" spans="1:8" x14ac:dyDescent="0.25">
      <c r="A1874" s="162" t="s">
        <v>5939</v>
      </c>
      <c r="B1874" s="162" t="s">
        <v>5940</v>
      </c>
      <c r="C1874" s="162" t="s">
        <v>526</v>
      </c>
      <c r="D1874" s="162" t="s">
        <v>5967</v>
      </c>
      <c r="E1874" s="163" t="s">
        <v>5968</v>
      </c>
      <c r="F1874" s="164" t="str">
        <f t="shared" si="29"/>
        <v>Vermillion-010</v>
      </c>
      <c r="G1874" s="168" t="s">
        <v>8215</v>
      </c>
      <c r="H1874" s="162" t="s">
        <v>5969</v>
      </c>
    </row>
    <row r="1875" spans="1:8" x14ac:dyDescent="0.25">
      <c r="A1875" s="162" t="s">
        <v>5939</v>
      </c>
      <c r="B1875" s="162" t="s">
        <v>5940</v>
      </c>
      <c r="C1875" s="162" t="s">
        <v>530</v>
      </c>
      <c r="D1875" s="162" t="s">
        <v>5970</v>
      </c>
      <c r="E1875" s="163" t="s">
        <v>5971</v>
      </c>
      <c r="F1875" s="164" t="str">
        <f t="shared" si="29"/>
        <v>Vermillion-011</v>
      </c>
      <c r="G1875" s="168" t="s">
        <v>8216</v>
      </c>
      <c r="H1875" s="162" t="s">
        <v>5972</v>
      </c>
    </row>
    <row r="1876" spans="1:8" x14ac:dyDescent="0.25">
      <c r="A1876" s="162" t="s">
        <v>5939</v>
      </c>
      <c r="B1876" s="162" t="s">
        <v>5940</v>
      </c>
      <c r="C1876" s="162" t="s">
        <v>534</v>
      </c>
      <c r="D1876" s="162" t="s">
        <v>5973</v>
      </c>
      <c r="E1876" s="163" t="s">
        <v>5974</v>
      </c>
      <c r="F1876" s="164" t="str">
        <f t="shared" si="29"/>
        <v>Vermillion-012</v>
      </c>
      <c r="G1876" s="168" t="s">
        <v>8217</v>
      </c>
      <c r="H1876" s="162" t="s">
        <v>5975</v>
      </c>
    </row>
    <row r="1877" spans="1:8" x14ac:dyDescent="0.25">
      <c r="A1877" s="162" t="s">
        <v>5976</v>
      </c>
      <c r="B1877" s="162" t="s">
        <v>5977</v>
      </c>
      <c r="C1877" s="162" t="s">
        <v>490</v>
      </c>
      <c r="D1877" s="162" t="s">
        <v>5978</v>
      </c>
      <c r="E1877" s="163" t="s">
        <v>5979</v>
      </c>
      <c r="F1877" s="164" t="str">
        <f t="shared" si="29"/>
        <v>Vigo-001</v>
      </c>
      <c r="G1877" s="168" t="s">
        <v>8218</v>
      </c>
      <c r="H1877" s="162" t="s">
        <v>5980</v>
      </c>
    </row>
    <row r="1878" spans="1:8" x14ac:dyDescent="0.25">
      <c r="A1878" s="162" t="s">
        <v>5976</v>
      </c>
      <c r="B1878" s="162" t="s">
        <v>5977</v>
      </c>
      <c r="C1878" s="162" t="s">
        <v>494</v>
      </c>
      <c r="D1878" s="162" t="s">
        <v>5981</v>
      </c>
      <c r="E1878" s="163" t="s">
        <v>5982</v>
      </c>
      <c r="F1878" s="164" t="str">
        <f t="shared" si="29"/>
        <v>Vigo-002</v>
      </c>
      <c r="G1878" s="168" t="s">
        <v>8219</v>
      </c>
      <c r="H1878" s="162" t="s">
        <v>5983</v>
      </c>
    </row>
    <row r="1879" spans="1:8" x14ac:dyDescent="0.25">
      <c r="A1879" s="162" t="s">
        <v>5976</v>
      </c>
      <c r="B1879" s="162" t="s">
        <v>5977</v>
      </c>
      <c r="C1879" s="162" t="s">
        <v>498</v>
      </c>
      <c r="D1879" s="162" t="s">
        <v>5984</v>
      </c>
      <c r="E1879" s="163" t="s">
        <v>5985</v>
      </c>
      <c r="F1879" s="164" t="str">
        <f t="shared" si="29"/>
        <v>Vigo-003</v>
      </c>
      <c r="G1879" s="168" t="s">
        <v>8220</v>
      </c>
      <c r="H1879" s="162" t="s">
        <v>5986</v>
      </c>
    </row>
    <row r="1880" spans="1:8" x14ac:dyDescent="0.25">
      <c r="A1880" s="162" t="s">
        <v>5976</v>
      </c>
      <c r="B1880" s="162" t="s">
        <v>5977</v>
      </c>
      <c r="C1880" s="162" t="s">
        <v>502</v>
      </c>
      <c r="D1880" s="162" t="s">
        <v>5987</v>
      </c>
      <c r="E1880" s="163" t="s">
        <v>5988</v>
      </c>
      <c r="F1880" s="164" t="str">
        <f t="shared" si="29"/>
        <v>Vigo-004</v>
      </c>
      <c r="G1880" s="168" t="s">
        <v>8221</v>
      </c>
      <c r="H1880" s="162" t="s">
        <v>5989</v>
      </c>
    </row>
    <row r="1881" spans="1:8" x14ac:dyDescent="0.25">
      <c r="A1881" s="162" t="s">
        <v>5976</v>
      </c>
      <c r="B1881" s="162" t="s">
        <v>5977</v>
      </c>
      <c r="C1881" s="162" t="s">
        <v>506</v>
      </c>
      <c r="D1881" s="162" t="s">
        <v>5990</v>
      </c>
      <c r="E1881" s="163" t="s">
        <v>5991</v>
      </c>
      <c r="F1881" s="164" t="str">
        <f t="shared" si="29"/>
        <v>Vigo-005</v>
      </c>
      <c r="G1881" s="168" t="s">
        <v>8222</v>
      </c>
      <c r="H1881" s="162" t="s">
        <v>5992</v>
      </c>
    </row>
    <row r="1882" spans="1:8" x14ac:dyDescent="0.25">
      <c r="A1882" s="162" t="s">
        <v>5976</v>
      </c>
      <c r="B1882" s="162" t="s">
        <v>5977</v>
      </c>
      <c r="C1882" s="162" t="s">
        <v>510</v>
      </c>
      <c r="D1882" s="162" t="s">
        <v>5993</v>
      </c>
      <c r="E1882" s="163" t="s">
        <v>5994</v>
      </c>
      <c r="F1882" s="164" t="str">
        <f t="shared" si="29"/>
        <v>Vigo-006</v>
      </c>
      <c r="G1882" s="168" t="s">
        <v>8223</v>
      </c>
      <c r="H1882" s="162" t="s">
        <v>5995</v>
      </c>
    </row>
    <row r="1883" spans="1:8" x14ac:dyDescent="0.25">
      <c r="A1883" s="162" t="s">
        <v>5976</v>
      </c>
      <c r="B1883" s="162" t="s">
        <v>5977</v>
      </c>
      <c r="C1883" s="162" t="s">
        <v>514</v>
      </c>
      <c r="D1883" s="162" t="s">
        <v>5996</v>
      </c>
      <c r="E1883" s="163" t="s">
        <v>5997</v>
      </c>
      <c r="F1883" s="164" t="str">
        <f t="shared" si="29"/>
        <v>Vigo-007</v>
      </c>
      <c r="G1883" s="168" t="s">
        <v>8224</v>
      </c>
      <c r="H1883" s="162" t="s">
        <v>5998</v>
      </c>
    </row>
    <row r="1884" spans="1:8" x14ac:dyDescent="0.25">
      <c r="A1884" s="162" t="s">
        <v>5976</v>
      </c>
      <c r="B1884" s="162" t="s">
        <v>5977</v>
      </c>
      <c r="C1884" s="162" t="s">
        <v>518</v>
      </c>
      <c r="D1884" s="162" t="s">
        <v>5999</v>
      </c>
      <c r="E1884" s="163" t="s">
        <v>6000</v>
      </c>
      <c r="F1884" s="164" t="str">
        <f t="shared" si="29"/>
        <v>Vigo-008</v>
      </c>
      <c r="G1884" s="168" t="s">
        <v>8225</v>
      </c>
      <c r="H1884" s="162" t="s">
        <v>6001</v>
      </c>
    </row>
    <row r="1885" spans="1:8" x14ac:dyDescent="0.25">
      <c r="A1885" s="162" t="s">
        <v>5976</v>
      </c>
      <c r="B1885" s="162" t="s">
        <v>5977</v>
      </c>
      <c r="C1885" s="162" t="s">
        <v>522</v>
      </c>
      <c r="D1885" s="162" t="s">
        <v>6002</v>
      </c>
      <c r="E1885" s="163" t="s">
        <v>6003</v>
      </c>
      <c r="F1885" s="164" t="str">
        <f t="shared" si="29"/>
        <v>Vigo-009</v>
      </c>
      <c r="G1885" s="168" t="s">
        <v>8226</v>
      </c>
      <c r="H1885" s="162" t="s">
        <v>6004</v>
      </c>
    </row>
    <row r="1886" spans="1:8" x14ac:dyDescent="0.25">
      <c r="A1886" s="162" t="s">
        <v>5976</v>
      </c>
      <c r="B1886" s="162" t="s">
        <v>5977</v>
      </c>
      <c r="C1886" s="162" t="s">
        <v>526</v>
      </c>
      <c r="D1886" s="162" t="s">
        <v>6005</v>
      </c>
      <c r="E1886" s="163" t="s">
        <v>6006</v>
      </c>
      <c r="F1886" s="164" t="str">
        <f t="shared" si="29"/>
        <v>Vigo-010</v>
      </c>
      <c r="G1886" s="168" t="s">
        <v>8227</v>
      </c>
      <c r="H1886" s="162" t="s">
        <v>6007</v>
      </c>
    </row>
    <row r="1887" spans="1:8" x14ac:dyDescent="0.25">
      <c r="A1887" s="162" t="s">
        <v>5976</v>
      </c>
      <c r="B1887" s="162" t="s">
        <v>5977</v>
      </c>
      <c r="C1887" s="162" t="s">
        <v>530</v>
      </c>
      <c r="D1887" s="162" t="s">
        <v>6008</v>
      </c>
      <c r="E1887" s="163" t="s">
        <v>6009</v>
      </c>
      <c r="F1887" s="164" t="str">
        <f t="shared" si="29"/>
        <v>Vigo-011</v>
      </c>
      <c r="G1887" s="168" t="s">
        <v>8228</v>
      </c>
      <c r="H1887" s="162" t="s">
        <v>6010</v>
      </c>
    </row>
    <row r="1888" spans="1:8" x14ac:dyDescent="0.25">
      <c r="A1888" s="162" t="s">
        <v>5976</v>
      </c>
      <c r="B1888" s="162" t="s">
        <v>5977</v>
      </c>
      <c r="C1888" s="162" t="s">
        <v>534</v>
      </c>
      <c r="D1888" s="162" t="s">
        <v>6011</v>
      </c>
      <c r="E1888" s="163" t="s">
        <v>6012</v>
      </c>
      <c r="F1888" s="164" t="str">
        <f t="shared" si="29"/>
        <v>Vigo-012</v>
      </c>
      <c r="G1888" s="168" t="s">
        <v>8229</v>
      </c>
      <c r="H1888" s="162" t="s">
        <v>6013</v>
      </c>
    </row>
    <row r="1889" spans="1:8" x14ac:dyDescent="0.25">
      <c r="A1889" s="162" t="s">
        <v>5976</v>
      </c>
      <c r="B1889" s="162" t="s">
        <v>5977</v>
      </c>
      <c r="C1889" s="162" t="s">
        <v>538</v>
      </c>
      <c r="D1889" s="162" t="s">
        <v>6014</v>
      </c>
      <c r="E1889" s="163" t="s">
        <v>6015</v>
      </c>
      <c r="F1889" s="164" t="str">
        <f t="shared" si="29"/>
        <v>Vigo-013</v>
      </c>
      <c r="G1889" s="168" t="s">
        <v>8230</v>
      </c>
      <c r="H1889" s="162" t="s">
        <v>6016</v>
      </c>
    </row>
    <row r="1890" spans="1:8" x14ac:dyDescent="0.25">
      <c r="A1890" s="162" t="s">
        <v>5976</v>
      </c>
      <c r="B1890" s="162" t="s">
        <v>5977</v>
      </c>
      <c r="C1890" s="162" t="s">
        <v>542</v>
      </c>
      <c r="D1890" s="162" t="s">
        <v>6017</v>
      </c>
      <c r="E1890" s="163" t="s">
        <v>6018</v>
      </c>
      <c r="F1890" s="164" t="str">
        <f t="shared" si="29"/>
        <v>Vigo-014</v>
      </c>
      <c r="G1890" s="168" t="s">
        <v>8231</v>
      </c>
      <c r="H1890" s="162" t="s">
        <v>6019</v>
      </c>
    </row>
    <row r="1891" spans="1:8" x14ac:dyDescent="0.25">
      <c r="A1891" s="162" t="s">
        <v>5976</v>
      </c>
      <c r="B1891" s="162" t="s">
        <v>5977</v>
      </c>
      <c r="C1891" s="162" t="s">
        <v>546</v>
      </c>
      <c r="D1891" s="162" t="s">
        <v>6020</v>
      </c>
      <c r="E1891" s="163" t="s">
        <v>6021</v>
      </c>
      <c r="F1891" s="164" t="str">
        <f t="shared" si="29"/>
        <v>Vigo-015</v>
      </c>
      <c r="G1891" s="168" t="s">
        <v>8232</v>
      </c>
      <c r="H1891" s="162" t="s">
        <v>6022</v>
      </c>
    </row>
    <row r="1892" spans="1:8" x14ac:dyDescent="0.25">
      <c r="A1892" s="162" t="s">
        <v>5976</v>
      </c>
      <c r="B1892" s="162" t="s">
        <v>5977</v>
      </c>
      <c r="C1892" s="162" t="s">
        <v>550</v>
      </c>
      <c r="D1892" s="162" t="s">
        <v>6023</v>
      </c>
      <c r="E1892" s="163" t="s">
        <v>6024</v>
      </c>
      <c r="F1892" s="164" t="str">
        <f t="shared" si="29"/>
        <v>Vigo-016</v>
      </c>
      <c r="G1892" s="168" t="s">
        <v>8233</v>
      </c>
      <c r="H1892" s="162" t="s">
        <v>6025</v>
      </c>
    </row>
    <row r="1893" spans="1:8" x14ac:dyDescent="0.25">
      <c r="A1893" s="162" t="s">
        <v>5976</v>
      </c>
      <c r="B1893" s="162" t="s">
        <v>5977</v>
      </c>
      <c r="C1893" s="162" t="s">
        <v>554</v>
      </c>
      <c r="D1893" s="162" t="s">
        <v>6026</v>
      </c>
      <c r="E1893" s="163" t="s">
        <v>6027</v>
      </c>
      <c r="F1893" s="164" t="str">
        <f t="shared" si="29"/>
        <v>Vigo-017</v>
      </c>
      <c r="G1893" s="168" t="s">
        <v>8234</v>
      </c>
      <c r="H1893" s="162" t="s">
        <v>6028</v>
      </c>
    </row>
    <row r="1894" spans="1:8" x14ac:dyDescent="0.25">
      <c r="A1894" s="162" t="s">
        <v>5976</v>
      </c>
      <c r="B1894" s="162" t="s">
        <v>5977</v>
      </c>
      <c r="C1894" s="162" t="s">
        <v>558</v>
      </c>
      <c r="D1894" s="162" t="s">
        <v>6029</v>
      </c>
      <c r="E1894" s="163" t="s">
        <v>6030</v>
      </c>
      <c r="F1894" s="164" t="str">
        <f t="shared" si="29"/>
        <v>Vigo-018</v>
      </c>
      <c r="G1894" s="168" t="s">
        <v>8235</v>
      </c>
      <c r="H1894" s="162" t="s">
        <v>6031</v>
      </c>
    </row>
    <row r="1895" spans="1:8" x14ac:dyDescent="0.25">
      <c r="A1895" s="162" t="s">
        <v>5976</v>
      </c>
      <c r="B1895" s="162" t="s">
        <v>5977</v>
      </c>
      <c r="C1895" s="162" t="s">
        <v>562</v>
      </c>
      <c r="D1895" s="162" t="s">
        <v>6032</v>
      </c>
      <c r="E1895" s="163" t="s">
        <v>6033</v>
      </c>
      <c r="F1895" s="164" t="str">
        <f t="shared" si="29"/>
        <v>Vigo-019</v>
      </c>
      <c r="G1895" s="168" t="s">
        <v>8236</v>
      </c>
      <c r="H1895" s="162" t="s">
        <v>6034</v>
      </c>
    </row>
    <row r="1896" spans="1:8" x14ac:dyDescent="0.25">
      <c r="A1896" s="162" t="s">
        <v>5976</v>
      </c>
      <c r="B1896" s="162" t="s">
        <v>5977</v>
      </c>
      <c r="C1896" s="162" t="s">
        <v>566</v>
      </c>
      <c r="D1896" s="162" t="s">
        <v>6035</v>
      </c>
      <c r="E1896" s="163" t="s">
        <v>6036</v>
      </c>
      <c r="F1896" s="164" t="str">
        <f t="shared" si="29"/>
        <v>Vigo-020</v>
      </c>
      <c r="G1896" s="168" t="s">
        <v>8237</v>
      </c>
      <c r="H1896" s="162" t="s">
        <v>6037</v>
      </c>
    </row>
    <row r="1897" spans="1:8" x14ac:dyDescent="0.25">
      <c r="A1897" s="162" t="s">
        <v>5976</v>
      </c>
      <c r="B1897" s="162" t="s">
        <v>5977</v>
      </c>
      <c r="C1897" s="162" t="s">
        <v>570</v>
      </c>
      <c r="D1897" s="162" t="s">
        <v>6038</v>
      </c>
      <c r="E1897" s="163" t="s">
        <v>6039</v>
      </c>
      <c r="F1897" s="164" t="str">
        <f t="shared" si="29"/>
        <v>Vigo-021</v>
      </c>
      <c r="G1897" s="168" t="s">
        <v>8238</v>
      </c>
      <c r="H1897" s="162" t="s">
        <v>6040</v>
      </c>
    </row>
    <row r="1898" spans="1:8" x14ac:dyDescent="0.25">
      <c r="A1898" s="162" t="s">
        <v>5976</v>
      </c>
      <c r="B1898" s="162" t="s">
        <v>5977</v>
      </c>
      <c r="C1898" s="162" t="s">
        <v>574</v>
      </c>
      <c r="D1898" s="162" t="s">
        <v>6041</v>
      </c>
      <c r="E1898" s="163" t="s">
        <v>6042</v>
      </c>
      <c r="F1898" s="164" t="str">
        <f t="shared" si="29"/>
        <v>Vigo-022</v>
      </c>
      <c r="G1898" s="168" t="s">
        <v>8239</v>
      </c>
      <c r="H1898" s="162" t="s">
        <v>6043</v>
      </c>
    </row>
    <row r="1899" spans="1:8" x14ac:dyDescent="0.25">
      <c r="A1899" s="162" t="s">
        <v>5976</v>
      </c>
      <c r="B1899" s="162" t="s">
        <v>5977</v>
      </c>
      <c r="C1899" s="162" t="s">
        <v>578</v>
      </c>
      <c r="D1899" s="162" t="s">
        <v>6044</v>
      </c>
      <c r="E1899" s="163" t="s">
        <v>6045</v>
      </c>
      <c r="F1899" s="164" t="str">
        <f t="shared" si="29"/>
        <v>Vigo-023</v>
      </c>
      <c r="G1899" s="168" t="s">
        <v>8240</v>
      </c>
      <c r="H1899" s="162" t="s">
        <v>6046</v>
      </c>
    </row>
    <row r="1900" spans="1:8" x14ac:dyDescent="0.25">
      <c r="A1900" s="162" t="s">
        <v>5976</v>
      </c>
      <c r="B1900" s="162" t="s">
        <v>5977</v>
      </c>
      <c r="C1900" s="162" t="s">
        <v>845</v>
      </c>
      <c r="D1900" s="162" t="s">
        <v>6047</v>
      </c>
      <c r="E1900" s="163" t="s">
        <v>6048</v>
      </c>
      <c r="F1900" s="164" t="str">
        <f t="shared" si="29"/>
        <v>Vigo-024</v>
      </c>
      <c r="G1900" s="168" t="s">
        <v>8241</v>
      </c>
      <c r="H1900" s="162" t="s">
        <v>6049</v>
      </c>
    </row>
    <row r="1901" spans="1:8" x14ac:dyDescent="0.25">
      <c r="A1901" s="162" t="s">
        <v>5976</v>
      </c>
      <c r="B1901" s="162" t="s">
        <v>5977</v>
      </c>
      <c r="C1901" s="162" t="s">
        <v>849</v>
      </c>
      <c r="D1901" s="162" t="s">
        <v>6050</v>
      </c>
      <c r="E1901" s="163" t="s">
        <v>6051</v>
      </c>
      <c r="F1901" s="164" t="str">
        <f t="shared" si="29"/>
        <v>Vigo-025</v>
      </c>
      <c r="G1901" s="168" t="s">
        <v>8242</v>
      </c>
      <c r="H1901" s="162" t="s">
        <v>6052</v>
      </c>
    </row>
    <row r="1902" spans="1:8" x14ac:dyDescent="0.25">
      <c r="A1902" s="162" t="s">
        <v>5976</v>
      </c>
      <c r="B1902" s="162" t="s">
        <v>5977</v>
      </c>
      <c r="C1902" s="162" t="s">
        <v>639</v>
      </c>
      <c r="D1902" s="162" t="s">
        <v>1713</v>
      </c>
      <c r="E1902" s="163" t="s">
        <v>6053</v>
      </c>
      <c r="F1902" s="164" t="str">
        <f t="shared" si="29"/>
        <v>Vigo-052</v>
      </c>
      <c r="G1902" s="168" t="s">
        <v>8243</v>
      </c>
      <c r="H1902" s="162" t="s">
        <v>6054</v>
      </c>
    </row>
    <row r="1903" spans="1:8" x14ac:dyDescent="0.25">
      <c r="A1903" s="162" t="s">
        <v>6055</v>
      </c>
      <c r="B1903" s="162" t="s">
        <v>6056</v>
      </c>
      <c r="C1903" s="162" t="s">
        <v>490</v>
      </c>
      <c r="D1903" s="162" t="s">
        <v>6057</v>
      </c>
      <c r="E1903" s="163" t="s">
        <v>6058</v>
      </c>
      <c r="F1903" s="164" t="str">
        <f t="shared" si="29"/>
        <v>Wabash-001</v>
      </c>
      <c r="G1903" s="168" t="s">
        <v>8244</v>
      </c>
      <c r="H1903" s="162" t="s">
        <v>6059</v>
      </c>
    </row>
    <row r="1904" spans="1:8" x14ac:dyDescent="0.25">
      <c r="A1904" s="162" t="s">
        <v>6055</v>
      </c>
      <c r="B1904" s="162" t="s">
        <v>6056</v>
      </c>
      <c r="C1904" s="162" t="s">
        <v>494</v>
      </c>
      <c r="D1904" s="162" t="s">
        <v>6060</v>
      </c>
      <c r="E1904" s="163" t="s">
        <v>6061</v>
      </c>
      <c r="F1904" s="164" t="str">
        <f t="shared" si="29"/>
        <v>Wabash-002</v>
      </c>
      <c r="G1904" s="168" t="s">
        <v>8245</v>
      </c>
      <c r="H1904" s="162" t="s">
        <v>6062</v>
      </c>
    </row>
    <row r="1905" spans="1:8" x14ac:dyDescent="0.25">
      <c r="A1905" s="162" t="s">
        <v>6055</v>
      </c>
      <c r="B1905" s="162" t="s">
        <v>6056</v>
      </c>
      <c r="C1905" s="162" t="s">
        <v>498</v>
      </c>
      <c r="D1905" s="162" t="s">
        <v>6063</v>
      </c>
      <c r="E1905" s="163" t="s">
        <v>6064</v>
      </c>
      <c r="F1905" s="164" t="str">
        <f t="shared" si="29"/>
        <v>Wabash-003</v>
      </c>
      <c r="G1905" s="168" t="s">
        <v>8246</v>
      </c>
      <c r="H1905" s="162" t="s">
        <v>6065</v>
      </c>
    </row>
    <row r="1906" spans="1:8" x14ac:dyDescent="0.25">
      <c r="A1906" s="162" t="s">
        <v>6055</v>
      </c>
      <c r="B1906" s="162" t="s">
        <v>6056</v>
      </c>
      <c r="C1906" s="162" t="s">
        <v>502</v>
      </c>
      <c r="D1906" s="162" t="s">
        <v>6066</v>
      </c>
      <c r="E1906" s="163" t="s">
        <v>6067</v>
      </c>
      <c r="F1906" s="164" t="str">
        <f t="shared" si="29"/>
        <v>Wabash-004</v>
      </c>
      <c r="G1906" s="168" t="s">
        <v>8247</v>
      </c>
      <c r="H1906" s="162" t="s">
        <v>6068</v>
      </c>
    </row>
    <row r="1907" spans="1:8" x14ac:dyDescent="0.25">
      <c r="A1907" s="162" t="s">
        <v>6055</v>
      </c>
      <c r="B1907" s="162" t="s">
        <v>6056</v>
      </c>
      <c r="C1907" s="162" t="s">
        <v>506</v>
      </c>
      <c r="D1907" s="162" t="s">
        <v>1079</v>
      </c>
      <c r="E1907" s="163" t="s">
        <v>6069</v>
      </c>
      <c r="F1907" s="164" t="str">
        <f t="shared" si="29"/>
        <v>Wabash-005</v>
      </c>
      <c r="G1907" s="168" t="s">
        <v>8248</v>
      </c>
      <c r="H1907" s="162" t="s">
        <v>6070</v>
      </c>
    </row>
    <row r="1908" spans="1:8" x14ac:dyDescent="0.25">
      <c r="A1908" s="162" t="s">
        <v>6055</v>
      </c>
      <c r="B1908" s="162" t="s">
        <v>6056</v>
      </c>
      <c r="C1908" s="162" t="s">
        <v>510</v>
      </c>
      <c r="D1908" s="162" t="s">
        <v>6071</v>
      </c>
      <c r="E1908" s="163" t="s">
        <v>6072</v>
      </c>
      <c r="F1908" s="164" t="str">
        <f t="shared" si="29"/>
        <v>Wabash-006</v>
      </c>
      <c r="G1908" s="168" t="s">
        <v>8249</v>
      </c>
      <c r="H1908" s="162" t="s">
        <v>6073</v>
      </c>
    </row>
    <row r="1909" spans="1:8" x14ac:dyDescent="0.25">
      <c r="A1909" s="162" t="s">
        <v>6055</v>
      </c>
      <c r="B1909" s="162" t="s">
        <v>6056</v>
      </c>
      <c r="C1909" s="162" t="s">
        <v>514</v>
      </c>
      <c r="D1909" s="162" t="s">
        <v>6074</v>
      </c>
      <c r="E1909" s="163" t="s">
        <v>6075</v>
      </c>
      <c r="F1909" s="164" t="str">
        <f t="shared" si="29"/>
        <v>Wabash-007</v>
      </c>
      <c r="G1909" s="168" t="s">
        <v>8250</v>
      </c>
      <c r="H1909" s="162" t="s">
        <v>6076</v>
      </c>
    </row>
    <row r="1910" spans="1:8" x14ac:dyDescent="0.25">
      <c r="A1910" s="162" t="s">
        <v>6055</v>
      </c>
      <c r="B1910" s="162" t="s">
        <v>6056</v>
      </c>
      <c r="C1910" s="162" t="s">
        <v>518</v>
      </c>
      <c r="D1910" s="162" t="s">
        <v>6077</v>
      </c>
      <c r="E1910" s="163" t="s">
        <v>6078</v>
      </c>
      <c r="F1910" s="164" t="str">
        <f t="shared" si="29"/>
        <v>Wabash-008</v>
      </c>
      <c r="G1910" s="168" t="s">
        <v>8251</v>
      </c>
      <c r="H1910" s="162" t="s">
        <v>6079</v>
      </c>
    </row>
    <row r="1911" spans="1:8" x14ac:dyDescent="0.25">
      <c r="A1911" s="162" t="s">
        <v>6055</v>
      </c>
      <c r="B1911" s="162" t="s">
        <v>6056</v>
      </c>
      <c r="C1911" s="162" t="s">
        <v>522</v>
      </c>
      <c r="D1911" s="162" t="s">
        <v>6080</v>
      </c>
      <c r="E1911" s="163" t="s">
        <v>6081</v>
      </c>
      <c r="F1911" s="164" t="str">
        <f t="shared" si="29"/>
        <v>Wabash-009</v>
      </c>
      <c r="G1911" s="168" t="s">
        <v>8252</v>
      </c>
      <c r="H1911" s="162" t="s">
        <v>6082</v>
      </c>
    </row>
    <row r="1912" spans="1:8" x14ac:dyDescent="0.25">
      <c r="A1912" s="162" t="s">
        <v>6055</v>
      </c>
      <c r="B1912" s="162" t="s">
        <v>6056</v>
      </c>
      <c r="C1912" s="162" t="s">
        <v>526</v>
      </c>
      <c r="D1912" s="162" t="s">
        <v>6083</v>
      </c>
      <c r="E1912" s="163" t="s">
        <v>6084</v>
      </c>
      <c r="F1912" s="164" t="str">
        <f t="shared" si="29"/>
        <v>Wabash-010</v>
      </c>
      <c r="G1912" s="168" t="s">
        <v>8253</v>
      </c>
      <c r="H1912" s="162" t="s">
        <v>6085</v>
      </c>
    </row>
    <row r="1913" spans="1:8" x14ac:dyDescent="0.25">
      <c r="A1913" s="162" t="s">
        <v>6055</v>
      </c>
      <c r="B1913" s="162" t="s">
        <v>6056</v>
      </c>
      <c r="C1913" s="162" t="s">
        <v>530</v>
      </c>
      <c r="D1913" s="162" t="s">
        <v>6086</v>
      </c>
      <c r="E1913" s="163" t="s">
        <v>6087</v>
      </c>
      <c r="F1913" s="164" t="str">
        <f t="shared" si="29"/>
        <v>Wabash-011</v>
      </c>
      <c r="G1913" s="168" t="s">
        <v>8254</v>
      </c>
      <c r="H1913" s="162" t="s">
        <v>6088</v>
      </c>
    </row>
    <row r="1914" spans="1:8" x14ac:dyDescent="0.25">
      <c r="A1914" s="162" t="s">
        <v>6055</v>
      </c>
      <c r="B1914" s="162" t="s">
        <v>6056</v>
      </c>
      <c r="C1914" s="162" t="s">
        <v>534</v>
      </c>
      <c r="D1914" s="162" t="s">
        <v>5628</v>
      </c>
      <c r="E1914" s="163" t="s">
        <v>6089</v>
      </c>
      <c r="F1914" s="164" t="str">
        <f t="shared" si="29"/>
        <v>Wabash-012</v>
      </c>
      <c r="G1914" s="168" t="s">
        <v>8255</v>
      </c>
      <c r="H1914" s="162" t="s">
        <v>6090</v>
      </c>
    </row>
    <row r="1915" spans="1:8" x14ac:dyDescent="0.25">
      <c r="A1915" s="162" t="s">
        <v>6055</v>
      </c>
      <c r="B1915" s="162" t="s">
        <v>6056</v>
      </c>
      <c r="C1915" s="162" t="s">
        <v>538</v>
      </c>
      <c r="D1915" s="162" t="s">
        <v>6091</v>
      </c>
      <c r="E1915" s="163" t="s">
        <v>6092</v>
      </c>
      <c r="F1915" s="164" t="str">
        <f t="shared" si="29"/>
        <v>Wabash-013</v>
      </c>
      <c r="G1915" s="168" t="s">
        <v>8256</v>
      </c>
      <c r="H1915" s="162" t="s">
        <v>6093</v>
      </c>
    </row>
    <row r="1916" spans="1:8" x14ac:dyDescent="0.25">
      <c r="A1916" s="162" t="s">
        <v>6094</v>
      </c>
      <c r="B1916" s="162" t="s">
        <v>6095</v>
      </c>
      <c r="C1916" s="162" t="s">
        <v>490</v>
      </c>
      <c r="D1916" s="162" t="s">
        <v>4816</v>
      </c>
      <c r="E1916" s="163" t="s">
        <v>6096</v>
      </c>
      <c r="F1916" s="164" t="str">
        <f t="shared" si="29"/>
        <v>Warren-001</v>
      </c>
      <c r="G1916" s="168" t="s">
        <v>8257</v>
      </c>
      <c r="H1916" s="162" t="s">
        <v>6097</v>
      </c>
    </row>
    <row r="1917" spans="1:8" x14ac:dyDescent="0.25">
      <c r="A1917" s="162" t="s">
        <v>6094</v>
      </c>
      <c r="B1917" s="162" t="s">
        <v>6095</v>
      </c>
      <c r="C1917" s="162" t="s">
        <v>494</v>
      </c>
      <c r="D1917" s="162" t="s">
        <v>6098</v>
      </c>
      <c r="E1917" s="163" t="s">
        <v>6099</v>
      </c>
      <c r="F1917" s="164" t="str">
        <f t="shared" si="29"/>
        <v>Warren-002</v>
      </c>
      <c r="G1917" s="168" t="s">
        <v>8258</v>
      </c>
      <c r="H1917" s="162" t="s">
        <v>6100</v>
      </c>
    </row>
    <row r="1918" spans="1:8" x14ac:dyDescent="0.25">
      <c r="A1918" s="162" t="s">
        <v>6094</v>
      </c>
      <c r="B1918" s="162" t="s">
        <v>6095</v>
      </c>
      <c r="C1918" s="162" t="s">
        <v>498</v>
      </c>
      <c r="D1918" s="162" t="s">
        <v>6101</v>
      </c>
      <c r="E1918" s="163" t="s">
        <v>6102</v>
      </c>
      <c r="F1918" s="164" t="str">
        <f t="shared" si="29"/>
        <v>Warren-003</v>
      </c>
      <c r="G1918" s="168" t="s">
        <v>8259</v>
      </c>
      <c r="H1918" s="162" t="s">
        <v>6103</v>
      </c>
    </row>
    <row r="1919" spans="1:8" x14ac:dyDescent="0.25">
      <c r="A1919" s="162" t="s">
        <v>6094</v>
      </c>
      <c r="B1919" s="162" t="s">
        <v>6095</v>
      </c>
      <c r="C1919" s="162" t="s">
        <v>502</v>
      </c>
      <c r="D1919" s="162" t="s">
        <v>6104</v>
      </c>
      <c r="E1919" s="163" t="s">
        <v>6105</v>
      </c>
      <c r="F1919" s="164" t="str">
        <f t="shared" si="29"/>
        <v>Warren-004</v>
      </c>
      <c r="G1919" s="168" t="s">
        <v>8260</v>
      </c>
      <c r="H1919" s="162" t="s">
        <v>6106</v>
      </c>
    </row>
    <row r="1920" spans="1:8" x14ac:dyDescent="0.25">
      <c r="A1920" s="162" t="s">
        <v>6094</v>
      </c>
      <c r="B1920" s="162" t="s">
        <v>6095</v>
      </c>
      <c r="C1920" s="162" t="s">
        <v>506</v>
      </c>
      <c r="D1920" s="162" t="s">
        <v>6107</v>
      </c>
      <c r="E1920" s="163" t="s">
        <v>6108</v>
      </c>
      <c r="F1920" s="164" t="str">
        <f t="shared" si="29"/>
        <v>Warren-005</v>
      </c>
      <c r="G1920" s="168" t="s">
        <v>8261</v>
      </c>
      <c r="H1920" s="162" t="s">
        <v>6109</v>
      </c>
    </row>
    <row r="1921" spans="1:8" x14ac:dyDescent="0.25">
      <c r="A1921" s="162" t="s">
        <v>6094</v>
      </c>
      <c r="B1921" s="162" t="s">
        <v>6095</v>
      </c>
      <c r="C1921" s="162" t="s">
        <v>510</v>
      </c>
      <c r="D1921" s="162" t="s">
        <v>1716</v>
      </c>
      <c r="E1921" s="163" t="s">
        <v>6110</v>
      </c>
      <c r="F1921" s="164" t="str">
        <f t="shared" si="29"/>
        <v>Warren-006</v>
      </c>
      <c r="G1921" s="168" t="s">
        <v>8262</v>
      </c>
      <c r="H1921" s="162" t="s">
        <v>6111</v>
      </c>
    </row>
    <row r="1922" spans="1:8" x14ac:dyDescent="0.25">
      <c r="A1922" s="162" t="s">
        <v>6094</v>
      </c>
      <c r="B1922" s="162" t="s">
        <v>6095</v>
      </c>
      <c r="C1922" s="162" t="s">
        <v>514</v>
      </c>
      <c r="D1922" s="162" t="s">
        <v>6112</v>
      </c>
      <c r="E1922" s="163" t="s">
        <v>6113</v>
      </c>
      <c r="F1922" s="164" t="str">
        <f t="shared" si="29"/>
        <v>Warren-007</v>
      </c>
      <c r="G1922" s="168" t="s">
        <v>8263</v>
      </c>
      <c r="H1922" s="162" t="s">
        <v>6114</v>
      </c>
    </row>
    <row r="1923" spans="1:8" x14ac:dyDescent="0.25">
      <c r="A1923" s="162" t="s">
        <v>6094</v>
      </c>
      <c r="B1923" s="162" t="s">
        <v>6095</v>
      </c>
      <c r="C1923" s="162" t="s">
        <v>518</v>
      </c>
      <c r="D1923" s="162" t="s">
        <v>6115</v>
      </c>
      <c r="E1923" s="163" t="s">
        <v>6116</v>
      </c>
      <c r="F1923" s="164" t="str">
        <f t="shared" ref="F1923:F1986" si="30">B1923&amp;"-"&amp;C1923</f>
        <v>Warren-008</v>
      </c>
      <c r="G1923" s="168" t="s">
        <v>8264</v>
      </c>
      <c r="H1923" s="162" t="s">
        <v>6117</v>
      </c>
    </row>
    <row r="1924" spans="1:8" x14ac:dyDescent="0.25">
      <c r="A1924" s="162" t="s">
        <v>6094</v>
      </c>
      <c r="B1924" s="162" t="s">
        <v>6095</v>
      </c>
      <c r="C1924" s="162" t="s">
        <v>522</v>
      </c>
      <c r="D1924" s="162" t="s">
        <v>453</v>
      </c>
      <c r="E1924" s="163" t="s">
        <v>6118</v>
      </c>
      <c r="F1924" s="164" t="str">
        <f t="shared" si="30"/>
        <v>Warren-009</v>
      </c>
      <c r="G1924" s="168" t="s">
        <v>8265</v>
      </c>
      <c r="H1924" s="162" t="s">
        <v>6119</v>
      </c>
    </row>
    <row r="1925" spans="1:8" x14ac:dyDescent="0.25">
      <c r="A1925" s="162" t="s">
        <v>6094</v>
      </c>
      <c r="B1925" s="162" t="s">
        <v>6095</v>
      </c>
      <c r="C1925" s="162" t="s">
        <v>526</v>
      </c>
      <c r="D1925" s="162" t="s">
        <v>6120</v>
      </c>
      <c r="E1925" s="163" t="s">
        <v>6121</v>
      </c>
      <c r="F1925" s="164" t="str">
        <f t="shared" si="30"/>
        <v>Warren-010</v>
      </c>
      <c r="G1925" s="168" t="s">
        <v>8266</v>
      </c>
      <c r="H1925" s="162" t="s">
        <v>6122</v>
      </c>
    </row>
    <row r="1926" spans="1:8" x14ac:dyDescent="0.25">
      <c r="A1926" s="162" t="s">
        <v>6094</v>
      </c>
      <c r="B1926" s="162" t="s">
        <v>6095</v>
      </c>
      <c r="C1926" s="162" t="s">
        <v>530</v>
      </c>
      <c r="D1926" s="162" t="s">
        <v>891</v>
      </c>
      <c r="E1926" s="163" t="s">
        <v>6123</v>
      </c>
      <c r="F1926" s="164" t="str">
        <f t="shared" si="30"/>
        <v>Warren-011</v>
      </c>
      <c r="G1926" s="168" t="s">
        <v>8267</v>
      </c>
      <c r="H1926" s="162" t="s">
        <v>4751</v>
      </c>
    </row>
    <row r="1927" spans="1:8" x14ac:dyDescent="0.25">
      <c r="A1927" s="162" t="s">
        <v>6094</v>
      </c>
      <c r="B1927" s="162" t="s">
        <v>6095</v>
      </c>
      <c r="C1927" s="162" t="s">
        <v>534</v>
      </c>
      <c r="D1927" s="162" t="s">
        <v>2830</v>
      </c>
      <c r="E1927" s="163" t="s">
        <v>6124</v>
      </c>
      <c r="F1927" s="164" t="str">
        <f t="shared" si="30"/>
        <v>Warren-012</v>
      </c>
      <c r="G1927" s="168" t="s">
        <v>8268</v>
      </c>
      <c r="H1927" s="162" t="s">
        <v>6125</v>
      </c>
    </row>
    <row r="1928" spans="1:8" x14ac:dyDescent="0.25">
      <c r="A1928" s="162" t="s">
        <v>6094</v>
      </c>
      <c r="B1928" s="162" t="s">
        <v>6095</v>
      </c>
      <c r="C1928" s="162" t="s">
        <v>538</v>
      </c>
      <c r="D1928" s="162" t="s">
        <v>6126</v>
      </c>
      <c r="E1928" s="163" t="s">
        <v>6127</v>
      </c>
      <c r="F1928" s="164" t="str">
        <f t="shared" si="30"/>
        <v>Warren-013</v>
      </c>
      <c r="G1928" s="168" t="s">
        <v>8269</v>
      </c>
      <c r="H1928" s="162" t="s">
        <v>1842</v>
      </c>
    </row>
    <row r="1929" spans="1:8" x14ac:dyDescent="0.25">
      <c r="A1929" s="162" t="s">
        <v>6094</v>
      </c>
      <c r="B1929" s="162" t="s">
        <v>6095</v>
      </c>
      <c r="C1929" s="162" t="s">
        <v>542</v>
      </c>
      <c r="D1929" s="162" t="s">
        <v>6128</v>
      </c>
      <c r="E1929" s="163" t="s">
        <v>6129</v>
      </c>
      <c r="F1929" s="164" t="str">
        <f t="shared" si="30"/>
        <v>Warren-014</v>
      </c>
      <c r="G1929" s="168" t="s">
        <v>8270</v>
      </c>
      <c r="H1929" s="162" t="s">
        <v>6130</v>
      </c>
    </row>
    <row r="1930" spans="1:8" x14ac:dyDescent="0.25">
      <c r="A1930" s="162" t="s">
        <v>6094</v>
      </c>
      <c r="B1930" s="162" t="s">
        <v>6095</v>
      </c>
      <c r="C1930" s="162" t="s">
        <v>546</v>
      </c>
      <c r="D1930" s="162" t="s">
        <v>929</v>
      </c>
      <c r="E1930" s="163" t="s">
        <v>6131</v>
      </c>
      <c r="F1930" s="164" t="str">
        <f t="shared" si="30"/>
        <v>Warren-015</v>
      </c>
      <c r="G1930" s="168" t="s">
        <v>8271</v>
      </c>
      <c r="H1930" s="162" t="s">
        <v>6132</v>
      </c>
    </row>
    <row r="1931" spans="1:8" x14ac:dyDescent="0.25">
      <c r="A1931" s="162" t="s">
        <v>6094</v>
      </c>
      <c r="B1931" s="162" t="s">
        <v>6095</v>
      </c>
      <c r="C1931" s="162" t="s">
        <v>550</v>
      </c>
      <c r="D1931" s="162" t="s">
        <v>6133</v>
      </c>
      <c r="E1931" s="163" t="s">
        <v>6134</v>
      </c>
      <c r="F1931" s="164" t="str">
        <f t="shared" si="30"/>
        <v>Warren-016</v>
      </c>
      <c r="G1931" s="168" t="s">
        <v>8272</v>
      </c>
      <c r="H1931" s="162" t="s">
        <v>3885</v>
      </c>
    </row>
    <row r="1932" spans="1:8" x14ac:dyDescent="0.25">
      <c r="A1932" s="162" t="s">
        <v>6094</v>
      </c>
      <c r="B1932" s="162" t="s">
        <v>6095</v>
      </c>
      <c r="C1932" s="162" t="s">
        <v>554</v>
      </c>
      <c r="D1932" s="162" t="s">
        <v>6135</v>
      </c>
      <c r="E1932" s="163" t="s">
        <v>6136</v>
      </c>
      <c r="F1932" s="164" t="str">
        <f t="shared" si="30"/>
        <v>Warren-017</v>
      </c>
      <c r="G1932" s="168" t="s">
        <v>8273</v>
      </c>
      <c r="H1932" s="162" t="s">
        <v>6137</v>
      </c>
    </row>
    <row r="1933" spans="1:8" x14ac:dyDescent="0.25">
      <c r="A1933" s="162" t="s">
        <v>6138</v>
      </c>
      <c r="B1933" s="162" t="s">
        <v>6139</v>
      </c>
      <c r="C1933" s="162" t="s">
        <v>490</v>
      </c>
      <c r="D1933" s="162" t="s">
        <v>6140</v>
      </c>
      <c r="E1933" s="163" t="s">
        <v>6141</v>
      </c>
      <c r="F1933" s="164" t="str">
        <f t="shared" si="30"/>
        <v>Warrick-001</v>
      </c>
      <c r="G1933" s="168" t="s">
        <v>8274</v>
      </c>
      <c r="H1933" s="162" t="s">
        <v>6142</v>
      </c>
    </row>
    <row r="1934" spans="1:8" x14ac:dyDescent="0.25">
      <c r="A1934" s="162" t="s">
        <v>6138</v>
      </c>
      <c r="B1934" s="162" t="s">
        <v>6139</v>
      </c>
      <c r="C1934" s="162" t="s">
        <v>494</v>
      </c>
      <c r="D1934" s="162" t="s">
        <v>6143</v>
      </c>
      <c r="E1934" s="163" t="s">
        <v>6144</v>
      </c>
      <c r="F1934" s="164" t="str">
        <f t="shared" si="30"/>
        <v>Warrick-002</v>
      </c>
      <c r="G1934" s="168" t="s">
        <v>8275</v>
      </c>
      <c r="H1934" s="162" t="s">
        <v>6145</v>
      </c>
    </row>
    <row r="1935" spans="1:8" x14ac:dyDescent="0.25">
      <c r="A1935" s="162" t="s">
        <v>6138</v>
      </c>
      <c r="B1935" s="162" t="s">
        <v>6139</v>
      </c>
      <c r="C1935" s="162" t="s">
        <v>498</v>
      </c>
      <c r="D1935" s="162" t="s">
        <v>6146</v>
      </c>
      <c r="E1935" s="163" t="s">
        <v>6147</v>
      </c>
      <c r="F1935" s="164" t="str">
        <f t="shared" si="30"/>
        <v>Warrick-003</v>
      </c>
      <c r="G1935" s="168" t="s">
        <v>8276</v>
      </c>
      <c r="H1935" s="162" t="s">
        <v>6148</v>
      </c>
    </row>
    <row r="1936" spans="1:8" x14ac:dyDescent="0.25">
      <c r="A1936" s="162" t="s">
        <v>6138</v>
      </c>
      <c r="B1936" s="162" t="s">
        <v>6139</v>
      </c>
      <c r="C1936" s="162" t="s">
        <v>506</v>
      </c>
      <c r="D1936" s="162" t="s">
        <v>6149</v>
      </c>
      <c r="E1936" s="163" t="s">
        <v>6150</v>
      </c>
      <c r="F1936" s="164" t="str">
        <f t="shared" si="30"/>
        <v>Warrick-005</v>
      </c>
      <c r="G1936" s="168" t="s">
        <v>8277</v>
      </c>
      <c r="H1936" s="162" t="s">
        <v>6151</v>
      </c>
    </row>
    <row r="1937" spans="1:8" x14ac:dyDescent="0.25">
      <c r="A1937" s="162" t="s">
        <v>6138</v>
      </c>
      <c r="B1937" s="162" t="s">
        <v>6139</v>
      </c>
      <c r="C1937" s="162" t="s">
        <v>510</v>
      </c>
      <c r="D1937" s="162" t="s">
        <v>6152</v>
      </c>
      <c r="E1937" s="163" t="s">
        <v>6153</v>
      </c>
      <c r="F1937" s="164" t="str">
        <f t="shared" si="30"/>
        <v>Warrick-006</v>
      </c>
      <c r="G1937" s="168" t="s">
        <v>8278</v>
      </c>
      <c r="H1937" s="162" t="s">
        <v>2644</v>
      </c>
    </row>
    <row r="1938" spans="1:8" x14ac:dyDescent="0.25">
      <c r="A1938" s="162" t="s">
        <v>6138</v>
      </c>
      <c r="B1938" s="162" t="s">
        <v>6139</v>
      </c>
      <c r="C1938" s="162" t="s">
        <v>514</v>
      </c>
      <c r="D1938" s="162" t="s">
        <v>6154</v>
      </c>
      <c r="E1938" s="163" t="s">
        <v>6155</v>
      </c>
      <c r="F1938" s="164" t="str">
        <f t="shared" si="30"/>
        <v>Warrick-007</v>
      </c>
      <c r="G1938" s="168" t="s">
        <v>8279</v>
      </c>
      <c r="H1938" s="162" t="s">
        <v>6156</v>
      </c>
    </row>
    <row r="1939" spans="1:8" x14ac:dyDescent="0.25">
      <c r="A1939" s="162" t="s">
        <v>6138</v>
      </c>
      <c r="B1939" s="162" t="s">
        <v>6139</v>
      </c>
      <c r="C1939" s="162" t="s">
        <v>518</v>
      </c>
      <c r="D1939" s="162" t="s">
        <v>6157</v>
      </c>
      <c r="E1939" s="163" t="s">
        <v>6158</v>
      </c>
      <c r="F1939" s="164" t="str">
        <f t="shared" si="30"/>
        <v>Warrick-008</v>
      </c>
      <c r="G1939" s="168" t="s">
        <v>8280</v>
      </c>
      <c r="H1939" s="162" t="s">
        <v>6159</v>
      </c>
    </row>
    <row r="1940" spans="1:8" x14ac:dyDescent="0.25">
      <c r="A1940" s="162" t="s">
        <v>6138</v>
      </c>
      <c r="B1940" s="162" t="s">
        <v>6139</v>
      </c>
      <c r="C1940" s="162" t="s">
        <v>522</v>
      </c>
      <c r="D1940" s="162" t="s">
        <v>6160</v>
      </c>
      <c r="E1940" s="163" t="s">
        <v>6161</v>
      </c>
      <c r="F1940" s="164" t="str">
        <f t="shared" si="30"/>
        <v>Warrick-009</v>
      </c>
      <c r="G1940" s="168" t="s">
        <v>8281</v>
      </c>
      <c r="H1940" s="162" t="s">
        <v>6162</v>
      </c>
    </row>
    <row r="1941" spans="1:8" x14ac:dyDescent="0.25">
      <c r="A1941" s="162" t="s">
        <v>6138</v>
      </c>
      <c r="B1941" s="162" t="s">
        <v>6139</v>
      </c>
      <c r="C1941" s="162" t="s">
        <v>526</v>
      </c>
      <c r="D1941" s="162" t="s">
        <v>6163</v>
      </c>
      <c r="E1941" s="163" t="s">
        <v>6164</v>
      </c>
      <c r="F1941" s="164" t="str">
        <f t="shared" si="30"/>
        <v>Warrick-010</v>
      </c>
      <c r="G1941" s="168" t="s">
        <v>8282</v>
      </c>
      <c r="H1941" s="162" t="s">
        <v>6165</v>
      </c>
    </row>
    <row r="1942" spans="1:8" x14ac:dyDescent="0.25">
      <c r="A1942" s="162" t="s">
        <v>6138</v>
      </c>
      <c r="B1942" s="162" t="s">
        <v>6139</v>
      </c>
      <c r="C1942" s="162" t="s">
        <v>530</v>
      </c>
      <c r="D1942" s="162" t="s">
        <v>6166</v>
      </c>
      <c r="E1942" s="163" t="s">
        <v>6167</v>
      </c>
      <c r="F1942" s="164" t="str">
        <f t="shared" si="30"/>
        <v>Warrick-011</v>
      </c>
      <c r="G1942" s="168" t="s">
        <v>8283</v>
      </c>
      <c r="H1942" s="162" t="s">
        <v>6168</v>
      </c>
    </row>
    <row r="1943" spans="1:8" x14ac:dyDescent="0.25">
      <c r="A1943" s="162" t="s">
        <v>6138</v>
      </c>
      <c r="B1943" s="162" t="s">
        <v>6139</v>
      </c>
      <c r="C1943" s="162" t="s">
        <v>542</v>
      </c>
      <c r="D1943" s="162" t="s">
        <v>6169</v>
      </c>
      <c r="E1943" s="163" t="s">
        <v>6170</v>
      </c>
      <c r="F1943" s="164" t="str">
        <f t="shared" si="30"/>
        <v>Warrick-014</v>
      </c>
      <c r="G1943" s="168" t="s">
        <v>8284</v>
      </c>
      <c r="H1943" s="162" t="s">
        <v>6171</v>
      </c>
    </row>
    <row r="1944" spans="1:8" x14ac:dyDescent="0.25">
      <c r="A1944" s="162" t="s">
        <v>6138</v>
      </c>
      <c r="B1944" s="162" t="s">
        <v>6139</v>
      </c>
      <c r="C1944" s="162" t="s">
        <v>546</v>
      </c>
      <c r="D1944" s="162" t="s">
        <v>6172</v>
      </c>
      <c r="E1944" s="163" t="s">
        <v>6173</v>
      </c>
      <c r="F1944" s="164" t="str">
        <f t="shared" si="30"/>
        <v>Warrick-015</v>
      </c>
      <c r="G1944" s="168" t="s">
        <v>8285</v>
      </c>
      <c r="H1944" s="162" t="s">
        <v>6174</v>
      </c>
    </row>
    <row r="1945" spans="1:8" x14ac:dyDescent="0.25">
      <c r="A1945" s="162" t="s">
        <v>6138</v>
      </c>
      <c r="B1945" s="162" t="s">
        <v>6139</v>
      </c>
      <c r="C1945" s="162" t="s">
        <v>550</v>
      </c>
      <c r="D1945" s="162" t="s">
        <v>6175</v>
      </c>
      <c r="E1945" s="163" t="s">
        <v>6176</v>
      </c>
      <c r="F1945" s="164" t="str">
        <f t="shared" si="30"/>
        <v>Warrick-016</v>
      </c>
      <c r="G1945" s="168" t="s">
        <v>8286</v>
      </c>
      <c r="H1945" s="162" t="s">
        <v>6177</v>
      </c>
    </row>
    <row r="1946" spans="1:8" x14ac:dyDescent="0.25">
      <c r="A1946" s="162" t="s">
        <v>6138</v>
      </c>
      <c r="B1946" s="162" t="s">
        <v>6139</v>
      </c>
      <c r="C1946" s="162" t="s">
        <v>554</v>
      </c>
      <c r="D1946" s="162" t="s">
        <v>6178</v>
      </c>
      <c r="E1946" s="163" t="s">
        <v>6179</v>
      </c>
      <c r="F1946" s="164" t="str">
        <f t="shared" si="30"/>
        <v>Warrick-017</v>
      </c>
      <c r="G1946" s="168" t="s">
        <v>8287</v>
      </c>
      <c r="H1946" s="162" t="s">
        <v>6180</v>
      </c>
    </row>
    <row r="1947" spans="1:8" x14ac:dyDescent="0.25">
      <c r="A1947" s="162" t="s">
        <v>6138</v>
      </c>
      <c r="B1947" s="162" t="s">
        <v>6139</v>
      </c>
      <c r="C1947" s="162" t="s">
        <v>558</v>
      </c>
      <c r="D1947" s="162" t="s">
        <v>6181</v>
      </c>
      <c r="E1947" s="163" t="s">
        <v>6182</v>
      </c>
      <c r="F1947" s="164" t="str">
        <f t="shared" si="30"/>
        <v>Warrick-018</v>
      </c>
      <c r="G1947" s="168" t="s">
        <v>8288</v>
      </c>
      <c r="H1947" s="162" t="s">
        <v>6183</v>
      </c>
    </row>
    <row r="1948" spans="1:8" x14ac:dyDescent="0.25">
      <c r="A1948" s="162" t="s">
        <v>6138</v>
      </c>
      <c r="B1948" s="162" t="s">
        <v>6139</v>
      </c>
      <c r="C1948" s="162" t="s">
        <v>562</v>
      </c>
      <c r="D1948" s="162" t="s">
        <v>6184</v>
      </c>
      <c r="E1948" s="163" t="s">
        <v>6185</v>
      </c>
      <c r="F1948" s="164" t="str">
        <f t="shared" si="30"/>
        <v>Warrick-019</v>
      </c>
      <c r="G1948" s="168" t="s">
        <v>8289</v>
      </c>
      <c r="H1948" s="162" t="s">
        <v>3546</v>
      </c>
    </row>
    <row r="1949" spans="1:8" x14ac:dyDescent="0.25">
      <c r="A1949" s="162" t="s">
        <v>6138</v>
      </c>
      <c r="B1949" s="162" t="s">
        <v>6139</v>
      </c>
      <c r="C1949" s="162" t="s">
        <v>566</v>
      </c>
      <c r="D1949" s="162" t="s">
        <v>6186</v>
      </c>
      <c r="E1949" s="163" t="s">
        <v>6187</v>
      </c>
      <c r="F1949" s="164" t="str">
        <f t="shared" si="30"/>
        <v>Warrick-020</v>
      </c>
      <c r="G1949" s="168" t="s">
        <v>8290</v>
      </c>
      <c r="H1949" s="162" t="s">
        <v>6188</v>
      </c>
    </row>
    <row r="1950" spans="1:8" x14ac:dyDescent="0.25">
      <c r="A1950" s="162" t="s">
        <v>6189</v>
      </c>
      <c r="B1950" s="162" t="s">
        <v>692</v>
      </c>
      <c r="C1950" s="162" t="s">
        <v>490</v>
      </c>
      <c r="D1950" s="162" t="s">
        <v>2550</v>
      </c>
      <c r="E1950" s="163" t="s">
        <v>6190</v>
      </c>
      <c r="F1950" s="164" t="str">
        <f t="shared" si="30"/>
        <v>Washington-001</v>
      </c>
      <c r="G1950" s="168" t="s">
        <v>8291</v>
      </c>
      <c r="H1950" s="162" t="s">
        <v>6191</v>
      </c>
    </row>
    <row r="1951" spans="1:8" x14ac:dyDescent="0.25">
      <c r="A1951" s="162" t="s">
        <v>6189</v>
      </c>
      <c r="B1951" s="162" t="s">
        <v>692</v>
      </c>
      <c r="C1951" s="162" t="s">
        <v>494</v>
      </c>
      <c r="D1951" s="162" t="s">
        <v>6192</v>
      </c>
      <c r="E1951" s="163" t="s">
        <v>6193</v>
      </c>
      <c r="F1951" s="164" t="str">
        <f t="shared" si="30"/>
        <v>Washington-002</v>
      </c>
      <c r="G1951" s="168" t="s">
        <v>8292</v>
      </c>
      <c r="H1951" s="162" t="s">
        <v>6194</v>
      </c>
    </row>
    <row r="1952" spans="1:8" x14ac:dyDescent="0.25">
      <c r="A1952" s="162" t="s">
        <v>6189</v>
      </c>
      <c r="B1952" s="162" t="s">
        <v>692</v>
      </c>
      <c r="C1952" s="162" t="s">
        <v>498</v>
      </c>
      <c r="D1952" s="162" t="s">
        <v>6195</v>
      </c>
      <c r="E1952" s="163" t="s">
        <v>6196</v>
      </c>
      <c r="F1952" s="164" t="str">
        <f t="shared" si="30"/>
        <v>Washington-003</v>
      </c>
      <c r="G1952" s="168" t="s">
        <v>8293</v>
      </c>
      <c r="H1952" s="162" t="s">
        <v>6191</v>
      </c>
    </row>
    <row r="1953" spans="1:8" x14ac:dyDescent="0.25">
      <c r="A1953" s="162" t="s">
        <v>6189</v>
      </c>
      <c r="B1953" s="162" t="s">
        <v>692</v>
      </c>
      <c r="C1953" s="162" t="s">
        <v>502</v>
      </c>
      <c r="D1953" s="162" t="s">
        <v>2623</v>
      </c>
      <c r="E1953" s="163" t="s">
        <v>6197</v>
      </c>
      <c r="F1953" s="164" t="str">
        <f t="shared" si="30"/>
        <v>Washington-004</v>
      </c>
      <c r="G1953" s="168" t="s">
        <v>8294</v>
      </c>
      <c r="H1953" s="162" t="s">
        <v>4967</v>
      </c>
    </row>
    <row r="1954" spans="1:8" x14ac:dyDescent="0.25">
      <c r="A1954" s="162" t="s">
        <v>6189</v>
      </c>
      <c r="B1954" s="162" t="s">
        <v>692</v>
      </c>
      <c r="C1954" s="162" t="s">
        <v>506</v>
      </c>
      <c r="D1954" s="162" t="s">
        <v>6198</v>
      </c>
      <c r="E1954" s="163" t="s">
        <v>6199</v>
      </c>
      <c r="F1954" s="164" t="str">
        <f t="shared" si="30"/>
        <v>Washington-005</v>
      </c>
      <c r="G1954" s="168" t="s">
        <v>8295</v>
      </c>
      <c r="H1954" s="162" t="s">
        <v>6200</v>
      </c>
    </row>
    <row r="1955" spans="1:8" x14ac:dyDescent="0.25">
      <c r="A1955" s="162" t="s">
        <v>6189</v>
      </c>
      <c r="B1955" s="162" t="s">
        <v>692</v>
      </c>
      <c r="C1955" s="162" t="s">
        <v>510</v>
      </c>
      <c r="D1955" s="162" t="s">
        <v>6201</v>
      </c>
      <c r="E1955" s="163" t="s">
        <v>6202</v>
      </c>
      <c r="F1955" s="164" t="str">
        <f t="shared" si="30"/>
        <v>Washington-006</v>
      </c>
      <c r="G1955" s="168" t="s">
        <v>8296</v>
      </c>
      <c r="H1955" s="162" t="s">
        <v>4630</v>
      </c>
    </row>
    <row r="1956" spans="1:8" x14ac:dyDescent="0.25">
      <c r="A1956" s="162" t="s">
        <v>6189</v>
      </c>
      <c r="B1956" s="162" t="s">
        <v>692</v>
      </c>
      <c r="C1956" s="162" t="s">
        <v>514</v>
      </c>
      <c r="D1956" s="162" t="s">
        <v>6203</v>
      </c>
      <c r="E1956" s="163" t="s">
        <v>6204</v>
      </c>
      <c r="F1956" s="164" t="str">
        <f t="shared" si="30"/>
        <v>Washington-007</v>
      </c>
      <c r="G1956" s="168" t="s">
        <v>8297</v>
      </c>
      <c r="H1956" s="162" t="s">
        <v>1259</v>
      </c>
    </row>
    <row r="1957" spans="1:8" x14ac:dyDescent="0.25">
      <c r="A1957" s="162" t="s">
        <v>6189</v>
      </c>
      <c r="B1957" s="162" t="s">
        <v>692</v>
      </c>
      <c r="C1957" s="162" t="s">
        <v>518</v>
      </c>
      <c r="D1957" s="162" t="s">
        <v>955</v>
      </c>
      <c r="E1957" s="163" t="s">
        <v>6205</v>
      </c>
      <c r="F1957" s="164" t="str">
        <f t="shared" si="30"/>
        <v>Washington-008</v>
      </c>
      <c r="G1957" s="168" t="s">
        <v>8298</v>
      </c>
      <c r="H1957" s="162" t="s">
        <v>6206</v>
      </c>
    </row>
    <row r="1958" spans="1:8" x14ac:dyDescent="0.25">
      <c r="A1958" s="162" t="s">
        <v>6189</v>
      </c>
      <c r="B1958" s="162" t="s">
        <v>692</v>
      </c>
      <c r="C1958" s="162" t="s">
        <v>522</v>
      </c>
      <c r="D1958" s="162" t="s">
        <v>511</v>
      </c>
      <c r="E1958" s="163" t="s">
        <v>6207</v>
      </c>
      <c r="F1958" s="164" t="str">
        <f t="shared" si="30"/>
        <v>Washington-009</v>
      </c>
      <c r="G1958" s="168" t="s">
        <v>8299</v>
      </c>
      <c r="H1958" s="162" t="s">
        <v>6208</v>
      </c>
    </row>
    <row r="1959" spans="1:8" x14ac:dyDescent="0.25">
      <c r="A1959" s="162" t="s">
        <v>6189</v>
      </c>
      <c r="B1959" s="162" t="s">
        <v>692</v>
      </c>
      <c r="C1959" s="162" t="s">
        <v>526</v>
      </c>
      <c r="D1959" s="162" t="s">
        <v>5361</v>
      </c>
      <c r="E1959" s="163" t="s">
        <v>6209</v>
      </c>
      <c r="F1959" s="164" t="str">
        <f t="shared" si="30"/>
        <v>Washington-010</v>
      </c>
      <c r="G1959" s="168" t="s">
        <v>8300</v>
      </c>
      <c r="H1959" s="162" t="s">
        <v>6210</v>
      </c>
    </row>
    <row r="1960" spans="1:8" x14ac:dyDescent="0.25">
      <c r="A1960" s="162" t="s">
        <v>6189</v>
      </c>
      <c r="B1960" s="162" t="s">
        <v>692</v>
      </c>
      <c r="C1960" s="162" t="s">
        <v>530</v>
      </c>
      <c r="D1960" s="162" t="s">
        <v>6211</v>
      </c>
      <c r="E1960" s="163" t="s">
        <v>6212</v>
      </c>
      <c r="F1960" s="164" t="str">
        <f t="shared" si="30"/>
        <v>Washington-011</v>
      </c>
      <c r="G1960" s="168" t="s">
        <v>8301</v>
      </c>
      <c r="H1960" s="162" t="s">
        <v>6213</v>
      </c>
    </row>
    <row r="1961" spans="1:8" x14ac:dyDescent="0.25">
      <c r="A1961" s="162" t="s">
        <v>6189</v>
      </c>
      <c r="B1961" s="162" t="s">
        <v>692</v>
      </c>
      <c r="C1961" s="162" t="s">
        <v>534</v>
      </c>
      <c r="D1961" s="162" t="s">
        <v>1220</v>
      </c>
      <c r="E1961" s="163" t="s">
        <v>6214</v>
      </c>
      <c r="F1961" s="164" t="str">
        <f t="shared" si="30"/>
        <v>Washington-012</v>
      </c>
      <c r="G1961" s="168" t="s">
        <v>8302</v>
      </c>
      <c r="H1961" s="162" t="s">
        <v>6215</v>
      </c>
    </row>
    <row r="1962" spans="1:8" x14ac:dyDescent="0.25">
      <c r="A1962" s="162" t="s">
        <v>6189</v>
      </c>
      <c r="B1962" s="162" t="s">
        <v>692</v>
      </c>
      <c r="C1962" s="162" t="s">
        <v>538</v>
      </c>
      <c r="D1962" s="162" t="s">
        <v>6216</v>
      </c>
      <c r="E1962" s="163" t="s">
        <v>6217</v>
      </c>
      <c r="F1962" s="164" t="str">
        <f t="shared" si="30"/>
        <v>Washington-013</v>
      </c>
      <c r="G1962" s="168" t="s">
        <v>8303</v>
      </c>
      <c r="H1962" s="162" t="s">
        <v>5872</v>
      </c>
    </row>
    <row r="1963" spans="1:8" x14ac:dyDescent="0.25">
      <c r="A1963" s="162" t="s">
        <v>6189</v>
      </c>
      <c r="B1963" s="162" t="s">
        <v>692</v>
      </c>
      <c r="C1963" s="162" t="s">
        <v>542</v>
      </c>
      <c r="D1963" s="162" t="s">
        <v>6218</v>
      </c>
      <c r="E1963" s="163" t="s">
        <v>6219</v>
      </c>
      <c r="F1963" s="164" t="str">
        <f t="shared" si="30"/>
        <v>Washington-014</v>
      </c>
      <c r="G1963" s="168" t="s">
        <v>8304</v>
      </c>
      <c r="H1963" s="162" t="s">
        <v>5332</v>
      </c>
    </row>
    <row r="1964" spans="1:8" x14ac:dyDescent="0.25">
      <c r="A1964" s="162" t="s">
        <v>6189</v>
      </c>
      <c r="B1964" s="162" t="s">
        <v>692</v>
      </c>
      <c r="C1964" s="162" t="s">
        <v>546</v>
      </c>
      <c r="D1964" s="162" t="s">
        <v>4448</v>
      </c>
      <c r="E1964" s="163" t="s">
        <v>6220</v>
      </c>
      <c r="F1964" s="164" t="str">
        <f t="shared" si="30"/>
        <v>Washington-015</v>
      </c>
      <c r="G1964" s="168" t="s">
        <v>8305</v>
      </c>
      <c r="H1964" s="162" t="s">
        <v>6221</v>
      </c>
    </row>
    <row r="1965" spans="1:8" x14ac:dyDescent="0.25">
      <c r="A1965" s="162" t="s">
        <v>6189</v>
      </c>
      <c r="B1965" s="162" t="s">
        <v>692</v>
      </c>
      <c r="C1965" s="162" t="s">
        <v>550</v>
      </c>
      <c r="D1965" s="162" t="s">
        <v>6222</v>
      </c>
      <c r="E1965" s="163" t="s">
        <v>6223</v>
      </c>
      <c r="F1965" s="164" t="str">
        <f t="shared" si="30"/>
        <v>Washington-016</v>
      </c>
      <c r="G1965" s="168" t="s">
        <v>8306</v>
      </c>
      <c r="H1965" s="162" t="s">
        <v>6224</v>
      </c>
    </row>
    <row r="1966" spans="1:8" x14ac:dyDescent="0.25">
      <c r="A1966" s="162" t="s">
        <v>6189</v>
      </c>
      <c r="B1966" s="162" t="s">
        <v>692</v>
      </c>
      <c r="C1966" s="162" t="s">
        <v>554</v>
      </c>
      <c r="D1966" s="162" t="s">
        <v>2156</v>
      </c>
      <c r="E1966" s="163" t="s">
        <v>6225</v>
      </c>
      <c r="F1966" s="164" t="str">
        <f t="shared" si="30"/>
        <v>Washington-017</v>
      </c>
      <c r="G1966" s="168" t="s">
        <v>8307</v>
      </c>
      <c r="H1966" s="162" t="s">
        <v>6226</v>
      </c>
    </row>
    <row r="1967" spans="1:8" x14ac:dyDescent="0.25">
      <c r="A1967" s="162" t="s">
        <v>6189</v>
      </c>
      <c r="B1967" s="162" t="s">
        <v>692</v>
      </c>
      <c r="C1967" s="162" t="s">
        <v>562</v>
      </c>
      <c r="D1967" s="162" t="s">
        <v>6227</v>
      </c>
      <c r="E1967" s="163" t="s">
        <v>6228</v>
      </c>
      <c r="F1967" s="164" t="str">
        <f t="shared" si="30"/>
        <v>Washington-019</v>
      </c>
      <c r="G1967" s="168" t="s">
        <v>8308</v>
      </c>
      <c r="H1967" s="162" t="s">
        <v>6229</v>
      </c>
    </row>
    <row r="1968" spans="1:8" x14ac:dyDescent="0.25">
      <c r="A1968" s="162" t="s">
        <v>6189</v>
      </c>
      <c r="B1968" s="162" t="s">
        <v>692</v>
      </c>
      <c r="C1968" s="162" t="s">
        <v>566</v>
      </c>
      <c r="D1968" s="162" t="s">
        <v>2585</v>
      </c>
      <c r="E1968" s="163" t="s">
        <v>6230</v>
      </c>
      <c r="F1968" s="164" t="str">
        <f t="shared" si="30"/>
        <v>Washington-020</v>
      </c>
      <c r="G1968" s="168" t="s">
        <v>8309</v>
      </c>
      <c r="H1968" s="162" t="s">
        <v>6231</v>
      </c>
    </row>
    <row r="1969" spans="1:8" x14ac:dyDescent="0.25">
      <c r="A1969" s="162" t="s">
        <v>6189</v>
      </c>
      <c r="B1969" s="162" t="s">
        <v>692</v>
      </c>
      <c r="C1969" s="162" t="s">
        <v>570</v>
      </c>
      <c r="D1969" s="162" t="s">
        <v>981</v>
      </c>
      <c r="E1969" s="163" t="s">
        <v>6232</v>
      </c>
      <c r="F1969" s="164" t="str">
        <f t="shared" si="30"/>
        <v>Washington-021</v>
      </c>
      <c r="G1969" s="168" t="s">
        <v>8310</v>
      </c>
      <c r="H1969" s="162" t="s">
        <v>6233</v>
      </c>
    </row>
    <row r="1970" spans="1:8" x14ac:dyDescent="0.25">
      <c r="A1970" s="162" t="s">
        <v>6189</v>
      </c>
      <c r="B1970" s="162" t="s">
        <v>692</v>
      </c>
      <c r="C1970" s="162" t="s">
        <v>574</v>
      </c>
      <c r="D1970" s="162" t="s">
        <v>6234</v>
      </c>
      <c r="E1970" s="163" t="s">
        <v>6235</v>
      </c>
      <c r="F1970" s="164" t="str">
        <f t="shared" si="30"/>
        <v>Washington-022</v>
      </c>
      <c r="G1970" s="168" t="s">
        <v>8311</v>
      </c>
      <c r="H1970" s="162" t="s">
        <v>6236</v>
      </c>
    </row>
    <row r="1971" spans="1:8" x14ac:dyDescent="0.25">
      <c r="A1971" s="162" t="s">
        <v>6237</v>
      </c>
      <c r="B1971" s="162" t="s">
        <v>700</v>
      </c>
      <c r="C1971" s="162" t="s">
        <v>490</v>
      </c>
      <c r="D1971" s="162" t="s">
        <v>6238</v>
      </c>
      <c r="E1971" s="163" t="s">
        <v>6239</v>
      </c>
      <c r="F1971" s="164" t="str">
        <f t="shared" si="30"/>
        <v>Wayne-001</v>
      </c>
      <c r="G1971" s="168" t="s">
        <v>8312</v>
      </c>
      <c r="H1971" s="162" t="s">
        <v>6240</v>
      </c>
    </row>
    <row r="1972" spans="1:8" x14ac:dyDescent="0.25">
      <c r="A1972" s="162" t="s">
        <v>6237</v>
      </c>
      <c r="B1972" s="162" t="s">
        <v>700</v>
      </c>
      <c r="C1972" s="162" t="s">
        <v>494</v>
      </c>
      <c r="D1972" s="162" t="s">
        <v>6241</v>
      </c>
      <c r="E1972" s="163" t="s">
        <v>6242</v>
      </c>
      <c r="F1972" s="164" t="str">
        <f t="shared" si="30"/>
        <v>Wayne-002</v>
      </c>
      <c r="G1972" s="168" t="s">
        <v>8313</v>
      </c>
      <c r="H1972" s="162" t="s">
        <v>3510</v>
      </c>
    </row>
    <row r="1973" spans="1:8" x14ac:dyDescent="0.25">
      <c r="A1973" s="162" t="s">
        <v>6237</v>
      </c>
      <c r="B1973" s="162" t="s">
        <v>700</v>
      </c>
      <c r="C1973" s="162" t="s">
        <v>498</v>
      </c>
      <c r="D1973" s="162" t="s">
        <v>6243</v>
      </c>
      <c r="E1973" s="163" t="s">
        <v>6244</v>
      </c>
      <c r="F1973" s="164" t="str">
        <f t="shared" si="30"/>
        <v>Wayne-003</v>
      </c>
      <c r="G1973" s="168" t="s">
        <v>8314</v>
      </c>
      <c r="H1973" s="162" t="s">
        <v>6245</v>
      </c>
    </row>
    <row r="1974" spans="1:8" x14ac:dyDescent="0.25">
      <c r="A1974" s="162" t="s">
        <v>6237</v>
      </c>
      <c r="B1974" s="162" t="s">
        <v>700</v>
      </c>
      <c r="C1974" s="162" t="s">
        <v>502</v>
      </c>
      <c r="D1974" s="162" t="s">
        <v>1331</v>
      </c>
      <c r="E1974" s="163" t="s">
        <v>6246</v>
      </c>
      <c r="F1974" s="164" t="str">
        <f t="shared" si="30"/>
        <v>Wayne-004</v>
      </c>
      <c r="G1974" s="168" t="s">
        <v>8315</v>
      </c>
      <c r="H1974" s="162" t="s">
        <v>1148</v>
      </c>
    </row>
    <row r="1975" spans="1:8" x14ac:dyDescent="0.25">
      <c r="A1975" s="162" t="s">
        <v>6237</v>
      </c>
      <c r="B1975" s="162" t="s">
        <v>700</v>
      </c>
      <c r="C1975" s="162" t="s">
        <v>506</v>
      </c>
      <c r="D1975" s="162" t="s">
        <v>6247</v>
      </c>
      <c r="E1975" s="163" t="s">
        <v>6248</v>
      </c>
      <c r="F1975" s="164" t="str">
        <f t="shared" si="30"/>
        <v>Wayne-005</v>
      </c>
      <c r="G1975" s="168" t="s">
        <v>8316</v>
      </c>
      <c r="H1975" s="162" t="s">
        <v>6249</v>
      </c>
    </row>
    <row r="1976" spans="1:8" x14ac:dyDescent="0.25">
      <c r="A1976" s="162" t="s">
        <v>6237</v>
      </c>
      <c r="B1976" s="162" t="s">
        <v>700</v>
      </c>
      <c r="C1976" s="162" t="s">
        <v>510</v>
      </c>
      <c r="D1976" s="162" t="s">
        <v>6250</v>
      </c>
      <c r="E1976" s="163" t="s">
        <v>6251</v>
      </c>
      <c r="F1976" s="164" t="str">
        <f t="shared" si="30"/>
        <v>Wayne-006</v>
      </c>
      <c r="G1976" s="168" t="s">
        <v>8317</v>
      </c>
      <c r="H1976" s="162" t="s">
        <v>6252</v>
      </c>
    </row>
    <row r="1977" spans="1:8" x14ac:dyDescent="0.25">
      <c r="A1977" s="162" t="s">
        <v>6237</v>
      </c>
      <c r="B1977" s="162" t="s">
        <v>700</v>
      </c>
      <c r="C1977" s="162" t="s">
        <v>514</v>
      </c>
      <c r="D1977" s="162" t="s">
        <v>6253</v>
      </c>
      <c r="E1977" s="163" t="s">
        <v>6254</v>
      </c>
      <c r="F1977" s="164" t="str">
        <f t="shared" si="30"/>
        <v>Wayne-007</v>
      </c>
      <c r="G1977" s="168" t="s">
        <v>8318</v>
      </c>
      <c r="H1977" s="162" t="s">
        <v>6255</v>
      </c>
    </row>
    <row r="1978" spans="1:8" x14ac:dyDescent="0.25">
      <c r="A1978" s="162" t="s">
        <v>6237</v>
      </c>
      <c r="B1978" s="162" t="s">
        <v>700</v>
      </c>
      <c r="C1978" s="162" t="s">
        <v>518</v>
      </c>
      <c r="D1978" s="162" t="s">
        <v>5514</v>
      </c>
      <c r="E1978" s="163" t="s">
        <v>6256</v>
      </c>
      <c r="F1978" s="164" t="str">
        <f t="shared" si="30"/>
        <v>Wayne-008</v>
      </c>
      <c r="G1978" s="168" t="s">
        <v>8319</v>
      </c>
      <c r="H1978" s="162" t="s">
        <v>6257</v>
      </c>
    </row>
    <row r="1979" spans="1:8" x14ac:dyDescent="0.25">
      <c r="A1979" s="162" t="s">
        <v>6237</v>
      </c>
      <c r="B1979" s="162" t="s">
        <v>700</v>
      </c>
      <c r="C1979" s="162" t="s">
        <v>522</v>
      </c>
      <c r="D1979" s="162" t="s">
        <v>6258</v>
      </c>
      <c r="E1979" s="163" t="s">
        <v>6259</v>
      </c>
      <c r="F1979" s="164" t="str">
        <f t="shared" si="30"/>
        <v>Wayne-009</v>
      </c>
      <c r="G1979" s="168" t="s">
        <v>8320</v>
      </c>
      <c r="H1979" s="162" t="s">
        <v>6260</v>
      </c>
    </row>
    <row r="1980" spans="1:8" x14ac:dyDescent="0.25">
      <c r="A1980" s="162" t="s">
        <v>6237</v>
      </c>
      <c r="B1980" s="162" t="s">
        <v>700</v>
      </c>
      <c r="C1980" s="162" t="s">
        <v>526</v>
      </c>
      <c r="D1980" s="162" t="s">
        <v>6261</v>
      </c>
      <c r="E1980" s="163" t="s">
        <v>6262</v>
      </c>
      <c r="F1980" s="164" t="str">
        <f t="shared" si="30"/>
        <v>Wayne-010</v>
      </c>
      <c r="G1980" s="168" t="s">
        <v>8321</v>
      </c>
      <c r="H1980" s="162" t="s">
        <v>5691</v>
      </c>
    </row>
    <row r="1981" spans="1:8" x14ac:dyDescent="0.25">
      <c r="A1981" s="162" t="s">
        <v>6237</v>
      </c>
      <c r="B1981" s="162" t="s">
        <v>700</v>
      </c>
      <c r="C1981" s="162" t="s">
        <v>530</v>
      </c>
      <c r="D1981" s="162" t="s">
        <v>3254</v>
      </c>
      <c r="E1981" s="163" t="s">
        <v>6263</v>
      </c>
      <c r="F1981" s="164" t="str">
        <f t="shared" si="30"/>
        <v>Wayne-011</v>
      </c>
      <c r="G1981" s="168" t="s">
        <v>8322</v>
      </c>
      <c r="H1981" s="162" t="s">
        <v>6264</v>
      </c>
    </row>
    <row r="1982" spans="1:8" x14ac:dyDescent="0.25">
      <c r="A1982" s="162" t="s">
        <v>6237</v>
      </c>
      <c r="B1982" s="162" t="s">
        <v>700</v>
      </c>
      <c r="C1982" s="162" t="s">
        <v>534</v>
      </c>
      <c r="D1982" s="162" t="s">
        <v>6265</v>
      </c>
      <c r="E1982" s="163" t="s">
        <v>6266</v>
      </c>
      <c r="F1982" s="164" t="str">
        <f t="shared" si="30"/>
        <v>Wayne-012</v>
      </c>
      <c r="G1982" s="168" t="s">
        <v>8323</v>
      </c>
      <c r="H1982" s="162" t="s">
        <v>6267</v>
      </c>
    </row>
    <row r="1983" spans="1:8" x14ac:dyDescent="0.25">
      <c r="A1983" s="162" t="s">
        <v>6237</v>
      </c>
      <c r="B1983" s="162" t="s">
        <v>700</v>
      </c>
      <c r="C1983" s="162" t="s">
        <v>538</v>
      </c>
      <c r="D1983" s="162" t="s">
        <v>4286</v>
      </c>
      <c r="E1983" s="163" t="s">
        <v>6268</v>
      </c>
      <c r="F1983" s="164" t="str">
        <f t="shared" si="30"/>
        <v>Wayne-013</v>
      </c>
      <c r="G1983" s="168" t="s">
        <v>8324</v>
      </c>
      <c r="H1983" s="162" t="s">
        <v>6269</v>
      </c>
    </row>
    <row r="1984" spans="1:8" x14ac:dyDescent="0.25">
      <c r="A1984" s="162" t="s">
        <v>6237</v>
      </c>
      <c r="B1984" s="162" t="s">
        <v>700</v>
      </c>
      <c r="C1984" s="162" t="s">
        <v>542</v>
      </c>
      <c r="D1984" s="162" t="s">
        <v>1455</v>
      </c>
      <c r="E1984" s="163" t="s">
        <v>6270</v>
      </c>
      <c r="F1984" s="164" t="str">
        <f t="shared" si="30"/>
        <v>Wayne-014</v>
      </c>
      <c r="G1984" s="168" t="s">
        <v>8325</v>
      </c>
      <c r="H1984" s="162" t="s">
        <v>6271</v>
      </c>
    </row>
    <row r="1985" spans="1:8" x14ac:dyDescent="0.25">
      <c r="A1985" s="162" t="s">
        <v>6237</v>
      </c>
      <c r="B1985" s="162" t="s">
        <v>700</v>
      </c>
      <c r="C1985" s="162" t="s">
        <v>546</v>
      </c>
      <c r="D1985" s="162" t="s">
        <v>1067</v>
      </c>
      <c r="E1985" s="163" t="s">
        <v>6272</v>
      </c>
      <c r="F1985" s="164" t="str">
        <f t="shared" si="30"/>
        <v>Wayne-015</v>
      </c>
      <c r="G1985" s="168" t="s">
        <v>8326</v>
      </c>
      <c r="H1985" s="162" t="s">
        <v>6273</v>
      </c>
    </row>
    <row r="1986" spans="1:8" x14ac:dyDescent="0.25">
      <c r="A1986" s="162" t="s">
        <v>6237</v>
      </c>
      <c r="B1986" s="162" t="s">
        <v>700</v>
      </c>
      <c r="C1986" s="162" t="s">
        <v>550</v>
      </c>
      <c r="D1986" s="162" t="s">
        <v>6274</v>
      </c>
      <c r="E1986" s="163" t="s">
        <v>6275</v>
      </c>
      <c r="F1986" s="164" t="str">
        <f t="shared" si="30"/>
        <v>Wayne-016</v>
      </c>
      <c r="G1986" s="168" t="s">
        <v>8327</v>
      </c>
      <c r="H1986" s="162" t="s">
        <v>6276</v>
      </c>
    </row>
    <row r="1987" spans="1:8" x14ac:dyDescent="0.25">
      <c r="A1987" s="162" t="s">
        <v>6237</v>
      </c>
      <c r="B1987" s="162" t="s">
        <v>700</v>
      </c>
      <c r="C1987" s="162" t="s">
        <v>554</v>
      </c>
      <c r="D1987" s="162" t="s">
        <v>6277</v>
      </c>
      <c r="E1987" s="163" t="s">
        <v>6278</v>
      </c>
      <c r="F1987" s="164" t="str">
        <f t="shared" ref="F1987:F2050" si="31">B1987&amp;"-"&amp;C1987</f>
        <v>Wayne-017</v>
      </c>
      <c r="G1987" s="168" t="s">
        <v>8328</v>
      </c>
      <c r="H1987" s="162" t="s">
        <v>6279</v>
      </c>
    </row>
    <row r="1988" spans="1:8" x14ac:dyDescent="0.25">
      <c r="A1988" s="162" t="s">
        <v>6237</v>
      </c>
      <c r="B1988" s="162" t="s">
        <v>700</v>
      </c>
      <c r="C1988" s="162" t="s">
        <v>558</v>
      </c>
      <c r="D1988" s="162" t="s">
        <v>6280</v>
      </c>
      <c r="E1988" s="163" t="s">
        <v>6281</v>
      </c>
      <c r="F1988" s="164" t="str">
        <f t="shared" si="31"/>
        <v>Wayne-018</v>
      </c>
      <c r="G1988" s="168" t="s">
        <v>8329</v>
      </c>
      <c r="H1988" s="162" t="s">
        <v>6282</v>
      </c>
    </row>
    <row r="1989" spans="1:8" x14ac:dyDescent="0.25">
      <c r="A1989" s="162" t="s">
        <v>6237</v>
      </c>
      <c r="B1989" s="162" t="s">
        <v>700</v>
      </c>
      <c r="C1989" s="162" t="s">
        <v>562</v>
      </c>
      <c r="D1989" s="162" t="s">
        <v>6283</v>
      </c>
      <c r="E1989" s="163" t="s">
        <v>6284</v>
      </c>
      <c r="F1989" s="164" t="str">
        <f t="shared" si="31"/>
        <v>Wayne-019</v>
      </c>
      <c r="G1989" s="168" t="s">
        <v>8330</v>
      </c>
      <c r="H1989" s="162" t="s">
        <v>6285</v>
      </c>
    </row>
    <row r="1990" spans="1:8" x14ac:dyDescent="0.25">
      <c r="A1990" s="162" t="s">
        <v>6237</v>
      </c>
      <c r="B1990" s="162" t="s">
        <v>700</v>
      </c>
      <c r="C1990" s="162" t="s">
        <v>566</v>
      </c>
      <c r="D1990" s="162" t="s">
        <v>1073</v>
      </c>
      <c r="E1990" s="163" t="s">
        <v>6286</v>
      </c>
      <c r="F1990" s="164" t="str">
        <f t="shared" si="31"/>
        <v>Wayne-020</v>
      </c>
      <c r="G1990" s="168" t="s">
        <v>8331</v>
      </c>
      <c r="H1990" s="162" t="s">
        <v>6287</v>
      </c>
    </row>
    <row r="1991" spans="1:8" x14ac:dyDescent="0.25">
      <c r="A1991" s="162" t="s">
        <v>6237</v>
      </c>
      <c r="B1991" s="162" t="s">
        <v>700</v>
      </c>
      <c r="C1991" s="162" t="s">
        <v>570</v>
      </c>
      <c r="D1991" s="162" t="s">
        <v>6288</v>
      </c>
      <c r="E1991" s="163" t="s">
        <v>6289</v>
      </c>
      <c r="F1991" s="164" t="str">
        <f t="shared" si="31"/>
        <v>Wayne-021</v>
      </c>
      <c r="G1991" s="168" t="s">
        <v>8332</v>
      </c>
      <c r="H1991" s="162" t="s">
        <v>6290</v>
      </c>
    </row>
    <row r="1992" spans="1:8" x14ac:dyDescent="0.25">
      <c r="A1992" s="162" t="s">
        <v>6237</v>
      </c>
      <c r="B1992" s="162" t="s">
        <v>700</v>
      </c>
      <c r="C1992" s="162" t="s">
        <v>574</v>
      </c>
      <c r="D1992" s="162" t="s">
        <v>6291</v>
      </c>
      <c r="E1992" s="163" t="s">
        <v>6292</v>
      </c>
      <c r="F1992" s="164" t="str">
        <f t="shared" si="31"/>
        <v>Wayne-022</v>
      </c>
      <c r="G1992" s="168" t="s">
        <v>8333</v>
      </c>
      <c r="H1992" s="162" t="s">
        <v>6293</v>
      </c>
    </row>
    <row r="1993" spans="1:8" x14ac:dyDescent="0.25">
      <c r="A1993" s="162" t="s">
        <v>6237</v>
      </c>
      <c r="B1993" s="162" t="s">
        <v>700</v>
      </c>
      <c r="C1993" s="162" t="s">
        <v>578</v>
      </c>
      <c r="D1993" s="162" t="s">
        <v>6294</v>
      </c>
      <c r="E1993" s="163" t="s">
        <v>6295</v>
      </c>
      <c r="F1993" s="164" t="str">
        <f t="shared" si="31"/>
        <v>Wayne-023</v>
      </c>
      <c r="G1993" s="168" t="s">
        <v>8334</v>
      </c>
      <c r="H1993" s="162" t="s">
        <v>6296</v>
      </c>
    </row>
    <row r="1994" spans="1:8" x14ac:dyDescent="0.25">
      <c r="A1994" s="162" t="s">
        <v>6237</v>
      </c>
      <c r="B1994" s="162" t="s">
        <v>700</v>
      </c>
      <c r="C1994" s="162" t="s">
        <v>845</v>
      </c>
      <c r="D1994" s="162" t="s">
        <v>1361</v>
      </c>
      <c r="E1994" s="163" t="s">
        <v>6297</v>
      </c>
      <c r="F1994" s="164" t="str">
        <f t="shared" si="31"/>
        <v>Wayne-024</v>
      </c>
      <c r="G1994" s="168" t="s">
        <v>8335</v>
      </c>
      <c r="H1994" s="162" t="s">
        <v>6298</v>
      </c>
    </row>
    <row r="1995" spans="1:8" x14ac:dyDescent="0.25">
      <c r="A1995" s="162" t="s">
        <v>6237</v>
      </c>
      <c r="B1995" s="162" t="s">
        <v>700</v>
      </c>
      <c r="C1995" s="162" t="s">
        <v>849</v>
      </c>
      <c r="D1995" s="162" t="s">
        <v>6299</v>
      </c>
      <c r="E1995" s="163" t="s">
        <v>6300</v>
      </c>
      <c r="F1995" s="164" t="str">
        <f t="shared" si="31"/>
        <v>Wayne-025</v>
      </c>
      <c r="G1995" s="168" t="s">
        <v>8336</v>
      </c>
      <c r="H1995" s="162" t="s">
        <v>6301</v>
      </c>
    </row>
    <row r="1996" spans="1:8" x14ac:dyDescent="0.25">
      <c r="A1996" s="162" t="s">
        <v>6237</v>
      </c>
      <c r="B1996" s="162" t="s">
        <v>700</v>
      </c>
      <c r="C1996" s="162" t="s">
        <v>1001</v>
      </c>
      <c r="D1996" s="162" t="s">
        <v>1097</v>
      </c>
      <c r="E1996" s="163" t="s">
        <v>6302</v>
      </c>
      <c r="F1996" s="164" t="str">
        <f t="shared" si="31"/>
        <v>Wayne-026</v>
      </c>
      <c r="G1996" s="168" t="s">
        <v>8337</v>
      </c>
      <c r="H1996" s="162" t="s">
        <v>6303</v>
      </c>
    </row>
    <row r="1997" spans="1:8" x14ac:dyDescent="0.25">
      <c r="A1997" s="162" t="s">
        <v>6237</v>
      </c>
      <c r="B1997" s="162" t="s">
        <v>700</v>
      </c>
      <c r="C1997" s="162" t="s">
        <v>1004</v>
      </c>
      <c r="D1997" s="162" t="s">
        <v>6304</v>
      </c>
      <c r="E1997" s="163" t="s">
        <v>6305</v>
      </c>
      <c r="F1997" s="164" t="str">
        <f t="shared" si="31"/>
        <v>Wayne-027</v>
      </c>
      <c r="G1997" s="168" t="s">
        <v>8338</v>
      </c>
      <c r="H1997" s="162" t="s">
        <v>6306</v>
      </c>
    </row>
    <row r="1998" spans="1:8" x14ac:dyDescent="0.25">
      <c r="A1998" s="162" t="s">
        <v>6237</v>
      </c>
      <c r="B1998" s="162" t="s">
        <v>700</v>
      </c>
      <c r="C1998" s="162" t="s">
        <v>1223</v>
      </c>
      <c r="D1998" s="162" t="s">
        <v>6307</v>
      </c>
      <c r="E1998" s="163" t="s">
        <v>6308</v>
      </c>
      <c r="F1998" s="164" t="str">
        <f t="shared" si="31"/>
        <v>Wayne-028</v>
      </c>
      <c r="G1998" s="168" t="s">
        <v>8339</v>
      </c>
      <c r="H1998" s="162" t="s">
        <v>6309</v>
      </c>
    </row>
    <row r="1999" spans="1:8" x14ac:dyDescent="0.25">
      <c r="A1999" s="162" t="s">
        <v>6237</v>
      </c>
      <c r="B1999" s="162" t="s">
        <v>700</v>
      </c>
      <c r="C1999" s="162" t="s">
        <v>1008</v>
      </c>
      <c r="D1999" s="162" t="s">
        <v>6310</v>
      </c>
      <c r="E1999" s="163" t="s">
        <v>6311</v>
      </c>
      <c r="F1999" s="164" t="str">
        <f t="shared" si="31"/>
        <v>Wayne-029</v>
      </c>
      <c r="G1999" s="168" t="s">
        <v>8340</v>
      </c>
      <c r="H1999" s="162" t="s">
        <v>6312</v>
      </c>
    </row>
    <row r="2000" spans="1:8" x14ac:dyDescent="0.25">
      <c r="A2000" s="162" t="s">
        <v>6237</v>
      </c>
      <c r="B2000" s="162" t="s">
        <v>700</v>
      </c>
      <c r="C2000" s="162" t="s">
        <v>1230</v>
      </c>
      <c r="D2000" s="162" t="s">
        <v>6313</v>
      </c>
      <c r="E2000" s="163" t="s">
        <v>6314</v>
      </c>
      <c r="F2000" s="164" t="str">
        <f t="shared" si="31"/>
        <v>Wayne-030</v>
      </c>
      <c r="G2000" s="168" t="s">
        <v>8341</v>
      </c>
      <c r="H2000" s="162" t="s">
        <v>6315</v>
      </c>
    </row>
    <row r="2001" spans="1:8" x14ac:dyDescent="0.25">
      <c r="A2001" s="162" t="s">
        <v>6237</v>
      </c>
      <c r="B2001" s="162" t="s">
        <v>700</v>
      </c>
      <c r="C2001" s="162" t="s">
        <v>1012</v>
      </c>
      <c r="D2001" s="162" t="s">
        <v>6316</v>
      </c>
      <c r="E2001" s="163" t="s">
        <v>6317</v>
      </c>
      <c r="F2001" s="164" t="str">
        <f t="shared" si="31"/>
        <v>Wayne-031</v>
      </c>
      <c r="G2001" s="168" t="s">
        <v>8342</v>
      </c>
      <c r="H2001" s="162" t="s">
        <v>6318</v>
      </c>
    </row>
    <row r="2002" spans="1:8" x14ac:dyDescent="0.25">
      <c r="A2002" s="162" t="s">
        <v>6237</v>
      </c>
      <c r="B2002" s="162" t="s">
        <v>700</v>
      </c>
      <c r="C2002" s="162" t="s">
        <v>1016</v>
      </c>
      <c r="D2002" s="162" t="s">
        <v>6319</v>
      </c>
      <c r="E2002" s="163" t="s">
        <v>6320</v>
      </c>
      <c r="F2002" s="164" t="str">
        <f t="shared" si="31"/>
        <v>Wayne-032</v>
      </c>
      <c r="G2002" s="168" t="s">
        <v>8343</v>
      </c>
      <c r="H2002" s="162" t="s">
        <v>6321</v>
      </c>
    </row>
    <row r="2003" spans="1:8" x14ac:dyDescent="0.25">
      <c r="A2003" s="162" t="s">
        <v>6237</v>
      </c>
      <c r="B2003" s="162" t="s">
        <v>700</v>
      </c>
      <c r="C2003" s="162" t="s">
        <v>1020</v>
      </c>
      <c r="D2003" s="162" t="s">
        <v>6322</v>
      </c>
      <c r="E2003" s="163" t="s">
        <v>6323</v>
      </c>
      <c r="F2003" s="164" t="str">
        <f t="shared" si="31"/>
        <v>Wayne-033</v>
      </c>
      <c r="G2003" s="168" t="s">
        <v>8344</v>
      </c>
      <c r="H2003" s="162" t="s">
        <v>6324</v>
      </c>
    </row>
    <row r="2004" spans="1:8" x14ac:dyDescent="0.25">
      <c r="A2004" s="162" t="s">
        <v>6237</v>
      </c>
      <c r="B2004" s="162" t="s">
        <v>700</v>
      </c>
      <c r="C2004" s="162" t="s">
        <v>1242</v>
      </c>
      <c r="D2004" s="162" t="s">
        <v>6325</v>
      </c>
      <c r="E2004" s="163" t="s">
        <v>6326</v>
      </c>
      <c r="F2004" s="164" t="str">
        <f t="shared" si="31"/>
        <v>Wayne-034</v>
      </c>
      <c r="G2004" s="168" t="s">
        <v>8345</v>
      </c>
      <c r="H2004" s="162" t="s">
        <v>6327</v>
      </c>
    </row>
    <row r="2005" spans="1:8" x14ac:dyDescent="0.25">
      <c r="A2005" s="162" t="s">
        <v>6237</v>
      </c>
      <c r="B2005" s="162" t="s">
        <v>700</v>
      </c>
      <c r="C2005" s="162" t="s">
        <v>1245</v>
      </c>
      <c r="D2005" s="162" t="s">
        <v>6328</v>
      </c>
      <c r="E2005" s="163" t="s">
        <v>6329</v>
      </c>
      <c r="F2005" s="164" t="str">
        <f t="shared" si="31"/>
        <v>Wayne-035</v>
      </c>
      <c r="G2005" s="168" t="s">
        <v>8346</v>
      </c>
      <c r="H2005" s="162" t="s">
        <v>6330</v>
      </c>
    </row>
    <row r="2006" spans="1:8" x14ac:dyDescent="0.25">
      <c r="A2006" s="162" t="s">
        <v>6331</v>
      </c>
      <c r="B2006" s="162" t="s">
        <v>6332</v>
      </c>
      <c r="C2006" s="162" t="s">
        <v>490</v>
      </c>
      <c r="D2006" s="162" t="s">
        <v>6333</v>
      </c>
      <c r="E2006" s="163" t="s">
        <v>6334</v>
      </c>
      <c r="F2006" s="164" t="str">
        <f t="shared" si="31"/>
        <v>Wells-001</v>
      </c>
      <c r="G2006" s="168" t="s">
        <v>8347</v>
      </c>
      <c r="H2006" s="162" t="s">
        <v>6335</v>
      </c>
    </row>
    <row r="2007" spans="1:8" x14ac:dyDescent="0.25">
      <c r="A2007" s="162" t="s">
        <v>6331</v>
      </c>
      <c r="B2007" s="162" t="s">
        <v>6332</v>
      </c>
      <c r="C2007" s="162" t="s">
        <v>494</v>
      </c>
      <c r="D2007" s="162" t="s">
        <v>6336</v>
      </c>
      <c r="E2007" s="163" t="s">
        <v>6337</v>
      </c>
      <c r="F2007" s="164" t="str">
        <f t="shared" si="31"/>
        <v>Wells-002</v>
      </c>
      <c r="G2007" s="168" t="s">
        <v>8348</v>
      </c>
      <c r="H2007" s="162" t="s">
        <v>6338</v>
      </c>
    </row>
    <row r="2008" spans="1:8" x14ac:dyDescent="0.25">
      <c r="A2008" s="162" t="s">
        <v>6331</v>
      </c>
      <c r="B2008" s="162" t="s">
        <v>6332</v>
      </c>
      <c r="C2008" s="162" t="s">
        <v>498</v>
      </c>
      <c r="D2008" s="162" t="s">
        <v>1130</v>
      </c>
      <c r="E2008" s="163" t="s">
        <v>6339</v>
      </c>
      <c r="F2008" s="164" t="str">
        <f t="shared" si="31"/>
        <v>Wells-003</v>
      </c>
      <c r="G2008" s="168" t="s">
        <v>8349</v>
      </c>
      <c r="H2008" s="162" t="s">
        <v>6340</v>
      </c>
    </row>
    <row r="2009" spans="1:8" x14ac:dyDescent="0.25">
      <c r="A2009" s="162" t="s">
        <v>6331</v>
      </c>
      <c r="B2009" s="162" t="s">
        <v>6332</v>
      </c>
      <c r="C2009" s="162" t="s">
        <v>502</v>
      </c>
      <c r="D2009" s="162" t="s">
        <v>6341</v>
      </c>
      <c r="E2009" s="163" t="s">
        <v>6342</v>
      </c>
      <c r="F2009" s="164" t="str">
        <f t="shared" si="31"/>
        <v>Wells-004</v>
      </c>
      <c r="G2009" s="168" t="s">
        <v>8350</v>
      </c>
      <c r="H2009" s="162" t="s">
        <v>6343</v>
      </c>
    </row>
    <row r="2010" spans="1:8" x14ac:dyDescent="0.25">
      <c r="A2010" s="162" t="s">
        <v>6331</v>
      </c>
      <c r="B2010" s="162" t="s">
        <v>6332</v>
      </c>
      <c r="C2010" s="162" t="s">
        <v>506</v>
      </c>
      <c r="D2010" s="162" t="s">
        <v>6344</v>
      </c>
      <c r="E2010" s="163" t="s">
        <v>6345</v>
      </c>
      <c r="F2010" s="164" t="str">
        <f t="shared" si="31"/>
        <v>Wells-005</v>
      </c>
      <c r="G2010" s="168" t="s">
        <v>8351</v>
      </c>
      <c r="H2010" s="162" t="s">
        <v>6346</v>
      </c>
    </row>
    <row r="2011" spans="1:8" x14ac:dyDescent="0.25">
      <c r="A2011" s="162" t="s">
        <v>6331</v>
      </c>
      <c r="B2011" s="162" t="s">
        <v>6332</v>
      </c>
      <c r="C2011" s="162" t="s">
        <v>510</v>
      </c>
      <c r="D2011" s="162" t="s">
        <v>6347</v>
      </c>
      <c r="E2011" s="163" t="s">
        <v>6348</v>
      </c>
      <c r="F2011" s="164" t="str">
        <f t="shared" si="31"/>
        <v>Wells-006</v>
      </c>
      <c r="G2011" s="168" t="s">
        <v>8352</v>
      </c>
      <c r="H2011" s="162" t="s">
        <v>4961</v>
      </c>
    </row>
    <row r="2012" spans="1:8" x14ac:dyDescent="0.25">
      <c r="A2012" s="162" t="s">
        <v>6331</v>
      </c>
      <c r="B2012" s="162" t="s">
        <v>6332</v>
      </c>
      <c r="C2012" s="162" t="s">
        <v>514</v>
      </c>
      <c r="D2012" s="162" t="s">
        <v>612</v>
      </c>
      <c r="E2012" s="163" t="s">
        <v>6349</v>
      </c>
      <c r="F2012" s="164" t="str">
        <f t="shared" si="31"/>
        <v>Wells-007</v>
      </c>
      <c r="G2012" s="168" t="s">
        <v>8353</v>
      </c>
      <c r="H2012" s="162" t="s">
        <v>6350</v>
      </c>
    </row>
    <row r="2013" spans="1:8" x14ac:dyDescent="0.25">
      <c r="A2013" s="162" t="s">
        <v>6331</v>
      </c>
      <c r="B2013" s="162" t="s">
        <v>6332</v>
      </c>
      <c r="C2013" s="162" t="s">
        <v>518</v>
      </c>
      <c r="D2013" s="162" t="s">
        <v>616</v>
      </c>
      <c r="E2013" s="163" t="s">
        <v>6351</v>
      </c>
      <c r="F2013" s="164" t="str">
        <f t="shared" si="31"/>
        <v>Wells-008</v>
      </c>
      <c r="G2013" s="168" t="s">
        <v>8354</v>
      </c>
      <c r="H2013" s="162" t="s">
        <v>6352</v>
      </c>
    </row>
    <row r="2014" spans="1:8" x14ac:dyDescent="0.25">
      <c r="A2014" s="162" t="s">
        <v>6331</v>
      </c>
      <c r="B2014" s="162" t="s">
        <v>6332</v>
      </c>
      <c r="C2014" s="162" t="s">
        <v>522</v>
      </c>
      <c r="D2014" s="162" t="s">
        <v>6353</v>
      </c>
      <c r="E2014" s="163" t="s">
        <v>6354</v>
      </c>
      <c r="F2014" s="164" t="str">
        <f t="shared" si="31"/>
        <v>Wells-009</v>
      </c>
      <c r="G2014" s="168" t="s">
        <v>8355</v>
      </c>
      <c r="H2014" s="162" t="s">
        <v>6355</v>
      </c>
    </row>
    <row r="2015" spans="1:8" x14ac:dyDescent="0.25">
      <c r="A2015" s="162" t="s">
        <v>6331</v>
      </c>
      <c r="B2015" s="162" t="s">
        <v>6332</v>
      </c>
      <c r="C2015" s="162" t="s">
        <v>526</v>
      </c>
      <c r="D2015" s="162" t="s">
        <v>6356</v>
      </c>
      <c r="E2015" s="163" t="s">
        <v>6357</v>
      </c>
      <c r="F2015" s="164" t="str">
        <f t="shared" si="31"/>
        <v>Wells-010</v>
      </c>
      <c r="G2015" s="168" t="s">
        <v>8356</v>
      </c>
      <c r="H2015" s="162" t="s">
        <v>6358</v>
      </c>
    </row>
    <row r="2016" spans="1:8" x14ac:dyDescent="0.25">
      <c r="A2016" s="162" t="s">
        <v>6331</v>
      </c>
      <c r="B2016" s="162" t="s">
        <v>6332</v>
      </c>
      <c r="C2016" s="162" t="s">
        <v>530</v>
      </c>
      <c r="D2016" s="162" t="s">
        <v>6359</v>
      </c>
      <c r="E2016" s="163" t="s">
        <v>6360</v>
      </c>
      <c r="F2016" s="164" t="str">
        <f t="shared" si="31"/>
        <v>Wells-011</v>
      </c>
      <c r="G2016" s="168" t="s">
        <v>8357</v>
      </c>
      <c r="H2016" s="162" t="s">
        <v>6361</v>
      </c>
    </row>
    <row r="2017" spans="1:8" x14ac:dyDescent="0.25">
      <c r="A2017" s="162" t="s">
        <v>6331</v>
      </c>
      <c r="B2017" s="162" t="s">
        <v>6332</v>
      </c>
      <c r="C2017" s="162" t="s">
        <v>534</v>
      </c>
      <c r="D2017" s="162" t="s">
        <v>6362</v>
      </c>
      <c r="E2017" s="163" t="s">
        <v>6363</v>
      </c>
      <c r="F2017" s="164" t="str">
        <f t="shared" si="31"/>
        <v>Wells-012</v>
      </c>
      <c r="G2017" s="168" t="s">
        <v>8358</v>
      </c>
      <c r="H2017" s="162" t="s">
        <v>6364</v>
      </c>
    </row>
    <row r="2018" spans="1:8" x14ac:dyDescent="0.25">
      <c r="A2018" s="162" t="s">
        <v>6331</v>
      </c>
      <c r="B2018" s="162" t="s">
        <v>6332</v>
      </c>
      <c r="C2018" s="162" t="s">
        <v>538</v>
      </c>
      <c r="D2018" s="162" t="s">
        <v>1405</v>
      </c>
      <c r="E2018" s="163" t="s">
        <v>6365</v>
      </c>
      <c r="F2018" s="164" t="str">
        <f t="shared" si="31"/>
        <v>Wells-013</v>
      </c>
      <c r="G2018" s="168" t="s">
        <v>8359</v>
      </c>
      <c r="H2018" s="162" t="s">
        <v>6366</v>
      </c>
    </row>
    <row r="2019" spans="1:8" x14ac:dyDescent="0.25">
      <c r="A2019" s="162" t="s">
        <v>6331</v>
      </c>
      <c r="B2019" s="162" t="s">
        <v>6332</v>
      </c>
      <c r="C2019" s="162" t="s">
        <v>542</v>
      </c>
      <c r="D2019" s="162" t="s">
        <v>6367</v>
      </c>
      <c r="E2019" s="163" t="s">
        <v>6368</v>
      </c>
      <c r="F2019" s="164" t="str">
        <f t="shared" si="31"/>
        <v>Wells-014</v>
      </c>
      <c r="G2019" s="168" t="s">
        <v>8360</v>
      </c>
      <c r="H2019" s="162" t="s">
        <v>6369</v>
      </c>
    </row>
    <row r="2020" spans="1:8" x14ac:dyDescent="0.25">
      <c r="A2020" s="162" t="s">
        <v>6331</v>
      </c>
      <c r="B2020" s="162" t="s">
        <v>6332</v>
      </c>
      <c r="C2020" s="162" t="s">
        <v>546</v>
      </c>
      <c r="D2020" s="162" t="s">
        <v>6370</v>
      </c>
      <c r="E2020" s="163" t="s">
        <v>6371</v>
      </c>
      <c r="F2020" s="164" t="str">
        <f t="shared" si="31"/>
        <v>Wells-015</v>
      </c>
      <c r="G2020" s="168" t="s">
        <v>8361</v>
      </c>
      <c r="H2020" s="162" t="s">
        <v>6372</v>
      </c>
    </row>
    <row r="2021" spans="1:8" x14ac:dyDescent="0.25">
      <c r="A2021" s="162" t="s">
        <v>6331</v>
      </c>
      <c r="B2021" s="162" t="s">
        <v>6332</v>
      </c>
      <c r="C2021" s="162" t="s">
        <v>550</v>
      </c>
      <c r="D2021" s="162" t="s">
        <v>6373</v>
      </c>
      <c r="E2021" s="163" t="s">
        <v>6374</v>
      </c>
      <c r="F2021" s="164" t="str">
        <f t="shared" si="31"/>
        <v>Wells-016</v>
      </c>
      <c r="G2021" s="168" t="s">
        <v>8362</v>
      </c>
      <c r="H2021" s="162" t="s">
        <v>6375</v>
      </c>
    </row>
    <row r="2022" spans="1:8" x14ac:dyDescent="0.25">
      <c r="A2022" s="162" t="s">
        <v>6331</v>
      </c>
      <c r="B2022" s="162" t="s">
        <v>6332</v>
      </c>
      <c r="C2022" s="162" t="s">
        <v>554</v>
      </c>
      <c r="D2022" s="162" t="s">
        <v>6376</v>
      </c>
      <c r="E2022" s="163" t="s">
        <v>6377</v>
      </c>
      <c r="F2022" s="164" t="str">
        <f t="shared" si="31"/>
        <v>Wells-017</v>
      </c>
      <c r="G2022" s="168" t="s">
        <v>8363</v>
      </c>
      <c r="H2022" s="162" t="s">
        <v>6378</v>
      </c>
    </row>
    <row r="2023" spans="1:8" x14ac:dyDescent="0.25">
      <c r="A2023" s="162" t="s">
        <v>6331</v>
      </c>
      <c r="B2023" s="162" t="s">
        <v>6332</v>
      </c>
      <c r="C2023" s="162" t="s">
        <v>558</v>
      </c>
      <c r="D2023" s="162" t="s">
        <v>6379</v>
      </c>
      <c r="E2023" s="163" t="s">
        <v>6380</v>
      </c>
      <c r="F2023" s="164" t="str">
        <f t="shared" si="31"/>
        <v>Wells-018</v>
      </c>
      <c r="G2023" s="168" t="s">
        <v>8364</v>
      </c>
      <c r="H2023" s="162" t="s">
        <v>6381</v>
      </c>
    </row>
    <row r="2024" spans="1:8" x14ac:dyDescent="0.25">
      <c r="A2024" s="162" t="s">
        <v>6331</v>
      </c>
      <c r="B2024" s="162" t="s">
        <v>6332</v>
      </c>
      <c r="C2024" s="162" t="s">
        <v>562</v>
      </c>
      <c r="D2024" s="162" t="s">
        <v>1423</v>
      </c>
      <c r="E2024" s="163" t="s">
        <v>6382</v>
      </c>
      <c r="F2024" s="164" t="str">
        <f t="shared" si="31"/>
        <v>Wells-019</v>
      </c>
      <c r="G2024" s="168" t="s">
        <v>8365</v>
      </c>
      <c r="H2024" s="162" t="s">
        <v>6383</v>
      </c>
    </row>
    <row r="2025" spans="1:8" x14ac:dyDescent="0.25">
      <c r="A2025" s="162" t="s">
        <v>6331</v>
      </c>
      <c r="B2025" s="162" t="s">
        <v>6332</v>
      </c>
      <c r="C2025" s="162" t="s">
        <v>566</v>
      </c>
      <c r="D2025" s="162" t="s">
        <v>6384</v>
      </c>
      <c r="E2025" s="163" t="s">
        <v>6385</v>
      </c>
      <c r="F2025" s="164" t="str">
        <f t="shared" si="31"/>
        <v>Wells-020</v>
      </c>
      <c r="G2025" s="168" t="s">
        <v>8366</v>
      </c>
      <c r="H2025" s="162" t="s">
        <v>6386</v>
      </c>
    </row>
    <row r="2026" spans="1:8" x14ac:dyDescent="0.25">
      <c r="A2026" s="162" t="s">
        <v>6331</v>
      </c>
      <c r="B2026" s="162" t="s">
        <v>6332</v>
      </c>
      <c r="C2026" s="162" t="s">
        <v>570</v>
      </c>
      <c r="D2026" s="162" t="s">
        <v>6387</v>
      </c>
      <c r="E2026" s="163" t="s">
        <v>6388</v>
      </c>
      <c r="F2026" s="164" t="str">
        <f t="shared" si="31"/>
        <v>Wells-021</v>
      </c>
      <c r="G2026" s="168" t="s">
        <v>8367</v>
      </c>
      <c r="H2026" s="162" t="s">
        <v>6389</v>
      </c>
    </row>
    <row r="2027" spans="1:8" x14ac:dyDescent="0.25">
      <c r="A2027" s="162" t="s">
        <v>6331</v>
      </c>
      <c r="B2027" s="162" t="s">
        <v>6332</v>
      </c>
      <c r="C2027" s="162" t="s">
        <v>574</v>
      </c>
      <c r="D2027" s="162" t="s">
        <v>744</v>
      </c>
      <c r="E2027" s="163" t="s">
        <v>6390</v>
      </c>
      <c r="F2027" s="164" t="str">
        <f t="shared" si="31"/>
        <v>Wells-022</v>
      </c>
      <c r="G2027" s="168" t="s">
        <v>8368</v>
      </c>
      <c r="H2027" s="162" t="s">
        <v>6391</v>
      </c>
    </row>
    <row r="2028" spans="1:8" x14ac:dyDescent="0.25">
      <c r="A2028" s="162" t="s">
        <v>6392</v>
      </c>
      <c r="B2028" s="162" t="s">
        <v>6393</v>
      </c>
      <c r="C2028" s="162" t="s">
        <v>490</v>
      </c>
      <c r="D2028" s="162" t="s">
        <v>6394</v>
      </c>
      <c r="E2028" s="163" t="s">
        <v>6395</v>
      </c>
      <c r="F2028" s="164" t="str">
        <f t="shared" si="31"/>
        <v>White-001</v>
      </c>
      <c r="G2028" s="168" t="s">
        <v>8369</v>
      </c>
      <c r="H2028" s="162" t="s">
        <v>6396</v>
      </c>
    </row>
    <row r="2029" spans="1:8" x14ac:dyDescent="0.25">
      <c r="A2029" s="162" t="s">
        <v>6392</v>
      </c>
      <c r="B2029" s="162" t="s">
        <v>6393</v>
      </c>
      <c r="C2029" s="162" t="s">
        <v>494</v>
      </c>
      <c r="D2029" s="162" t="s">
        <v>6397</v>
      </c>
      <c r="E2029" s="163" t="s">
        <v>6398</v>
      </c>
      <c r="F2029" s="164" t="str">
        <f t="shared" si="31"/>
        <v>White-002</v>
      </c>
      <c r="G2029" s="168" t="s">
        <v>8370</v>
      </c>
      <c r="H2029" s="162" t="s">
        <v>6399</v>
      </c>
    </row>
    <row r="2030" spans="1:8" x14ac:dyDescent="0.25">
      <c r="A2030" s="162" t="s">
        <v>6392</v>
      </c>
      <c r="B2030" s="162" t="s">
        <v>6393</v>
      </c>
      <c r="C2030" s="162" t="s">
        <v>498</v>
      </c>
      <c r="D2030" s="162" t="s">
        <v>6400</v>
      </c>
      <c r="E2030" s="163" t="s">
        <v>6401</v>
      </c>
      <c r="F2030" s="164" t="str">
        <f t="shared" si="31"/>
        <v>White-003</v>
      </c>
      <c r="G2030" s="168" t="s">
        <v>8371</v>
      </c>
      <c r="H2030" s="162" t="s">
        <v>6402</v>
      </c>
    </row>
    <row r="2031" spans="1:8" x14ac:dyDescent="0.25">
      <c r="A2031" s="162" t="s">
        <v>6392</v>
      </c>
      <c r="B2031" s="162" t="s">
        <v>6393</v>
      </c>
      <c r="C2031" s="162" t="s">
        <v>502</v>
      </c>
      <c r="D2031" s="162" t="s">
        <v>6403</v>
      </c>
      <c r="E2031" s="163" t="s">
        <v>6404</v>
      </c>
      <c r="F2031" s="164" t="str">
        <f t="shared" si="31"/>
        <v>White-004</v>
      </c>
      <c r="G2031" s="168" t="s">
        <v>8372</v>
      </c>
      <c r="H2031" s="162" t="s">
        <v>6405</v>
      </c>
    </row>
    <row r="2032" spans="1:8" x14ac:dyDescent="0.25">
      <c r="A2032" s="162" t="s">
        <v>6392</v>
      </c>
      <c r="B2032" s="162" t="s">
        <v>6393</v>
      </c>
      <c r="C2032" s="162" t="s">
        <v>506</v>
      </c>
      <c r="D2032" s="162" t="s">
        <v>6406</v>
      </c>
      <c r="E2032" s="163" t="s">
        <v>6407</v>
      </c>
      <c r="F2032" s="164" t="str">
        <f t="shared" si="31"/>
        <v>White-005</v>
      </c>
      <c r="G2032" s="168" t="s">
        <v>8373</v>
      </c>
      <c r="H2032" s="162" t="s">
        <v>6408</v>
      </c>
    </row>
    <row r="2033" spans="1:8" x14ac:dyDescent="0.25">
      <c r="A2033" s="162" t="s">
        <v>6392</v>
      </c>
      <c r="B2033" s="162" t="s">
        <v>6393</v>
      </c>
      <c r="C2033" s="162" t="s">
        <v>510</v>
      </c>
      <c r="D2033" s="162" t="s">
        <v>6409</v>
      </c>
      <c r="E2033" s="163" t="s">
        <v>6410</v>
      </c>
      <c r="F2033" s="164" t="str">
        <f t="shared" si="31"/>
        <v>White-006</v>
      </c>
      <c r="G2033" s="168" t="s">
        <v>8374</v>
      </c>
      <c r="H2033" s="162" t="s">
        <v>6411</v>
      </c>
    </row>
    <row r="2034" spans="1:8" x14ac:dyDescent="0.25">
      <c r="A2034" s="162" t="s">
        <v>6392</v>
      </c>
      <c r="B2034" s="162" t="s">
        <v>6393</v>
      </c>
      <c r="C2034" s="162" t="s">
        <v>514</v>
      </c>
      <c r="D2034" s="162" t="s">
        <v>6412</v>
      </c>
      <c r="E2034" s="163" t="s">
        <v>6413</v>
      </c>
      <c r="F2034" s="164" t="str">
        <f t="shared" si="31"/>
        <v>White-007</v>
      </c>
      <c r="G2034" s="168" t="s">
        <v>8375</v>
      </c>
      <c r="H2034" s="162" t="s">
        <v>6414</v>
      </c>
    </row>
    <row r="2035" spans="1:8" x14ac:dyDescent="0.25">
      <c r="A2035" s="162" t="s">
        <v>6392</v>
      </c>
      <c r="B2035" s="162" t="s">
        <v>6393</v>
      </c>
      <c r="C2035" s="162" t="s">
        <v>518</v>
      </c>
      <c r="D2035" s="162" t="s">
        <v>914</v>
      </c>
      <c r="E2035" s="163" t="s">
        <v>6415</v>
      </c>
      <c r="F2035" s="164" t="str">
        <f t="shared" si="31"/>
        <v>White-008</v>
      </c>
      <c r="G2035" s="168" t="s">
        <v>8376</v>
      </c>
      <c r="H2035" s="162" t="s">
        <v>6416</v>
      </c>
    </row>
    <row r="2036" spans="1:8" x14ac:dyDescent="0.25">
      <c r="A2036" s="162" t="s">
        <v>6392</v>
      </c>
      <c r="B2036" s="162" t="s">
        <v>6393</v>
      </c>
      <c r="C2036" s="162" t="s">
        <v>522</v>
      </c>
      <c r="D2036" s="162" t="s">
        <v>6417</v>
      </c>
      <c r="E2036" s="163" t="s">
        <v>6418</v>
      </c>
      <c r="F2036" s="164" t="str">
        <f t="shared" si="31"/>
        <v>White-009</v>
      </c>
      <c r="G2036" s="168" t="s">
        <v>8377</v>
      </c>
      <c r="H2036" s="162" t="s">
        <v>6419</v>
      </c>
    </row>
    <row r="2037" spans="1:8" x14ac:dyDescent="0.25">
      <c r="A2037" s="162" t="s">
        <v>6392</v>
      </c>
      <c r="B2037" s="162" t="s">
        <v>6393</v>
      </c>
      <c r="C2037" s="162" t="s">
        <v>526</v>
      </c>
      <c r="D2037" s="162" t="s">
        <v>6420</v>
      </c>
      <c r="E2037" s="163" t="s">
        <v>6421</v>
      </c>
      <c r="F2037" s="164" t="str">
        <f t="shared" si="31"/>
        <v>White-010</v>
      </c>
      <c r="G2037" s="168" t="s">
        <v>8378</v>
      </c>
      <c r="H2037" s="162" t="s">
        <v>6422</v>
      </c>
    </row>
    <row r="2038" spans="1:8" x14ac:dyDescent="0.25">
      <c r="A2038" s="162" t="s">
        <v>6392</v>
      </c>
      <c r="B2038" s="162" t="s">
        <v>6393</v>
      </c>
      <c r="C2038" s="162" t="s">
        <v>530</v>
      </c>
      <c r="D2038" s="162" t="s">
        <v>6423</v>
      </c>
      <c r="E2038" s="163" t="s">
        <v>6424</v>
      </c>
      <c r="F2038" s="164" t="str">
        <f t="shared" si="31"/>
        <v>White-011</v>
      </c>
      <c r="G2038" s="168" t="s">
        <v>8379</v>
      </c>
      <c r="H2038" s="162" t="s">
        <v>6405</v>
      </c>
    </row>
    <row r="2039" spans="1:8" x14ac:dyDescent="0.25">
      <c r="A2039" s="162" t="s">
        <v>6392</v>
      </c>
      <c r="B2039" s="162" t="s">
        <v>6393</v>
      </c>
      <c r="C2039" s="162" t="s">
        <v>534</v>
      </c>
      <c r="D2039" s="162" t="s">
        <v>6425</v>
      </c>
      <c r="E2039" s="163" t="s">
        <v>6426</v>
      </c>
      <c r="F2039" s="164" t="str">
        <f t="shared" si="31"/>
        <v>White-012</v>
      </c>
      <c r="G2039" s="168" t="s">
        <v>8380</v>
      </c>
      <c r="H2039" s="162" t="s">
        <v>6427</v>
      </c>
    </row>
    <row r="2040" spans="1:8" x14ac:dyDescent="0.25">
      <c r="A2040" s="162" t="s">
        <v>6392</v>
      </c>
      <c r="B2040" s="162" t="s">
        <v>6393</v>
      </c>
      <c r="C2040" s="162" t="s">
        <v>538</v>
      </c>
      <c r="D2040" s="162" t="s">
        <v>6428</v>
      </c>
      <c r="E2040" s="163" t="s">
        <v>6429</v>
      </c>
      <c r="F2040" s="164" t="str">
        <f t="shared" si="31"/>
        <v>White-013</v>
      </c>
      <c r="G2040" s="168" t="s">
        <v>8381</v>
      </c>
      <c r="H2040" s="162" t="s">
        <v>6430</v>
      </c>
    </row>
    <row r="2041" spans="1:8" x14ac:dyDescent="0.25">
      <c r="A2041" s="162" t="s">
        <v>6392</v>
      </c>
      <c r="B2041" s="162" t="s">
        <v>6393</v>
      </c>
      <c r="C2041" s="162" t="s">
        <v>542</v>
      </c>
      <c r="D2041" s="162" t="s">
        <v>6431</v>
      </c>
      <c r="E2041" s="163" t="s">
        <v>6432</v>
      </c>
      <c r="F2041" s="164" t="str">
        <f t="shared" si="31"/>
        <v>White-014</v>
      </c>
      <c r="G2041" s="168" t="s">
        <v>8382</v>
      </c>
      <c r="H2041" s="162" t="s">
        <v>6433</v>
      </c>
    </row>
    <row r="2042" spans="1:8" x14ac:dyDescent="0.25">
      <c r="A2042" s="162" t="s">
        <v>6392</v>
      </c>
      <c r="B2042" s="162" t="s">
        <v>6393</v>
      </c>
      <c r="C2042" s="162" t="s">
        <v>546</v>
      </c>
      <c r="D2042" s="162" t="s">
        <v>2830</v>
      </c>
      <c r="E2042" s="163" t="s">
        <v>6434</v>
      </c>
      <c r="F2042" s="164" t="str">
        <f t="shared" si="31"/>
        <v>White-015</v>
      </c>
      <c r="G2042" s="168" t="s">
        <v>8383</v>
      </c>
      <c r="H2042" s="162" t="s">
        <v>6435</v>
      </c>
    </row>
    <row r="2043" spans="1:8" x14ac:dyDescent="0.25">
      <c r="A2043" s="162" t="s">
        <v>6392</v>
      </c>
      <c r="B2043" s="162" t="s">
        <v>6393</v>
      </c>
      <c r="C2043" s="162" t="s">
        <v>550</v>
      </c>
      <c r="D2043" s="162" t="s">
        <v>6436</v>
      </c>
      <c r="E2043" s="163" t="s">
        <v>6437</v>
      </c>
      <c r="F2043" s="164" t="str">
        <f t="shared" si="31"/>
        <v>White-016</v>
      </c>
      <c r="G2043" s="168" t="s">
        <v>8384</v>
      </c>
      <c r="H2043" s="162" t="s">
        <v>1244</v>
      </c>
    </row>
    <row r="2044" spans="1:8" x14ac:dyDescent="0.25">
      <c r="A2044" s="162" t="s">
        <v>6392</v>
      </c>
      <c r="B2044" s="162" t="s">
        <v>6393</v>
      </c>
      <c r="C2044" s="162" t="s">
        <v>554</v>
      </c>
      <c r="D2044" s="162" t="s">
        <v>2290</v>
      </c>
      <c r="E2044" s="163" t="s">
        <v>6438</v>
      </c>
      <c r="F2044" s="164" t="str">
        <f t="shared" si="31"/>
        <v>White-017</v>
      </c>
      <c r="G2044" s="168" t="s">
        <v>8385</v>
      </c>
      <c r="H2044" s="162" t="s">
        <v>6439</v>
      </c>
    </row>
    <row r="2045" spans="1:8" x14ac:dyDescent="0.25">
      <c r="A2045" s="162" t="s">
        <v>6392</v>
      </c>
      <c r="B2045" s="162" t="s">
        <v>6393</v>
      </c>
      <c r="C2045" s="162" t="s">
        <v>558</v>
      </c>
      <c r="D2045" s="162" t="s">
        <v>6440</v>
      </c>
      <c r="E2045" s="163" t="s">
        <v>6441</v>
      </c>
      <c r="F2045" s="164" t="str">
        <f t="shared" si="31"/>
        <v>White-018</v>
      </c>
      <c r="G2045" s="168" t="s">
        <v>8386</v>
      </c>
      <c r="H2045" s="162" t="s">
        <v>6442</v>
      </c>
    </row>
    <row r="2046" spans="1:8" x14ac:dyDescent="0.25">
      <c r="A2046" s="162" t="s">
        <v>6392</v>
      </c>
      <c r="B2046" s="162" t="s">
        <v>6393</v>
      </c>
      <c r="C2046" s="162" t="s">
        <v>562</v>
      </c>
      <c r="D2046" s="162" t="s">
        <v>6443</v>
      </c>
      <c r="E2046" s="163" t="s">
        <v>6444</v>
      </c>
      <c r="F2046" s="164" t="str">
        <f t="shared" si="31"/>
        <v>White-019</v>
      </c>
      <c r="G2046" s="168" t="s">
        <v>8387</v>
      </c>
      <c r="H2046" s="162" t="s">
        <v>6445</v>
      </c>
    </row>
    <row r="2047" spans="1:8" x14ac:dyDescent="0.25">
      <c r="A2047" s="162" t="s">
        <v>6392</v>
      </c>
      <c r="B2047" s="162" t="s">
        <v>6393</v>
      </c>
      <c r="C2047" s="162" t="s">
        <v>566</v>
      </c>
      <c r="D2047" s="162" t="s">
        <v>900</v>
      </c>
      <c r="E2047" s="163" t="s">
        <v>6446</v>
      </c>
      <c r="F2047" s="164" t="str">
        <f t="shared" si="31"/>
        <v>White-020</v>
      </c>
      <c r="G2047" s="168" t="s">
        <v>8388</v>
      </c>
      <c r="H2047" s="162" t="s">
        <v>6447</v>
      </c>
    </row>
    <row r="2048" spans="1:8" x14ac:dyDescent="0.25">
      <c r="A2048" s="162" t="s">
        <v>6392</v>
      </c>
      <c r="B2048" s="162" t="s">
        <v>6393</v>
      </c>
      <c r="C2048" s="162" t="s">
        <v>570</v>
      </c>
      <c r="D2048" s="162" t="s">
        <v>6448</v>
      </c>
      <c r="E2048" s="163" t="s">
        <v>6449</v>
      </c>
      <c r="F2048" s="164" t="str">
        <f t="shared" si="31"/>
        <v>White-021</v>
      </c>
      <c r="G2048" s="168" t="s">
        <v>8389</v>
      </c>
      <c r="H2048" s="162" t="s">
        <v>6450</v>
      </c>
    </row>
    <row r="2049" spans="1:8" x14ac:dyDescent="0.25">
      <c r="A2049" s="162" t="s">
        <v>6392</v>
      </c>
      <c r="B2049" s="162" t="s">
        <v>6393</v>
      </c>
      <c r="C2049" s="162" t="s">
        <v>574</v>
      </c>
      <c r="D2049" s="162" t="s">
        <v>6451</v>
      </c>
      <c r="E2049" s="163" t="s">
        <v>6452</v>
      </c>
      <c r="F2049" s="164" t="str">
        <f t="shared" si="31"/>
        <v>White-022</v>
      </c>
      <c r="G2049" s="168" t="s">
        <v>8390</v>
      </c>
      <c r="H2049" s="162" t="s">
        <v>6453</v>
      </c>
    </row>
    <row r="2050" spans="1:8" x14ac:dyDescent="0.25">
      <c r="A2050" s="162" t="s">
        <v>6392</v>
      </c>
      <c r="B2050" s="162" t="s">
        <v>6393</v>
      </c>
      <c r="C2050" s="162" t="s">
        <v>578</v>
      </c>
      <c r="D2050" s="162" t="s">
        <v>6454</v>
      </c>
      <c r="E2050" s="163" t="s">
        <v>6455</v>
      </c>
      <c r="F2050" s="164" t="str">
        <f t="shared" si="31"/>
        <v>White-023</v>
      </c>
      <c r="G2050" s="168" t="s">
        <v>8391</v>
      </c>
      <c r="H2050" s="162" t="s">
        <v>6456</v>
      </c>
    </row>
    <row r="2051" spans="1:8" x14ac:dyDescent="0.25">
      <c r="A2051" s="162" t="s">
        <v>6457</v>
      </c>
      <c r="B2051" s="162" t="s">
        <v>6458</v>
      </c>
      <c r="C2051" s="162" t="s">
        <v>490</v>
      </c>
      <c r="D2051" s="162" t="s">
        <v>6459</v>
      </c>
      <c r="E2051" s="163" t="s">
        <v>6460</v>
      </c>
      <c r="F2051" s="164" t="str">
        <f t="shared" ref="F2051:F2064" si="32">B2051&amp;"-"&amp;C2051</f>
        <v>Whitley-001</v>
      </c>
      <c r="G2051" s="168" t="s">
        <v>8392</v>
      </c>
      <c r="H2051" s="162" t="s">
        <v>6461</v>
      </c>
    </row>
    <row r="2052" spans="1:8" x14ac:dyDescent="0.25">
      <c r="A2052" s="162" t="s">
        <v>6457</v>
      </c>
      <c r="B2052" s="162" t="s">
        <v>6458</v>
      </c>
      <c r="C2052" s="162" t="s">
        <v>494</v>
      </c>
      <c r="D2052" s="162" t="s">
        <v>6462</v>
      </c>
      <c r="E2052" s="163" t="s">
        <v>6463</v>
      </c>
      <c r="F2052" s="164" t="str">
        <f t="shared" si="32"/>
        <v>Whitley-002</v>
      </c>
      <c r="G2052" s="168" t="s">
        <v>8393</v>
      </c>
      <c r="H2052" s="162" t="s">
        <v>6464</v>
      </c>
    </row>
    <row r="2053" spans="1:8" x14ac:dyDescent="0.25">
      <c r="A2053" s="162" t="s">
        <v>6457</v>
      </c>
      <c r="B2053" s="162" t="s">
        <v>6458</v>
      </c>
      <c r="C2053" s="162" t="s">
        <v>498</v>
      </c>
      <c r="D2053" s="162" t="s">
        <v>6465</v>
      </c>
      <c r="E2053" s="163" t="s">
        <v>6466</v>
      </c>
      <c r="F2053" s="164" t="str">
        <f t="shared" si="32"/>
        <v>Whitley-003</v>
      </c>
      <c r="G2053" s="168" t="s">
        <v>8394</v>
      </c>
      <c r="H2053" s="162" t="s">
        <v>6467</v>
      </c>
    </row>
    <row r="2054" spans="1:8" x14ac:dyDescent="0.25">
      <c r="A2054" s="162" t="s">
        <v>6457</v>
      </c>
      <c r="B2054" s="162" t="s">
        <v>6458</v>
      </c>
      <c r="C2054" s="162" t="s">
        <v>502</v>
      </c>
      <c r="D2054" s="162" t="s">
        <v>6468</v>
      </c>
      <c r="E2054" s="163" t="s">
        <v>6469</v>
      </c>
      <c r="F2054" s="164" t="str">
        <f t="shared" si="32"/>
        <v>Whitley-004</v>
      </c>
      <c r="G2054" s="168" t="s">
        <v>8395</v>
      </c>
      <c r="H2054" s="162" t="s">
        <v>6470</v>
      </c>
    </row>
    <row r="2055" spans="1:8" x14ac:dyDescent="0.25">
      <c r="A2055" s="162" t="s">
        <v>6457</v>
      </c>
      <c r="B2055" s="162" t="s">
        <v>6458</v>
      </c>
      <c r="C2055" s="162" t="s">
        <v>506</v>
      </c>
      <c r="D2055" s="162" t="s">
        <v>6471</v>
      </c>
      <c r="E2055" s="163" t="s">
        <v>6472</v>
      </c>
      <c r="F2055" s="164" t="str">
        <f t="shared" si="32"/>
        <v>Whitley-005</v>
      </c>
      <c r="G2055" s="168" t="s">
        <v>8396</v>
      </c>
      <c r="H2055" s="162" t="s">
        <v>6473</v>
      </c>
    </row>
    <row r="2056" spans="1:8" x14ac:dyDescent="0.25">
      <c r="A2056" s="162" t="s">
        <v>6457</v>
      </c>
      <c r="B2056" s="162" t="s">
        <v>6458</v>
      </c>
      <c r="C2056" s="162" t="s">
        <v>510</v>
      </c>
      <c r="D2056" s="162" t="s">
        <v>511</v>
      </c>
      <c r="E2056" s="163" t="s">
        <v>6474</v>
      </c>
      <c r="F2056" s="164" t="str">
        <f t="shared" si="32"/>
        <v>Whitley-006</v>
      </c>
      <c r="G2056" s="168" t="s">
        <v>8397</v>
      </c>
      <c r="H2056" s="162" t="s">
        <v>6475</v>
      </c>
    </row>
    <row r="2057" spans="1:8" x14ac:dyDescent="0.25">
      <c r="A2057" s="162" t="s">
        <v>6457</v>
      </c>
      <c r="B2057" s="162" t="s">
        <v>6458</v>
      </c>
      <c r="C2057" s="162" t="s">
        <v>514</v>
      </c>
      <c r="D2057" s="162" t="s">
        <v>2354</v>
      </c>
      <c r="E2057" s="163" t="s">
        <v>6476</v>
      </c>
      <c r="F2057" s="164" t="str">
        <f t="shared" si="32"/>
        <v>Whitley-007</v>
      </c>
      <c r="G2057" s="168" t="s">
        <v>8398</v>
      </c>
      <c r="H2057" s="162" t="s">
        <v>6477</v>
      </c>
    </row>
    <row r="2058" spans="1:8" x14ac:dyDescent="0.25">
      <c r="A2058" s="162" t="s">
        <v>6457</v>
      </c>
      <c r="B2058" s="162" t="s">
        <v>6458</v>
      </c>
      <c r="C2058" s="162" t="s">
        <v>518</v>
      </c>
      <c r="D2058" s="162" t="s">
        <v>6478</v>
      </c>
      <c r="E2058" s="163" t="s">
        <v>6479</v>
      </c>
      <c r="F2058" s="164" t="str">
        <f t="shared" si="32"/>
        <v>Whitley-008</v>
      </c>
      <c r="G2058" s="168" t="s">
        <v>8399</v>
      </c>
      <c r="H2058" s="162" t="s">
        <v>6480</v>
      </c>
    </row>
    <row r="2059" spans="1:8" x14ac:dyDescent="0.25">
      <c r="A2059" s="162" t="s">
        <v>6457</v>
      </c>
      <c r="B2059" s="162" t="s">
        <v>6458</v>
      </c>
      <c r="C2059" s="162" t="s">
        <v>522</v>
      </c>
      <c r="D2059" s="162" t="s">
        <v>6481</v>
      </c>
      <c r="E2059" s="163" t="s">
        <v>6482</v>
      </c>
      <c r="F2059" s="164" t="str">
        <f t="shared" si="32"/>
        <v>Whitley-009</v>
      </c>
      <c r="G2059" s="168" t="s">
        <v>8400</v>
      </c>
      <c r="H2059" s="162" t="s">
        <v>6483</v>
      </c>
    </row>
    <row r="2060" spans="1:8" x14ac:dyDescent="0.25">
      <c r="A2060" s="162" t="s">
        <v>6457</v>
      </c>
      <c r="B2060" s="162" t="s">
        <v>6458</v>
      </c>
      <c r="C2060" s="162" t="s">
        <v>526</v>
      </c>
      <c r="D2060" s="162" t="s">
        <v>6484</v>
      </c>
      <c r="E2060" s="163" t="s">
        <v>6485</v>
      </c>
      <c r="F2060" s="164" t="str">
        <f t="shared" si="32"/>
        <v>Whitley-010</v>
      </c>
      <c r="G2060" s="168" t="s">
        <v>8401</v>
      </c>
      <c r="H2060" s="162" t="s">
        <v>6486</v>
      </c>
    </row>
    <row r="2061" spans="1:8" x14ac:dyDescent="0.25">
      <c r="A2061" s="162" t="s">
        <v>6457</v>
      </c>
      <c r="B2061" s="162" t="s">
        <v>6458</v>
      </c>
      <c r="C2061" s="162" t="s">
        <v>530</v>
      </c>
      <c r="D2061" s="162" t="s">
        <v>6487</v>
      </c>
      <c r="E2061" s="163" t="s">
        <v>6488</v>
      </c>
      <c r="F2061" s="164" t="str">
        <f t="shared" si="32"/>
        <v>Whitley-011</v>
      </c>
      <c r="G2061" s="168" t="s">
        <v>8402</v>
      </c>
      <c r="H2061" s="162" t="s">
        <v>6467</v>
      </c>
    </row>
    <row r="2062" spans="1:8" x14ac:dyDescent="0.25">
      <c r="A2062" s="162" t="s">
        <v>6457</v>
      </c>
      <c r="B2062" s="162" t="s">
        <v>6458</v>
      </c>
      <c r="C2062" s="162" t="s">
        <v>534</v>
      </c>
      <c r="D2062" s="162" t="s">
        <v>551</v>
      </c>
      <c r="E2062" s="163" t="s">
        <v>6489</v>
      </c>
      <c r="F2062" s="164" t="str">
        <f t="shared" si="32"/>
        <v>Whitley-012</v>
      </c>
      <c r="G2062" s="168" t="s">
        <v>8403</v>
      </c>
      <c r="H2062" s="162" t="s">
        <v>6490</v>
      </c>
    </row>
    <row r="2063" spans="1:8" x14ac:dyDescent="0.25">
      <c r="A2063" s="162" t="s">
        <v>6457</v>
      </c>
      <c r="B2063" s="162" t="s">
        <v>6458</v>
      </c>
      <c r="C2063" s="162" t="s">
        <v>538</v>
      </c>
      <c r="D2063" s="162" t="s">
        <v>981</v>
      </c>
      <c r="E2063" s="163" t="s">
        <v>6491</v>
      </c>
      <c r="F2063" s="164" t="str">
        <f t="shared" si="32"/>
        <v>Whitley-013</v>
      </c>
      <c r="G2063" s="168" t="s">
        <v>8404</v>
      </c>
      <c r="H2063" s="162" t="s">
        <v>6492</v>
      </c>
    </row>
    <row r="2064" spans="1:8" x14ac:dyDescent="0.25">
      <c r="A2064" s="162" t="s">
        <v>6457</v>
      </c>
      <c r="B2064" s="162" t="s">
        <v>6458</v>
      </c>
      <c r="C2064" s="162" t="s">
        <v>542</v>
      </c>
      <c r="D2064" s="162" t="s">
        <v>6493</v>
      </c>
      <c r="E2064" s="163" t="s">
        <v>6494</v>
      </c>
      <c r="F2064" s="164" t="str">
        <f t="shared" si="32"/>
        <v>Whitley-014</v>
      </c>
      <c r="G2064" s="168" t="s">
        <v>8405</v>
      </c>
      <c r="H2064" s="162" t="s">
        <v>6495</v>
      </c>
    </row>
  </sheetData>
  <autoFilter ref="A1:J1" xr:uid="{00000000-0009-0000-0000-000005000000}"/>
  <printOptions gridLines="1"/>
  <pageMargins left="0.7" right="0.7" top="0.75" bottom="0.75" header="0.3" footer="0.3"/>
  <pageSetup orientation="landscape" r:id="rId1"/>
  <headerFooter>
    <oddHeader>&amp;C2019 Certified Tax Rates by District</oddHeader>
    <oddFooter>&amp;RFebruary 19, 2019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R10"/>
  <sheetViews>
    <sheetView showGridLines="0" workbookViewId="0"/>
  </sheetViews>
  <sheetFormatPr defaultColWidth="9.140625" defaultRowHeight="15" x14ac:dyDescent="0.25"/>
  <cols>
    <col min="1" max="1" width="14.85546875" style="11" bestFit="1" customWidth="1"/>
    <col min="2" max="2" width="24.140625" style="11" bestFit="1" customWidth="1"/>
    <col min="3" max="3" width="8.7109375" style="11" bestFit="1" customWidth="1"/>
    <col min="4" max="4" width="9.42578125" style="29" bestFit="1" customWidth="1"/>
    <col min="5" max="5" width="19" style="11" bestFit="1" customWidth="1"/>
    <col min="6" max="8" width="15.140625" style="11" hidden="1" customWidth="1"/>
    <col min="9" max="9" width="12.7109375" style="6" hidden="1" customWidth="1"/>
    <col min="10" max="10" width="14" style="6" hidden="1" customWidth="1"/>
    <col min="11" max="11" width="9.5703125" style="6" hidden="1" customWidth="1"/>
    <col min="12" max="12" width="13.42578125" style="6" hidden="1" customWidth="1"/>
    <col min="13" max="13" width="15.28515625" style="6" bestFit="1" customWidth="1"/>
    <col min="14" max="14" width="16.85546875" style="6" bestFit="1" customWidth="1"/>
    <col min="15" max="15" width="15" style="6" customWidth="1"/>
    <col min="16" max="16" width="12.85546875" style="6" customWidth="1"/>
    <col min="17" max="17" width="15.85546875" style="6" customWidth="1"/>
    <col min="18" max="18" width="12.7109375" style="6" customWidth="1"/>
    <col min="19" max="16384" width="9.140625" style="6"/>
  </cols>
  <sheetData>
    <row r="1" spans="1:18" s="18" customFormat="1" ht="45" x14ac:dyDescent="0.25">
      <c r="A1" s="27" t="s">
        <v>27</v>
      </c>
      <c r="B1" s="27" t="s">
        <v>28</v>
      </c>
      <c r="C1" s="27" t="s">
        <v>29</v>
      </c>
      <c r="D1" s="17" t="s">
        <v>30</v>
      </c>
      <c r="E1" s="27" t="s">
        <v>31</v>
      </c>
      <c r="F1" s="28" t="s">
        <v>32</v>
      </c>
      <c r="G1" s="28" t="s">
        <v>33</v>
      </c>
      <c r="H1" s="28" t="s">
        <v>134</v>
      </c>
      <c r="I1" s="70" t="s">
        <v>135</v>
      </c>
      <c r="J1" s="70"/>
      <c r="K1" s="70"/>
      <c r="L1" s="70"/>
      <c r="M1" s="78" t="s">
        <v>136</v>
      </c>
      <c r="N1" s="70" t="s">
        <v>137</v>
      </c>
      <c r="O1" s="70" t="s">
        <v>138</v>
      </c>
      <c r="P1" s="70" t="s">
        <v>139</v>
      </c>
      <c r="Q1" s="70" t="s">
        <v>140</v>
      </c>
      <c r="R1" s="70" t="s">
        <v>141</v>
      </c>
    </row>
    <row r="2" spans="1:18" s="18" customFormat="1" x14ac:dyDescent="0.25">
      <c r="A2" s="27"/>
      <c r="B2" s="27"/>
      <c r="C2" s="27"/>
      <c r="D2" s="17"/>
      <c r="E2" s="27"/>
      <c r="F2" s="28"/>
      <c r="G2" s="28"/>
      <c r="H2" s="28"/>
      <c r="I2" s="28" t="s">
        <v>142</v>
      </c>
      <c r="J2" s="71"/>
      <c r="K2" s="71"/>
      <c r="L2" s="71"/>
      <c r="M2" s="71" t="s">
        <v>143</v>
      </c>
      <c r="N2" s="71"/>
      <c r="O2" s="71"/>
      <c r="P2" s="71"/>
      <c r="Q2" s="71"/>
      <c r="R2" s="71"/>
    </row>
    <row r="3" spans="1:18" x14ac:dyDescent="0.25">
      <c r="A3" s="72" t="s">
        <v>144</v>
      </c>
      <c r="B3" s="16"/>
      <c r="C3" s="73"/>
      <c r="D3" s="73"/>
      <c r="E3" s="74"/>
      <c r="F3" s="19"/>
      <c r="G3" s="19"/>
      <c r="H3" s="19"/>
      <c r="I3" s="20"/>
      <c r="J3" s="75"/>
      <c r="K3" s="75"/>
      <c r="L3" s="75"/>
      <c r="M3" s="76">
        <v>22950849.616</v>
      </c>
      <c r="N3" s="76">
        <v>148596266</v>
      </c>
      <c r="O3" s="76">
        <v>125645416.384</v>
      </c>
      <c r="P3" s="77"/>
      <c r="Q3" s="75">
        <v>4656063.9247152004</v>
      </c>
      <c r="R3" s="75">
        <f>ROUND(+Q3/2,0)</f>
        <v>2328032</v>
      </c>
    </row>
    <row r="4" spans="1:18" x14ac:dyDescent="0.25">
      <c r="A4" s="72" t="s">
        <v>145</v>
      </c>
      <c r="B4" s="16"/>
      <c r="C4" s="73"/>
      <c r="D4" s="73"/>
      <c r="E4" s="74"/>
      <c r="F4" s="19"/>
      <c r="G4" s="19"/>
      <c r="H4" s="19"/>
      <c r="I4" s="20"/>
      <c r="J4" s="75"/>
      <c r="K4" s="75"/>
      <c r="L4" s="75"/>
      <c r="M4" s="76">
        <v>26850583.001120001</v>
      </c>
      <c r="N4" s="76">
        <v>178828073</v>
      </c>
      <c r="O4" s="76">
        <v>151977489.99888</v>
      </c>
      <c r="P4" s="77"/>
      <c r="Q4" s="75">
        <v>5273407.8610402718</v>
      </c>
      <c r="R4" s="75">
        <f>ROUND(+Q4/2,0)+Q3</f>
        <v>7292767.9247152004</v>
      </c>
    </row>
    <row r="5" spans="1:18" x14ac:dyDescent="0.25">
      <c r="A5" s="72" t="s">
        <v>146</v>
      </c>
      <c r="B5" s="16"/>
      <c r="C5" s="73"/>
      <c r="D5" s="73"/>
      <c r="E5" s="74"/>
      <c r="F5" s="19"/>
      <c r="G5" s="19"/>
      <c r="H5" s="19"/>
      <c r="I5" s="20"/>
      <c r="J5" s="75"/>
      <c r="K5" s="75"/>
      <c r="L5" s="75"/>
      <c r="M5" s="76">
        <v>24930711.935072001</v>
      </c>
      <c r="N5" s="76">
        <v>194579164</v>
      </c>
      <c r="O5" s="76">
        <v>169648452.064928</v>
      </c>
      <c r="P5" s="77"/>
      <c r="Q5" s="75">
        <v>5547494.8104156014</v>
      </c>
      <c r="R5" s="75">
        <f>ROUND(+Q5/2,0)+Q4+Q3</f>
        <v>12703218.785755472</v>
      </c>
    </row>
    <row r="6" spans="1:18" x14ac:dyDescent="0.25">
      <c r="A6" s="72" t="s">
        <v>147</v>
      </c>
      <c r="B6" s="16"/>
      <c r="C6" s="73"/>
      <c r="D6" s="73"/>
      <c r="E6" s="74"/>
      <c r="F6" s="19"/>
      <c r="G6" s="19"/>
      <c r="H6" s="19"/>
      <c r="I6" s="20"/>
      <c r="J6" s="75"/>
      <c r="K6" s="75"/>
      <c r="L6" s="75"/>
      <c r="M6" s="76">
        <v>22632677.710207999</v>
      </c>
      <c r="N6" s="76">
        <v>204686417</v>
      </c>
      <c r="O6" s="76">
        <v>182053739.289792</v>
      </c>
      <c r="P6" s="77"/>
      <c r="Q6" s="75">
        <v>5792383.0181201734</v>
      </c>
      <c r="R6" s="75">
        <f>ROUND(+Q6/2,0)+Q5+Q4+Q3</f>
        <v>18373158.596171074</v>
      </c>
    </row>
    <row r="7" spans="1:18" x14ac:dyDescent="0.25">
      <c r="A7" s="72" t="s">
        <v>148</v>
      </c>
      <c r="B7" s="16"/>
      <c r="C7" s="73"/>
      <c r="D7" s="73"/>
      <c r="E7" s="74"/>
      <c r="F7" s="19"/>
      <c r="G7" s="19"/>
      <c r="H7" s="19"/>
      <c r="I7" s="20"/>
      <c r="J7" s="75"/>
      <c r="K7" s="75"/>
      <c r="L7" s="75"/>
      <c r="M7" s="76">
        <v>23261415.269696001</v>
      </c>
      <c r="N7" s="76">
        <v>176307850</v>
      </c>
      <c r="O7" s="76">
        <v>153046434.730304</v>
      </c>
      <c r="P7" s="77"/>
      <c r="Q7" s="75">
        <v>5351076.9926601294</v>
      </c>
      <c r="R7" s="75">
        <f>ROUND(+Q7/2,0)+Q6+Q5+Q4+Q3</f>
        <v>23944887.614291243</v>
      </c>
    </row>
    <row r="8" spans="1:18" x14ac:dyDescent="0.25">
      <c r="A8" s="72" t="s">
        <v>149</v>
      </c>
      <c r="B8" s="16"/>
      <c r="C8" s="73"/>
      <c r="D8" s="73"/>
      <c r="E8" s="74"/>
      <c r="F8" s="19"/>
      <c r="G8" s="19"/>
      <c r="H8" s="19"/>
      <c r="I8" s="20"/>
      <c r="J8" s="75"/>
      <c r="K8" s="75"/>
      <c r="L8" s="75"/>
      <c r="M8" s="76">
        <v>17904076.035424002</v>
      </c>
      <c r="N8" s="76">
        <v>180812492</v>
      </c>
      <c r="O8" s="76">
        <v>162908415.96457601</v>
      </c>
      <c r="P8" s="77"/>
      <c r="Q8" s="75">
        <v>3115542.7382011358</v>
      </c>
      <c r="R8" s="75">
        <f>ROUND(+Q8/2,0)+Q7+Q6+Q5+Q4+Q3</f>
        <v>28178197.606951378</v>
      </c>
    </row>
    <row r="9" spans="1:18" x14ac:dyDescent="0.25">
      <c r="A9" s="72" t="s">
        <v>150</v>
      </c>
      <c r="B9" s="16"/>
      <c r="C9" s="73"/>
      <c r="D9" s="73"/>
      <c r="E9" s="74"/>
      <c r="F9" s="19"/>
      <c r="G9" s="19"/>
      <c r="H9" s="19"/>
      <c r="I9" s="20"/>
      <c r="J9" s="75"/>
      <c r="K9" s="75"/>
      <c r="L9" s="75"/>
      <c r="M9" s="76">
        <v>16712537.718736</v>
      </c>
      <c r="N9" s="76">
        <v>156370807</v>
      </c>
      <c r="O9" s="76">
        <v>139658269.28126401</v>
      </c>
      <c r="P9" s="77"/>
      <c r="Q9" s="75">
        <v>2749453.6445364011</v>
      </c>
      <c r="R9" s="75">
        <f>ROUND(+Q9/2,0)+Q8+Q7+Q6+Q5+Q4+Q3</f>
        <v>31110696.345152512</v>
      </c>
    </row>
    <row r="10" spans="1:18" x14ac:dyDescent="0.25">
      <c r="A10" s="72" t="s">
        <v>35</v>
      </c>
      <c r="B10" s="16"/>
      <c r="C10" s="73"/>
      <c r="D10" s="73"/>
      <c r="E10" s="74"/>
      <c r="F10" s="19"/>
      <c r="G10" s="19"/>
      <c r="H10" s="19"/>
      <c r="I10" s="20"/>
      <c r="J10" s="75"/>
      <c r="K10" s="75"/>
      <c r="L10" s="75"/>
      <c r="M10" s="76">
        <f>SUM(M3:M9)</f>
        <v>155242851.28625599</v>
      </c>
      <c r="N10" s="76">
        <f>SUM(N3:N9)</f>
        <v>1240181069</v>
      </c>
      <c r="O10" s="76">
        <f>SUM(O3:O9)</f>
        <v>1084938217.7137439</v>
      </c>
      <c r="P10" s="77"/>
      <c r="Q10" s="76">
        <f>SUM(Q3:Q9)</f>
        <v>32485422.989688914</v>
      </c>
      <c r="R10" s="75">
        <f>+Q9+Q8+Q7+Q6+Q5+Q4+Q3</f>
        <v>32485422.989688911</v>
      </c>
    </row>
  </sheetData>
  <autoFilter ref="A1:J2" xr:uid="{00000000-0009-0000-0000-000006000000}"/>
  <pageMargins left="0" right="0" top="0.75" bottom="0.75" header="0.3" footer="0.3"/>
  <pageSetup scale="80" orientation="landscape" r:id="rId1"/>
  <headerFooter>
    <oddHeader>&amp;L&amp;A&amp;R&amp;P  of &amp;N</oddHeader>
    <oddFooter>&amp;L&amp;Z&amp;F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I62"/>
  <sheetViews>
    <sheetView zoomScale="90" zoomScaleNormal="90" workbookViewId="0">
      <selection activeCell="I1" sqref="I1:L1048576"/>
    </sheetView>
  </sheetViews>
  <sheetFormatPr defaultRowHeight="15" x14ac:dyDescent="0.25"/>
  <cols>
    <col min="1" max="1" width="41.140625" bestFit="1" customWidth="1"/>
    <col min="2" max="8" width="15.28515625" bestFit="1" customWidth="1"/>
  </cols>
  <sheetData>
    <row r="1" spans="1:8" ht="15.75" thickBot="1" x14ac:dyDescent="0.3">
      <c r="A1" s="23" t="s">
        <v>61</v>
      </c>
    </row>
    <row r="2" spans="1:8" ht="15.75" thickBot="1" x14ac:dyDescent="0.3">
      <c r="A2" s="9" t="s">
        <v>0</v>
      </c>
      <c r="B2" s="10">
        <f>'Total by Plan Years'!D3</f>
        <v>125625073.13801317</v>
      </c>
      <c r="C2" s="10">
        <f>'Total by Plan Years'!E3</f>
        <v>162262448.22621846</v>
      </c>
      <c r="D2" s="10">
        <f>'Total by Plan Years'!F3</f>
        <v>171956239.52264845</v>
      </c>
      <c r="E2" s="10">
        <f>'Total by Plan Years'!G3</f>
        <v>206795930.08371022</v>
      </c>
      <c r="F2" s="10">
        <f>'Total by Plan Years'!H3</f>
        <v>163075699.95084822</v>
      </c>
      <c r="G2" s="10">
        <f>'Total by Plan Years'!I3</f>
        <v>186049523.32500276</v>
      </c>
      <c r="H2" s="10">
        <f>'Total by Plan Years'!J3</f>
        <v>160666874.93920964</v>
      </c>
    </row>
    <row r="3" spans="1:8" ht="15.75" thickBot="1" x14ac:dyDescent="0.3">
      <c r="A3" s="9" t="s">
        <v>1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</row>
    <row r="4" spans="1:8" x14ac:dyDescent="0.25">
      <c r="A4" s="42" t="s">
        <v>49</v>
      </c>
      <c r="B4" s="43"/>
      <c r="C4" s="43"/>
      <c r="D4" s="43"/>
      <c r="E4" s="43"/>
      <c r="F4" s="43"/>
      <c r="G4" s="43"/>
      <c r="H4" s="43"/>
    </row>
    <row r="5" spans="1:8" x14ac:dyDescent="0.25">
      <c r="A5" s="4">
        <v>5</v>
      </c>
      <c r="B5" s="44">
        <v>0.2</v>
      </c>
      <c r="C5" s="44">
        <v>0.32</v>
      </c>
      <c r="D5" s="44">
        <v>0.192</v>
      </c>
      <c r="E5" s="44">
        <v>0.1152</v>
      </c>
      <c r="F5" s="44">
        <v>0.1152</v>
      </c>
      <c r="G5" s="44">
        <v>5.7599999999999998E-2</v>
      </c>
      <c r="H5" s="44">
        <v>0</v>
      </c>
    </row>
    <row r="6" spans="1:8" x14ac:dyDescent="0.25">
      <c r="A6" s="4">
        <v>7</v>
      </c>
      <c r="B6" s="44">
        <v>0.1429</v>
      </c>
      <c r="C6" s="44">
        <v>0.24490000000000001</v>
      </c>
      <c r="D6" s="44">
        <v>0.1749</v>
      </c>
      <c r="E6" s="44">
        <v>0.1249</v>
      </c>
      <c r="F6" s="44">
        <v>8.9300000000000004E-2</v>
      </c>
      <c r="G6" s="44">
        <v>8.9200000000000002E-2</v>
      </c>
      <c r="H6" s="44">
        <v>8.9300000000000004E-2</v>
      </c>
    </row>
    <row r="7" spans="1:8" x14ac:dyDescent="0.25">
      <c r="A7" s="4">
        <v>15</v>
      </c>
      <c r="B7" s="44">
        <v>0.05</v>
      </c>
      <c r="C7" s="44">
        <v>9.5000000000000001E-2</v>
      </c>
      <c r="D7" s="44">
        <v>8.5500000000000007E-2</v>
      </c>
      <c r="E7" s="44">
        <v>7.6999999999999999E-2</v>
      </c>
      <c r="F7" s="44">
        <v>6.93E-2</v>
      </c>
      <c r="G7" s="44">
        <v>6.2300000000000001E-2</v>
      </c>
      <c r="H7" s="44">
        <v>5.8999999999999997E-2</v>
      </c>
    </row>
    <row r="8" spans="1:8" x14ac:dyDescent="0.25">
      <c r="A8" s="4">
        <v>20</v>
      </c>
      <c r="B8" s="44">
        <v>3.7499999999999999E-2</v>
      </c>
      <c r="C8" s="44">
        <v>7.2190000000000004E-2</v>
      </c>
      <c r="D8" s="44">
        <v>6.6769999999999996E-2</v>
      </c>
      <c r="E8" s="44">
        <v>6.1769999999999999E-2</v>
      </c>
      <c r="F8" s="44">
        <v>5.713E-2</v>
      </c>
      <c r="G8" s="44">
        <v>5.2850000000000001E-2</v>
      </c>
      <c r="H8" s="44">
        <v>4.888E-2</v>
      </c>
    </row>
    <row r="9" spans="1:8" x14ac:dyDescent="0.25">
      <c r="A9" s="23" t="s">
        <v>50</v>
      </c>
    </row>
    <row r="10" spans="1:8" x14ac:dyDescent="0.25">
      <c r="A10" s="4">
        <v>5</v>
      </c>
      <c r="B10" s="39">
        <f>SUMIF('Total by Plan Years'!$M:$M,$A10,'Total by Plan Years'!D:D)</f>
        <v>0</v>
      </c>
      <c r="C10" s="39">
        <f>SUMIF('Total by Plan Years'!$M:$M,$A10,'Total by Plan Years'!E:E)</f>
        <v>0</v>
      </c>
      <c r="D10" s="39">
        <f>SUMIF('Total by Plan Years'!$M:$M,$A10,'Total by Plan Years'!F:F)</f>
        <v>0</v>
      </c>
      <c r="E10" s="39">
        <f>SUMIF('Total by Plan Years'!$M:$M,$A10,'Total by Plan Years'!G:G)</f>
        <v>0</v>
      </c>
      <c r="F10" s="39">
        <f>SUMIF('Total by Plan Years'!$M:$M,$A10,'Total by Plan Years'!H:H)</f>
        <v>0</v>
      </c>
      <c r="G10" s="39">
        <f>SUMIF('Total by Plan Years'!$M:$M,$A10,'Total by Plan Years'!I:I)</f>
        <v>0</v>
      </c>
      <c r="H10" s="39">
        <f>SUMIF('Total by Plan Years'!$M:$M,$A10,'Total by Plan Years'!J:J)</f>
        <v>0</v>
      </c>
    </row>
    <row r="11" spans="1:8" x14ac:dyDescent="0.25">
      <c r="A11" s="4">
        <v>7</v>
      </c>
      <c r="B11" s="39">
        <f>SUMIF('Total by Plan Years'!$M:$M,$A11,'Total by Plan Years'!D:D)</f>
        <v>12736644</v>
      </c>
      <c r="C11" s="39">
        <f>SUMIF('Total by Plan Years'!$M:$M,$A11,'Total by Plan Years'!E:E)</f>
        <v>10185425</v>
      </c>
      <c r="D11" s="39">
        <f>SUMIF('Total by Plan Years'!$M:$M,$A11,'Total by Plan Years'!F:F)</f>
        <v>10389133</v>
      </c>
      <c r="E11" s="39">
        <f>SUMIF('Total by Plan Years'!$M:$M,$A11,'Total by Plan Years'!G:G)</f>
        <v>7413292</v>
      </c>
      <c r="F11" s="39">
        <f>SUMIF('Total by Plan Years'!$M:$M,$A11,'Total by Plan Years'!H:H)</f>
        <v>0</v>
      </c>
      <c r="G11" s="39">
        <f>SUMIF('Total by Plan Years'!$M:$M,$A11,'Total by Plan Years'!I:I)</f>
        <v>0</v>
      </c>
      <c r="H11" s="39">
        <f>SUMIF('Total by Plan Years'!$M:$M,$A11,'Total by Plan Years'!J:J)</f>
        <v>0</v>
      </c>
    </row>
    <row r="12" spans="1:8" x14ac:dyDescent="0.25">
      <c r="A12" s="4">
        <v>15</v>
      </c>
      <c r="B12" s="39">
        <f>SUMIF('Total by Plan Years'!$M:$M,$A12,'Total by Plan Years'!D:D)</f>
        <v>27936106.683213171</v>
      </c>
      <c r="C12" s="39">
        <f>SUMIF('Total by Plan Years'!$M:$M,$A12,'Total by Plan Years'!E:E)</f>
        <v>34771411.555738442</v>
      </c>
      <c r="D12" s="39">
        <f>SUMIF('Total by Plan Years'!$M:$M,$A12,'Total by Plan Years'!F:F)</f>
        <v>33003734.942511998</v>
      </c>
      <c r="E12" s="39">
        <f>SUMIF('Total by Plan Years'!$M:$M,$A12,'Total by Plan Years'!G:G)</f>
        <v>37455267.25031469</v>
      </c>
      <c r="F12" s="39">
        <f>SUMIF('Total by Plan Years'!$M:$M,$A12,'Total by Plan Years'!H:H)</f>
        <v>39496141.258247189</v>
      </c>
      <c r="G12" s="39">
        <f>SUMIF('Total by Plan Years'!$M:$M,$A12,'Total by Plan Years'!I:I)</f>
        <v>40042539.992516443</v>
      </c>
      <c r="H12" s="39">
        <f>SUMIF('Total by Plan Years'!$M:$M,$A12,'Total by Plan Years'!J:J)</f>
        <v>35796642.937786639</v>
      </c>
    </row>
    <row r="13" spans="1:8" x14ac:dyDescent="0.25">
      <c r="A13" s="4">
        <v>20</v>
      </c>
      <c r="B13" s="39">
        <f>SUMIF('Total by Plan Years'!$M:$M,$A13,'Total by Plan Years'!D:D)</f>
        <v>84952322.454799995</v>
      </c>
      <c r="C13" s="39">
        <f>SUMIF('Total by Plan Years'!$M:$M,$A13,'Total by Plan Years'!E:E)</f>
        <v>117305611.67048001</v>
      </c>
      <c r="D13" s="39">
        <f>SUMIF('Total by Plan Years'!$M:$M,$A13,'Total by Plan Years'!F:F)</f>
        <v>128563371.58013646</v>
      </c>
      <c r="E13" s="39">
        <f>SUMIF('Total by Plan Years'!$M:$M,$A13,'Total by Plan Years'!G:G)</f>
        <v>161927370.83339557</v>
      </c>
      <c r="F13" s="39">
        <f>SUMIF('Total by Plan Years'!$M:$M,$A13,'Total by Plan Years'!H:H)</f>
        <v>123579558.69260101</v>
      </c>
      <c r="G13" s="39">
        <f>SUMIF('Total by Plan Years'!$M:$M,$A13,'Total by Plan Years'!I:I)</f>
        <v>146006983.3324863</v>
      </c>
      <c r="H13" s="39">
        <f>SUMIF('Total by Plan Years'!$M:$M,$A13,'Total by Plan Years'!J:J)</f>
        <v>124870232.001423</v>
      </c>
    </row>
    <row r="14" spans="1:8" x14ac:dyDescent="0.25">
      <c r="A14" t="s">
        <v>51</v>
      </c>
      <c r="B14" s="45">
        <f t="shared" ref="B14:H14" si="0">SUM(B10:B13)</f>
        <v>125625073.13801317</v>
      </c>
      <c r="C14" s="45">
        <f t="shared" si="0"/>
        <v>162262448.22621846</v>
      </c>
      <c r="D14" s="45">
        <f t="shared" si="0"/>
        <v>171956239.52264845</v>
      </c>
      <c r="E14" s="45">
        <f t="shared" si="0"/>
        <v>206795930.08371025</v>
      </c>
      <c r="F14" s="45">
        <f t="shared" si="0"/>
        <v>163075699.95084819</v>
      </c>
      <c r="G14" s="45">
        <f t="shared" si="0"/>
        <v>186049523.32500273</v>
      </c>
      <c r="H14" s="45">
        <f t="shared" si="0"/>
        <v>160666874.93920964</v>
      </c>
    </row>
    <row r="15" spans="1:8" x14ac:dyDescent="0.25">
      <c r="A15" t="s">
        <v>52</v>
      </c>
      <c r="B15" s="40">
        <f t="shared" ref="B15:H15" si="1">B14-B2</f>
        <v>0</v>
      </c>
      <c r="C15" s="40">
        <f t="shared" si="1"/>
        <v>0</v>
      </c>
      <c r="D15" s="40">
        <f t="shared" si="1"/>
        <v>0</v>
      </c>
      <c r="E15" s="40">
        <f t="shared" si="1"/>
        <v>0</v>
      </c>
      <c r="F15" s="40">
        <f t="shared" si="1"/>
        <v>0</v>
      </c>
      <c r="G15" s="40">
        <f t="shared" si="1"/>
        <v>0</v>
      </c>
      <c r="H15" s="40">
        <f t="shared" si="1"/>
        <v>0</v>
      </c>
    </row>
    <row r="16" spans="1:8" x14ac:dyDescent="0.25">
      <c r="A16" s="23" t="s">
        <v>53</v>
      </c>
    </row>
    <row r="17" spans="1:8" x14ac:dyDescent="0.25">
      <c r="A17" s="4">
        <v>5</v>
      </c>
      <c r="B17" s="46">
        <f t="shared" ref="B17:B18" si="2">(B10*$B5)</f>
        <v>0</v>
      </c>
      <c r="C17" s="46">
        <f t="shared" ref="C17:C18" si="3">(C10*$B5)+(B10*$C5)</f>
        <v>0</v>
      </c>
      <c r="D17" s="46">
        <f t="shared" ref="D17:D18" si="4">(D10*$B5)+(C10*$C5)+(B10*$D5)</f>
        <v>0</v>
      </c>
      <c r="E17" s="46">
        <f t="shared" ref="E17:E18" si="5">(E10*$B5)+(D10*$C5)+(C10*$D5)+(B10*$E5)</f>
        <v>0</v>
      </c>
      <c r="F17" s="46">
        <f t="shared" ref="F17:F18" si="6">(F10*$B5)+(E10*$C5)+(D10*$D5)+(C10*$E5)+(B10*$F5)</f>
        <v>0</v>
      </c>
      <c r="G17" s="46">
        <f t="shared" ref="G17:G18" si="7">(G10*$B5)+(F10*$C5)+(E10*$D5)+(D10*$E5)+(C10*$F5)+(B10*$G5)</f>
        <v>0</v>
      </c>
      <c r="H17" s="46">
        <f t="shared" ref="H17:H18" si="8">(H10*$B5)+(G10*$C5)+(F10*$D5)+(E10*$E5)+(D10*$F5)+(C10*$G5)+(B10*$H5)</f>
        <v>0</v>
      </c>
    </row>
    <row r="18" spans="1:8" x14ac:dyDescent="0.25">
      <c r="A18" s="4">
        <v>7</v>
      </c>
      <c r="B18" s="46">
        <f t="shared" si="2"/>
        <v>1820066.4276000001</v>
      </c>
      <c r="C18" s="46">
        <f t="shared" si="3"/>
        <v>4574701.3481000001</v>
      </c>
      <c r="D18" s="46">
        <f t="shared" si="4"/>
        <v>6206656.7237999998</v>
      </c>
      <c r="E18" s="46">
        <f t="shared" si="5"/>
        <v>6975895.7665999997</v>
      </c>
      <c r="F18" s="46">
        <f t="shared" si="6"/>
        <v>6042116.4641999993</v>
      </c>
      <c r="G18" s="46">
        <f t="shared" si="7"/>
        <v>4639854.5798000004</v>
      </c>
      <c r="H18" s="46">
        <f t="shared" si="8"/>
        <v>3899591.9669000003</v>
      </c>
    </row>
    <row r="19" spans="1:8" x14ac:dyDescent="0.25">
      <c r="A19" s="4">
        <v>15</v>
      </c>
      <c r="B19" s="46">
        <f>(B12*$B7)</f>
        <v>1396805.3341606585</v>
      </c>
      <c r="C19" s="46">
        <f>(C12*$B7)+(B12*$C7)</f>
        <v>4392500.7126921732</v>
      </c>
      <c r="D19" s="46">
        <f>(D12*$B7)+(C12*$C7)+(B12*$D7)</f>
        <v>7342007.9663354792</v>
      </c>
      <c r="E19" s="46">
        <f>(E12*$B7)+(D12*$C7)+(C12*$D7)+(B12*$E7)</f>
        <v>10132154.084677426</v>
      </c>
      <c r="F19" s="46">
        <f>(F12*$B7)+(E12*$C7)+(D12*$D7)+(C12*$E7)+(B12*$F7)</f>
        <v>12968247.672215562</v>
      </c>
      <c r="G19" s="46">
        <f>(G12*$B7)+(F12*$C7)+(E12*$D7)+(D12*$E7)+(C12*$F7)+(B12*$G7)</f>
        <v>15648051.626811491</v>
      </c>
      <c r="H19" s="46">
        <f>(H12*$B7)+(G12*$C7)+(F12*$D7)+(E12*$E7)+(D12*$F7)+(C12*$G7)+(B12*$H7)</f>
        <v>17956497.167780921</v>
      </c>
    </row>
    <row r="20" spans="1:8" x14ac:dyDescent="0.25">
      <c r="A20" s="4">
        <v>20</v>
      </c>
      <c r="B20" s="46">
        <f>(B13*$B8)</f>
        <v>3185712.0920549999</v>
      </c>
      <c r="C20" s="46">
        <f>(C13*$B8)+(B13*$C8)</f>
        <v>10531668.595655013</v>
      </c>
      <c r="D20" s="46">
        <f>(D13*$B8)+(C13*$C8)+(B13*$D8)</f>
        <v>18961685.111054067</v>
      </c>
      <c r="E20" s="46">
        <f>(E13*$B8)+(D13*$C8)+(C13*$D8)+(B13*$E8)</f>
        <v>28433266.849893332</v>
      </c>
      <c r="F20" s="46">
        <f>(F13*$B8)+(E13*$C8)+(D13*$D8)+(C13*$E8)+(B13*$F8)</f>
        <v>37007240.486569345</v>
      </c>
      <c r="G20" s="46">
        <f>(G13*$B8)+(F13*$C8)+(E13*$D8)+(D13*$E8)+(C13*$F8)+(B13*$G8)</f>
        <v>44341120.066508658</v>
      </c>
      <c r="H20" s="46">
        <f>(H13*$B8)+(G13*$C8)+(F13*$D8)+(E13*$E8)+(D13*$F8)+(C13*$G8)+(B13*$H8)</f>
        <v>51173435.173858054</v>
      </c>
    </row>
    <row r="21" spans="1:8" x14ac:dyDescent="0.25">
      <c r="A21" t="s">
        <v>54</v>
      </c>
      <c r="B21" s="45">
        <f>SUM(B17:B20)</f>
        <v>6402583.853815658</v>
      </c>
      <c r="C21" s="45">
        <f t="shared" ref="C21:H21" si="9">SUM(C17:C20)</f>
        <v>19498870.656447187</v>
      </c>
      <c r="D21" s="45">
        <f t="shared" si="9"/>
        <v>32510349.801189546</v>
      </c>
      <c r="E21" s="45">
        <f t="shared" si="9"/>
        <v>45541316.701170757</v>
      </c>
      <c r="F21" s="45">
        <f t="shared" si="9"/>
        <v>56017604.622984909</v>
      </c>
      <c r="G21" s="45">
        <f t="shared" si="9"/>
        <v>64629026.27312015</v>
      </c>
      <c r="H21" s="45">
        <f t="shared" si="9"/>
        <v>73029524.308538973</v>
      </c>
    </row>
    <row r="23" spans="1:8" x14ac:dyDescent="0.25">
      <c r="A23" t="s">
        <v>55</v>
      </c>
      <c r="B23" s="2">
        <f>B2-B21</f>
        <v>119222489.28419751</v>
      </c>
      <c r="C23" s="2">
        <f t="shared" ref="C23:H23" si="10">B23+C2-C21</f>
        <v>261986066.8539688</v>
      </c>
      <c r="D23" s="2">
        <f t="shared" si="10"/>
        <v>401431956.57542771</v>
      </c>
      <c r="E23" s="2">
        <f t="shared" si="10"/>
        <v>562686569.95796716</v>
      </c>
      <c r="F23" s="2">
        <f t="shared" si="10"/>
        <v>669744665.2858305</v>
      </c>
      <c r="G23" s="2">
        <f t="shared" si="10"/>
        <v>791165162.33771312</v>
      </c>
      <c r="H23" s="2">
        <f t="shared" si="10"/>
        <v>878802512.96838379</v>
      </c>
    </row>
    <row r="24" spans="1:8" x14ac:dyDescent="0.25">
      <c r="B24" s="47"/>
      <c r="C24" s="47"/>
      <c r="D24" s="47"/>
      <c r="E24" s="47"/>
      <c r="F24" s="47"/>
      <c r="G24" s="47"/>
      <c r="H24" s="47"/>
    </row>
    <row r="25" spans="1:8" x14ac:dyDescent="0.25">
      <c r="A25" t="s">
        <v>8450</v>
      </c>
      <c r="B25" s="2">
        <f>(B10*$B$5)+(B11*$B$6)+(B12*$B$7)+(B13*$B$8)</f>
        <v>6402583.853815658</v>
      </c>
      <c r="C25" s="2">
        <f>(C10*$B$5)+(C11*$B$6)+(C12*$B$7)+(C13*$B$8)</f>
        <v>7593028.2479299223</v>
      </c>
      <c r="D25" s="2">
        <f t="shared" ref="D25:H25" si="11">(D10*$B$5)+(D11*$B$6)+(D12*$B$7)+(D13*$B$8)</f>
        <v>7955920.2870807173</v>
      </c>
      <c r="E25" s="2">
        <f t="shared" si="11"/>
        <v>9004399.195568068</v>
      </c>
      <c r="F25" s="2">
        <f t="shared" si="11"/>
        <v>6609040.5138848973</v>
      </c>
      <c r="G25" s="2">
        <f t="shared" si="11"/>
        <v>7477388.8745940588</v>
      </c>
      <c r="H25" s="2">
        <f t="shared" si="11"/>
        <v>6472465.8469426939</v>
      </c>
    </row>
    <row r="27" spans="1:8" x14ac:dyDescent="0.25">
      <c r="A27" s="23" t="s">
        <v>56</v>
      </c>
    </row>
    <row r="29" spans="1:8" x14ac:dyDescent="0.25">
      <c r="A29" s="23" t="s">
        <v>84</v>
      </c>
      <c r="B29" s="4" t="s">
        <v>62</v>
      </c>
      <c r="C29" s="4" t="s">
        <v>63</v>
      </c>
      <c r="D29" s="4" t="s">
        <v>64</v>
      </c>
      <c r="E29" s="4" t="s">
        <v>65</v>
      </c>
      <c r="F29" s="4" t="s">
        <v>66</v>
      </c>
      <c r="G29" s="4" t="s">
        <v>67</v>
      </c>
      <c r="H29" s="4" t="s">
        <v>68</v>
      </c>
    </row>
    <row r="30" spans="1:8" x14ac:dyDescent="0.25">
      <c r="A30" t="s">
        <v>0</v>
      </c>
      <c r="B30" s="48">
        <v>99984000</v>
      </c>
      <c r="C30" s="48">
        <v>87351400</v>
      </c>
      <c r="D30" s="48">
        <v>89971942</v>
      </c>
      <c r="E30" s="48">
        <v>93301928.76000002</v>
      </c>
      <c r="F30" s="48">
        <v>91137351.622799993</v>
      </c>
      <c r="G30" s="48">
        <v>93871472.171484023</v>
      </c>
      <c r="H30" s="48">
        <v>96687616.336628586</v>
      </c>
    </row>
    <row r="31" spans="1:8" x14ac:dyDescent="0.25">
      <c r="A31" s="23" t="s">
        <v>27</v>
      </c>
      <c r="B31" s="49">
        <v>2019</v>
      </c>
      <c r="C31" s="50">
        <v>2020</v>
      </c>
      <c r="D31" s="50">
        <v>2021</v>
      </c>
      <c r="E31" s="50">
        <v>2022</v>
      </c>
      <c r="F31" s="50">
        <v>2023</v>
      </c>
      <c r="G31" s="50">
        <v>2024</v>
      </c>
      <c r="H31" s="50">
        <v>2025</v>
      </c>
    </row>
    <row r="32" spans="1:8" x14ac:dyDescent="0.25">
      <c r="A32" s="23" t="s">
        <v>50</v>
      </c>
    </row>
    <row r="33" spans="1:9" x14ac:dyDescent="0.25">
      <c r="A33" s="4">
        <v>5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</row>
    <row r="34" spans="1:9" x14ac:dyDescent="0.25">
      <c r="A34" s="4">
        <v>7</v>
      </c>
      <c r="B34" s="39">
        <v>8335000.0000000009</v>
      </c>
      <c r="C34" s="39">
        <v>8585050</v>
      </c>
      <c r="D34" s="39">
        <v>8842601.5000000019</v>
      </c>
      <c r="E34" s="39">
        <v>9107879.5450000018</v>
      </c>
      <c r="F34" s="39">
        <v>9381115.9313500021</v>
      </c>
      <c r="G34" s="39">
        <v>9662549.4092905018</v>
      </c>
      <c r="H34" s="39">
        <v>9952425.8915692158</v>
      </c>
    </row>
    <row r="35" spans="1:9" x14ac:dyDescent="0.25">
      <c r="A35" s="4">
        <v>15</v>
      </c>
      <c r="B35" s="39">
        <v>7650000</v>
      </c>
      <c r="C35" s="39">
        <v>7879500</v>
      </c>
      <c r="D35" s="39">
        <v>8115885</v>
      </c>
      <c r="E35" s="39">
        <v>4442090.0500000007</v>
      </c>
      <c r="F35" s="39">
        <v>4575352.7515000002</v>
      </c>
      <c r="G35" s="39">
        <v>4712613.3340450004</v>
      </c>
      <c r="H35" s="39">
        <v>4853991.7340663504</v>
      </c>
    </row>
    <row r="36" spans="1:9" x14ac:dyDescent="0.25">
      <c r="A36" s="4">
        <v>20</v>
      </c>
      <c r="B36" s="39">
        <v>83999000</v>
      </c>
      <c r="C36" s="39">
        <v>70886850</v>
      </c>
      <c r="D36" s="39">
        <v>73013455.5</v>
      </c>
      <c r="E36" s="39">
        <v>79751959.165000007</v>
      </c>
      <c r="F36" s="39">
        <v>77180882.939950019</v>
      </c>
      <c r="G36" s="39">
        <v>79496309.428148523</v>
      </c>
      <c r="H36" s="39">
        <v>81881198.710992947</v>
      </c>
    </row>
    <row r="37" spans="1:9" x14ac:dyDescent="0.25">
      <c r="A37" t="s">
        <v>51</v>
      </c>
      <c r="B37" s="45">
        <f>SUM(B33:B36)</f>
        <v>99984000</v>
      </c>
      <c r="C37" s="45">
        <f t="shared" ref="C37:H37" si="12">SUM(C33:C36)</f>
        <v>87351400</v>
      </c>
      <c r="D37" s="45">
        <f t="shared" si="12"/>
        <v>89971942</v>
      </c>
      <c r="E37" s="45">
        <f t="shared" si="12"/>
        <v>93301928.760000005</v>
      </c>
      <c r="F37" s="45">
        <f t="shared" si="12"/>
        <v>91137351.622800022</v>
      </c>
      <c r="G37" s="45">
        <f t="shared" si="12"/>
        <v>93871472.171484023</v>
      </c>
      <c r="H37" s="45">
        <f t="shared" si="12"/>
        <v>96687616.336628512</v>
      </c>
    </row>
    <row r="38" spans="1:9" x14ac:dyDescent="0.25">
      <c r="A38" t="s">
        <v>52</v>
      </c>
      <c r="B38" s="40">
        <f t="shared" ref="B38:H38" si="13">B37-B30</f>
        <v>0</v>
      </c>
      <c r="C38" s="40">
        <f t="shared" si="13"/>
        <v>0</v>
      </c>
      <c r="D38" s="40">
        <f t="shared" si="13"/>
        <v>0</v>
      </c>
      <c r="E38" s="40">
        <f t="shared" si="13"/>
        <v>0</v>
      </c>
      <c r="F38" s="40">
        <f t="shared" si="13"/>
        <v>0</v>
      </c>
      <c r="G38" s="40">
        <f t="shared" si="13"/>
        <v>0</v>
      </c>
      <c r="H38" s="40">
        <f t="shared" si="13"/>
        <v>0</v>
      </c>
    </row>
    <row r="39" spans="1:9" x14ac:dyDescent="0.25">
      <c r="A39" s="23" t="s">
        <v>53</v>
      </c>
    </row>
    <row r="40" spans="1:9" x14ac:dyDescent="0.25">
      <c r="A40" s="4">
        <v>5</v>
      </c>
      <c r="B40" s="51">
        <f>(B33*$B5)</f>
        <v>0</v>
      </c>
      <c r="C40" s="51">
        <f>(C33*$B5)+(B33*$C5)</f>
        <v>0</v>
      </c>
      <c r="D40" s="51">
        <f>(D33*$B5)+(C33*$C5)+(B33*$D5)</f>
        <v>0</v>
      </c>
      <c r="E40" s="51">
        <f>(E33*$B5)+(D33*$C5)+(C33*$D5)+(B33*$E5)</f>
        <v>0</v>
      </c>
      <c r="F40" s="51">
        <f>(F33*$B5)+(E33*$C5)+(D33*$D5)+(C33*$E5)+(B33*$F5)</f>
        <v>0</v>
      </c>
      <c r="G40" s="51">
        <f>(G33*$B5)+(F33*$C5)+(E33*$D5)+(D33*$E5)+(C33*$F5)+(B33*$G5)</f>
        <v>0</v>
      </c>
      <c r="H40" s="51">
        <f>(H33*$B5)+(G33*$C5)+(F33*$D5)+(E33*$E5)+(D33*$F5)+(C33*$G5)+(B33*$H5)</f>
        <v>0</v>
      </c>
    </row>
    <row r="41" spans="1:9" x14ac:dyDescent="0.25">
      <c r="A41" s="4">
        <v>7</v>
      </c>
      <c r="B41" s="51">
        <f>(B34*$B6)</f>
        <v>1191071.5000000002</v>
      </c>
      <c r="C41" s="51">
        <f>(C34*$B6)+(B34*$C6)</f>
        <v>3268045.1450000005</v>
      </c>
      <c r="D41" s="51">
        <f>(D34*$B6)+(C34*$C6)+(B34*$D6)</f>
        <v>4823877.9993500002</v>
      </c>
      <c r="E41" s="51">
        <f>(E34*$B6)+(D34*$C6)+(C34*$D6)+(B34*$E6)</f>
        <v>6009635.8393305009</v>
      </c>
      <c r="F41" s="51">
        <f>(F34*$B6)+(E34*$C6)+(D34*$D6)+(C34*$E6)+(B34*$F6)</f>
        <v>6934240.4145104168</v>
      </c>
      <c r="G41" s="51">
        <f>(G34*$B6)+(F34*$C6)+(E34*$D6)+(D34*$E6)+(C34*$F6)+(B34*$G6)</f>
        <v>7885749.6269457294</v>
      </c>
      <c r="H41" s="51">
        <f>(H34*$B6)+(G34*$C6)+(F34*$D6)+(E34*$E6)+(D34*$F6)+(C34*$G6)+(B34*$H6)</f>
        <v>8866637.6157541014</v>
      </c>
    </row>
    <row r="42" spans="1:9" x14ac:dyDescent="0.25">
      <c r="A42" s="4">
        <v>15</v>
      </c>
      <c r="B42" s="51">
        <f>(B35*$B7)</f>
        <v>382500</v>
      </c>
      <c r="C42" s="51">
        <f>(C35*$B7)+(B35*$C7)</f>
        <v>1120725</v>
      </c>
      <c r="D42" s="51">
        <f>(D35*$B7)+(C35*$C7)+(B35*$D7)</f>
        <v>1808421.75</v>
      </c>
      <c r="E42" s="51">
        <f>(E35*$B7)+(D35*$C7)+(C35*$D7)+(B35*$E7)</f>
        <v>2255860.8275000001</v>
      </c>
      <c r="F42" s="51">
        <f>(F35*$B7)+(E35*$C7)+(D35*$D7)+(C35*$E7)+(B35*$F7)</f>
        <v>2481540.8598250002</v>
      </c>
      <c r="G42" s="51">
        <f>(G35*$B7)+(F35*$C7)+(E35*$D7)+(D35*$E7)+(C35*$F7)+(B35*$G7)</f>
        <v>2697655.3723697499</v>
      </c>
      <c r="H42" s="51">
        <f>(H35*$B7)+(G35*$C7)+(F35*$D7)+(E35*$E7)+(D35*$F7)+(C35*$G7)+(B35*$H7)</f>
        <v>2928305.1280408427</v>
      </c>
    </row>
    <row r="43" spans="1:9" x14ac:dyDescent="0.25">
      <c r="A43" s="4">
        <v>20</v>
      </c>
      <c r="B43" s="51">
        <f>(B36*$B8)</f>
        <v>3149962.5</v>
      </c>
      <c r="C43" s="51">
        <f>(C36*$B8)+(B36*$C8)</f>
        <v>8722144.6850000005</v>
      </c>
      <c r="D43" s="51">
        <f>(D36*$B8)+(C36*$C8)+(B36*$D8)</f>
        <v>13463939.51275</v>
      </c>
      <c r="E43" s="51">
        <f>(E36*$B8)+(D36*$C8)+(C36*$D8)+(B36*$E8)</f>
        <v>18183273.025732502</v>
      </c>
      <c r="F43" s="51">
        <f>(F36*$B8)+(E36*$C8)+(D36*$D8)+(C36*$E8)+(B36*$F8)</f>
        <v>22704229.060604475</v>
      </c>
      <c r="G43" s="51">
        <f>(G36*$B8)+(F36*$C8)+(E36*$D8)+(D36*$E8)+(C36*$F8)+(B36*$G8)</f>
        <v>26876991.893172614</v>
      </c>
      <c r="H43" s="51">
        <f>(H36*$B8)+(G36*$C8)+(F36*$D8)+(E36*$E8)+(D36*$F8)+(C36*$G8)+(B36*$H8)</f>
        <v>30912529.456017792</v>
      </c>
    </row>
    <row r="44" spans="1:9" x14ac:dyDescent="0.25">
      <c r="A44" t="s">
        <v>54</v>
      </c>
      <c r="B44" s="45">
        <f>SUM(B40:B43)</f>
        <v>4723534</v>
      </c>
      <c r="C44" s="45">
        <f t="shared" ref="C44:H44" si="14">SUM(C40:C43)</f>
        <v>13110914.830000002</v>
      </c>
      <c r="D44" s="45">
        <f t="shared" si="14"/>
        <v>20096239.2621</v>
      </c>
      <c r="E44" s="45">
        <f t="shared" si="14"/>
        <v>26448769.692563005</v>
      </c>
      <c r="F44" s="45">
        <f t="shared" si="14"/>
        <v>32120010.334939893</v>
      </c>
      <c r="G44" s="45">
        <f t="shared" si="14"/>
        <v>37460396.892488092</v>
      </c>
      <c r="H44" s="45">
        <f t="shared" si="14"/>
        <v>42707472.19981274</v>
      </c>
    </row>
    <row r="46" spans="1:9" x14ac:dyDescent="0.25">
      <c r="A46" t="s">
        <v>55</v>
      </c>
      <c r="B46" s="40">
        <f>B30-B44</f>
        <v>95260466</v>
      </c>
      <c r="C46" s="40">
        <f t="shared" ref="C46:H46" si="15">B46+C30-C44</f>
        <v>169500951.16999999</v>
      </c>
      <c r="D46" s="40">
        <f t="shared" si="15"/>
        <v>239376653.90789998</v>
      </c>
      <c r="E46" s="40">
        <f t="shared" si="15"/>
        <v>306229812.97533697</v>
      </c>
      <c r="F46" s="40">
        <f t="shared" si="15"/>
        <v>365247154.26319706</v>
      </c>
      <c r="G46" s="40">
        <f t="shared" si="15"/>
        <v>421658229.54219294</v>
      </c>
      <c r="H46" s="40">
        <f t="shared" si="15"/>
        <v>475638373.67900872</v>
      </c>
      <c r="I46" s="40" t="e">
        <f>#REF!-#REF!</f>
        <v>#REF!</v>
      </c>
    </row>
    <row r="47" spans="1:9" x14ac:dyDescent="0.25">
      <c r="B47" s="40"/>
      <c r="C47" s="40"/>
      <c r="D47" s="40"/>
      <c r="E47" s="40"/>
      <c r="F47" s="40"/>
      <c r="G47" s="40"/>
      <c r="H47" s="40"/>
      <c r="I47" s="40"/>
    </row>
    <row r="48" spans="1:9" x14ac:dyDescent="0.25">
      <c r="A48" t="s">
        <v>8450</v>
      </c>
      <c r="B48" s="2">
        <f>(B33*$B$5)+(B34*$B$6)+(B35*$B$7)+(B36*$B$8)</f>
        <v>4723534</v>
      </c>
      <c r="C48" s="2">
        <f>(C33*$B$5)+(C34*$B$6)+(C35*$B$7)+(C36*$B$8)</f>
        <v>4279035.5199999996</v>
      </c>
      <c r="D48" s="2">
        <f t="shared" ref="D48:H48" si="16">(D33*$B$5)+(D34*$B$6)+(D35*$B$7)+(D36*$B$8)</f>
        <v>4407406.5855999999</v>
      </c>
      <c r="E48" s="2">
        <f t="shared" si="16"/>
        <v>4514318.958168</v>
      </c>
      <c r="F48" s="2">
        <f t="shared" si="16"/>
        <v>4463612.2144130412</v>
      </c>
      <c r="G48" s="2">
        <f t="shared" si="16"/>
        <v>4597520.5808454324</v>
      </c>
      <c r="H48" s="2">
        <f t="shared" si="16"/>
        <v>4735446.198270794</v>
      </c>
    </row>
    <row r="50" spans="1:8" x14ac:dyDescent="0.25">
      <c r="A50" s="23" t="s">
        <v>85</v>
      </c>
      <c r="B50" s="4" t="s">
        <v>62</v>
      </c>
      <c r="C50" s="4" t="s">
        <v>63</v>
      </c>
      <c r="D50" s="4" t="s">
        <v>64</v>
      </c>
      <c r="E50" s="4" t="s">
        <v>65</v>
      </c>
      <c r="F50" s="4" t="s">
        <v>66</v>
      </c>
      <c r="G50" s="4" t="s">
        <v>67</v>
      </c>
      <c r="H50" s="4" t="s">
        <v>68</v>
      </c>
    </row>
    <row r="51" spans="1:8" x14ac:dyDescent="0.25">
      <c r="A51" t="s">
        <v>86</v>
      </c>
      <c r="B51" s="48">
        <v>70245490</v>
      </c>
      <c r="C51" s="48">
        <v>72214883</v>
      </c>
      <c r="D51" s="48">
        <v>67109589</v>
      </c>
      <c r="E51" s="48">
        <v>43292887</v>
      </c>
      <c r="F51" s="48">
        <v>39963387</v>
      </c>
      <c r="G51" s="48">
        <v>42421883</v>
      </c>
      <c r="H51" s="48">
        <v>43262819</v>
      </c>
    </row>
    <row r="52" spans="1:8" x14ac:dyDescent="0.25">
      <c r="A52" s="23" t="s">
        <v>27</v>
      </c>
      <c r="B52" s="49">
        <v>2019</v>
      </c>
      <c r="C52" s="50">
        <v>2020</v>
      </c>
      <c r="D52" s="50">
        <v>2021</v>
      </c>
      <c r="E52" s="50">
        <v>2022</v>
      </c>
      <c r="F52" s="50">
        <v>2023</v>
      </c>
      <c r="G52" s="50">
        <v>2024</v>
      </c>
      <c r="H52" s="50">
        <v>2025</v>
      </c>
    </row>
    <row r="53" spans="1:8" x14ac:dyDescent="0.25">
      <c r="A53" t="s">
        <v>53</v>
      </c>
      <c r="B53" s="39">
        <v>2634206</v>
      </c>
      <c r="C53" s="39">
        <v>7779080</v>
      </c>
      <c r="D53" s="39">
        <v>12420093</v>
      </c>
      <c r="E53" s="39">
        <v>15628976</v>
      </c>
      <c r="F53" s="39">
        <v>17578686</v>
      </c>
      <c r="G53" s="39">
        <v>19349913</v>
      </c>
      <c r="H53" s="39">
        <v>21111475</v>
      </c>
    </row>
    <row r="55" spans="1:8" x14ac:dyDescent="0.25">
      <c r="A55" t="s">
        <v>8450</v>
      </c>
      <c r="B55" s="40">
        <f>B53</f>
        <v>2634206</v>
      </c>
      <c r="C55" s="40">
        <f>$B$53/$B$51*C51</f>
        <v>2708058.2410044828</v>
      </c>
      <c r="D55" s="40">
        <f t="shared" ref="D55:H55" si="17">$B$53/$B$51*D51</f>
        <v>2516609.7069197469</v>
      </c>
      <c r="E55" s="40">
        <f t="shared" si="17"/>
        <v>1623483.3395385526</v>
      </c>
      <c r="F55" s="40">
        <f t="shared" si="17"/>
        <v>1498627.083613795</v>
      </c>
      <c r="G55" s="40">
        <f t="shared" si="17"/>
        <v>1590820.687988624</v>
      </c>
      <c r="H55" s="40">
        <f t="shared" si="17"/>
        <v>1622355.7894850473</v>
      </c>
    </row>
    <row r="57" spans="1:8" x14ac:dyDescent="0.25">
      <c r="A57" s="23" t="s">
        <v>87</v>
      </c>
    </row>
    <row r="58" spans="1:8" x14ac:dyDescent="0.25">
      <c r="A58" t="s">
        <v>0</v>
      </c>
      <c r="B58" s="48">
        <f>B30+B51</f>
        <v>170229490</v>
      </c>
      <c r="C58" s="48">
        <f t="shared" ref="C58:H58" si="18">C30+C51</f>
        <v>159566283</v>
      </c>
      <c r="D58" s="48">
        <f t="shared" si="18"/>
        <v>157081531</v>
      </c>
      <c r="E58" s="48">
        <f t="shared" si="18"/>
        <v>136594815.76000002</v>
      </c>
      <c r="F58" s="48">
        <f t="shared" si="18"/>
        <v>131100738.62279999</v>
      </c>
      <c r="G58" s="48">
        <f t="shared" si="18"/>
        <v>136293355.17148402</v>
      </c>
      <c r="H58" s="48">
        <f t="shared" si="18"/>
        <v>139950435.33662859</v>
      </c>
    </row>
    <row r="59" spans="1:8" x14ac:dyDescent="0.25">
      <c r="A59" t="s">
        <v>27</v>
      </c>
      <c r="B59" s="49">
        <v>2019</v>
      </c>
      <c r="C59" s="50">
        <v>2020</v>
      </c>
      <c r="D59" s="50">
        <v>2021</v>
      </c>
      <c r="E59" s="50">
        <v>2022</v>
      </c>
      <c r="F59" s="50">
        <v>2023</v>
      </c>
      <c r="G59" s="50">
        <v>2024</v>
      </c>
      <c r="H59" s="50">
        <v>2025</v>
      </c>
    </row>
    <row r="60" spans="1:8" x14ac:dyDescent="0.25">
      <c r="A60" t="s">
        <v>53</v>
      </c>
      <c r="B60" s="39">
        <f>B44+B53</f>
        <v>7357740</v>
      </c>
      <c r="C60" s="39">
        <f t="shared" ref="C60:H60" si="19">C44+C53</f>
        <v>20889994.830000002</v>
      </c>
      <c r="D60" s="39">
        <f t="shared" si="19"/>
        <v>32516332.2621</v>
      </c>
      <c r="E60" s="39">
        <f t="shared" si="19"/>
        <v>42077745.692563005</v>
      </c>
      <c r="F60" s="39">
        <f t="shared" si="19"/>
        <v>49698696.334939897</v>
      </c>
      <c r="G60" s="39">
        <f t="shared" si="19"/>
        <v>56810309.892488092</v>
      </c>
      <c r="H60" s="39">
        <f t="shared" si="19"/>
        <v>63818947.19981274</v>
      </c>
    </row>
    <row r="62" spans="1:8" x14ac:dyDescent="0.25">
      <c r="A62" s="32" t="s">
        <v>88</v>
      </c>
      <c r="B62" s="57">
        <f>B58-B60</f>
        <v>162871750</v>
      </c>
      <c r="C62" s="57">
        <f>B62+C58-C60</f>
        <v>301548038.17000002</v>
      </c>
      <c r="D62" s="57">
        <f t="shared" ref="D62:H62" si="20">C62+D58-D60</f>
        <v>426113236.90790004</v>
      </c>
      <c r="E62" s="57">
        <f t="shared" si="20"/>
        <v>520630306.97533709</v>
      </c>
      <c r="F62" s="57">
        <f t="shared" si="20"/>
        <v>602032349.26319718</v>
      </c>
      <c r="G62" s="57">
        <f t="shared" si="20"/>
        <v>681515394.54219306</v>
      </c>
      <c r="H62" s="57">
        <f t="shared" si="20"/>
        <v>757646882.67900884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H27"/>
  <sheetViews>
    <sheetView zoomScale="90" zoomScaleNormal="90" workbookViewId="0">
      <selection activeCell="I1" sqref="I1:K1048576"/>
    </sheetView>
  </sheetViews>
  <sheetFormatPr defaultRowHeight="15" x14ac:dyDescent="0.25"/>
  <cols>
    <col min="1" max="1" width="41.140625" bestFit="1" customWidth="1"/>
    <col min="2" max="8" width="15.28515625" bestFit="1" customWidth="1"/>
    <col min="9" max="9" width="14.28515625" bestFit="1" customWidth="1"/>
  </cols>
  <sheetData>
    <row r="1" spans="1:8" ht="15.75" thickBot="1" x14ac:dyDescent="0.3">
      <c r="A1" s="23" t="s">
        <v>61</v>
      </c>
    </row>
    <row r="2" spans="1:8" ht="15.75" thickBot="1" x14ac:dyDescent="0.3">
      <c r="A2" s="9" t="s">
        <v>0</v>
      </c>
      <c r="B2" s="10">
        <f>'Summary by Project - Transmissi'!C25</f>
        <v>17723974.895941105</v>
      </c>
      <c r="C2" s="10">
        <f>'Summary by Project - Transmissi'!D25</f>
        <v>23788178.949788302</v>
      </c>
      <c r="D2" s="10">
        <f>'Summary by Project - Transmissi'!E25</f>
        <v>24317119.027113684</v>
      </c>
      <c r="E2" s="10">
        <f>'Summary by Project - Transmissi'!F25</f>
        <v>35239324.407931432</v>
      </c>
      <c r="F2" s="10">
        <f>'Summary by Project - Transmissi'!G25</f>
        <v>35986714.567098752</v>
      </c>
      <c r="G2" s="10">
        <f>'Summary by Project - Transmissi'!H25</f>
        <v>37471931.485300466</v>
      </c>
      <c r="H2" s="10">
        <f>'Summary by Project - Transmissi'!I25</f>
        <v>27869175.371678643</v>
      </c>
    </row>
    <row r="3" spans="1:8" ht="15.75" thickBot="1" x14ac:dyDescent="0.3">
      <c r="A3" s="9" t="s">
        <v>1</v>
      </c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</row>
    <row r="4" spans="1:8" x14ac:dyDescent="0.25">
      <c r="A4" s="42" t="s">
        <v>49</v>
      </c>
      <c r="B4" s="43"/>
      <c r="C4" s="43"/>
      <c r="D4" s="43"/>
      <c r="E4" s="43"/>
      <c r="F4" s="43"/>
      <c r="G4" s="43"/>
      <c r="H4" s="43"/>
    </row>
    <row r="5" spans="1:8" x14ac:dyDescent="0.25">
      <c r="A5" s="4">
        <v>5</v>
      </c>
      <c r="B5" s="44">
        <v>0.2</v>
      </c>
      <c r="C5" s="44">
        <v>0.32</v>
      </c>
      <c r="D5" s="44">
        <v>0.192</v>
      </c>
      <c r="E5" s="44">
        <v>0.1152</v>
      </c>
      <c r="F5" s="44">
        <v>0.1152</v>
      </c>
      <c r="G5" s="44">
        <v>5.7599999999999998E-2</v>
      </c>
      <c r="H5" s="44">
        <v>0</v>
      </c>
    </row>
    <row r="6" spans="1:8" x14ac:dyDescent="0.25">
      <c r="A6" s="4">
        <v>7</v>
      </c>
      <c r="B6" s="44">
        <v>0.1429</v>
      </c>
      <c r="C6" s="44">
        <v>0.24490000000000001</v>
      </c>
      <c r="D6" s="44">
        <v>0.1749</v>
      </c>
      <c r="E6" s="44">
        <v>0.1249</v>
      </c>
      <c r="F6" s="44">
        <v>8.9300000000000004E-2</v>
      </c>
      <c r="G6" s="44">
        <v>8.9200000000000002E-2</v>
      </c>
      <c r="H6" s="44">
        <v>8.9300000000000004E-2</v>
      </c>
    </row>
    <row r="7" spans="1:8" x14ac:dyDescent="0.25">
      <c r="A7" s="4">
        <v>15</v>
      </c>
      <c r="B7" s="44">
        <v>0.05</v>
      </c>
      <c r="C7" s="44">
        <v>9.5000000000000001E-2</v>
      </c>
      <c r="D7" s="44">
        <v>8.5500000000000007E-2</v>
      </c>
      <c r="E7" s="44">
        <v>7.6999999999999999E-2</v>
      </c>
      <c r="F7" s="44">
        <v>6.93E-2</v>
      </c>
      <c r="G7" s="44">
        <v>6.2300000000000001E-2</v>
      </c>
      <c r="H7" s="44">
        <v>5.8999999999999997E-2</v>
      </c>
    </row>
    <row r="8" spans="1:8" x14ac:dyDescent="0.25">
      <c r="A8" s="4">
        <v>20</v>
      </c>
      <c r="B8" s="44">
        <v>3.7499999999999999E-2</v>
      </c>
      <c r="C8" s="44">
        <v>7.2190000000000004E-2</v>
      </c>
      <c r="D8" s="44">
        <v>6.6769999999999996E-2</v>
      </c>
      <c r="E8" s="44">
        <v>6.1769999999999999E-2</v>
      </c>
      <c r="F8" s="44">
        <v>5.713E-2</v>
      </c>
      <c r="G8" s="44">
        <v>5.2850000000000001E-2</v>
      </c>
      <c r="H8" s="44">
        <v>4.888E-2</v>
      </c>
    </row>
    <row r="9" spans="1:8" x14ac:dyDescent="0.25">
      <c r="A9" s="23" t="s">
        <v>50</v>
      </c>
    </row>
    <row r="10" spans="1:8" x14ac:dyDescent="0.25">
      <c r="A10" s="4">
        <v>5</v>
      </c>
      <c r="B10" s="39">
        <f>SUMIF('Summary by Project - Transmissi'!$L:$L,$A10,'Summary by Project - Transmissi'!C:C)</f>
        <v>0</v>
      </c>
      <c r="C10" s="39">
        <f>SUMIF('Summary by Project - Transmissi'!$L:$L,$A10,'Summary by Project - Transmissi'!D:D)</f>
        <v>0</v>
      </c>
      <c r="D10" s="39">
        <f>SUMIF('Summary by Project - Transmissi'!$L:$L,$A10,'Summary by Project - Transmissi'!E:E)</f>
        <v>0</v>
      </c>
      <c r="E10" s="39">
        <f>SUMIF('Summary by Project - Transmissi'!$L:$L,$A10,'Summary by Project - Transmissi'!F:F)</f>
        <v>0</v>
      </c>
      <c r="F10" s="39">
        <f>SUMIF('Summary by Project - Transmissi'!$L:$L,$A10,'Summary by Project - Transmissi'!G:G)</f>
        <v>0</v>
      </c>
      <c r="G10" s="39">
        <f>SUMIF('Summary by Project - Transmissi'!$L:$L,$A10,'Summary by Project - Transmissi'!H:H)</f>
        <v>0</v>
      </c>
      <c r="H10" s="39">
        <f>SUMIF('Summary by Project - Transmissi'!$L:$L,$A10,'Summary by Project - Transmissi'!I:I)</f>
        <v>0</v>
      </c>
    </row>
    <row r="11" spans="1:8" x14ac:dyDescent="0.25">
      <c r="A11" s="4">
        <v>7</v>
      </c>
      <c r="B11" s="39">
        <f>SUMIF('Summary by Project - Transmissi'!$L:$L,$A11,'Summary by Project - Transmissi'!C:C)</f>
        <v>0</v>
      </c>
      <c r="C11" s="39">
        <f>SUMIF('Summary by Project - Transmissi'!$L:$L,$A11,'Summary by Project - Transmissi'!D:D)</f>
        <v>0</v>
      </c>
      <c r="D11" s="39">
        <f>SUMIF('Summary by Project - Transmissi'!$L:$L,$A11,'Summary by Project - Transmissi'!E:E)</f>
        <v>0</v>
      </c>
      <c r="E11" s="39">
        <f>SUMIF('Summary by Project - Transmissi'!$L:$L,$A11,'Summary by Project - Transmissi'!F:F)</f>
        <v>0</v>
      </c>
      <c r="F11" s="39">
        <f>SUMIF('Summary by Project - Transmissi'!$L:$L,$A11,'Summary by Project - Transmissi'!G:G)</f>
        <v>0</v>
      </c>
      <c r="G11" s="39">
        <f>SUMIF('Summary by Project - Transmissi'!$L:$L,$A11,'Summary by Project - Transmissi'!H:H)</f>
        <v>0</v>
      </c>
      <c r="H11" s="39">
        <f>SUMIF('Summary by Project - Transmissi'!$L:$L,$A11,'Summary by Project - Transmissi'!I:I)</f>
        <v>0</v>
      </c>
    </row>
    <row r="12" spans="1:8" x14ac:dyDescent="0.25">
      <c r="A12" s="4">
        <v>15</v>
      </c>
      <c r="B12" s="39">
        <f>SUMIF('Summary by Project - Transmissi'!$L:$L,$A12,'Summary by Project - Transmissi'!C:C)</f>
        <v>11772580.140000001</v>
      </c>
      <c r="C12" s="39">
        <f>SUMIF('Summary by Project - Transmissi'!$L:$L,$A12,'Summary by Project - Transmissi'!D:D)</f>
        <v>7058630</v>
      </c>
      <c r="D12" s="39">
        <f>SUMIF('Summary by Project - Transmissi'!$L:$L,$A12,'Summary by Project - Transmissi'!E:E)</f>
        <v>9889867</v>
      </c>
      <c r="E12" s="39">
        <f>SUMIF('Summary by Project - Transmissi'!$L:$L,$A12,'Summary by Project - Transmissi'!F:F)</f>
        <v>13742663.058776639</v>
      </c>
      <c r="F12" s="39">
        <f>SUMIF('Summary by Project - Transmissi'!$L:$L,$A12,'Summary by Project - Transmissi'!G:G)</f>
        <v>14780419.007103315</v>
      </c>
      <c r="G12" s="39">
        <f>SUMIF('Summary by Project - Transmissi'!$L:$L,$A12,'Summary by Project - Transmissi'!H:H)</f>
        <v>15364447.246796282</v>
      </c>
      <c r="H12" s="39">
        <f>SUMIF('Summary by Project - Transmissi'!$L:$L,$A12,'Summary by Project - Transmissi'!I:I)</f>
        <v>9526472.9399521723</v>
      </c>
    </row>
    <row r="13" spans="1:8" x14ac:dyDescent="0.25">
      <c r="A13" s="4">
        <v>20</v>
      </c>
      <c r="B13" s="39">
        <f>SUMIF('Summary by Project - Transmissi'!$L:$L,$A13,'Summary by Project - Transmissi'!C:C)</f>
        <v>5951394.7559411051</v>
      </c>
      <c r="C13" s="39">
        <f>SUMIF('Summary by Project - Transmissi'!$L:$L,$A13,'Summary by Project - Transmissi'!D:D)</f>
        <v>16729548.949788302</v>
      </c>
      <c r="D13" s="39">
        <f>SUMIF('Summary by Project - Transmissi'!$L:$L,$A13,'Summary by Project - Transmissi'!E:E)</f>
        <v>14427252.027113685</v>
      </c>
      <c r="E13" s="39">
        <f>SUMIF('Summary by Project - Transmissi'!$L:$L,$A13,'Summary by Project - Transmissi'!F:F)</f>
        <v>21496661.349154789</v>
      </c>
      <c r="F13" s="39">
        <f>SUMIF('Summary by Project - Transmissi'!$L:$L,$A13,'Summary by Project - Transmissi'!G:G)</f>
        <v>21206295.559995431</v>
      </c>
      <c r="G13" s="39">
        <f>SUMIF('Summary by Project - Transmissi'!$L:$L,$A13,'Summary by Project - Transmissi'!H:H)</f>
        <v>22107484.238504186</v>
      </c>
      <c r="H13" s="39">
        <f>SUMIF('Summary by Project - Transmissi'!$L:$L,$A13,'Summary by Project - Transmissi'!I:I)</f>
        <v>18342702.431726471</v>
      </c>
    </row>
    <row r="14" spans="1:8" x14ac:dyDescent="0.25">
      <c r="A14" t="s">
        <v>51</v>
      </c>
      <c r="B14" s="45">
        <f t="shared" ref="B14:H14" si="0">SUM(B10:B13)</f>
        <v>17723974.895941105</v>
      </c>
      <c r="C14" s="45">
        <f t="shared" si="0"/>
        <v>23788178.949788302</v>
      </c>
      <c r="D14" s="45">
        <f t="shared" si="0"/>
        <v>24317119.027113684</v>
      </c>
      <c r="E14" s="45">
        <f t="shared" si="0"/>
        <v>35239324.407931432</v>
      </c>
      <c r="F14" s="45">
        <f t="shared" si="0"/>
        <v>35986714.567098744</v>
      </c>
      <c r="G14" s="45">
        <f t="shared" si="0"/>
        <v>37471931.485300466</v>
      </c>
      <c r="H14" s="45">
        <f t="shared" si="0"/>
        <v>27869175.371678643</v>
      </c>
    </row>
    <row r="15" spans="1:8" x14ac:dyDescent="0.25">
      <c r="A15" t="s">
        <v>52</v>
      </c>
      <c r="B15" s="40">
        <f t="shared" ref="B15:H15" si="1">B14-B2</f>
        <v>0</v>
      </c>
      <c r="C15" s="40">
        <f t="shared" si="1"/>
        <v>0</v>
      </c>
      <c r="D15" s="40">
        <f t="shared" si="1"/>
        <v>0</v>
      </c>
      <c r="E15" s="40">
        <f t="shared" si="1"/>
        <v>0</v>
      </c>
      <c r="F15" s="40">
        <f t="shared" si="1"/>
        <v>0</v>
      </c>
      <c r="G15" s="40">
        <f t="shared" si="1"/>
        <v>0</v>
      </c>
      <c r="H15" s="40">
        <f t="shared" si="1"/>
        <v>0</v>
      </c>
    </row>
    <row r="16" spans="1:8" x14ac:dyDescent="0.25">
      <c r="A16" s="23" t="s">
        <v>53</v>
      </c>
    </row>
    <row r="17" spans="1:8" x14ac:dyDescent="0.25">
      <c r="A17" s="4">
        <v>5</v>
      </c>
      <c r="B17" s="46">
        <f t="shared" ref="B17:B18" si="2">(B10*$B5)</f>
        <v>0</v>
      </c>
      <c r="C17" s="46">
        <f t="shared" ref="C17:C18" si="3">(C10*$B5)+(B10*$C5)</f>
        <v>0</v>
      </c>
      <c r="D17" s="46">
        <f t="shared" ref="D17:D18" si="4">(D10*$B5)+(C10*$C5)+(B10*$D5)</f>
        <v>0</v>
      </c>
      <c r="E17" s="46">
        <f t="shared" ref="E17:E18" si="5">(E10*$B5)+(D10*$C5)+(C10*$D5)+(B10*$E5)</f>
        <v>0</v>
      </c>
      <c r="F17" s="46">
        <f t="shared" ref="F17:F18" si="6">(F10*$B5)+(E10*$C5)+(D10*$D5)+(C10*$E5)+(B10*$F5)</f>
        <v>0</v>
      </c>
      <c r="G17" s="46">
        <f t="shared" ref="G17:G18" si="7">(G10*$B5)+(F10*$C5)+(E10*$D5)+(D10*$E5)+(C10*$F5)+(B10*$G5)</f>
        <v>0</v>
      </c>
      <c r="H17" s="46">
        <f t="shared" ref="H17:H18" si="8">(H10*$B5)+(G10*$C5)+(F10*$D5)+(E10*$E5)+(D10*$F5)+(C10*$G5)+(B10*$H5)</f>
        <v>0</v>
      </c>
    </row>
    <row r="18" spans="1:8" x14ac:dyDescent="0.25">
      <c r="A18" s="4">
        <v>7</v>
      </c>
      <c r="B18" s="46">
        <f t="shared" si="2"/>
        <v>0</v>
      </c>
      <c r="C18" s="46">
        <f t="shared" si="3"/>
        <v>0</v>
      </c>
      <c r="D18" s="46">
        <f t="shared" si="4"/>
        <v>0</v>
      </c>
      <c r="E18" s="46">
        <f t="shared" si="5"/>
        <v>0</v>
      </c>
      <c r="F18" s="46">
        <f t="shared" si="6"/>
        <v>0</v>
      </c>
      <c r="G18" s="46">
        <f t="shared" si="7"/>
        <v>0</v>
      </c>
      <c r="H18" s="46">
        <f t="shared" si="8"/>
        <v>0</v>
      </c>
    </row>
    <row r="19" spans="1:8" x14ac:dyDescent="0.25">
      <c r="A19" s="4">
        <v>15</v>
      </c>
      <c r="B19" s="46">
        <f>(B12*$B7)</f>
        <v>588629.0070000001</v>
      </c>
      <c r="C19" s="46">
        <f>(C12*$B7)+(B12*$C7)</f>
        <v>1471326.6133000001</v>
      </c>
      <c r="D19" s="46">
        <f>(D12*$B7)+(C12*$C7)+(B12*$D7)</f>
        <v>2171618.8019699999</v>
      </c>
      <c r="E19" s="46">
        <f>(E12*$B7)+(D12*$C7)+(C12*$D7)+(B12*$E7)</f>
        <v>3136672.0537188323</v>
      </c>
      <c r="F19" s="46">
        <f>(F12*$B7)+(E12*$C7)+(D12*$D7)+(C12*$E7)+(B12*$F7)</f>
        <v>4249511.8831409458</v>
      </c>
      <c r="G19" s="46">
        <f>(G12*$B7)+(F12*$C7)+(E12*$D7)+(D12*$E7)+(C12*$F7)+(B12*$G7)</f>
        <v>5331474.4202620313</v>
      </c>
      <c r="H19" s="46">
        <f>(H12*$B7)+(G12*$C7)+(F12*$D7)+(E12*$E7)+(D12*$F7)+(C12*$G7)+(B12*$H7)</f>
        <v>6077559.6764363898</v>
      </c>
    </row>
    <row r="20" spans="1:8" x14ac:dyDescent="0.25">
      <c r="A20" s="4">
        <v>20</v>
      </c>
      <c r="B20" s="46">
        <f>(B13*$B8)</f>
        <v>223177.30334779143</v>
      </c>
      <c r="C20" s="46">
        <f>(C13*$B8)+(B13*$C8)</f>
        <v>1056989.2730484498</v>
      </c>
      <c r="D20" s="46">
        <f>(D13*$B8)+(C13*$C8)+(B13*$D8)</f>
        <v>2146102.7175561683</v>
      </c>
      <c r="E20" s="46">
        <f>(E13*$B8)+(D13*$C8)+(C13*$D8)+(B13*$E8)</f>
        <v>3332277.7618824886</v>
      </c>
      <c r="F20" s="46">
        <f>(F13*$B8)+(E13*$C8)+(D13*$D8)+(C13*$E8)+(B13*$F8)</f>
        <v>4683775.1051810328</v>
      </c>
      <c r="G20" s="46">
        <f>(G13*$B8)+(F13*$C8)+(E13*$D8)+(D13*$E8)+(C13*$F8)+(B13*$G8)</f>
        <v>5956706.9157707477</v>
      </c>
      <c r="H20" s="46">
        <f>(H13*$B8)+(G13*$C8)+(F13*$D8)+(E13*$E8)+(D13*$F8)+(C13*$G8)+(B13*$H8)</f>
        <v>7026873.5004212633</v>
      </c>
    </row>
    <row r="21" spans="1:8" x14ac:dyDescent="0.25">
      <c r="A21" t="s">
        <v>54</v>
      </c>
      <c r="B21" s="45">
        <f>SUM(B17:B20)</f>
        <v>811806.31034779153</v>
      </c>
      <c r="C21" s="45">
        <f t="shared" ref="C21:H21" si="9">SUM(C17:C20)</f>
        <v>2528315.8863484496</v>
      </c>
      <c r="D21" s="45">
        <f t="shared" si="9"/>
        <v>4317721.5195261687</v>
      </c>
      <c r="E21" s="45">
        <f t="shared" si="9"/>
        <v>6468949.8156013209</v>
      </c>
      <c r="F21" s="45">
        <f t="shared" si="9"/>
        <v>8933286.9883219786</v>
      </c>
      <c r="G21" s="45">
        <f t="shared" si="9"/>
        <v>11288181.336032778</v>
      </c>
      <c r="H21" s="45">
        <f t="shared" si="9"/>
        <v>13104433.176857654</v>
      </c>
    </row>
    <row r="23" spans="1:8" x14ac:dyDescent="0.25">
      <c r="A23" t="s">
        <v>55</v>
      </c>
      <c r="B23" s="2">
        <f>B2-B21</f>
        <v>16912168.585593313</v>
      </c>
      <c r="C23" s="2">
        <f t="shared" ref="C23:H23" si="10">B23+C2-C21</f>
        <v>38172031.649033166</v>
      </c>
      <c r="D23" s="2">
        <f t="shared" si="10"/>
        <v>58171429.156620681</v>
      </c>
      <c r="E23" s="2">
        <f t="shared" si="10"/>
        <v>86941803.748950794</v>
      </c>
      <c r="F23" s="2">
        <f t="shared" si="10"/>
        <v>113995231.32772757</v>
      </c>
      <c r="G23" s="2">
        <f t="shared" si="10"/>
        <v>140178981.47699526</v>
      </c>
      <c r="H23" s="2">
        <f t="shared" si="10"/>
        <v>154943723.67181626</v>
      </c>
    </row>
    <row r="24" spans="1:8" x14ac:dyDescent="0.25">
      <c r="B24" s="47"/>
      <c r="C24" s="47"/>
      <c r="D24" s="47"/>
      <c r="E24" s="47"/>
      <c r="F24" s="47"/>
      <c r="G24" s="47"/>
      <c r="H24" s="47"/>
    </row>
    <row r="25" spans="1:8" x14ac:dyDescent="0.25">
      <c r="A25" t="s">
        <v>8450</v>
      </c>
      <c r="B25" s="2">
        <f>(B10*$B$5)+(B11*$B$6)+(B12*$B$7)+(B13*$B$8)</f>
        <v>811806.31034779153</v>
      </c>
      <c r="C25" s="2">
        <f>(C10*$B$5)+(C11*$B$6)+(C12*$B$7)+(C13*$B$8)</f>
        <v>980289.58561706136</v>
      </c>
      <c r="D25" s="2">
        <f t="shared" ref="D25:H25" si="11">(D10*$B$5)+(D11*$B$6)+(D12*$B$7)+(D13*$B$8)</f>
        <v>1035515.3010167633</v>
      </c>
      <c r="E25" s="2">
        <f t="shared" si="11"/>
        <v>1493257.9535321365</v>
      </c>
      <c r="F25" s="2">
        <f t="shared" si="11"/>
        <v>1534257.0338549945</v>
      </c>
      <c r="G25" s="2">
        <f t="shared" si="11"/>
        <v>1597253.0212837211</v>
      </c>
      <c r="H25" s="2">
        <f t="shared" si="11"/>
        <v>1164174.9881873513</v>
      </c>
    </row>
    <row r="27" spans="1:8" x14ac:dyDescent="0.25">
      <c r="A27" s="23" t="s">
        <v>56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C7D4EC-3E53-4270-9B4B-C58D36C608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BCB1B-B5AA-46AC-BB47-79171C69B9F1}"/>
</file>

<file path=customXml/itemProps3.xml><?xml version="1.0" encoding="utf-8"?>
<ds:datastoreItem xmlns:ds="http://schemas.openxmlformats.org/officeDocument/2006/customXml" ds:itemID="{E0CA4FE7-1E2D-4056-AD11-46F8A6D24DDE}">
  <ds:schemaRefs>
    <ds:schemaRef ds:uri="http://schemas.microsoft.com/office/2006/metadata/properties"/>
    <ds:schemaRef ds:uri="http://purl.org/dc/dcmitype/"/>
    <ds:schemaRef ds:uri="http://schemas.microsoft.com/sharepoint/v3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7558938a-8a22-4524-afb0-58b165029303"/>
    <ds:schemaRef ds:uri="99180bc4-2f7d-45e7-9e22-353907fb92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Title</vt:lpstr>
      <vt:lpstr>Project Tax Summary</vt:lpstr>
      <vt:lpstr>Tax Analysis With Proj</vt:lpstr>
      <vt:lpstr>Tax Analysis No Proj</vt:lpstr>
      <vt:lpstr>Final 2019 Schedule E</vt:lpstr>
      <vt:lpstr>Pay 2019 Tax Rates</vt:lpstr>
      <vt:lpstr>Project Disposals</vt:lpstr>
      <vt:lpstr>Tax Depr - All Categories</vt:lpstr>
      <vt:lpstr>Tax Depr - Transmission</vt:lpstr>
      <vt:lpstr>Tax Depr - Distribution</vt:lpstr>
      <vt:lpstr>Abatement Estimates</vt:lpstr>
      <vt:lpstr>EV CCGT Depreciation</vt:lpstr>
      <vt:lpstr>All Property Depr</vt:lpstr>
      <vt:lpstr>Summary by Project - Transmissi</vt:lpstr>
      <vt:lpstr>Summary by Project - Distributi</vt:lpstr>
      <vt:lpstr>Total by Plan Years</vt:lpstr>
      <vt:lpstr>'Final 2019 Schedule E'!Print_Area</vt:lpstr>
      <vt:lpstr>'Project Disposals'!Print_Area</vt:lpstr>
      <vt:lpstr>'Summary by Project - Distributi'!Print_Area</vt:lpstr>
      <vt:lpstr>'Summary by Project - Transmissi'!Print_Area</vt:lpstr>
      <vt:lpstr>'Final 2019 Schedule E'!Print_Area_MI</vt:lpstr>
      <vt:lpstr>'Final 2019 Schedule E'!Print_Titles</vt:lpstr>
      <vt:lpstr>'Project Disposals'!Print_Titles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shie1j9</dc:creator>
  <cp:keywords/>
  <dc:description/>
  <cp:lastModifiedBy>Horn, Taylor</cp:lastModifiedBy>
  <cp:revision/>
  <dcterms:created xsi:type="dcterms:W3CDTF">2018-06-06T17:39:21Z</dcterms:created>
  <dcterms:modified xsi:type="dcterms:W3CDTF">2020-12-23T19:05:06Z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