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Horn\OneDrive - State of Indiana\Migrated_Home_Drive\FILINGS\"/>
    </mc:Choice>
  </mc:AlternateContent>
  <bookViews>
    <workbookView xWindow="-120" yWindow="-120" windowWidth="29040" windowHeight="15840"/>
  </bookViews>
  <sheets>
    <sheet name="Cover Sheet" sheetId="6" r:id="rId1"/>
    <sheet name="AWWAsurvey DutiesSCW" sheetId="1" r:id="rId2"/>
    <sheet name="SCW Board Decisions" sheetId="4" r:id="rId3"/>
    <sheet name="Sheet2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5" l="1"/>
  <c r="D15" i="5"/>
  <c r="D14" i="5"/>
  <c r="D13" i="5"/>
  <c r="D12" i="5"/>
  <c r="D11" i="5"/>
  <c r="D10" i="5"/>
  <c r="D9" i="5"/>
  <c r="C16" i="5"/>
  <c r="E18" i="4" l="1"/>
  <c r="D18" i="4"/>
  <c r="D20" i="4" s="1"/>
  <c r="F16" i="4"/>
  <c r="F15" i="4"/>
  <c r="F14" i="4"/>
  <c r="F13" i="4"/>
  <c r="F12" i="4"/>
  <c r="C12" i="4"/>
  <c r="F11" i="4"/>
  <c r="F10" i="4"/>
  <c r="F9" i="4"/>
  <c r="F8" i="4"/>
  <c r="C8" i="4"/>
  <c r="F7" i="4"/>
  <c r="C7" i="4"/>
  <c r="F6" i="4"/>
  <c r="C6" i="4"/>
  <c r="F5" i="4"/>
  <c r="C5" i="4"/>
  <c r="C18" i="4" l="1"/>
  <c r="C19" i="4" s="1"/>
  <c r="F18" i="4"/>
  <c r="F19" i="4"/>
  <c r="F20" i="4"/>
  <c r="F22" i="4" s="1"/>
  <c r="D19" i="4"/>
  <c r="D22" i="4" s="1"/>
  <c r="C20" i="4" l="1"/>
  <c r="C22" i="4" s="1"/>
  <c r="D24" i="1"/>
  <c r="E22" i="4" l="1"/>
  <c r="F24" i="4"/>
  <c r="D24" i="4"/>
  <c r="D14" i="1" l="1"/>
  <c r="D13" i="1"/>
  <c r="D12" i="1"/>
  <c r="D11" i="1"/>
  <c r="D10" i="1"/>
  <c r="V25" i="1" l="1"/>
  <c r="J8" i="1"/>
  <c r="S19" i="1"/>
  <c r="A25" i="1" l="1"/>
  <c r="S25" i="1"/>
  <c r="P25" i="1"/>
  <c r="M25" i="1"/>
  <c r="J25" i="1"/>
  <c r="G25" i="1"/>
  <c r="D25" i="1"/>
  <c r="V17" i="1"/>
  <c r="V24" i="1" s="1"/>
  <c r="S17" i="1"/>
  <c r="S18" i="1"/>
  <c r="P18" i="1"/>
  <c r="P17" i="1"/>
  <c r="M19" i="1"/>
  <c r="M18" i="1"/>
  <c r="M17" i="1"/>
  <c r="J18" i="1"/>
  <c r="J17" i="1"/>
  <c r="J24" i="1" s="1"/>
  <c r="G20" i="1"/>
  <c r="G19" i="1"/>
  <c r="G18" i="1"/>
  <c r="G17" i="1"/>
  <c r="D22" i="1"/>
  <c r="D21" i="1"/>
  <c r="D20" i="1"/>
  <c r="D19" i="1"/>
  <c r="D18" i="1"/>
  <c r="D17" i="1"/>
  <c r="G24" i="1" l="1"/>
  <c r="P24" i="1"/>
  <c r="M24" i="1"/>
  <c r="S24" i="1"/>
  <c r="A24" i="1" l="1"/>
  <c r="A27" i="1" s="1"/>
  <c r="A28" i="1" s="1"/>
</calcChain>
</file>

<file path=xl/sharedStrings.xml><?xml version="1.0" encoding="utf-8"?>
<sst xmlns="http://schemas.openxmlformats.org/spreadsheetml/2006/main" count="131" uniqueCount="65">
  <si>
    <t>Scott</t>
  </si>
  <si>
    <t>Jason</t>
  </si>
  <si>
    <t>Aaron</t>
  </si>
  <si>
    <t>Heidi</t>
  </si>
  <si>
    <t>Michael</t>
  </si>
  <si>
    <t>Emily H</t>
  </si>
  <si>
    <t>Emily C</t>
  </si>
  <si>
    <t xml:space="preserve">Isaac </t>
  </si>
  <si>
    <t>Stephen</t>
  </si>
  <si>
    <t>Scott H</t>
  </si>
  <si>
    <t>Paige</t>
  </si>
  <si>
    <t>A170/P95/MAX</t>
  </si>
  <si>
    <t>A170/P95/MIN</t>
  </si>
  <si>
    <t>A200/P101/MAX</t>
  </si>
  <si>
    <t>D100/P131/MAX</t>
  </si>
  <si>
    <t>A200/P101/MIN</t>
  </si>
  <si>
    <t>D140/P147/MAX</t>
  </si>
  <si>
    <t>D250/P171/MIN</t>
  </si>
  <si>
    <t>D270/P177/MAX</t>
  </si>
  <si>
    <t>L100/P195/MAX</t>
  </si>
  <si>
    <t>L110/P203/MAX</t>
  </si>
  <si>
    <t>L145/P229/MAX</t>
  </si>
  <si>
    <t>T110-P253/MAX</t>
  </si>
  <si>
    <t>L115/P207/MAX</t>
  </si>
  <si>
    <t>T120/P257/MAX</t>
  </si>
  <si>
    <t>NAME</t>
  </si>
  <si>
    <t>JOB/PAGE/RANGE</t>
  </si>
  <si>
    <t>SCOTT</t>
  </si>
  <si>
    <t>JASON</t>
  </si>
  <si>
    <t>AARON</t>
  </si>
  <si>
    <t>HEIDI</t>
  </si>
  <si>
    <t>MICHAEL</t>
  </si>
  <si>
    <t>EMILY HOBSON</t>
  </si>
  <si>
    <t>ISAAC</t>
  </si>
  <si>
    <t>%</t>
  </si>
  <si>
    <t>D210/P153/NO DATA</t>
  </si>
  <si>
    <t>Current</t>
  </si>
  <si>
    <t>Per AWWA Survey</t>
  </si>
  <si>
    <t>CSR lead</t>
  </si>
  <si>
    <t>1,000 hrs</t>
  </si>
  <si>
    <t>D130/P147/MAX</t>
  </si>
  <si>
    <t>Daisy</t>
  </si>
  <si>
    <t>Employee</t>
  </si>
  <si>
    <t>SCW</t>
  </si>
  <si>
    <t>SS tax - 7.65%</t>
  </si>
  <si>
    <t>Retirement - 9%***</t>
  </si>
  <si>
    <t>Total projected impact</t>
  </si>
  <si>
    <t xml:space="preserve">AWWA </t>
  </si>
  <si>
    <t>2019 Survey</t>
  </si>
  <si>
    <t>Average Wage</t>
  </si>
  <si>
    <t xml:space="preserve">Heidi is a Manager, place Jason &amp; Aaron as peers. Restructure staff based on Duties. </t>
  </si>
  <si>
    <t>Isaac (part-time) &amp; Emily H are MIN average. Scott, Jason, Aaron, Heidi and Michael are at least MAX average.</t>
  </si>
  <si>
    <t>The above figures are based on AWWA, regional utility competitors and Department of Labor information.</t>
  </si>
  <si>
    <t>The last major competitive wage adjustment on our employees was 2000. Office 10% &amp; Maintenance 25%.</t>
  </si>
  <si>
    <t>Board = 16% Decision</t>
  </si>
  <si>
    <t>Taylor</t>
  </si>
  <si>
    <t>Effective Later Date</t>
  </si>
  <si>
    <t>Effective Immediately</t>
  </si>
  <si>
    <t>Notes: We must adjust wages to be Competitive, Gain, Train and Retain employees. Local utilities are in the process as well.</t>
  </si>
  <si>
    <t>Decision</t>
  </si>
  <si>
    <t>Proposal</t>
  </si>
  <si>
    <t>Aug 27 2019</t>
  </si>
  <si>
    <t>Cause No. 45363 U</t>
  </si>
  <si>
    <t>Silver Creek Water</t>
  </si>
  <si>
    <t>Wage and Salary 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</si>
</sst>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u val="doubleAccounting"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43" fontId="1" fillId="0" borderId="0" xfId="0" applyNumberFormat="1" applyFont="1"/>
    <xf numFmtId="43" fontId="1" fillId="0" borderId="0" xfId="0" applyNumberFormat="1" applyFont="1" applyAlignment="1">
      <alignment horizontal="center"/>
    </xf>
    <xf numFmtId="10" fontId="0" fillId="0" borderId="0" xfId="0" applyNumberFormat="1"/>
    <xf numFmtId="43" fontId="0" fillId="0" borderId="0" xfId="0" applyNumberFormat="1" applyAlignment="1">
      <alignment horizontal="center"/>
    </xf>
    <xf numFmtId="14" fontId="0" fillId="0" borderId="0" xfId="0" applyNumberFormat="1"/>
    <xf numFmtId="43" fontId="2" fillId="0" borderId="0" xfId="0" applyNumberFormat="1" applyFont="1"/>
    <xf numFmtId="43" fontId="3" fillId="0" borderId="0" xfId="0" applyNumberFormat="1" applyFont="1"/>
    <xf numFmtId="43" fontId="2" fillId="0" borderId="0" xfId="0" applyNumberFormat="1" applyFont="1" applyAlignment="1">
      <alignment horizontal="center"/>
    </xf>
    <xf numFmtId="43" fontId="0" fillId="0" borderId="0" xfId="0" applyNumberFormat="1" applyFill="1"/>
    <xf numFmtId="43" fontId="4" fillId="0" borderId="0" xfId="0" applyNumberFormat="1" applyFont="1"/>
    <xf numFmtId="0" fontId="0" fillId="0" borderId="0" xfId="0" applyFill="1"/>
    <xf numFmtId="2" fontId="0" fillId="0" borderId="0" xfId="0" applyNumberFormat="1"/>
    <xf numFmtId="4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</xdr:row>
      <xdr:rowOff>114300</xdr:rowOff>
    </xdr:from>
    <xdr:to>
      <xdr:col>3</xdr:col>
      <xdr:colOff>28861</xdr:colOff>
      <xdr:row>8</xdr:row>
      <xdr:rowOff>85861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14375"/>
          <a:ext cx="2048161" cy="971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C10" sqref="C10"/>
    </sheetView>
  </sheetViews>
  <sheetFormatPr defaultRowHeight="15.7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workbookViewId="0">
      <selection activeCell="D18" sqref="D18"/>
    </sheetView>
  </sheetViews>
  <sheetFormatPr defaultRowHeight="15.75" x14ac:dyDescent="0.25"/>
  <cols>
    <col min="1" max="1" width="11.125" bestFit="1" customWidth="1"/>
    <col min="3" max="3" width="18.625" bestFit="1" customWidth="1"/>
    <col min="4" max="4" width="18.625" style="4" customWidth="1"/>
    <col min="5" max="5" width="6.625" customWidth="1"/>
    <col min="6" max="6" width="18.625" bestFit="1" customWidth="1"/>
    <col min="7" max="7" width="18.625" style="4" customWidth="1"/>
    <col min="8" max="8" width="6.625" customWidth="1"/>
    <col min="9" max="9" width="16.5" bestFit="1" customWidth="1"/>
    <col min="10" max="10" width="16.5" style="4" customWidth="1"/>
    <col min="11" max="11" width="6.625" customWidth="1"/>
    <col min="12" max="12" width="16.5" bestFit="1" customWidth="1"/>
    <col min="13" max="13" width="16.5" style="4" customWidth="1"/>
    <col min="14" max="14" width="6.625" customWidth="1"/>
    <col min="15" max="15" width="16.5" bestFit="1" customWidth="1"/>
    <col min="16" max="16" width="16.5" style="4" customWidth="1"/>
    <col min="17" max="17" width="6.625" customWidth="1"/>
    <col min="18" max="18" width="16.5" bestFit="1" customWidth="1"/>
    <col min="19" max="19" width="16.5" style="4" customWidth="1"/>
    <col min="20" max="20" width="6.625" customWidth="1"/>
    <col min="21" max="21" width="14.625" customWidth="1"/>
    <col min="22" max="22" width="10.125" style="4" bestFit="1" customWidth="1"/>
  </cols>
  <sheetData>
    <row r="1" spans="2:22" x14ac:dyDescent="0.25">
      <c r="E1" s="2"/>
      <c r="H1" s="2"/>
      <c r="K1" s="2"/>
      <c r="N1" s="2"/>
      <c r="Q1" s="2"/>
      <c r="T1" s="2"/>
      <c r="V1" s="6"/>
    </row>
    <row r="2" spans="2:22" x14ac:dyDescent="0.25">
      <c r="B2" s="1" t="s">
        <v>25</v>
      </c>
      <c r="C2" s="1" t="s">
        <v>26</v>
      </c>
      <c r="D2" s="5"/>
      <c r="E2" s="2"/>
      <c r="F2" s="1" t="s">
        <v>26</v>
      </c>
      <c r="G2" s="5"/>
      <c r="H2" s="2"/>
      <c r="I2" s="1" t="s">
        <v>26</v>
      </c>
      <c r="J2" s="5"/>
      <c r="K2" s="2"/>
      <c r="L2" s="1" t="s">
        <v>26</v>
      </c>
      <c r="M2" s="5"/>
      <c r="N2" s="2"/>
      <c r="O2" s="1" t="s">
        <v>26</v>
      </c>
      <c r="P2" s="5"/>
      <c r="Q2" s="2"/>
      <c r="R2" s="1" t="s">
        <v>26</v>
      </c>
      <c r="S2" s="5"/>
      <c r="T2" s="2"/>
      <c r="U2" s="1" t="s">
        <v>26</v>
      </c>
      <c r="V2" s="6"/>
    </row>
    <row r="3" spans="2:22" x14ac:dyDescent="0.25">
      <c r="B3" t="s">
        <v>0</v>
      </c>
      <c r="C3" t="s">
        <v>14</v>
      </c>
      <c r="D3" s="14">
        <v>88677</v>
      </c>
      <c r="F3" t="s">
        <v>35</v>
      </c>
      <c r="G3" s="4">
        <v>89146</v>
      </c>
      <c r="I3" t="s">
        <v>18</v>
      </c>
      <c r="J3" s="14">
        <v>69519</v>
      </c>
      <c r="L3" t="s">
        <v>19</v>
      </c>
      <c r="M3" s="14">
        <v>133078</v>
      </c>
      <c r="O3" t="s">
        <v>20</v>
      </c>
      <c r="P3" s="14">
        <v>121910</v>
      </c>
      <c r="R3" t="s">
        <v>23</v>
      </c>
      <c r="S3" s="14">
        <v>128291</v>
      </c>
      <c r="U3" t="s">
        <v>24</v>
      </c>
      <c r="V3" s="14">
        <v>82910</v>
      </c>
    </row>
    <row r="4" spans="2:22" x14ac:dyDescent="0.25">
      <c r="B4" t="s">
        <v>1</v>
      </c>
      <c r="C4" t="s">
        <v>16</v>
      </c>
      <c r="D4" s="14">
        <v>69705</v>
      </c>
      <c r="F4" t="s">
        <v>35</v>
      </c>
      <c r="G4" s="4">
        <v>89146</v>
      </c>
      <c r="I4" t="s">
        <v>18</v>
      </c>
      <c r="J4" s="14">
        <v>69519</v>
      </c>
      <c r="L4" t="s">
        <v>22</v>
      </c>
      <c r="M4" s="4">
        <v>71979</v>
      </c>
      <c r="O4" t="s">
        <v>24</v>
      </c>
      <c r="P4" s="14">
        <v>82910</v>
      </c>
    </row>
    <row r="5" spans="2:22" x14ac:dyDescent="0.25">
      <c r="B5" t="s">
        <v>2</v>
      </c>
      <c r="C5" t="s">
        <v>16</v>
      </c>
      <c r="D5" s="14">
        <v>69705</v>
      </c>
      <c r="F5" t="s">
        <v>35</v>
      </c>
      <c r="G5" s="4">
        <v>89146</v>
      </c>
      <c r="I5" t="s">
        <v>18</v>
      </c>
      <c r="J5" s="14">
        <v>69519</v>
      </c>
    </row>
    <row r="6" spans="2:22" x14ac:dyDescent="0.25">
      <c r="B6" t="s">
        <v>3</v>
      </c>
      <c r="C6" t="s">
        <v>11</v>
      </c>
      <c r="D6" s="14">
        <v>78837</v>
      </c>
      <c r="F6" t="s">
        <v>13</v>
      </c>
      <c r="G6" s="14">
        <v>99229</v>
      </c>
      <c r="I6" t="s">
        <v>21</v>
      </c>
      <c r="J6" s="14">
        <v>101256</v>
      </c>
    </row>
    <row r="7" spans="2:22" x14ac:dyDescent="0.25">
      <c r="B7" t="s">
        <v>4</v>
      </c>
      <c r="C7" t="s">
        <v>40</v>
      </c>
      <c r="D7" s="14">
        <v>57144</v>
      </c>
      <c r="F7" t="s">
        <v>35</v>
      </c>
      <c r="G7" s="14">
        <v>89146</v>
      </c>
      <c r="I7" t="s">
        <v>18</v>
      </c>
      <c r="J7" s="14">
        <v>69519</v>
      </c>
    </row>
    <row r="8" spans="2:22" x14ac:dyDescent="0.25">
      <c r="B8" t="s">
        <v>5</v>
      </c>
      <c r="C8" t="s">
        <v>12</v>
      </c>
      <c r="D8" s="14">
        <v>59078</v>
      </c>
      <c r="F8" t="s">
        <v>15</v>
      </c>
      <c r="G8" s="14">
        <v>66883</v>
      </c>
      <c r="I8" t="s">
        <v>38</v>
      </c>
      <c r="J8" s="4">
        <f>20*2080</f>
        <v>41600</v>
      </c>
    </row>
    <row r="9" spans="2:22" x14ac:dyDescent="0.25">
      <c r="B9" t="s">
        <v>7</v>
      </c>
      <c r="C9" t="s">
        <v>17</v>
      </c>
      <c r="D9" s="14">
        <v>45961</v>
      </c>
      <c r="G9" s="14"/>
    </row>
    <row r="10" spans="2:22" x14ac:dyDescent="0.25">
      <c r="B10" t="s">
        <v>8</v>
      </c>
      <c r="C10">
        <v>16</v>
      </c>
      <c r="D10" s="4">
        <f>C10*2080</f>
        <v>33280</v>
      </c>
    </row>
    <row r="11" spans="2:22" x14ac:dyDescent="0.25">
      <c r="B11" t="s">
        <v>9</v>
      </c>
      <c r="C11">
        <v>16</v>
      </c>
      <c r="D11" s="4">
        <f>C11*2080</f>
        <v>33280</v>
      </c>
    </row>
    <row r="12" spans="2:22" x14ac:dyDescent="0.25">
      <c r="B12" t="s">
        <v>10</v>
      </c>
      <c r="C12">
        <v>13</v>
      </c>
      <c r="D12" s="4">
        <f>C12*2080</f>
        <v>27040</v>
      </c>
    </row>
    <row r="13" spans="2:22" x14ac:dyDescent="0.25">
      <c r="B13" t="s">
        <v>6</v>
      </c>
      <c r="C13">
        <v>16.97</v>
      </c>
      <c r="D13" s="4">
        <f>C13*2080</f>
        <v>35297.599999999999</v>
      </c>
    </row>
    <row r="14" spans="2:22" x14ac:dyDescent="0.25">
      <c r="B14" t="s">
        <v>41</v>
      </c>
      <c r="C14">
        <v>13</v>
      </c>
      <c r="D14" s="4">
        <f>C14*2080</f>
        <v>27040</v>
      </c>
    </row>
    <row r="16" spans="2:22" x14ac:dyDescent="0.25">
      <c r="B16" s="3" t="s">
        <v>34</v>
      </c>
      <c r="C16" s="1" t="s">
        <v>27</v>
      </c>
      <c r="D16" s="5"/>
      <c r="E16" s="3" t="s">
        <v>34</v>
      </c>
      <c r="F16" s="1" t="s">
        <v>28</v>
      </c>
      <c r="G16" s="5"/>
      <c r="H16" s="3" t="s">
        <v>34</v>
      </c>
      <c r="I16" s="1" t="s">
        <v>29</v>
      </c>
      <c r="J16" s="5"/>
      <c r="K16" s="3" t="s">
        <v>34</v>
      </c>
      <c r="L16" s="1" t="s">
        <v>30</v>
      </c>
      <c r="M16" s="5"/>
      <c r="N16" s="3" t="s">
        <v>34</v>
      </c>
      <c r="O16" s="1" t="s">
        <v>31</v>
      </c>
      <c r="P16" s="5"/>
      <c r="Q16" s="3" t="s">
        <v>34</v>
      </c>
      <c r="R16" s="1" t="s">
        <v>32</v>
      </c>
      <c r="S16" s="5"/>
      <c r="T16" s="3" t="s">
        <v>34</v>
      </c>
      <c r="U16" s="1" t="s">
        <v>33</v>
      </c>
    </row>
    <row r="17" spans="1:22" x14ac:dyDescent="0.25">
      <c r="B17" s="3">
        <v>70</v>
      </c>
      <c r="C17" t="s">
        <v>14</v>
      </c>
      <c r="D17" s="4">
        <f>D3*B17/100</f>
        <v>62073.9</v>
      </c>
      <c r="E17" s="3">
        <v>80</v>
      </c>
      <c r="F17" t="s">
        <v>16</v>
      </c>
      <c r="G17" s="4">
        <f>D4*E17/100</f>
        <v>55764</v>
      </c>
      <c r="H17" s="3">
        <v>80</v>
      </c>
      <c r="I17" t="s">
        <v>16</v>
      </c>
      <c r="J17" s="4">
        <f>D5*H17/100</f>
        <v>55764</v>
      </c>
      <c r="K17" s="3">
        <v>30</v>
      </c>
      <c r="L17" t="s">
        <v>11</v>
      </c>
      <c r="M17" s="4">
        <f>D6*K17/100</f>
        <v>23651.1</v>
      </c>
      <c r="N17" s="3">
        <v>50</v>
      </c>
      <c r="O17" t="s">
        <v>40</v>
      </c>
      <c r="P17" s="4">
        <f>D7*N17/100</f>
        <v>28572</v>
      </c>
      <c r="Q17" s="3">
        <v>95</v>
      </c>
      <c r="R17" t="s">
        <v>12</v>
      </c>
      <c r="S17" s="4">
        <f>D8*Q17/100</f>
        <v>56124.1</v>
      </c>
      <c r="T17" s="3">
        <v>100</v>
      </c>
      <c r="U17" t="s">
        <v>17</v>
      </c>
      <c r="V17" s="4">
        <f>D9</f>
        <v>45961</v>
      </c>
    </row>
    <row r="18" spans="1:22" x14ac:dyDescent="0.25">
      <c r="B18" s="3">
        <v>5</v>
      </c>
      <c r="C18" t="s">
        <v>18</v>
      </c>
      <c r="D18" s="4">
        <f>J3*B18/100</f>
        <v>3475.95</v>
      </c>
      <c r="E18" s="3">
        <v>5</v>
      </c>
      <c r="F18" t="s">
        <v>18</v>
      </c>
      <c r="G18" s="4">
        <f>J4*E18/100</f>
        <v>3475.95</v>
      </c>
      <c r="H18" s="3">
        <v>20</v>
      </c>
      <c r="I18" t="s">
        <v>18</v>
      </c>
      <c r="J18" s="4">
        <f>J5*H18/100</f>
        <v>13903.8</v>
      </c>
      <c r="K18" s="3">
        <v>55</v>
      </c>
      <c r="L18" t="s">
        <v>13</v>
      </c>
      <c r="M18" s="4">
        <f>G6*K18/100</f>
        <v>54575.95</v>
      </c>
      <c r="N18" s="3">
        <v>50</v>
      </c>
      <c r="O18" t="s">
        <v>18</v>
      </c>
      <c r="P18" s="4">
        <f>J7*N18/100</f>
        <v>34759.5</v>
      </c>
      <c r="Q18" s="3">
        <v>5</v>
      </c>
      <c r="R18" t="s">
        <v>15</v>
      </c>
      <c r="S18" s="4">
        <f>G6*Q18/100</f>
        <v>4961.45</v>
      </c>
    </row>
    <row r="19" spans="1:22" x14ac:dyDescent="0.25">
      <c r="B19" s="3">
        <v>10</v>
      </c>
      <c r="C19" t="s">
        <v>19</v>
      </c>
      <c r="D19" s="4">
        <f>M3*B19/100</f>
        <v>13307.8</v>
      </c>
      <c r="E19" s="3">
        <v>10</v>
      </c>
      <c r="F19" t="s">
        <v>22</v>
      </c>
      <c r="G19" s="4">
        <f>M4*E19/100</f>
        <v>7197.9</v>
      </c>
      <c r="K19" s="3">
        <v>15</v>
      </c>
      <c r="L19" t="s">
        <v>21</v>
      </c>
      <c r="M19" s="4">
        <f>J6*K19/100</f>
        <v>15188.4</v>
      </c>
      <c r="Q19" s="3">
        <v>0</v>
      </c>
      <c r="R19" t="s">
        <v>38</v>
      </c>
      <c r="S19" s="4">
        <f>J8*Q19/100</f>
        <v>0</v>
      </c>
    </row>
    <row r="20" spans="1:22" x14ac:dyDescent="0.25">
      <c r="B20" s="3">
        <v>5</v>
      </c>
      <c r="C20" t="s">
        <v>20</v>
      </c>
      <c r="D20" s="4">
        <f>P3*B20/100</f>
        <v>6095.5</v>
      </c>
      <c r="E20" s="3">
        <v>5</v>
      </c>
      <c r="F20" t="s">
        <v>24</v>
      </c>
      <c r="G20" s="4">
        <f>P4*E20/100</f>
        <v>4145.5</v>
      </c>
    </row>
    <row r="21" spans="1:22" x14ac:dyDescent="0.25">
      <c r="B21" s="3">
        <v>5</v>
      </c>
      <c r="C21" t="s">
        <v>23</v>
      </c>
      <c r="D21" s="4">
        <f>S3*B21/100</f>
        <v>6414.55</v>
      </c>
    </row>
    <row r="22" spans="1:22" x14ac:dyDescent="0.25">
      <c r="B22" s="3">
        <v>5</v>
      </c>
      <c r="C22" t="s">
        <v>24</v>
      </c>
      <c r="D22" s="4">
        <f>V3*B22/100</f>
        <v>4145.5</v>
      </c>
    </row>
    <row r="24" spans="1:22" x14ac:dyDescent="0.25">
      <c r="A24" s="4">
        <f>SUM(D24:V24)</f>
        <v>499557.84999999992</v>
      </c>
      <c r="C24" t="s">
        <v>37</v>
      </c>
      <c r="D24" s="4">
        <f>SUM(D17:D22)</f>
        <v>95513.200000000012</v>
      </c>
      <c r="G24" s="4">
        <f>SUM(G17:G22)</f>
        <v>70583.349999999991</v>
      </c>
      <c r="J24" s="13">
        <f>SUM(J17:J22)</f>
        <v>69667.8</v>
      </c>
      <c r="K24" s="15"/>
      <c r="L24" s="15"/>
      <c r="M24" s="13">
        <f>SUM(M17:M22)</f>
        <v>93415.449999999983</v>
      </c>
      <c r="N24" s="15"/>
      <c r="O24" s="15"/>
      <c r="P24" s="13">
        <f>SUM(P17:P22)</f>
        <v>63331.5</v>
      </c>
      <c r="S24" s="4">
        <f>SUM(S17:S22)</f>
        <v>61085.549999999996</v>
      </c>
      <c r="V24" s="4">
        <f>SUM(V17:V22)</f>
        <v>45961</v>
      </c>
    </row>
    <row r="25" spans="1:22" x14ac:dyDescent="0.25">
      <c r="A25" s="4">
        <f>SUM(D25:V25)</f>
        <v>383933.6</v>
      </c>
      <c r="C25" t="s">
        <v>36</v>
      </c>
      <c r="D25" s="4">
        <f>44.01*2080</f>
        <v>91540.800000000003</v>
      </c>
      <c r="G25" s="4">
        <f>31.12*2080</f>
        <v>64729.599999999999</v>
      </c>
      <c r="J25" s="13">
        <f>27.08*2080</f>
        <v>56326.399999999994</v>
      </c>
      <c r="K25" s="15"/>
      <c r="L25" s="15"/>
      <c r="M25" s="13">
        <f>32.72*2080</f>
        <v>68057.599999999991</v>
      </c>
      <c r="N25" s="15"/>
      <c r="O25" s="15"/>
      <c r="P25" s="13">
        <f>23.24*2080</f>
        <v>48339.199999999997</v>
      </c>
      <c r="S25" s="4">
        <f>18*2080</f>
        <v>37440</v>
      </c>
      <c r="U25" t="s">
        <v>39</v>
      </c>
      <c r="V25" s="4">
        <f>17.5*1000</f>
        <v>17500</v>
      </c>
    </row>
    <row r="27" spans="1:22" x14ac:dyDescent="0.25">
      <c r="A27" s="4">
        <f>A24-A25</f>
        <v>115624.24999999994</v>
      </c>
    </row>
    <row r="28" spans="1:22" x14ac:dyDescent="0.25">
      <c r="A28" s="7">
        <f>A27/A24</f>
        <v>0.2314531740418051</v>
      </c>
    </row>
  </sheetData>
  <pageMargins left="0.21" right="0.17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zoomScale="110" zoomScaleNormal="110" workbookViewId="0">
      <selection activeCell="J19" sqref="J19"/>
    </sheetView>
  </sheetViews>
  <sheetFormatPr defaultRowHeight="15.75" x14ac:dyDescent="0.25"/>
  <cols>
    <col min="1" max="1" width="9.75" customWidth="1"/>
    <col min="2" max="2" width="9.25" customWidth="1"/>
    <col min="3" max="3" width="11.125" bestFit="1" customWidth="1"/>
    <col min="4" max="4" width="11.625" bestFit="1" customWidth="1"/>
    <col min="5" max="5" width="19.125" customWidth="1"/>
    <col min="6" max="6" width="12.25" customWidth="1"/>
    <col min="7" max="7" width="5" customWidth="1"/>
    <col min="8" max="8" width="10.75" customWidth="1"/>
    <col min="9" max="9" width="19.125" bestFit="1" customWidth="1"/>
    <col min="10" max="10" width="17.25" bestFit="1" customWidth="1"/>
    <col min="12" max="12" width="11.125" bestFit="1" customWidth="1"/>
  </cols>
  <sheetData>
    <row r="1" spans="1:13" x14ac:dyDescent="0.25">
      <c r="A1" t="s">
        <v>42</v>
      </c>
      <c r="C1" s="3" t="s">
        <v>43</v>
      </c>
      <c r="D1" s="3" t="s">
        <v>43</v>
      </c>
      <c r="E1" s="3" t="s">
        <v>43</v>
      </c>
      <c r="F1" s="3" t="s">
        <v>47</v>
      </c>
    </row>
    <row r="2" spans="1:13" x14ac:dyDescent="0.25">
      <c r="C2" s="3">
        <v>2019</v>
      </c>
      <c r="D2" s="3" t="s">
        <v>60</v>
      </c>
      <c r="E2" s="3" t="s">
        <v>59</v>
      </c>
      <c r="F2" s="3" t="s">
        <v>48</v>
      </c>
      <c r="H2" s="3" t="s">
        <v>61</v>
      </c>
      <c r="I2" s="3" t="s">
        <v>57</v>
      </c>
      <c r="J2" s="3" t="s">
        <v>56</v>
      </c>
    </row>
    <row r="3" spans="1:13" x14ac:dyDescent="0.25">
      <c r="D3" s="3">
        <v>2020</v>
      </c>
      <c r="E3" t="s">
        <v>54</v>
      </c>
      <c r="F3" t="s">
        <v>49</v>
      </c>
    </row>
    <row r="4" spans="1:13" x14ac:dyDescent="0.25">
      <c r="D4" s="3"/>
    </row>
    <row r="5" spans="1:13" x14ac:dyDescent="0.25">
      <c r="A5" t="s">
        <v>0</v>
      </c>
      <c r="C5" s="4">
        <f>'AWWAsurvey DutiesSCW'!D25</f>
        <v>91540.800000000003</v>
      </c>
      <c r="D5" s="17">
        <v>102000</v>
      </c>
      <c r="E5" s="4">
        <v>102000</v>
      </c>
      <c r="F5" s="13">
        <f>'AWWAsurvey DutiesSCW'!D24</f>
        <v>95513.200000000012</v>
      </c>
      <c r="G5" s="13"/>
      <c r="H5" s="13"/>
      <c r="I5" s="4">
        <v>102000</v>
      </c>
      <c r="J5" s="4"/>
      <c r="K5" s="4"/>
    </row>
    <row r="6" spans="1:13" x14ac:dyDescent="0.25">
      <c r="A6" t="s">
        <v>1</v>
      </c>
      <c r="C6" s="4">
        <f>'AWWAsurvey DutiesSCW'!G25</f>
        <v>64729.599999999999</v>
      </c>
      <c r="D6" s="4">
        <v>70000</v>
      </c>
      <c r="E6" s="4">
        <v>69500</v>
      </c>
      <c r="F6" s="4">
        <f>'AWWAsurvey DutiesSCW'!G24</f>
        <v>70583.349999999991</v>
      </c>
      <c r="G6" s="13"/>
      <c r="H6" s="13"/>
      <c r="I6" s="4">
        <v>69500</v>
      </c>
      <c r="J6" s="4"/>
      <c r="K6" s="4"/>
    </row>
    <row r="7" spans="1:13" x14ac:dyDescent="0.25">
      <c r="A7" t="s">
        <v>2</v>
      </c>
      <c r="C7" s="4">
        <f>'AWWAsurvey DutiesSCW'!J25</f>
        <v>56326.399999999994</v>
      </c>
      <c r="D7" s="4">
        <v>70000</v>
      </c>
      <c r="E7" s="4">
        <v>69500</v>
      </c>
      <c r="F7" s="4">
        <f>'AWWAsurvey DutiesSCW'!J24</f>
        <v>69667.8</v>
      </c>
      <c r="G7" s="13"/>
      <c r="H7" s="13"/>
      <c r="I7" s="4">
        <v>69500</v>
      </c>
      <c r="J7" s="4"/>
      <c r="K7" s="4"/>
    </row>
    <row r="8" spans="1:13" x14ac:dyDescent="0.25">
      <c r="A8" t="s">
        <v>3</v>
      </c>
      <c r="C8" s="4">
        <f>'AWWAsurvey DutiesSCW'!M25</f>
        <v>68057.599999999991</v>
      </c>
      <c r="D8" s="17">
        <v>95000</v>
      </c>
      <c r="E8" s="4">
        <v>95000</v>
      </c>
      <c r="F8" s="4">
        <f>'AWWAsurvey DutiesSCW'!M24</f>
        <v>93415.449999999983</v>
      </c>
      <c r="G8" s="13"/>
      <c r="H8" s="13"/>
      <c r="I8" s="4">
        <v>95000</v>
      </c>
      <c r="J8" s="4"/>
      <c r="K8" s="4"/>
    </row>
    <row r="9" spans="1:13" x14ac:dyDescent="0.25">
      <c r="A9" t="s">
        <v>4</v>
      </c>
      <c r="C9" s="4">
        <v>48339.199999999997</v>
      </c>
      <c r="D9" s="4">
        <v>63000</v>
      </c>
      <c r="E9" s="4">
        <v>51839.199999999997</v>
      </c>
      <c r="F9" s="4">
        <f>'AWWAsurvey DutiesSCW'!P24</f>
        <v>63331.5</v>
      </c>
      <c r="G9" s="13"/>
      <c r="H9" s="13"/>
      <c r="I9" s="4">
        <v>51839.199999999997</v>
      </c>
      <c r="J9" s="4"/>
      <c r="K9" s="4"/>
      <c r="L9" s="4"/>
      <c r="M9" s="4"/>
    </row>
    <row r="10" spans="1:13" x14ac:dyDescent="0.25">
      <c r="A10" t="s">
        <v>5</v>
      </c>
      <c r="C10" s="4">
        <v>37440</v>
      </c>
      <c r="D10" s="4">
        <v>42000</v>
      </c>
      <c r="E10" s="4">
        <v>41600</v>
      </c>
      <c r="F10" s="4">
        <f t="shared" ref="F10:F16" si="0">D10</f>
        <v>42000</v>
      </c>
      <c r="G10" s="4"/>
      <c r="H10" s="4"/>
      <c r="I10" s="4">
        <v>41600</v>
      </c>
      <c r="J10" s="4"/>
      <c r="K10" s="4"/>
      <c r="L10" s="4"/>
    </row>
    <row r="11" spans="1:13" x14ac:dyDescent="0.25">
      <c r="A11" t="s">
        <v>7</v>
      </c>
      <c r="C11" s="4">
        <v>17500</v>
      </c>
      <c r="D11" s="4">
        <v>23000</v>
      </c>
      <c r="E11" s="4">
        <v>20000</v>
      </c>
      <c r="F11" s="4">
        <f t="shared" si="0"/>
        <v>23000</v>
      </c>
      <c r="G11" s="4"/>
      <c r="H11" s="4"/>
      <c r="I11" s="4">
        <v>20000</v>
      </c>
      <c r="J11" s="4"/>
      <c r="K11" s="4"/>
      <c r="L11" s="4"/>
    </row>
    <row r="12" spans="1:13" x14ac:dyDescent="0.25">
      <c r="A12" t="s">
        <v>8</v>
      </c>
      <c r="C12" s="4">
        <f>33280</f>
        <v>33280</v>
      </c>
      <c r="D12" s="4">
        <v>38000</v>
      </c>
      <c r="E12" s="4">
        <v>37280</v>
      </c>
      <c r="F12" s="8">
        <f t="shared" si="0"/>
        <v>38000</v>
      </c>
      <c r="G12" s="4"/>
      <c r="H12" s="4"/>
      <c r="I12" s="4">
        <v>37280</v>
      </c>
      <c r="J12" s="4"/>
      <c r="K12" s="4"/>
      <c r="L12" s="4"/>
    </row>
    <row r="13" spans="1:13" x14ac:dyDescent="0.25">
      <c r="A13" t="s">
        <v>9</v>
      </c>
      <c r="C13" s="4">
        <v>33280</v>
      </c>
      <c r="D13" s="4">
        <v>36000</v>
      </c>
      <c r="E13" s="4">
        <v>36780</v>
      </c>
      <c r="F13" s="8">
        <f t="shared" si="0"/>
        <v>36000</v>
      </c>
      <c r="G13" s="4"/>
      <c r="H13" s="4"/>
      <c r="I13" s="4">
        <v>33280</v>
      </c>
      <c r="J13" s="4">
        <v>36780</v>
      </c>
      <c r="K13" s="4"/>
      <c r="L13" s="4"/>
    </row>
    <row r="14" spans="1:13" x14ac:dyDescent="0.25">
      <c r="A14" t="s">
        <v>55</v>
      </c>
      <c r="C14" s="4">
        <v>27040</v>
      </c>
      <c r="D14" s="4">
        <v>31200</v>
      </c>
      <c r="E14" s="4">
        <v>31200</v>
      </c>
      <c r="F14" s="8">
        <f t="shared" si="0"/>
        <v>31200</v>
      </c>
      <c r="G14" s="4"/>
      <c r="H14" s="4"/>
      <c r="I14" s="4">
        <v>31200</v>
      </c>
      <c r="J14" s="4"/>
      <c r="K14" s="4"/>
      <c r="L14" s="4"/>
    </row>
    <row r="15" spans="1:13" x14ac:dyDescent="0.25">
      <c r="A15" t="s">
        <v>6</v>
      </c>
      <c r="C15" s="4">
        <v>35306.75</v>
      </c>
      <c r="D15" s="4">
        <v>36000</v>
      </c>
      <c r="E15" s="4">
        <v>36306.75</v>
      </c>
      <c r="F15" s="8">
        <f t="shared" si="0"/>
        <v>36000</v>
      </c>
      <c r="G15" s="4"/>
      <c r="H15" s="4"/>
      <c r="I15" s="4">
        <v>35297.599999999999</v>
      </c>
      <c r="J15" s="4"/>
      <c r="K15" s="4"/>
      <c r="L15" s="4"/>
    </row>
    <row r="16" spans="1:13" ht="18" x14ac:dyDescent="0.4">
      <c r="A16" t="s">
        <v>41</v>
      </c>
      <c r="C16" s="10">
        <v>27040</v>
      </c>
      <c r="D16" s="10">
        <v>36000</v>
      </c>
      <c r="E16" s="4">
        <v>35040</v>
      </c>
      <c r="F16" s="12">
        <f t="shared" si="0"/>
        <v>36000</v>
      </c>
      <c r="G16" s="4"/>
      <c r="H16" s="4"/>
      <c r="I16" s="4">
        <v>35040</v>
      </c>
      <c r="J16" s="4"/>
      <c r="K16" s="4"/>
      <c r="L16" s="4"/>
    </row>
    <row r="17" spans="1:11" x14ac:dyDescent="0.25"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C18" s="4">
        <f>SUM(C5:C16)</f>
        <v>539880.35</v>
      </c>
      <c r="D18" s="4">
        <f>SUM(D5:D16)</f>
        <v>642200</v>
      </c>
      <c r="E18" s="4">
        <f>SUM(E5:E17)</f>
        <v>626045.94999999995</v>
      </c>
      <c r="F18" s="4">
        <f>SUM(F5:F16)</f>
        <v>634711.29999999993</v>
      </c>
      <c r="G18" s="7"/>
      <c r="H18" s="4"/>
      <c r="I18" s="4"/>
      <c r="J18" s="4"/>
      <c r="K18" s="4"/>
    </row>
    <row r="19" spans="1:11" x14ac:dyDescent="0.25">
      <c r="A19" t="s">
        <v>45</v>
      </c>
      <c r="C19" s="4">
        <f>C18*0.09</f>
        <v>48589.231499999994</v>
      </c>
      <c r="D19" s="4">
        <f>D18*0.09</f>
        <v>57798</v>
      </c>
      <c r="E19" s="4"/>
      <c r="F19" s="4">
        <f>F18*0.09</f>
        <v>57124.016999999993</v>
      </c>
      <c r="G19" s="4"/>
      <c r="H19" s="4"/>
      <c r="I19" s="4"/>
      <c r="J19" s="4"/>
      <c r="K19" s="4"/>
    </row>
    <row r="20" spans="1:11" ht="18" x14ac:dyDescent="0.4">
      <c r="A20" t="s">
        <v>44</v>
      </c>
      <c r="C20" s="10">
        <f>C18*0.0765</f>
        <v>41300.846774999998</v>
      </c>
      <c r="D20" s="10">
        <f>D18*0.0765</f>
        <v>49128.299999999996</v>
      </c>
      <c r="E20" s="4"/>
      <c r="F20" s="10">
        <f>F18*0.0765</f>
        <v>48555.414449999997</v>
      </c>
      <c r="G20" s="4"/>
      <c r="H20" s="4"/>
      <c r="I20" s="4"/>
      <c r="J20" s="4"/>
      <c r="K20" s="4"/>
    </row>
    <row r="21" spans="1:11" x14ac:dyDescent="0.25">
      <c r="C21" s="4"/>
      <c r="D21" s="4"/>
      <c r="E21" s="4"/>
      <c r="F21" s="4"/>
      <c r="G21" s="4"/>
      <c r="H21" s="4"/>
      <c r="I21" s="4"/>
      <c r="J21" s="4"/>
      <c r="K21" s="4"/>
    </row>
    <row r="22" spans="1:11" ht="18" x14ac:dyDescent="0.4">
      <c r="C22" s="11">
        <f>SUM(C18:C20)</f>
        <v>629770.42827499995</v>
      </c>
      <c r="D22" s="11">
        <f>SUM(D18:D20)</f>
        <v>749126.3</v>
      </c>
      <c r="E22" s="7">
        <f>(D22-C22)/C22</f>
        <v>0.18952282667817061</v>
      </c>
      <c r="F22" s="11">
        <f>SUM(F18:F20)</f>
        <v>740390.73144999996</v>
      </c>
      <c r="G22" s="7"/>
      <c r="H22" s="4"/>
      <c r="I22" s="4"/>
      <c r="J22" s="4"/>
      <c r="K22" s="4"/>
    </row>
    <row r="23" spans="1:11" x14ac:dyDescent="0.25">
      <c r="C23" s="4"/>
      <c r="D23" s="4"/>
      <c r="E23" s="4"/>
      <c r="F23" s="4"/>
      <c r="G23" s="4"/>
      <c r="H23" s="4"/>
      <c r="I23" s="4"/>
      <c r="J23" s="4"/>
      <c r="K23" s="4"/>
    </row>
    <row r="24" spans="1:11" ht="18" x14ac:dyDescent="0.4">
      <c r="A24" t="s">
        <v>46</v>
      </c>
      <c r="C24" s="4"/>
      <c r="D24" s="11">
        <f>D22-C22</f>
        <v>119355.87172500009</v>
      </c>
      <c r="E24" s="4"/>
      <c r="F24" s="11">
        <f>F22-C22</f>
        <v>110620.30317500001</v>
      </c>
      <c r="G24" s="4"/>
      <c r="H24" s="4"/>
      <c r="I24" s="4"/>
      <c r="J24" s="4"/>
      <c r="K24" s="4"/>
    </row>
    <row r="25" spans="1:11" x14ac:dyDescent="0.25">
      <c r="A25" t="s">
        <v>58</v>
      </c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t="s">
        <v>50</v>
      </c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t="s">
        <v>51</v>
      </c>
    </row>
    <row r="28" spans="1:11" x14ac:dyDescent="0.25">
      <c r="A28" t="s">
        <v>52</v>
      </c>
    </row>
    <row r="29" spans="1:11" x14ac:dyDescent="0.25">
      <c r="A29" t="s">
        <v>53</v>
      </c>
    </row>
    <row r="31" spans="1:11" x14ac:dyDescent="0.25">
      <c r="A31" s="9"/>
    </row>
  </sheetData>
  <printOptions gridLines="1"/>
  <pageMargins left="0.45" right="0.45" top="1.2" bottom="0.75" header="0.3" footer="0.3"/>
  <pageSetup scale="98" orientation="landscape" r:id="rId1"/>
  <headerFooter>
    <oddHeader>&amp;C&amp;16&amp;USilver Creek Water Corporation
Wage Adjustment Consideration based on AWWA Salary Survey, Regional competition and Labor Department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26" sqref="E26"/>
    </sheetView>
  </sheetViews>
  <sheetFormatPr defaultRowHeight="15.75" x14ac:dyDescent="0.25"/>
  <cols>
    <col min="3" max="3" width="8.75" style="16"/>
    <col min="4" max="4" width="13.75" style="16" customWidth="1"/>
  </cols>
  <sheetData>
    <row r="1" spans="1:4" x14ac:dyDescent="0.25">
      <c r="A1" t="s">
        <v>42</v>
      </c>
    </row>
    <row r="5" spans="1:4" x14ac:dyDescent="0.25">
      <c r="A5" t="s">
        <v>0</v>
      </c>
      <c r="B5">
        <v>102000</v>
      </c>
    </row>
    <row r="6" spans="1:4" x14ac:dyDescent="0.25">
      <c r="A6" t="s">
        <v>1</v>
      </c>
      <c r="B6">
        <v>69500</v>
      </c>
    </row>
    <row r="7" spans="1:4" x14ac:dyDescent="0.25">
      <c r="A7" t="s">
        <v>2</v>
      </c>
      <c r="B7">
        <v>69500</v>
      </c>
    </row>
    <row r="8" spans="1:4" x14ac:dyDescent="0.25">
      <c r="A8" t="s">
        <v>3</v>
      </c>
      <c r="B8">
        <v>95000</v>
      </c>
    </row>
    <row r="9" spans="1:4" x14ac:dyDescent="0.25">
      <c r="A9" t="s">
        <v>4</v>
      </c>
      <c r="C9" s="16">
        <v>24.92</v>
      </c>
      <c r="D9" s="16">
        <f>C9*2080</f>
        <v>51833.600000000006</v>
      </c>
    </row>
    <row r="10" spans="1:4" x14ac:dyDescent="0.25">
      <c r="A10" t="s">
        <v>5</v>
      </c>
      <c r="C10" s="16">
        <v>20</v>
      </c>
      <c r="D10" s="16">
        <f t="shared" ref="D10:D15" si="0">C10*2080</f>
        <v>41600</v>
      </c>
    </row>
    <row r="11" spans="1:4" x14ac:dyDescent="0.25">
      <c r="A11" t="s">
        <v>7</v>
      </c>
      <c r="D11" s="16">
        <f t="shared" si="0"/>
        <v>0</v>
      </c>
    </row>
    <row r="12" spans="1:4" x14ac:dyDescent="0.25">
      <c r="A12" t="s">
        <v>8</v>
      </c>
      <c r="C12" s="16">
        <v>16.920000000000002</v>
      </c>
      <c r="D12" s="16">
        <f t="shared" si="0"/>
        <v>35193.600000000006</v>
      </c>
    </row>
    <row r="13" spans="1:4" x14ac:dyDescent="0.25">
      <c r="A13" t="s">
        <v>9</v>
      </c>
      <c r="C13" s="16">
        <v>16</v>
      </c>
      <c r="D13" s="16">
        <f t="shared" si="0"/>
        <v>33280</v>
      </c>
    </row>
    <row r="14" spans="1:4" x14ac:dyDescent="0.25">
      <c r="A14" t="s">
        <v>55</v>
      </c>
      <c r="C14" s="16">
        <v>15</v>
      </c>
      <c r="D14" s="16">
        <f t="shared" si="0"/>
        <v>31200</v>
      </c>
    </row>
    <row r="15" spans="1:4" x14ac:dyDescent="0.25">
      <c r="A15" t="s">
        <v>6</v>
      </c>
      <c r="C15" s="16">
        <v>16.97</v>
      </c>
      <c r="D15" s="16">
        <f t="shared" si="0"/>
        <v>35297.599999999999</v>
      </c>
    </row>
    <row r="16" spans="1:4" x14ac:dyDescent="0.25">
      <c r="C16" s="16">
        <f>SUM(C9:C15)</f>
        <v>109.81</v>
      </c>
      <c r="D16" s="16">
        <f>SUM(D9:D15)</f>
        <v>228404.80000000002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64F427-712C-4AD8-8449-3AA20DD0B2F3}">
  <ds:schemaRefs>
    <ds:schemaRef ds:uri="http://purl.org/dc/dcmitype/"/>
    <ds:schemaRef ds:uri="7558938a-8a22-4524-afb0-58b16502930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99180bc4-2f7d-45e7-9e22-353907fb92c6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25FAB8A-B8FD-484C-9E10-9000E6F3C4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0BFAC0-D88C-40F9-9539-DAA2D81ECC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AWWAsurvey DutiesSCW</vt:lpstr>
      <vt:lpstr>SCW Board Decisions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Ham</dc:creator>
  <cp:lastModifiedBy>Horn, Taylor</cp:lastModifiedBy>
  <cp:lastPrinted>2019-09-23T13:15:11Z</cp:lastPrinted>
  <dcterms:created xsi:type="dcterms:W3CDTF">2019-08-15T13:21:51Z</dcterms:created>
  <dcterms:modified xsi:type="dcterms:W3CDTF">2020-04-03T12:59:14Z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