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5B2FEC06-54D4-4293-956B-A1E47E1CB858}" xr6:coauthVersionLast="47" xr6:coauthVersionMax="47" xr10:uidLastSave="{00000000-0000-0000-0000-000000000000}"/>
  <bookViews>
    <workbookView xWindow="19080" yWindow="-150" windowWidth="19440" windowHeight="15000" xr2:uid="{00000000-000D-0000-FFFF-FFFF00000000}"/>
  </bookViews>
  <sheets>
    <sheet name="Cover" sheetId="3" r:id="rId1"/>
    <sheet name="alt_fuel_stations (Feb 2024)" sheetId="2" r:id="rId2"/>
  </sheets>
  <definedNames>
    <definedName name="_xlnm._FilterDatabase" localSheetId="1">'alt_fuel_stations (Feb 2024)'!$B$9:$V$19</definedName>
    <definedName name="_xlnm.Print_Area" localSheetId="1">'alt_fuel_stations (Feb 2024)'!$B$1:$W$44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5" i="2" l="1"/>
  <c r="V25" i="2" s="1"/>
  <c r="Q25" i="2"/>
  <c r="M25" i="2"/>
  <c r="S10" i="2"/>
  <c r="U10" i="2" s="1"/>
  <c r="V10" i="2" s="1"/>
  <c r="U24" i="2" l="1"/>
  <c r="V24" i="2" s="1"/>
  <c r="V27" i="2" s="1"/>
  <c r="P24" i="2"/>
  <c r="Q24" i="2" s="1"/>
  <c r="M24" i="2"/>
  <c r="L24" i="2"/>
  <c r="U23" i="2"/>
  <c r="V23" i="2" s="1"/>
  <c r="P23" i="2"/>
  <c r="Q23" i="2" s="1"/>
  <c r="M23" i="2"/>
  <c r="L23" i="2"/>
  <c r="U17" i="2"/>
  <c r="U22" i="2"/>
  <c r="V22" i="2" s="1"/>
  <c r="P22" i="2"/>
  <c r="Q22" i="2" s="1"/>
  <c r="M22" i="2"/>
  <c r="L22" i="2"/>
  <c r="U20" i="2"/>
  <c r="V20" i="2" s="1"/>
  <c r="U15" i="2"/>
  <c r="V15" i="2" s="1"/>
  <c r="U14" i="2"/>
  <c r="V14" i="2" s="1"/>
  <c r="U13" i="2"/>
  <c r="V13" i="2" s="1"/>
  <c r="U12" i="2"/>
  <c r="V12" i="2" s="1"/>
  <c r="U11" i="2"/>
  <c r="V11" i="2" s="1"/>
  <c r="V17" i="2" l="1"/>
  <c r="U16" i="2"/>
  <c r="V16" i="2" s="1"/>
  <c r="U21" i="2"/>
  <c r="V21" i="2" s="1"/>
  <c r="U19" i="2"/>
  <c r="V19" i="2" s="1"/>
  <c r="U18" i="2"/>
  <c r="V18" i="2" s="1"/>
  <c r="P30" i="2" l="1"/>
  <c r="P21" i="2"/>
  <c r="Q21" i="2" s="1"/>
  <c r="P20" i="2"/>
  <c r="Q20" i="2" s="1"/>
  <c r="M21" i="2"/>
  <c r="L21" i="2"/>
  <c r="M20" i="2"/>
  <c r="P19" i="2" l="1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V31" i="2" l="1"/>
  <c r="V32" i="2" s="1"/>
  <c r="V36" i="2" s="1"/>
  <c r="V38" i="2" s="1"/>
  <c r="V42" i="2" s="1"/>
  <c r="V44" i="2" s="1"/>
</calcChain>
</file>

<file path=xl/sharedStrings.xml><?xml version="1.0" encoding="utf-8"?>
<sst xmlns="http://schemas.openxmlformats.org/spreadsheetml/2006/main" count="292" uniqueCount="117">
  <si>
    <t>IURC Cause No. 45616</t>
  </si>
  <si>
    <t>On Behalf of Duke Energy Indiana, LLC</t>
  </si>
  <si>
    <t>Workpaper 3</t>
  </si>
  <si>
    <t>Sixth Quarterly Compliance Report Workpapers</t>
  </si>
  <si>
    <t>Workpaper 3 - February 2024</t>
  </si>
  <si>
    <t>Workpaper 3 - Febraury 2024</t>
  </si>
  <si>
    <t>Calculation of Indiana Statewide Average Public Electric Vehicle Charging Rates</t>
  </si>
  <si>
    <t>February 2024</t>
  </si>
  <si>
    <t>Page 1 of 2</t>
  </si>
  <si>
    <t>Page 2 of 2</t>
  </si>
  <si>
    <t xml:space="preserve"> </t>
  </si>
  <si>
    <t>Average kWh consumption</t>
  </si>
  <si>
    <t>Diversity rate</t>
  </si>
  <si>
    <t>(A)</t>
  </si>
  <si>
    <t>(B)</t>
  </si>
  <si>
    <t>(C)</t>
  </si>
  <si>
    <t>(D)</t>
  </si>
  <si>
    <t>(E)</t>
  </si>
  <si>
    <t>(F)</t>
  </si>
  <si>
    <t>(H)</t>
  </si>
  <si>
    <t>Calc</t>
  </si>
  <si>
    <t>(A) *.85</t>
  </si>
  <si>
    <t>(C)* (D) + (E)</t>
  </si>
  <si>
    <t>(F) / 25 kwh</t>
  </si>
  <si>
    <t>Fuel Type Code (1)</t>
  </si>
  <si>
    <t>Station Name  (1)</t>
  </si>
  <si>
    <t>Street Address  (1)</t>
  </si>
  <si>
    <t>City (1)</t>
  </si>
  <si>
    <t>State (1)</t>
  </si>
  <si>
    <t>Zip (1)</t>
  </si>
  <si>
    <t>Access (1)</t>
  </si>
  <si>
    <t>Time (1)</t>
  </si>
  <si>
    <t>Network (1)</t>
  </si>
  <si>
    <t>pricing posted on Plugshare (2)</t>
  </si>
  <si>
    <t>date last confirmed (1)</t>
  </si>
  <si>
    <t>max kW rating per site (2)</t>
  </si>
  <si>
    <t>peak charging diversity</t>
  </si>
  <si>
    <t>time to recharge average session kWh (1)</t>
  </si>
  <si>
    <t>$/min (1)</t>
  </si>
  <si>
    <t>Cost Per KWH (1)</t>
  </si>
  <si>
    <t>session fees (if applicable)</t>
  </si>
  <si>
    <t>Total Cost</t>
  </si>
  <si>
    <t>Equivalent $/kWh</t>
  </si>
  <si>
    <t>ELEC</t>
  </si>
  <si>
    <t>IMPA IMPA HQ LVL3</t>
  </si>
  <si>
    <t>11610 N College Ave</t>
  </si>
  <si>
    <t>Carmel</t>
  </si>
  <si>
    <t>IN</t>
  </si>
  <si>
    <t>Public</t>
  </si>
  <si>
    <t>24 hours daily</t>
  </si>
  <si>
    <t>ChargePoint</t>
  </si>
  <si>
    <t>$0.80 per hour  Min Charge $1.00</t>
  </si>
  <si>
    <t>University Park Mall</t>
  </si>
  <si>
    <t>6503 Grape Rd</t>
  </si>
  <si>
    <t>Mishawaka</t>
  </si>
  <si>
    <t>Electrify America</t>
  </si>
  <si>
    <t>Pass (Free): (1-350 kW) $0.48/kwh</t>
  </si>
  <si>
    <t>Walmart 1547 Lafayette</t>
  </si>
  <si>
    <t>4205 Commerce Dr</t>
  </si>
  <si>
    <t>Lafayette</t>
  </si>
  <si>
    <t>Walmart 5443 Indianapolis</t>
  </si>
  <si>
    <t>4650 South Emerson Avenue</t>
  </si>
  <si>
    <t>Indianapolis</t>
  </si>
  <si>
    <t>Pass (Free): (1-350 kW) $0.56/kwh</t>
  </si>
  <si>
    <t>Walmart 1476 (Clarksville, IN)</t>
  </si>
  <si>
    <t>1351 Veterans Pkwy</t>
  </si>
  <si>
    <t>Clarksville</t>
  </si>
  <si>
    <t>Walmart 4235 - Terre Haute, IN</t>
  </si>
  <si>
    <t>2399 State Rd 46</t>
  </si>
  <si>
    <t>Terre Haute</t>
  </si>
  <si>
    <t>Indiana Toll Road - Eastbound</t>
  </si>
  <si>
    <t>3 E Knute Rockne Plaza</t>
  </si>
  <si>
    <t>Rolling Prairie</t>
  </si>
  <si>
    <t>EVConnect</t>
  </si>
  <si>
    <t>$0.48/kWh, $3/hr idle fee</t>
  </si>
  <si>
    <t>-</t>
  </si>
  <si>
    <t>Indiana Toll Road - Westbound</t>
  </si>
  <si>
    <t>3 N Wilbur Shaw Plaza</t>
  </si>
  <si>
    <t>Hamilton Town Center</t>
  </si>
  <si>
    <t>13901 Town Center Blvd</t>
  </si>
  <si>
    <t>Noblesville</t>
  </si>
  <si>
    <t>EVGo</t>
  </si>
  <si>
    <t>$0.99 session fee without registering + $.49 per kwh</t>
  </si>
  <si>
    <t>Fashion Mall at Keystone</t>
  </si>
  <si>
    <t>8702 Keystone Xing</t>
  </si>
  <si>
    <t>Meijer 154</t>
  </si>
  <si>
    <t>8375 E 96th Street</t>
  </si>
  <si>
    <t>Chase Bank Thatcher Lane</t>
  </si>
  <si>
    <t>14801 Thatcher LN</t>
  </si>
  <si>
    <t>2250 Pottawattamie Ln</t>
  </si>
  <si>
    <t>Rochester</t>
  </si>
  <si>
    <t>$0.42 per kwh</t>
  </si>
  <si>
    <t>Batesville Shopping Village</t>
  </si>
  <si>
    <t>1 Batesville Shopping Village</t>
  </si>
  <si>
    <t>Batesville</t>
  </si>
  <si>
    <t>361 Paris Dr</t>
  </si>
  <si>
    <t>Franklin</t>
  </si>
  <si>
    <t>Edinburgh</t>
  </si>
  <si>
    <t>12161 N U.S Hwy 31</t>
  </si>
  <si>
    <t>$0.51 per kwh</t>
  </si>
  <si>
    <t>1)</t>
  </si>
  <si>
    <t>Source:   Alternate Fuels Data Center   afdc.energy.gov</t>
  </si>
  <si>
    <t>Statewide Average $/kwh</t>
  </si>
  <si>
    <t>2)</t>
  </si>
  <si>
    <t>Source:   PlugShare Data Center     www.plugshare.com</t>
  </si>
  <si>
    <t>Electrify America increased price of one of their stations in November 2023.</t>
  </si>
  <si>
    <t>Utility Receipts Tax Rate</t>
  </si>
  <si>
    <t>Utility Receipts $/kwh</t>
  </si>
  <si>
    <t>One new station added in November 2023 in Franklin Indiana.</t>
  </si>
  <si>
    <t>ChargePoint increased price of their stations in November 2023.</t>
  </si>
  <si>
    <t>Statewide Average Rate $/KWH</t>
  </si>
  <si>
    <t>Sales Tax Rate</t>
  </si>
  <si>
    <t>Sales Tax  $/kwh</t>
  </si>
  <si>
    <t>Statewide Average Rate Including Sales Tax $/KWH</t>
  </si>
  <si>
    <t>Statewide Average Rate Current Tariff</t>
  </si>
  <si>
    <t>Change in Rate</t>
  </si>
  <si>
    <t>% Change in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</si>
</sst>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00_);_(&quot;$&quot;* \(#,##0.000000\);_(&quot;$&quot;* &quot;-&quot;??_);_(@_)"/>
    <numFmt numFmtId="166" formatCode="0.000000"/>
    <numFmt numFmtId="167" formatCode="0.0%"/>
    <numFmt numFmtId="168" formatCode="_(&quot;$&quot;* #,##0.0000_);_(&quot;$&quot;* \(#,##0.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18" fillId="0" borderId="0" xfId="0" applyFont="1"/>
    <xf numFmtId="44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43" applyFont="1" applyAlignment="1">
      <alignment wrapText="1"/>
    </xf>
    <xf numFmtId="0" fontId="0" fillId="34" borderId="0" xfId="0" applyFill="1"/>
    <xf numFmtId="43" fontId="16" fillId="0" borderId="0" xfId="43" applyFont="1" applyFill="1" applyAlignment="1">
      <alignment wrapText="1"/>
    </xf>
    <xf numFmtId="9" fontId="16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44" fontId="19" fillId="35" borderId="0" xfId="0" applyNumberFormat="1" applyFont="1" applyFill="1" applyAlignment="1">
      <alignment wrapText="1"/>
    </xf>
    <xf numFmtId="0" fontId="0" fillId="35" borderId="0" xfId="0" applyFill="1"/>
    <xf numFmtId="166" fontId="0" fillId="35" borderId="0" xfId="0" applyNumberFormat="1" applyFill="1"/>
    <xf numFmtId="43" fontId="0" fillId="35" borderId="0" xfId="0" applyNumberFormat="1" applyFill="1"/>
    <xf numFmtId="165" fontId="16" fillId="35" borderId="0" xfId="1" applyNumberFormat="1" applyFont="1" applyFill="1" applyAlignment="1">
      <alignment wrapText="1"/>
    </xf>
    <xf numFmtId="164" fontId="16" fillId="35" borderId="0" xfId="0" applyNumberFormat="1" applyFont="1" applyFill="1" applyAlignment="1">
      <alignment wrapText="1"/>
    </xf>
    <xf numFmtId="165" fontId="16" fillId="35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/>
    </xf>
    <xf numFmtId="0" fontId="0" fillId="33" borderId="0" xfId="0" applyFill="1"/>
    <xf numFmtId="0" fontId="22" fillId="0" borderId="0" xfId="0" applyFont="1" applyAlignment="1">
      <alignment horizontal="left"/>
    </xf>
    <xf numFmtId="0" fontId="23" fillId="35" borderId="0" xfId="0" applyFont="1" applyFill="1"/>
    <xf numFmtId="43" fontId="16" fillId="35" borderId="0" xfId="43" applyFont="1" applyFill="1" applyAlignment="1">
      <alignment wrapText="1"/>
    </xf>
    <xf numFmtId="0" fontId="0" fillId="0" borderId="0" xfId="0" quotePrefix="1" applyAlignment="1">
      <alignment horizontal="center" wrapText="1"/>
    </xf>
    <xf numFmtId="44" fontId="0" fillId="0" borderId="0" xfId="0" quotePrefix="1" applyNumberFormat="1" applyAlignment="1">
      <alignment horizontal="center" wrapText="1"/>
    </xf>
    <xf numFmtId="9" fontId="16" fillId="35" borderId="0" xfId="0" applyNumberFormat="1" applyFont="1" applyFill="1" applyAlignment="1">
      <alignment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35" borderId="11" xfId="0" applyFont="1" applyFill="1" applyBorder="1"/>
    <xf numFmtId="0" fontId="18" fillId="35" borderId="11" xfId="0" applyFont="1" applyFill="1" applyBorder="1" applyAlignment="1">
      <alignment wrapText="1"/>
    </xf>
    <xf numFmtId="14" fontId="18" fillId="35" borderId="11" xfId="0" applyNumberFormat="1" applyFont="1" applyFill="1" applyBorder="1" applyAlignment="1">
      <alignment wrapText="1"/>
    </xf>
    <xf numFmtId="43" fontId="18" fillId="35" borderId="11" xfId="0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wrapText="1"/>
    </xf>
    <xf numFmtId="0" fontId="20" fillId="35" borderId="11" xfId="0" applyFont="1" applyFill="1" applyBorder="1" applyAlignment="1">
      <alignment wrapText="1"/>
    </xf>
    <xf numFmtId="8" fontId="19" fillId="35" borderId="11" xfId="0" applyNumberFormat="1" applyFont="1" applyFill="1" applyBorder="1" applyAlignment="1">
      <alignment wrapText="1"/>
    </xf>
    <xf numFmtId="0" fontId="18" fillId="35" borderId="13" xfId="0" applyFont="1" applyFill="1" applyBorder="1"/>
    <xf numFmtId="165" fontId="24" fillId="0" borderId="0" xfId="1" applyNumberFormat="1" applyFont="1" applyAlignment="1">
      <alignment wrapText="1"/>
    </xf>
    <xf numFmtId="167" fontId="24" fillId="0" borderId="0" xfId="44" applyNumberFormat="1" applyFont="1" applyAlignment="1">
      <alignment wrapText="1"/>
    </xf>
    <xf numFmtId="165" fontId="24" fillId="0" borderId="10" xfId="0" applyNumberFormat="1" applyFont="1" applyBorder="1" applyAlignment="1">
      <alignment wrapText="1"/>
    </xf>
    <xf numFmtId="165" fontId="24" fillId="0" borderId="0" xfId="0" applyNumberFormat="1" applyFont="1" applyAlignment="1">
      <alignment wrapText="1"/>
    </xf>
    <xf numFmtId="167" fontId="24" fillId="0" borderId="10" xfId="44" applyNumberFormat="1" applyFont="1" applyFill="1" applyBorder="1" applyAlignment="1">
      <alignment wrapText="1"/>
    </xf>
    <xf numFmtId="167" fontId="24" fillId="0" borderId="0" xfId="44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horizontal="center" wrapText="1"/>
    </xf>
    <xf numFmtId="167" fontId="24" fillId="0" borderId="10" xfId="44" applyNumberFormat="1" applyFont="1" applyBorder="1" applyAlignment="1">
      <alignment wrapText="1"/>
    </xf>
    <xf numFmtId="44" fontId="19" fillId="35" borderId="11" xfId="1" applyFont="1" applyFill="1" applyBorder="1" applyAlignment="1">
      <alignment wrapText="1"/>
    </xf>
    <xf numFmtId="44" fontId="21" fillId="0" borderId="0" xfId="0" applyNumberFormat="1" applyFont="1" applyAlignment="1">
      <alignment wrapText="1"/>
    </xf>
    <xf numFmtId="0" fontId="21" fillId="0" borderId="0" xfId="0" applyFont="1"/>
    <xf numFmtId="165" fontId="24" fillId="33" borderId="12" xfId="0" applyNumberFormat="1" applyFont="1" applyFill="1" applyBorder="1" applyAlignment="1">
      <alignment wrapText="1"/>
    </xf>
    <xf numFmtId="0" fontId="22" fillId="35" borderId="0" xfId="0" applyFont="1" applyFill="1"/>
    <xf numFmtId="0" fontId="22" fillId="0" borderId="0" xfId="0" applyFont="1"/>
    <xf numFmtId="43" fontId="0" fillId="0" borderId="0" xfId="0" applyNumberFormat="1" applyAlignment="1">
      <alignment wrapText="1"/>
    </xf>
    <xf numFmtId="168" fontId="19" fillId="35" borderId="11" xfId="0" applyNumberFormat="1" applyFont="1" applyFill="1" applyBorder="1" applyAlignment="1">
      <alignment wrapText="1"/>
    </xf>
    <xf numFmtId="44" fontId="0" fillId="35" borderId="0" xfId="0" applyNumberFormat="1" applyFill="1"/>
    <xf numFmtId="0" fontId="16" fillId="0" borderId="0" xfId="0" applyFont="1"/>
    <xf numFmtId="0" fontId="0" fillId="35" borderId="10" xfId="0" applyFill="1" applyBorder="1"/>
    <xf numFmtId="0" fontId="18" fillId="35" borderId="10" xfId="0" applyFont="1" applyFill="1" applyBorder="1"/>
    <xf numFmtId="44" fontId="19" fillId="35" borderId="14" xfId="1" applyFont="1" applyFill="1" applyBorder="1" applyAlignment="1">
      <alignment wrapText="1"/>
    </xf>
    <xf numFmtId="0" fontId="18" fillId="35" borderId="15" xfId="0" applyFont="1" applyFill="1" applyBorder="1"/>
    <xf numFmtId="44" fontId="19" fillId="35" borderId="15" xfId="1" applyFont="1" applyFill="1" applyBorder="1" applyAlignment="1">
      <alignment wrapText="1"/>
    </xf>
    <xf numFmtId="0" fontId="0" fillId="35" borderId="13" xfId="0" applyFill="1" applyBorder="1"/>
    <xf numFmtId="0" fontId="18" fillId="35" borderId="13" xfId="0" applyFont="1" applyFill="1" applyBorder="1" applyAlignment="1">
      <alignment wrapText="1"/>
    </xf>
    <xf numFmtId="44" fontId="19" fillId="35" borderId="13" xfId="0" applyNumberFormat="1" applyFont="1" applyFill="1" applyBorder="1" applyAlignment="1">
      <alignment wrapText="1"/>
    </xf>
    <xf numFmtId="44" fontId="19" fillId="35" borderId="16" xfId="0" applyNumberFormat="1" applyFont="1" applyFill="1" applyBorder="1" applyAlignment="1">
      <alignment wrapText="1"/>
    </xf>
    <xf numFmtId="0" fontId="0" fillId="35" borderId="15" xfId="0" applyFill="1" applyBorder="1"/>
    <xf numFmtId="0" fontId="0" fillId="35" borderId="11" xfId="0" applyFill="1" applyBorder="1"/>
    <xf numFmtId="14" fontId="0" fillId="0" borderId="11" xfId="0" applyNumberFormat="1" applyBorder="1" applyAlignment="1">
      <alignment wrapText="1"/>
    </xf>
    <xf numFmtId="0" fontId="0" fillId="0" borderId="15" xfId="0" applyBorder="1"/>
    <xf numFmtId="14" fontId="0" fillId="0" borderId="15" xfId="0" applyNumberFormat="1" applyBorder="1" applyAlignment="1">
      <alignment wrapText="1"/>
    </xf>
    <xf numFmtId="0" fontId="21" fillId="0" borderId="0" xfId="0" applyFont="1" applyAlignment="1">
      <alignment horizontal="right"/>
    </xf>
    <xf numFmtId="43" fontId="16" fillId="0" borderId="0" xfId="43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16" fillId="0" borderId="0" xfId="0" applyNumberFormat="1" applyFont="1" applyAlignment="1">
      <alignment horizontal="center" wrapText="1"/>
    </xf>
    <xf numFmtId="43" fontId="16" fillId="0" borderId="0" xfId="43" applyFont="1" applyBorder="1" applyAlignment="1">
      <alignment horizontal="center" wrapText="1"/>
    </xf>
    <xf numFmtId="44" fontId="16" fillId="33" borderId="0" xfId="0" applyNumberFormat="1" applyFont="1" applyFill="1" applyAlignment="1">
      <alignment horizontal="center" wrapText="1"/>
    </xf>
    <xf numFmtId="17" fontId="21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 applyAlignment="1">
      <alignment horizontal="right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333375</xdr:colOff>
      <xdr:row>12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EE168-DCE5-9796-1E6C-BEF4C2904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4875"/>
          <a:ext cx="27717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5D87-D825-45B3-BFEE-EC3B015A5464}">
  <dimension ref="A1:A4"/>
  <sheetViews>
    <sheetView tabSelected="1"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1E4-4732-4D1F-9831-47E084F210E4}">
  <dimension ref="A1:CQ44"/>
  <sheetViews>
    <sheetView topLeftCell="F1" zoomScale="84" zoomScaleNormal="84" workbookViewId="0">
      <pane ySplit="9" topLeftCell="A10" activePane="bottomLeft" state="frozen"/>
      <selection activeCell="K1" sqref="K1"/>
      <selection pane="bottomLeft" activeCell="U4" sqref="U4:V4"/>
    </sheetView>
  </sheetViews>
  <sheetFormatPr defaultRowHeight="15" x14ac:dyDescent="0.25"/>
  <cols>
    <col min="1" max="1" width="4" customWidth="1"/>
    <col min="2" max="2" width="18.42578125" customWidth="1"/>
    <col min="3" max="3" width="39.5703125" customWidth="1"/>
    <col min="4" max="4" width="33" bestFit="1" customWidth="1"/>
    <col min="5" max="5" width="15.7109375" customWidth="1"/>
    <col min="6" max="6" width="12.85546875" customWidth="1"/>
    <col min="7" max="7" width="9.7109375" customWidth="1"/>
    <col min="8" max="8" width="12.28515625" customWidth="1"/>
    <col min="9" max="9" width="14.85546875" customWidth="1"/>
    <col min="10" max="10" width="17.28515625" customWidth="1"/>
    <col min="11" max="12" width="36.7109375" style="3" customWidth="1"/>
    <col min="13" max="13" width="17.140625" style="3" customWidth="1"/>
    <col min="14" max="14" width="22.85546875" style="3" customWidth="1"/>
    <col min="15" max="15" width="14.7109375" style="3" customWidth="1"/>
    <col min="16" max="16" width="15.7109375" style="3" customWidth="1"/>
    <col min="17" max="17" width="23" style="3" customWidth="1"/>
    <col min="18" max="18" width="14.140625" style="5" customWidth="1"/>
    <col min="19" max="19" width="16.28515625" style="5" customWidth="1"/>
    <col min="20" max="20" width="11.28515625" style="5" customWidth="1"/>
    <col min="21" max="21" width="22.5703125" style="5" customWidth="1"/>
    <col min="22" max="22" width="13.7109375" style="5" customWidth="1"/>
    <col min="23" max="23" width="0.28515625" style="13" customWidth="1"/>
    <col min="24" max="24" width="8.85546875" style="13"/>
    <col min="25" max="25" width="13.140625" style="13" customWidth="1"/>
    <col min="26" max="95" width="8.85546875" style="13"/>
  </cols>
  <sheetData>
    <row r="1" spans="1:95" ht="30.6" customHeight="1" x14ac:dyDescent="0.3">
      <c r="J1" s="80" t="s">
        <v>4</v>
      </c>
      <c r="K1" s="80"/>
      <c r="L1"/>
      <c r="M1"/>
      <c r="N1"/>
      <c r="O1"/>
      <c r="P1"/>
      <c r="Q1"/>
      <c r="R1"/>
      <c r="S1"/>
      <c r="T1" s="80" t="s">
        <v>5</v>
      </c>
      <c r="U1" s="80"/>
      <c r="V1" s="80"/>
      <c r="W1" s="47"/>
    </row>
    <row r="2" spans="1:95" ht="18.75" x14ac:dyDescent="0.3">
      <c r="B2" s="79" t="s">
        <v>6</v>
      </c>
      <c r="C2" s="79"/>
      <c r="D2" s="79"/>
      <c r="E2" s="79"/>
      <c r="F2" s="79"/>
      <c r="G2" s="79"/>
      <c r="H2" s="79"/>
      <c r="I2" s="79"/>
      <c r="J2" s="79"/>
      <c r="K2" s="79"/>
      <c r="L2" s="79" t="s">
        <v>6</v>
      </c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95" ht="18.75" x14ac:dyDescent="0.3">
      <c r="B3" s="78" t="s">
        <v>7</v>
      </c>
      <c r="C3" s="79"/>
      <c r="D3" s="79"/>
      <c r="E3" s="79"/>
      <c r="F3" s="79"/>
      <c r="G3" s="79"/>
      <c r="H3" s="79"/>
      <c r="I3" s="79"/>
      <c r="J3" s="79"/>
      <c r="K3" s="79"/>
      <c r="L3" s="78" t="s">
        <v>7</v>
      </c>
      <c r="M3" s="79"/>
      <c r="N3" s="79"/>
      <c r="O3" s="79"/>
      <c r="P3" s="79"/>
      <c r="Q3" s="79"/>
      <c r="R3" s="79"/>
      <c r="S3" s="79"/>
      <c r="T3" s="79"/>
      <c r="U3" s="79"/>
      <c r="V3" s="72"/>
      <c r="W3" s="72"/>
    </row>
    <row r="4" spans="1:95" ht="18.75" x14ac:dyDescent="0.3">
      <c r="B4" s="72"/>
      <c r="C4" s="72"/>
      <c r="D4" s="72"/>
      <c r="E4" s="72"/>
      <c r="F4" s="72"/>
      <c r="G4" s="72"/>
      <c r="H4" s="72"/>
      <c r="I4" s="72"/>
      <c r="J4" s="72"/>
      <c r="K4" s="70" t="s">
        <v>8</v>
      </c>
      <c r="L4" s="72"/>
      <c r="M4" s="72"/>
      <c r="N4" s="72"/>
      <c r="O4" s="72"/>
      <c r="P4" s="72"/>
      <c r="Q4" s="72"/>
      <c r="R4" s="72"/>
      <c r="S4" s="72"/>
      <c r="T4" s="72"/>
      <c r="U4" s="73" t="s">
        <v>9</v>
      </c>
      <c r="V4" s="74"/>
      <c r="W4" s="48"/>
    </row>
    <row r="5" spans="1:95" ht="30.75" x14ac:dyDescent="0.3">
      <c r="B5" s="20" t="s">
        <v>10</v>
      </c>
      <c r="C5" s="72"/>
      <c r="D5" s="72"/>
      <c r="E5" s="72"/>
      <c r="F5" s="72"/>
      <c r="G5" s="72"/>
      <c r="H5" s="72"/>
      <c r="I5" s="72"/>
      <c r="J5" s="72"/>
      <c r="L5" s="72"/>
      <c r="M5" s="72"/>
      <c r="N5" s="72"/>
      <c r="O5" s="72"/>
      <c r="P5" s="72"/>
      <c r="Q5" s="9" t="s">
        <v>11</v>
      </c>
      <c r="R5" s="28">
        <v>25</v>
      </c>
      <c r="S5" s="28"/>
      <c r="T5" s="72"/>
      <c r="U5" s="72"/>
      <c r="V5" s="72"/>
    </row>
    <row r="6" spans="1:95" ht="18.75" x14ac:dyDescent="0.3">
      <c r="B6" s="20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0" t="s">
        <v>12</v>
      </c>
      <c r="R6" s="29">
        <v>0.85</v>
      </c>
      <c r="S6" s="29"/>
      <c r="T6" s="72"/>
      <c r="U6" s="72"/>
      <c r="V6" s="72"/>
    </row>
    <row r="7" spans="1:95" x14ac:dyDescent="0.25">
      <c r="O7" s="19" t="s">
        <v>13</v>
      </c>
      <c r="P7" s="19" t="s">
        <v>14</v>
      </c>
      <c r="Q7" s="25" t="s">
        <v>15</v>
      </c>
      <c r="R7" s="26" t="s">
        <v>16</v>
      </c>
      <c r="S7" s="26"/>
      <c r="T7" s="26" t="s">
        <v>17</v>
      </c>
      <c r="U7" s="26" t="s">
        <v>18</v>
      </c>
      <c r="V7" s="26" t="s">
        <v>19</v>
      </c>
    </row>
    <row r="8" spans="1:95" x14ac:dyDescent="0.25">
      <c r="N8" s="3" t="s">
        <v>20</v>
      </c>
      <c r="O8" s="19"/>
      <c r="P8" s="19" t="s">
        <v>21</v>
      </c>
      <c r="Q8" s="25"/>
      <c r="R8" s="26"/>
      <c r="S8" s="26"/>
      <c r="T8" s="26"/>
      <c r="U8" s="26" t="s">
        <v>22</v>
      </c>
      <c r="V8" s="26" t="s">
        <v>23</v>
      </c>
    </row>
    <row r="9" spans="1:95" ht="45" x14ac:dyDescent="0.25">
      <c r="B9" s="1" t="s">
        <v>24</v>
      </c>
      <c r="C9" s="1" t="s">
        <v>25</v>
      </c>
      <c r="D9" s="1" t="s">
        <v>26</v>
      </c>
      <c r="E9" s="1" t="s">
        <v>27</v>
      </c>
      <c r="F9" s="1" t="s">
        <v>28</v>
      </c>
      <c r="G9" s="1" t="s">
        <v>29</v>
      </c>
      <c r="H9" s="1" t="s">
        <v>30</v>
      </c>
      <c r="I9" s="1" t="s">
        <v>31</v>
      </c>
      <c r="J9" s="1" t="s">
        <v>32</v>
      </c>
      <c r="K9" s="4" t="s">
        <v>33</v>
      </c>
      <c r="L9" s="1" t="s">
        <v>25</v>
      </c>
      <c r="M9" s="1" t="s">
        <v>32</v>
      </c>
      <c r="N9" s="4" t="s">
        <v>34</v>
      </c>
      <c r="O9" s="4" t="s">
        <v>35</v>
      </c>
      <c r="P9" s="4" t="s">
        <v>36</v>
      </c>
      <c r="Q9" s="4" t="s">
        <v>37</v>
      </c>
      <c r="R9" s="2" t="s">
        <v>38</v>
      </c>
      <c r="S9" s="2" t="s">
        <v>39</v>
      </c>
      <c r="T9" s="2" t="s">
        <v>40</v>
      </c>
      <c r="U9" s="2" t="s">
        <v>41</v>
      </c>
      <c r="V9" s="2" t="s">
        <v>42</v>
      </c>
      <c r="W9" s="12" t="s">
        <v>10</v>
      </c>
    </row>
    <row r="10" spans="1:95" s="8" customFormat="1" ht="61.15" customHeight="1" x14ac:dyDescent="0.25">
      <c r="A10" s="56">
        <v>1</v>
      </c>
      <c r="B10" s="37" t="s">
        <v>43</v>
      </c>
      <c r="C10" s="30" t="s">
        <v>44</v>
      </c>
      <c r="D10" s="30" t="s">
        <v>45</v>
      </c>
      <c r="E10" s="30" t="s">
        <v>46</v>
      </c>
      <c r="F10" s="30" t="s">
        <v>47</v>
      </c>
      <c r="G10" s="30">
        <v>46032</v>
      </c>
      <c r="H10" s="37" t="s">
        <v>48</v>
      </c>
      <c r="I10" s="37" t="s">
        <v>49</v>
      </c>
      <c r="J10" s="30" t="s">
        <v>50</v>
      </c>
      <c r="K10" s="31" t="s">
        <v>51</v>
      </c>
      <c r="L10" s="30" t="s">
        <v>44</v>
      </c>
      <c r="M10" s="30" t="s">
        <v>50</v>
      </c>
      <c r="N10" s="32">
        <v>44914</v>
      </c>
      <c r="O10" s="31">
        <v>50</v>
      </c>
      <c r="P10" s="31">
        <f t="shared" ref="P10:P23" si="0">O10*$R$6</f>
        <v>42.5</v>
      </c>
      <c r="Q10" s="33">
        <f t="shared" ref="Q10:Q23" si="1">ROUND((60/P10)*$R$5,2)</f>
        <v>35.29</v>
      </c>
      <c r="R10" s="53">
        <v>0</v>
      </c>
      <c r="S10" s="34">
        <f>0.8*35.29/60</f>
        <v>0.4705333333333333</v>
      </c>
      <c r="T10" s="34">
        <v>0</v>
      </c>
      <c r="U10" s="34">
        <f t="shared" ref="U10:U15" si="2">+$R$5*S10</f>
        <v>11.763333333333332</v>
      </c>
      <c r="V10" s="34">
        <f t="shared" ref="V10:V23" si="3">ROUND(U10/$R$5,2)</f>
        <v>0.47</v>
      </c>
      <c r="W10" s="14" t="s">
        <v>10</v>
      </c>
      <c r="X10" s="15" t="s">
        <v>10</v>
      </c>
      <c r="Y10" s="13" t="s">
        <v>10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</row>
    <row r="11" spans="1:95" s="21" customFormat="1" ht="23.45" customHeight="1" x14ac:dyDescent="0.25">
      <c r="A11" s="65">
        <v>2</v>
      </c>
      <c r="B11" s="37" t="s">
        <v>43</v>
      </c>
      <c r="C11" s="30" t="s">
        <v>52</v>
      </c>
      <c r="D11" s="30" t="s">
        <v>53</v>
      </c>
      <c r="E11" s="30" t="s">
        <v>54</v>
      </c>
      <c r="F11" s="30" t="s">
        <v>47</v>
      </c>
      <c r="G11" s="30">
        <v>46545</v>
      </c>
      <c r="H11" s="37" t="s">
        <v>48</v>
      </c>
      <c r="I11" s="37" t="s">
        <v>49</v>
      </c>
      <c r="J11" s="30" t="s">
        <v>55</v>
      </c>
      <c r="K11" s="31" t="s">
        <v>56</v>
      </c>
      <c r="L11" s="30" t="s">
        <v>52</v>
      </c>
      <c r="M11" s="30" t="s">
        <v>55</v>
      </c>
      <c r="N11" s="32">
        <v>44914</v>
      </c>
      <c r="O11" s="31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10</v>
      </c>
      <c r="X11" s="15" t="s">
        <v>10</v>
      </c>
      <c r="Y11" s="13" t="s">
        <v>10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95" s="8" customFormat="1" ht="23.45" customHeight="1" x14ac:dyDescent="0.25">
      <c r="A12" s="65">
        <v>3</v>
      </c>
      <c r="B12" s="37" t="s">
        <v>43</v>
      </c>
      <c r="C12" s="30" t="s">
        <v>57</v>
      </c>
      <c r="D12" s="30" t="s">
        <v>58</v>
      </c>
      <c r="E12" s="30" t="s">
        <v>59</v>
      </c>
      <c r="F12" s="30" t="s">
        <v>47</v>
      </c>
      <c r="G12" s="30">
        <v>47905</v>
      </c>
      <c r="H12" s="37" t="s">
        <v>48</v>
      </c>
      <c r="I12" s="37" t="s">
        <v>49</v>
      </c>
      <c r="J12" s="30" t="s">
        <v>55</v>
      </c>
      <c r="K12" s="31" t="s">
        <v>56</v>
      </c>
      <c r="L12" s="30" t="s">
        <v>57</v>
      </c>
      <c r="M12" s="30" t="s">
        <v>55</v>
      </c>
      <c r="N12" s="32">
        <v>44914</v>
      </c>
      <c r="O12" s="31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0.48</v>
      </c>
      <c r="T12" s="34">
        <v>0</v>
      </c>
      <c r="U12" s="34">
        <f t="shared" si="2"/>
        <v>12</v>
      </c>
      <c r="V12" s="34">
        <f t="shared" si="3"/>
        <v>0.48</v>
      </c>
      <c r="W12" s="14" t="s">
        <v>10</v>
      </c>
      <c r="X12" s="13"/>
      <c r="Y12" s="13" t="s">
        <v>10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4" customHeight="1" x14ac:dyDescent="0.25">
      <c r="A13" s="65">
        <v>4</v>
      </c>
      <c r="B13" s="37" t="s">
        <v>43</v>
      </c>
      <c r="C13" s="30" t="s">
        <v>60</v>
      </c>
      <c r="D13" s="30" t="s">
        <v>61</v>
      </c>
      <c r="E13" s="30" t="s">
        <v>62</v>
      </c>
      <c r="F13" s="30" t="s">
        <v>47</v>
      </c>
      <c r="G13" s="30">
        <v>46203</v>
      </c>
      <c r="H13" s="37" t="s">
        <v>48</v>
      </c>
      <c r="I13" s="37" t="s">
        <v>49</v>
      </c>
      <c r="J13" s="30" t="s">
        <v>55</v>
      </c>
      <c r="K13" s="31" t="s">
        <v>63</v>
      </c>
      <c r="L13" s="30" t="s">
        <v>60</v>
      </c>
      <c r="M13" s="30" t="s">
        <v>55</v>
      </c>
      <c r="N13" s="32">
        <v>44914</v>
      </c>
      <c r="O13" s="31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0.56000000000000005</v>
      </c>
      <c r="T13" s="34">
        <v>0</v>
      </c>
      <c r="U13" s="34">
        <f t="shared" si="2"/>
        <v>14.000000000000002</v>
      </c>
      <c r="V13" s="34">
        <f t="shared" si="3"/>
        <v>0.56000000000000005</v>
      </c>
      <c r="W13" s="14" t="s">
        <v>10</v>
      </c>
      <c r="X13" s="13" t="s">
        <v>10</v>
      </c>
      <c r="Y13" s="13" t="s">
        <v>10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3.45" customHeight="1" x14ac:dyDescent="0.25">
      <c r="A14" s="65">
        <v>5</v>
      </c>
      <c r="B14" s="37" t="s">
        <v>43</v>
      </c>
      <c r="C14" s="30" t="s">
        <v>64</v>
      </c>
      <c r="D14" s="30" t="s">
        <v>65</v>
      </c>
      <c r="E14" s="30" t="s">
        <v>66</v>
      </c>
      <c r="F14" s="30" t="s">
        <v>47</v>
      </c>
      <c r="G14" s="30">
        <v>47129</v>
      </c>
      <c r="H14" s="37" t="s">
        <v>48</v>
      </c>
      <c r="I14" s="37" t="s">
        <v>49</v>
      </c>
      <c r="J14" s="30" t="s">
        <v>55</v>
      </c>
      <c r="K14" s="31" t="s">
        <v>56</v>
      </c>
      <c r="L14" s="30" t="s">
        <v>64</v>
      </c>
      <c r="M14" s="30" t="s">
        <v>55</v>
      </c>
      <c r="N14" s="32">
        <v>44914</v>
      </c>
      <c r="O14" s="31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0.48</v>
      </c>
      <c r="T14" s="34">
        <v>0</v>
      </c>
      <c r="U14" s="34">
        <f t="shared" si="2"/>
        <v>12</v>
      </c>
      <c r="V14" s="34">
        <f t="shared" si="3"/>
        <v>0.48</v>
      </c>
      <c r="W14" s="14" t="s">
        <v>10</v>
      </c>
      <c r="X14" s="13"/>
      <c r="Y14" s="13" t="s">
        <v>10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24" customHeight="1" x14ac:dyDescent="0.25">
      <c r="A15" s="65">
        <v>6</v>
      </c>
      <c r="B15" s="37" t="s">
        <v>43</v>
      </c>
      <c r="C15" s="30" t="s">
        <v>67</v>
      </c>
      <c r="D15" s="30" t="s">
        <v>68</v>
      </c>
      <c r="E15" s="30" t="s">
        <v>69</v>
      </c>
      <c r="F15" s="30" t="s">
        <v>47</v>
      </c>
      <c r="G15" s="30">
        <v>47802</v>
      </c>
      <c r="H15" s="37" t="s">
        <v>48</v>
      </c>
      <c r="I15" s="37" t="s">
        <v>49</v>
      </c>
      <c r="J15" s="30" t="s">
        <v>55</v>
      </c>
      <c r="K15" s="31" t="s">
        <v>56</v>
      </c>
      <c r="L15" s="30" t="s">
        <v>67</v>
      </c>
      <c r="M15" s="30" t="s">
        <v>55</v>
      </c>
      <c r="N15" s="32">
        <v>44914</v>
      </c>
      <c r="O15" s="31">
        <v>150</v>
      </c>
      <c r="P15" s="31">
        <f t="shared" si="0"/>
        <v>127.5</v>
      </c>
      <c r="Q15" s="33">
        <f t="shared" si="1"/>
        <v>11.76</v>
      </c>
      <c r="R15" s="34">
        <v>0</v>
      </c>
      <c r="S15" s="34">
        <v>0.56000000000000005</v>
      </c>
      <c r="T15" s="34">
        <v>0</v>
      </c>
      <c r="U15" s="34">
        <f t="shared" si="2"/>
        <v>14.000000000000002</v>
      </c>
      <c r="V15" s="34">
        <f t="shared" si="3"/>
        <v>0.56000000000000005</v>
      </c>
      <c r="W15" s="14" t="s">
        <v>10</v>
      </c>
      <c r="X15" s="13"/>
      <c r="Y15" s="13" t="s">
        <v>10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22.9" customHeight="1" x14ac:dyDescent="0.25">
      <c r="A16" s="65">
        <v>7</v>
      </c>
      <c r="B16" s="37" t="s">
        <v>43</v>
      </c>
      <c r="C16" s="30" t="s">
        <v>70</v>
      </c>
      <c r="D16" s="30" t="s">
        <v>71</v>
      </c>
      <c r="E16" s="30" t="s">
        <v>72</v>
      </c>
      <c r="F16" s="30" t="s">
        <v>47</v>
      </c>
      <c r="G16" s="30">
        <v>46371</v>
      </c>
      <c r="H16" s="37" t="s">
        <v>48</v>
      </c>
      <c r="I16" s="37" t="s">
        <v>49</v>
      </c>
      <c r="J16" s="30" t="s">
        <v>73</v>
      </c>
      <c r="K16" s="31" t="s">
        <v>74</v>
      </c>
      <c r="L16" s="30" t="s">
        <v>70</v>
      </c>
      <c r="M16" s="30" t="s">
        <v>73</v>
      </c>
      <c r="N16" s="32">
        <v>44915</v>
      </c>
      <c r="O16" s="31">
        <v>62.5</v>
      </c>
      <c r="P16" s="31">
        <f t="shared" si="0"/>
        <v>53.125</v>
      </c>
      <c r="Q16" s="33">
        <f t="shared" si="1"/>
        <v>28.24</v>
      </c>
      <c r="R16" s="44" t="s">
        <v>75</v>
      </c>
      <c r="S16" s="44">
        <v>0.48</v>
      </c>
      <c r="T16" s="34">
        <v>0</v>
      </c>
      <c r="U16" s="34">
        <f>25*S16</f>
        <v>12</v>
      </c>
      <c r="V16" s="34">
        <f t="shared" si="3"/>
        <v>0.48</v>
      </c>
      <c r="W16" s="14" t="s">
        <v>10</v>
      </c>
      <c r="X16" s="13"/>
      <c r="Y16" s="13" t="s">
        <v>10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22.9" customHeight="1" x14ac:dyDescent="0.25">
      <c r="A17" s="65">
        <v>8</v>
      </c>
      <c r="B17" s="37" t="s">
        <v>43</v>
      </c>
      <c r="C17" s="30" t="s">
        <v>76</v>
      </c>
      <c r="D17" s="30" t="s">
        <v>77</v>
      </c>
      <c r="E17" s="30" t="s">
        <v>72</v>
      </c>
      <c r="F17" s="30" t="s">
        <v>47</v>
      </c>
      <c r="G17" s="30">
        <v>46371</v>
      </c>
      <c r="H17" s="37" t="s">
        <v>48</v>
      </c>
      <c r="I17" s="37" t="s">
        <v>49</v>
      </c>
      <c r="J17" s="30" t="s">
        <v>73</v>
      </c>
      <c r="K17" s="31" t="s">
        <v>74</v>
      </c>
      <c r="L17" s="30" t="s">
        <v>76</v>
      </c>
      <c r="M17" s="30" t="s">
        <v>73</v>
      </c>
      <c r="N17" s="32">
        <v>44915</v>
      </c>
      <c r="O17" s="31">
        <v>62.5</v>
      </c>
      <c r="P17" s="31">
        <f t="shared" si="0"/>
        <v>53.125</v>
      </c>
      <c r="Q17" s="33">
        <f t="shared" si="1"/>
        <v>28.24</v>
      </c>
      <c r="R17" s="44" t="s">
        <v>75</v>
      </c>
      <c r="S17" s="44">
        <v>0.48</v>
      </c>
      <c r="T17" s="34">
        <v>0</v>
      </c>
      <c r="U17" s="34">
        <f>25*S17</f>
        <v>12</v>
      </c>
      <c r="V17" s="34">
        <f t="shared" si="3"/>
        <v>0.48</v>
      </c>
      <c r="W17" s="14" t="s">
        <v>10</v>
      </c>
      <c r="X17" s="13"/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34.9" customHeight="1" x14ac:dyDescent="0.25">
      <c r="A18" s="65">
        <v>9</v>
      </c>
      <c r="B18" s="37" t="s">
        <v>43</v>
      </c>
      <c r="C18" s="30" t="s">
        <v>78</v>
      </c>
      <c r="D18" s="30" t="s">
        <v>79</v>
      </c>
      <c r="E18" s="30" t="s">
        <v>80</v>
      </c>
      <c r="F18" s="30" t="s">
        <v>47</v>
      </c>
      <c r="G18" s="30">
        <v>46060</v>
      </c>
      <c r="H18" s="37" t="s">
        <v>48</v>
      </c>
      <c r="I18" s="37" t="s">
        <v>49</v>
      </c>
      <c r="J18" s="30" t="s">
        <v>81</v>
      </c>
      <c r="K18" s="35" t="s">
        <v>82</v>
      </c>
      <c r="L18" s="30" t="s">
        <v>78</v>
      </c>
      <c r="M18" s="30" t="s">
        <v>81</v>
      </c>
      <c r="N18" s="32">
        <v>44913</v>
      </c>
      <c r="O18" s="31">
        <v>50</v>
      </c>
      <c r="P18" s="31">
        <f t="shared" si="0"/>
        <v>42.5</v>
      </c>
      <c r="Q18" s="33">
        <f t="shared" si="1"/>
        <v>35.29</v>
      </c>
      <c r="R18" s="34">
        <v>0</v>
      </c>
      <c r="S18" s="34">
        <v>0.52</v>
      </c>
      <c r="T18" s="36">
        <v>0.99</v>
      </c>
      <c r="U18" s="34">
        <f>(R5*S18)+T18</f>
        <v>13.99</v>
      </c>
      <c r="V18" s="34">
        <f t="shared" si="3"/>
        <v>0.56000000000000005</v>
      </c>
      <c r="W18" s="14" t="s">
        <v>10</v>
      </c>
      <c r="X18" s="13"/>
      <c r="Y18" s="13" t="s">
        <v>10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32.450000000000003" customHeight="1" x14ac:dyDescent="0.25">
      <c r="A19" s="65">
        <v>10</v>
      </c>
      <c r="B19" s="37" t="s">
        <v>43</v>
      </c>
      <c r="C19" s="30" t="s">
        <v>83</v>
      </c>
      <c r="D19" s="30" t="s">
        <v>84</v>
      </c>
      <c r="E19" s="30" t="s">
        <v>62</v>
      </c>
      <c r="F19" s="30" t="s">
        <v>47</v>
      </c>
      <c r="G19" s="30">
        <v>46240</v>
      </c>
      <c r="H19" s="37" t="s">
        <v>48</v>
      </c>
      <c r="I19" s="37" t="s">
        <v>49</v>
      </c>
      <c r="J19" s="30" t="s">
        <v>81</v>
      </c>
      <c r="K19" s="35" t="s">
        <v>82</v>
      </c>
      <c r="L19" s="30" t="s">
        <v>83</v>
      </c>
      <c r="M19" s="30" t="s">
        <v>81</v>
      </c>
      <c r="N19" s="32">
        <v>44913</v>
      </c>
      <c r="O19" s="31">
        <v>50</v>
      </c>
      <c r="P19" s="31">
        <f t="shared" si="0"/>
        <v>42.5</v>
      </c>
      <c r="Q19" s="33">
        <f t="shared" si="1"/>
        <v>35.29</v>
      </c>
      <c r="R19" s="34">
        <v>0</v>
      </c>
      <c r="S19" s="34">
        <v>0.52</v>
      </c>
      <c r="T19" s="36">
        <v>0.99</v>
      </c>
      <c r="U19" s="34">
        <f>(R5*S19)+T19</f>
        <v>13.99</v>
      </c>
      <c r="V19" s="34">
        <f t="shared" si="3"/>
        <v>0.56000000000000005</v>
      </c>
      <c r="W19" s="14" t="s">
        <v>10</v>
      </c>
      <c r="X19" s="13"/>
      <c r="Y19" s="13" t="s">
        <v>10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30" customHeight="1" x14ac:dyDescent="0.25">
      <c r="A20" s="61">
        <v>11</v>
      </c>
      <c r="B20" s="30" t="s">
        <v>43</v>
      </c>
      <c r="C20" s="30" t="s">
        <v>85</v>
      </c>
      <c r="D20" s="30" t="s">
        <v>86</v>
      </c>
      <c r="E20" s="30" t="s">
        <v>62</v>
      </c>
      <c r="F20" s="30" t="s">
        <v>47</v>
      </c>
      <c r="G20" s="30">
        <v>46256</v>
      </c>
      <c r="H20" s="30" t="s">
        <v>48</v>
      </c>
      <c r="I20" s="30" t="s">
        <v>49</v>
      </c>
      <c r="J20" s="30" t="s">
        <v>55</v>
      </c>
      <c r="K20" s="31" t="s">
        <v>56</v>
      </c>
      <c r="L20" s="30" t="s">
        <v>85</v>
      </c>
      <c r="M20" s="30" t="str">
        <f t="shared" ref="M20:M25" si="4">+J20</f>
        <v>Electrify America</v>
      </c>
      <c r="N20" s="32">
        <v>44914</v>
      </c>
      <c r="O20" s="31">
        <v>150</v>
      </c>
      <c r="P20" s="31">
        <f t="shared" si="0"/>
        <v>127.5</v>
      </c>
      <c r="Q20" s="33">
        <f t="shared" si="1"/>
        <v>11.76</v>
      </c>
      <c r="R20" s="34">
        <v>0</v>
      </c>
      <c r="S20" s="36">
        <v>0.56000000000000005</v>
      </c>
      <c r="T20" s="46">
        <v>0</v>
      </c>
      <c r="U20" s="34">
        <f>+$R$5*S20</f>
        <v>14.000000000000002</v>
      </c>
      <c r="V20" s="34">
        <f t="shared" si="3"/>
        <v>0.56000000000000005</v>
      </c>
      <c r="W20" s="14"/>
      <c r="X20" s="13"/>
      <c r="Y20" s="13" t="s">
        <v>10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47.45" customHeight="1" x14ac:dyDescent="0.25">
      <c r="A21" s="61">
        <v>12</v>
      </c>
      <c r="B21" s="30" t="s">
        <v>43</v>
      </c>
      <c r="C21" s="30" t="s">
        <v>87</v>
      </c>
      <c r="D21" s="30" t="s">
        <v>88</v>
      </c>
      <c r="E21" s="30" t="s">
        <v>46</v>
      </c>
      <c r="F21" s="30" t="s">
        <v>47</v>
      </c>
      <c r="G21" s="30">
        <v>46032</v>
      </c>
      <c r="H21" s="30" t="s">
        <v>48</v>
      </c>
      <c r="I21" s="30" t="s">
        <v>49</v>
      </c>
      <c r="J21" s="30" t="s">
        <v>81</v>
      </c>
      <c r="K21" s="35" t="s">
        <v>82</v>
      </c>
      <c r="L21" s="30" t="str">
        <f>+C21</f>
        <v>Chase Bank Thatcher Lane</v>
      </c>
      <c r="M21" s="30" t="str">
        <f t="shared" si="4"/>
        <v>EVGo</v>
      </c>
      <c r="N21" s="32">
        <v>44913</v>
      </c>
      <c r="O21" s="31">
        <v>100</v>
      </c>
      <c r="P21" s="31">
        <f t="shared" si="0"/>
        <v>85</v>
      </c>
      <c r="Q21" s="33">
        <f t="shared" si="1"/>
        <v>17.649999999999999</v>
      </c>
      <c r="R21" s="34">
        <v>0</v>
      </c>
      <c r="S21" s="34">
        <v>0.52</v>
      </c>
      <c r="T21" s="36">
        <v>0.99</v>
      </c>
      <c r="U21" s="34">
        <f>(R5*S21)+T21</f>
        <v>13.99</v>
      </c>
      <c r="V21" s="34">
        <f t="shared" si="3"/>
        <v>0.56000000000000005</v>
      </c>
      <c r="W21" s="14" t="s">
        <v>10</v>
      </c>
      <c r="X21" s="13"/>
      <c r="Y21" s="13" t="s">
        <v>10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19.899999999999999" customHeight="1" x14ac:dyDescent="0.25">
      <c r="A22" s="61">
        <v>13</v>
      </c>
      <c r="B22" s="30" t="s">
        <v>43</v>
      </c>
      <c r="C22" s="30" t="s">
        <v>89</v>
      </c>
      <c r="D22" s="30" t="s">
        <v>89</v>
      </c>
      <c r="E22" s="30" t="s">
        <v>90</v>
      </c>
      <c r="F22" s="30" t="s">
        <v>47</v>
      </c>
      <c r="G22" s="57">
        <v>46975</v>
      </c>
      <c r="H22" s="30" t="s">
        <v>48</v>
      </c>
      <c r="I22" s="30" t="s">
        <v>49</v>
      </c>
      <c r="J22" s="30" t="s">
        <v>73</v>
      </c>
      <c r="K22" s="35" t="s">
        <v>91</v>
      </c>
      <c r="L22" s="57" t="str">
        <f>+C22</f>
        <v>2250 Pottawattamie Ln</v>
      </c>
      <c r="M22" s="30" t="str">
        <f t="shared" si="4"/>
        <v>EVConnect</v>
      </c>
      <c r="N22" s="32"/>
      <c r="O22" s="62">
        <v>180</v>
      </c>
      <c r="P22" s="31">
        <f t="shared" si="0"/>
        <v>153</v>
      </c>
      <c r="Q22" s="33">
        <f t="shared" si="1"/>
        <v>9.8000000000000007</v>
      </c>
      <c r="R22" s="63">
        <v>0</v>
      </c>
      <c r="S22" s="34">
        <v>0.42</v>
      </c>
      <c r="T22" s="58">
        <v>0</v>
      </c>
      <c r="U22" s="34">
        <f>(R5*S22)+T22</f>
        <v>10.5</v>
      </c>
      <c r="V22" s="34">
        <f t="shared" si="3"/>
        <v>0.42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s="8" customFormat="1" ht="19.899999999999999" customHeight="1" x14ac:dyDescent="0.25">
      <c r="A23" s="61">
        <v>14</v>
      </c>
      <c r="B23" s="37" t="s">
        <v>43</v>
      </c>
      <c r="C23" s="66" t="s">
        <v>92</v>
      </c>
      <c r="D23" s="66" t="s">
        <v>93</v>
      </c>
      <c r="E23" s="66" t="s">
        <v>94</v>
      </c>
      <c r="F23" s="66" t="s">
        <v>47</v>
      </c>
      <c r="G23" s="59">
        <v>47006</v>
      </c>
      <c r="H23" s="30" t="s">
        <v>48</v>
      </c>
      <c r="I23" s="30" t="s">
        <v>49</v>
      </c>
      <c r="J23" s="30" t="s">
        <v>73</v>
      </c>
      <c r="K23" s="35" t="s">
        <v>91</v>
      </c>
      <c r="L23" s="59" t="str">
        <f>+C23</f>
        <v>Batesville Shopping Village</v>
      </c>
      <c r="M23" s="30" t="str">
        <f t="shared" si="4"/>
        <v>EVConnect</v>
      </c>
      <c r="N23" s="32"/>
      <c r="O23" s="62">
        <v>180</v>
      </c>
      <c r="P23" s="31">
        <f t="shared" si="0"/>
        <v>153</v>
      </c>
      <c r="Q23" s="33">
        <f t="shared" si="1"/>
        <v>9.8000000000000007</v>
      </c>
      <c r="R23" s="34">
        <v>0</v>
      </c>
      <c r="S23" s="64">
        <v>0.51</v>
      </c>
      <c r="T23" s="60">
        <v>0</v>
      </c>
      <c r="U23" s="34">
        <f>(R5*S23)+T23</f>
        <v>12.75</v>
      </c>
      <c r="V23" s="34">
        <f t="shared" si="3"/>
        <v>0.51</v>
      </c>
      <c r="W23" s="14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</row>
    <row r="24" spans="1:95" ht="15.75" customHeight="1" x14ac:dyDescent="0.25">
      <c r="A24" s="61">
        <v>15</v>
      </c>
      <c r="B24" s="37" t="s">
        <v>43</v>
      </c>
      <c r="C24" s="30" t="s">
        <v>95</v>
      </c>
      <c r="D24" s="30" t="s">
        <v>95</v>
      </c>
      <c r="E24" s="30" t="s">
        <v>96</v>
      </c>
      <c r="F24" s="30" t="s">
        <v>47</v>
      </c>
      <c r="G24" s="59">
        <v>46131</v>
      </c>
      <c r="H24" s="30" t="s">
        <v>48</v>
      </c>
      <c r="I24" s="30" t="s">
        <v>49</v>
      </c>
      <c r="J24" s="30" t="s">
        <v>73</v>
      </c>
      <c r="K24" s="35" t="s">
        <v>91</v>
      </c>
      <c r="L24" s="59" t="str">
        <f>+C24</f>
        <v>361 Paris Dr</v>
      </c>
      <c r="M24" s="30" t="str">
        <f t="shared" si="4"/>
        <v>EVConnect</v>
      </c>
      <c r="N24" s="67">
        <v>45270</v>
      </c>
      <c r="O24" s="62">
        <v>180</v>
      </c>
      <c r="P24" s="31">
        <f t="shared" ref="P24" si="5">O24*$R$6</f>
        <v>153</v>
      </c>
      <c r="Q24" s="33">
        <f t="shared" ref="Q24" si="6">ROUND((60/P24)*$R$5,2)</f>
        <v>9.8000000000000007</v>
      </c>
      <c r="R24" s="34">
        <v>0</v>
      </c>
      <c r="S24" s="64">
        <v>0.51</v>
      </c>
      <c r="T24" s="60">
        <v>0</v>
      </c>
      <c r="U24" s="34">
        <f>(R5*S24)+T24</f>
        <v>12.75</v>
      </c>
      <c r="V24" s="34">
        <f t="shared" ref="V24" si="7">ROUND(U24/$R$5,2)</f>
        <v>0.51</v>
      </c>
      <c r="W24" s="16" t="s">
        <v>10</v>
      </c>
      <c r="X24" s="13" t="s">
        <v>10</v>
      </c>
      <c r="Y24" s="38" t="s">
        <v>10</v>
      </c>
      <c r="AA24" s="54" t="s">
        <v>10</v>
      </c>
      <c r="AB24" s="54" t="s">
        <v>10</v>
      </c>
    </row>
    <row r="25" spans="1:95" ht="15.75" customHeight="1" x14ac:dyDescent="0.25">
      <c r="A25" s="61">
        <v>16</v>
      </c>
      <c r="B25" s="37" t="s">
        <v>43</v>
      </c>
      <c r="C25" s="68" t="s">
        <v>97</v>
      </c>
      <c r="D25" s="68" t="s">
        <v>98</v>
      </c>
      <c r="E25" s="68" t="s">
        <v>97</v>
      </c>
      <c r="F25" s="68" t="s">
        <v>47</v>
      </c>
      <c r="G25" s="68">
        <v>46124</v>
      </c>
      <c r="H25" s="30" t="s">
        <v>48</v>
      </c>
      <c r="I25" s="30" t="s">
        <v>49</v>
      </c>
      <c r="J25" s="30" t="s">
        <v>73</v>
      </c>
      <c r="K25" s="35" t="s">
        <v>99</v>
      </c>
      <c r="L25" s="68" t="s">
        <v>98</v>
      </c>
      <c r="M25" s="30" t="str">
        <f t="shared" si="4"/>
        <v>EVConnect</v>
      </c>
      <c r="N25" s="69">
        <v>45358</v>
      </c>
      <c r="O25" s="62">
        <v>181</v>
      </c>
      <c r="P25" s="31">
        <v>153</v>
      </c>
      <c r="Q25" s="33">
        <f t="shared" ref="Q25" si="8">ROUND((60/P25)*$R$5,2)</f>
        <v>9.8000000000000007</v>
      </c>
      <c r="R25" s="34">
        <v>0</v>
      </c>
      <c r="S25" s="34">
        <v>0.51</v>
      </c>
      <c r="T25" s="60">
        <v>0</v>
      </c>
      <c r="U25" s="34">
        <f>(R5*S25)+T25</f>
        <v>12.75</v>
      </c>
      <c r="V25" s="34">
        <f t="shared" ref="V25" si="9">ROUND(U25/$R$5,2)</f>
        <v>0.51</v>
      </c>
      <c r="W25" s="16"/>
      <c r="Y25" s="38"/>
      <c r="AA25" s="54"/>
      <c r="AB25" s="54"/>
    </row>
    <row r="26" spans="1:95" ht="15.75" customHeight="1" x14ac:dyDescent="0.25">
      <c r="A26" s="13"/>
      <c r="R26" s="7"/>
      <c r="S26" s="7"/>
      <c r="T26" s="71"/>
      <c r="U26" s="71"/>
      <c r="V26" s="38"/>
      <c r="W26" s="16"/>
      <c r="Y26" s="38"/>
      <c r="AA26" s="54"/>
      <c r="AB26" s="54"/>
    </row>
    <row r="27" spans="1:95" ht="25.5" customHeight="1" x14ac:dyDescent="0.3">
      <c r="B27" s="23" t="s">
        <v>100</v>
      </c>
      <c r="C27" s="22" t="s">
        <v>101</v>
      </c>
      <c r="D27" s="72"/>
      <c r="Q27" s="52" t="s">
        <v>10</v>
      </c>
      <c r="R27" s="7"/>
      <c r="S27" s="7"/>
      <c r="T27" s="76" t="s">
        <v>102</v>
      </c>
      <c r="U27" s="76"/>
      <c r="V27" s="38">
        <f>AVERAGE(V10:V25)</f>
        <v>0.5162500000000001</v>
      </c>
      <c r="W27" s="16"/>
    </row>
    <row r="28" spans="1:95" ht="15.75" customHeight="1" x14ac:dyDescent="0.25">
      <c r="O28" s="3" t="s">
        <v>10</v>
      </c>
      <c r="P28" s="3" t="s">
        <v>10</v>
      </c>
      <c r="R28" s="7"/>
      <c r="S28" s="7"/>
      <c r="T28" s="71"/>
      <c r="U28" s="71"/>
      <c r="V28" s="38"/>
      <c r="W28" s="16"/>
    </row>
    <row r="29" spans="1:95" ht="19.149999999999999" customHeight="1" x14ac:dyDescent="0.3">
      <c r="B29" s="23" t="s">
        <v>103</v>
      </c>
      <c r="C29" s="22" t="s">
        <v>104</v>
      </c>
      <c r="D29" s="72"/>
      <c r="E29" s="72"/>
      <c r="M29" s="3" t="s">
        <v>10</v>
      </c>
      <c r="P29" s="55" t="s">
        <v>105</v>
      </c>
      <c r="T29" s="75" t="s">
        <v>106</v>
      </c>
      <c r="U29" s="75"/>
      <c r="V29" s="45">
        <v>0</v>
      </c>
      <c r="W29" s="17" t="s">
        <v>10</v>
      </c>
    </row>
    <row r="30" spans="1:95" ht="3.6" customHeight="1" x14ac:dyDescent="0.3">
      <c r="B30" s="23"/>
      <c r="C30" s="22"/>
      <c r="D30" s="72"/>
      <c r="E30" s="72"/>
      <c r="M30" s="3">
        <v>80</v>
      </c>
      <c r="P30" s="3" t="e">
        <f>+P28/P29</f>
        <v>#VALUE!</v>
      </c>
      <c r="T30" s="75"/>
      <c r="U30" s="75"/>
      <c r="V30" s="39"/>
      <c r="W30" s="17"/>
    </row>
    <row r="31" spans="1:95" ht="13.9" customHeight="1" x14ac:dyDescent="0.25">
      <c r="K31" s="6" t="s">
        <v>10</v>
      </c>
      <c r="L31" s="6"/>
      <c r="M31" s="6"/>
      <c r="N31" s="6"/>
      <c r="P31" s="3" t="s">
        <v>10</v>
      </c>
      <c r="Q31" s="3" t="s">
        <v>10</v>
      </c>
      <c r="R31" s="11" t="s">
        <v>10</v>
      </c>
      <c r="S31" s="11"/>
      <c r="T31" s="75" t="s">
        <v>107</v>
      </c>
      <c r="U31" s="75"/>
      <c r="V31" s="40">
        <f>+V27*V29</f>
        <v>0</v>
      </c>
      <c r="W31" s="18" t="s">
        <v>10</v>
      </c>
    </row>
    <row r="32" spans="1:95" ht="18" customHeight="1" x14ac:dyDescent="0.3">
      <c r="C32" s="50" t="s">
        <v>108</v>
      </c>
      <c r="M32" s="3" t="s">
        <v>10</v>
      </c>
      <c r="P32" s="55" t="s">
        <v>109</v>
      </c>
      <c r="T32" s="75" t="s">
        <v>110</v>
      </c>
      <c r="U32" s="75"/>
      <c r="V32" s="41">
        <f>+V31+V27</f>
        <v>0.5162500000000001</v>
      </c>
      <c r="W32" s="18" t="s">
        <v>10</v>
      </c>
    </row>
    <row r="33" spans="3:23" ht="7.15" customHeight="1" x14ac:dyDescent="0.25">
      <c r="T33" s="75"/>
      <c r="U33" s="75"/>
      <c r="V33" s="41"/>
      <c r="W33" s="18"/>
    </row>
    <row r="34" spans="3:23" ht="17.25" x14ac:dyDescent="0.3">
      <c r="C34" s="51" t="s">
        <v>10</v>
      </c>
      <c r="K34" s="6"/>
      <c r="L34" s="6"/>
      <c r="M34" s="6" t="s">
        <v>10</v>
      </c>
      <c r="N34" s="6"/>
      <c r="P34" s="27" t="s">
        <v>10</v>
      </c>
      <c r="Q34" s="10" t="s">
        <v>10</v>
      </c>
      <c r="T34" s="75" t="s">
        <v>111</v>
      </c>
      <c r="U34" s="75"/>
      <c r="V34" s="42">
        <v>7.0000000000000007E-2</v>
      </c>
      <c r="W34" s="16" t="s">
        <v>10</v>
      </c>
    </row>
    <row r="35" spans="3:23" ht="7.15" customHeight="1" x14ac:dyDescent="0.25">
      <c r="K35" s="6"/>
      <c r="L35" s="6"/>
      <c r="M35" s="6"/>
      <c r="N35" s="6"/>
      <c r="P35" s="27"/>
      <c r="Q35" s="10"/>
      <c r="T35" s="75"/>
      <c r="U35" s="75"/>
      <c r="V35" s="43"/>
      <c r="W35" s="16"/>
    </row>
    <row r="36" spans="3:23" ht="17.25" x14ac:dyDescent="0.3">
      <c r="C36" s="51" t="s">
        <v>10</v>
      </c>
      <c r="M36" s="3" t="s">
        <v>10</v>
      </c>
      <c r="O36" s="3" t="s">
        <v>10</v>
      </c>
      <c r="P36" s="5"/>
      <c r="Q36" s="5"/>
      <c r="T36" s="75" t="s">
        <v>112</v>
      </c>
      <c r="U36" s="75"/>
      <c r="V36" s="41">
        <f>+V32*V34</f>
        <v>3.613750000000001E-2</v>
      </c>
      <c r="W36" s="18" t="s">
        <v>10</v>
      </c>
    </row>
    <row r="37" spans="3:23" ht="7.15" customHeight="1" x14ac:dyDescent="0.25">
      <c r="P37" s="5"/>
      <c r="Q37" s="5"/>
      <c r="T37" s="75"/>
      <c r="U37" s="75"/>
      <c r="V37" s="41"/>
      <c r="W37" s="18"/>
    </row>
    <row r="38" spans="3:23" ht="28.15" customHeight="1" thickBot="1" x14ac:dyDescent="0.3">
      <c r="O38" s="3" t="s">
        <v>10</v>
      </c>
      <c r="P38" s="24" t="s">
        <v>10</v>
      </c>
      <c r="T38" s="77" t="s">
        <v>113</v>
      </c>
      <c r="U38" s="77"/>
      <c r="V38" s="49">
        <f>+V36+V32</f>
        <v>0.55238750000000014</v>
      </c>
      <c r="W38" s="18" t="s">
        <v>10</v>
      </c>
    </row>
    <row r="39" spans="3:23" ht="15.75" thickTop="1" x14ac:dyDescent="0.25">
      <c r="O39" s="3" t="s">
        <v>10</v>
      </c>
    </row>
    <row r="40" spans="3:23" ht="15.75" x14ac:dyDescent="0.25">
      <c r="O40" s="3" t="s">
        <v>10</v>
      </c>
      <c r="T40" s="75" t="s">
        <v>114</v>
      </c>
      <c r="U40" s="75"/>
      <c r="V40" s="38">
        <v>0.51645300000000005</v>
      </c>
    </row>
    <row r="41" spans="3:23" ht="8.4499999999999993" customHeight="1" x14ac:dyDescent="0.25">
      <c r="O41" s="3" t="s">
        <v>10</v>
      </c>
    </row>
    <row r="42" spans="3:23" ht="15.75" x14ac:dyDescent="0.25">
      <c r="U42" s="5" t="s">
        <v>115</v>
      </c>
      <c r="V42" s="41">
        <f>+V38-V40</f>
        <v>3.5934500000000091E-2</v>
      </c>
    </row>
    <row r="43" spans="3:23" ht="8.4499999999999993" customHeight="1" x14ac:dyDescent="0.25"/>
    <row r="44" spans="3:23" ht="15.75" x14ac:dyDescent="0.25">
      <c r="T44" s="5" t="s">
        <v>10</v>
      </c>
      <c r="U44" s="5" t="s">
        <v>116</v>
      </c>
      <c r="V44" s="39">
        <f>+V42/V40</f>
        <v>6.9579419618048671E-2</v>
      </c>
    </row>
  </sheetData>
  <mergeCells count="19">
    <mergeCell ref="B3:K3"/>
    <mergeCell ref="L3:U3"/>
    <mergeCell ref="B2:K2"/>
    <mergeCell ref="J1:K1"/>
    <mergeCell ref="L2:W2"/>
    <mergeCell ref="T1:V1"/>
    <mergeCell ref="U4:V4"/>
    <mergeCell ref="T40:U40"/>
    <mergeCell ref="T27:U27"/>
    <mergeCell ref="T29:U29"/>
    <mergeCell ref="T31:U31"/>
    <mergeCell ref="T32:U32"/>
    <mergeCell ref="T34:U34"/>
    <mergeCell ref="T38:U38"/>
    <mergeCell ref="T30:U30"/>
    <mergeCell ref="T33:U33"/>
    <mergeCell ref="T35:U35"/>
    <mergeCell ref="T37:U37"/>
    <mergeCell ref="T36:U36"/>
  </mergeCells>
  <pageMargins left="0.35" right="0" top="0.15" bottom="0.1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Gordon, Cory C</DisplayName>
        <AccountId>49</AccountId>
        <AccountType/>
      </UserInfo>
    </SharedWithUsers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AB9A1627-DC40-4A6E-8C22-7047272643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E2A339-F6D6-4DEF-9953-0AEE7414FB91}"/>
</file>

<file path=customXml/itemProps3.xml><?xml version="1.0" encoding="utf-8"?>
<ds:datastoreItem xmlns:ds="http://schemas.openxmlformats.org/officeDocument/2006/customXml" ds:itemID="{AC215830-E8EA-4003-86EC-477DECBDC38B}">
  <ds:schemaRefs>
    <ds:schemaRef ds:uri="http://schemas.microsoft.com/office/2006/metadata/properties"/>
    <ds:schemaRef ds:uri="http://schemas.microsoft.com/office/infopath/2007/PartnerControls"/>
    <ds:schemaRef ds:uri="99180bc4-2f7d-45e7-9e22-353907fb92c6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alt_fuel_stations (Feb 2024)</vt:lpstr>
      <vt:lpstr>'alt_fuel_stations (Feb 2024)'!_FilterDatabase</vt:lpstr>
      <vt:lpstr>'alt_fuel_stations (Feb 2024)'!Print_Area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Price DCFC</dc:title>
  <dc:subject>Average Price DCFC - Feb 2024</dc:subject>
  <dc:creator>Rand, Marshall A.</dc:creator>
  <cp:keywords/>
  <dc:description/>
  <cp:lastModifiedBy>Wanzer, Hannah</cp:lastModifiedBy>
  <cp:revision/>
  <dcterms:created xsi:type="dcterms:W3CDTF">2019-06-24T18:57:32Z</dcterms:created>
  <dcterms:modified xsi:type="dcterms:W3CDTF">2024-03-25T20:45:17Z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