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orn\Documents\"/>
    </mc:Choice>
  </mc:AlternateContent>
  <bookViews>
    <workbookView xWindow="0" yWindow="0" windowWidth="25200" windowHeight="12000" tabRatio="894"/>
  </bookViews>
  <sheets>
    <sheet name="Cover Page" sheetId="16" r:id="rId1"/>
    <sheet name="Lead (Jan-May)" sheetId="5" r:id="rId2"/>
    <sheet name="SH-1 (Jan-May)" sheetId="2" r:id="rId3"/>
    <sheet name="SH-2" sheetId="1" r:id="rId4"/>
    <sheet name="AJW Testimony Page 53" sheetId="15" r:id="rId5"/>
    <sheet name="JCD-1C Page 15" sheetId="7" r:id="rId6"/>
    <sheet name="WP-MWN-8 (Update)" sheetId="9" r:id="rId7"/>
    <sheet name="PJM - non NITS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hidden="1">'[1]MLR Est'!$B$6:$B$23</definedName>
    <definedName name="__123Graph_AGraph1" hidden="1">'[1]MLR Est'!$B$6:$B$23</definedName>
    <definedName name="__123Graph_AScreenCrv" hidden="1">[2]screeningcurves!$F$16:$F$23</definedName>
    <definedName name="__123Graph_B" hidden="1">'[1]MLR Est'!$C$6:$C$23</definedName>
    <definedName name="__123Graph_BGraph1" hidden="1">'[1]MLR Est'!$C$6:$C$23</definedName>
    <definedName name="__123Graph_BScreenCrv" hidden="1">[2]screeningcurves!$G$16:$G$23</definedName>
    <definedName name="__123Graph_C" hidden="1">'[1]MLR Est'!$D$6:$D$23</definedName>
    <definedName name="__123Graph_CGraph1" hidden="1">'[1]MLR Est'!$D$6:$D$23</definedName>
    <definedName name="__123Graph_CScreenCrv" hidden="1">[2]screeningcurves!$K$19:$K$23</definedName>
    <definedName name="__123Graph_D" hidden="1">'[1]MLR Est'!$E$6:$E$23</definedName>
    <definedName name="__123Graph_DGraph1" hidden="1">'[1]MLR Est'!$E$6:$E$23</definedName>
    <definedName name="__123Graph_E" hidden="1">'[1]MLR Est'!$F$6:$F$23</definedName>
    <definedName name="__123Graph_EGraph1" hidden="1">'[1]MLR Est'!$F$6:$F$23</definedName>
    <definedName name="__123Graph_F" hidden="1">'[1]MLR Est'!$G$6:$G$23</definedName>
    <definedName name="__123Graph_FGraph1" hidden="1">'[1]MLR Est'!$G$6:$G$23</definedName>
    <definedName name="__123Graph_X" hidden="1">'[1]MLR Est'!$A$6:$A$23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_ccc1" localSheetId="4" hidden="1">{#N/A,#N/A,FALSE,"Sum6 (1)"}</definedName>
    <definedName name="_ccc1" localSheetId="7" hidden="1">{#N/A,#N/A,FALSE,"Sum6 (1)"}</definedName>
    <definedName name="_ccc1" hidden="1">{#N/A,#N/A,FALSE,"Sum6 (1)"}</definedName>
    <definedName name="_Fill" hidden="1">#REF!</definedName>
    <definedName name="_Order1" hidden="1">255</definedName>
    <definedName name="_Order2" hidden="1">255</definedName>
    <definedName name="Activity_Type">'[3]Data - Main'!#REF!</definedName>
    <definedName name="Activity_TypeOS">#REF!</definedName>
    <definedName name="Activity_TypeSP">#REF!</definedName>
    <definedName name="Adj_for_losses_Custom">'[4]Budgets, TRCs by Pgm &amp; Assumps'!$B$40</definedName>
    <definedName name="Adj_for_losses_Prescrip">'[4]Budgets, TRCs by Pgm &amp; Assumps'!$B$33</definedName>
    <definedName name="Adj_for_losses_RCxL">'[4]Budgets, TRCs by Pgm &amp; Assumps'!$B$47</definedName>
    <definedName name="Adj_for_losses_SBDI">'[4]Budgets, TRCs by Pgm &amp; Assumps'!$B$54</definedName>
    <definedName name="Adjustment_Line_Item">'[3]Data - Main'!#REF!</definedName>
    <definedName name="AllOS">#REF!</definedName>
    <definedName name="anscount" hidden="1">3</definedName>
    <definedName name="Assigned_List">'[3]Data - Main'!#REF!</definedName>
    <definedName name="Assigned_ListOS">#REF!</definedName>
    <definedName name="Assigned_ListSP">#REF!</definedName>
    <definedName name="AsSoldExcRev" localSheetId="4" hidden="1">{#N/A,#N/A,FALSE,"Sum6 (1)"}</definedName>
    <definedName name="AsSoldExcRev" localSheetId="7" hidden="1">{#N/A,#N/A,FALSE,"Sum6 (1)"}</definedName>
    <definedName name="AsSoldExcRev" hidden="1">{#N/A,#N/A,FALSE,"Sum6 (1)"}</definedName>
    <definedName name="AsSoldExcRev1" localSheetId="4" hidden="1">{#N/A,#N/A,FALSE,"Sum6 (1)"}</definedName>
    <definedName name="AsSoldExcRev1" localSheetId="7" hidden="1">{#N/A,#N/A,FALSE,"Sum6 (1)"}</definedName>
    <definedName name="AsSoldExcRev1" hidden="1">{#N/A,#N/A,FALSE,"Sum6 (1)"}</definedName>
    <definedName name="Assumed_Lighting_Hours">'[4]Budgets, TRCs by Pgm &amp; Assumps'!$D$68</definedName>
    <definedName name="Avoided_Cost_Lookup_Table">'[4]Avoided Cost'!$A$9:$J$30</definedName>
    <definedName name="C_I_losses_E">'[5]DSM Plan Avoided Cost Workpaper'!$B$5</definedName>
    <definedName name="C_I_losses_peak">'[5]DSM Plan Avoided Cost Workpaper'!$B$6</definedName>
    <definedName name="CCC" localSheetId="4" hidden="1">{#N/A,#N/A,FALSE,"Sum6 (1)"}</definedName>
    <definedName name="CCC" localSheetId="7" hidden="1">{#N/A,#N/A,FALSE,"Sum6 (1)"}</definedName>
    <definedName name="CCC" hidden="1">{#N/A,#N/A,FALSE,"Sum6 (1)"}</definedName>
    <definedName name="Comm_retail_rate">'[5]DSM Plan Avoided Cost Workpaper'!$B$8</definedName>
    <definedName name="Cost_Category">'[3]Data - Main'!#REF!</definedName>
    <definedName name="Cost_CategoryOS">#REF!</definedName>
    <definedName name="Cost_CategoryOS_Sort">#REF!</definedName>
    <definedName name="Cost_CategorySP">#REF!</definedName>
    <definedName name="crap" localSheetId="4" hidden="1">{#N/A,#N/A,TRUE,"Facility-Input";#N/A,#N/A,TRUE,"Graphs";#N/A,#N/A,TRUE,"TOTAL"}</definedName>
    <definedName name="crap" localSheetId="7" hidden="1">{#N/A,#N/A,TRUE,"Facility-Input";#N/A,#N/A,TRUE,"Graphs";#N/A,#N/A,TRUE,"TOTAL"}</definedName>
    <definedName name="crap" hidden="1">{#N/A,#N/A,TRUE,"Facility-Input";#N/A,#N/A,TRUE,"Graphs";#N/A,#N/A,TRUE,"TOTAL"}</definedName>
    <definedName name="DELTA" localSheetId="4" hidden="1">{#N/A,#N/A,FALSE,"Sum6 (1)"}</definedName>
    <definedName name="DELTA" localSheetId="7" hidden="1">{#N/A,#N/A,FALSE,"Sum6 (1)"}</definedName>
    <definedName name="DELTA" hidden="1">{#N/A,#N/A,FALSE,"Sum6 (1)"}</definedName>
    <definedName name="DemandAllocator">'[6]Inputs from JCOS'!$B$3</definedName>
    <definedName name="DescriptionOS">#REF!</definedName>
    <definedName name="DescriptionOS_Sort">#REF!</definedName>
    <definedName name="DescriptionSP">#REF!</definedName>
    <definedName name="dfdaf" localSheetId="4" hidden="1">{#N/A,#N/A,FALSE,"Sum6 (1)"}</definedName>
    <definedName name="dfdaf" localSheetId="7" hidden="1">{#N/A,#N/A,FALSE,"Sum6 (1)"}</definedName>
    <definedName name="dfdaf" hidden="1">{#N/A,#N/A,FALSE,"Sum6 (1)"}</definedName>
    <definedName name="DPlantINAlloc">'[6]Inputs from JCOS'!$B$9</definedName>
    <definedName name="DPlantLessSMPPAlloc">'[6]Inputs from JCOS'!$B$10</definedName>
    <definedName name="EnergyAllocator">'[6]Inputs from JCOS'!$B$4</definedName>
    <definedName name="EV__CVPARAMS__" hidden="1">"% and $!$B$17:$C$38;"</definedName>
    <definedName name="EV__LASTREFTIME__" hidden="1">38727.409537037</definedName>
    <definedName name="EV__LOCKEDCVW__FINANCE" hidden="1">"TOT_EXP,ACTUAL,8,TOTFUNC,TOT_PROJ,2005.TOTAL,TOT_ACT,YTD,"</definedName>
    <definedName name="EV__LOCKSTATUS__" hidden="1">2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134217783</definedName>
    <definedName name="Forecast_2010">'[3]Data - Main'!#REF!</definedName>
    <definedName name="Forecast_2014">'[3]Data - Main'!#REF!</definedName>
    <definedName name="Forecast_2015">'[3]Data - Main'!#REF!</definedName>
    <definedName name="Forecast_2016">'[3]Data - Main'!#REF!</definedName>
    <definedName name="Forecast_2017">'[3]Data - Main'!#REF!</definedName>
    <definedName name="Forecast_2018">'[3]Data - Main'!#REF!</definedName>
    <definedName name="Forecast_2019">'[3]Data - Main'!#REF!</definedName>
    <definedName name="Forecast_2020">'[3]Data - Main'!#REF!</definedName>
    <definedName name="Forecast_2021">'[3]Data - Main'!#REF!</definedName>
    <definedName name="Forecast_2022">'[3]Data - Main'!#REF!</definedName>
    <definedName name="Forecast_2023">'[3]Data - Main'!#REF!</definedName>
    <definedName name="Forecast_2024">'[3]Data - Main'!#REF!</definedName>
    <definedName name="Forecast_2025">'[3]Data - Main'!#REF!</definedName>
    <definedName name="Forecast_2026">'[3]Data - Main'!#REF!</definedName>
    <definedName name="Forecast_2027">'[3]Data - Main'!#REF!</definedName>
    <definedName name="Forecast_2028">'[3]Data - Main'!#REF!</definedName>
    <definedName name="Forecast_2029">'[3]Data - Main'!#REF!</definedName>
    <definedName name="Forecast_2030">'[3]Data - Main'!#REF!</definedName>
    <definedName name="Forecast_2031">'[3]Data - Main'!#REF!</definedName>
    <definedName name="Forecast_2032">'[3]Data - Main'!#REF!</definedName>
    <definedName name="Forecast_2033">'[3]Data - Main'!#REF!</definedName>
    <definedName name="Forecast_2034">'[3]Data - Main'!#REF!</definedName>
    <definedName name="Forecast_2035">'[3]Data - Main'!#REF!</definedName>
    <definedName name="Forecast_2036">'[3]Data - Main'!#REF!</definedName>
    <definedName name="Forecast_2037">'[3]Data - Main'!#REF!</definedName>
    <definedName name="Forecast_2038">'[3]Data - Main'!#REF!</definedName>
    <definedName name="Forecast_2039">'[3]Data - Main'!#REF!</definedName>
    <definedName name="Forecast_2040">'[3]Data - Main'!#REF!</definedName>
    <definedName name="Forecast_2041">'[3]Data - Main'!#REF!</definedName>
    <definedName name="Forecast_2042">'[3]Data - Main'!#REF!</definedName>
    <definedName name="Forecast_2043">'[3]Data - Main'!#REF!</definedName>
    <definedName name="GOD" localSheetId="4" hidden="1">{#N/A,#N/A,TRUE,"Facility-Input";#N/A,#N/A,TRUE,"Graphs";#N/A,#N/A,TRUE,"TOTAL"}</definedName>
    <definedName name="GOD" localSheetId="7" hidden="1">{#N/A,#N/A,TRUE,"Facility-Input";#N/A,#N/A,TRUE,"Graphs";#N/A,#N/A,TRUE,"TOTAL"}</definedName>
    <definedName name="GOD" hidden="1">{#N/A,#N/A,TRUE,"Facility-Input";#N/A,#N/A,TRUE,"Graphs";#N/A,#N/A,TRUE,"TOTAL"}</definedName>
    <definedName name="golly" localSheetId="4" hidden="1">{#N/A,#N/A,TRUE,"Facility-Input";#N/A,#N/A,TRUE,"Graphs";#N/A,#N/A,TRUE,"TOTAL"}</definedName>
    <definedName name="golly" localSheetId="7" hidden="1">{#N/A,#N/A,TRUE,"Facility-Input";#N/A,#N/A,TRUE,"Graphs";#N/A,#N/A,TRUE,"TOTAL"}</definedName>
    <definedName name="golly" hidden="1">{#N/A,#N/A,TRUE,"Facility-Input";#N/A,#N/A,TRUE,"Graphs";#N/A,#N/A,TRUE,"TOTAL"}</definedName>
    <definedName name="GOODBYE" localSheetId="4" hidden="1">{#N/A,#N/A,TRUE,"Facility-Input";#N/A,#N/A,TRUE,"Graphs";#N/A,#N/A,TRUE,"TOTAL"}</definedName>
    <definedName name="GOODBYE" localSheetId="7" hidden="1">{#N/A,#N/A,TRUE,"Facility-Input";#N/A,#N/A,TRUE,"Graphs";#N/A,#N/A,TRUE,"TOTAL"}</definedName>
    <definedName name="GOODBYE" hidden="1">{#N/A,#N/A,TRUE,"Facility-Input";#N/A,#N/A,TRUE,"Graphs";#N/A,#N/A,TRUE,"TOTAL"}</definedName>
    <definedName name="hello" localSheetId="4" hidden="1">{#N/A,#N/A,TRUE,"Facility-Input";#N/A,#N/A,TRUE,"Graphs";#N/A,#N/A,TRUE,"TOTAL"}</definedName>
    <definedName name="hello" localSheetId="7" hidden="1">{#N/A,#N/A,TRUE,"Facility-Input";#N/A,#N/A,TRUE,"Graphs";#N/A,#N/A,TRUE,"TOTAL"}</definedName>
    <definedName name="hello" hidden="1">{#N/A,#N/A,TRUE,"Facility-Input";#N/A,#N/A,TRUE,"Graphs";#N/A,#N/A,TRUE,"TOTAL"}</definedName>
    <definedName name="HVAC_Lookup_Table">'[4]Prescrip HVAC Dist'!$B$15:$N$29</definedName>
    <definedName name="Incremental_Cost_Pct_Custom">'[4]Budgets, TRCs by Pgm &amp; Assumps'!$D$63</definedName>
    <definedName name="Incremental_Cost_Pct_RCxL">'[4]Budgets, TRCs by Pgm &amp; Assumps'!$D$64</definedName>
    <definedName name="Indus_retail_rate">'[5]DSM Plan Avoided Cost Workpaper'!$B$9</definedName>
    <definedName name="indust_disc_rate">'[5]DSM Plan Avoided Cost Workpaper'!$B$16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SUS" localSheetId="4" hidden="1">{#N/A,#N/A,TRUE,"Facility-Input";#N/A,#N/A,TRUE,"Graphs";#N/A,#N/A,TRUE,"TOTAL"}</definedName>
    <definedName name="JESUS" localSheetId="7" hidden="1">{#N/A,#N/A,TRUE,"Facility-Input";#N/A,#N/A,TRUE,"Graphs";#N/A,#N/A,TRUE,"TOTAL"}</definedName>
    <definedName name="JESUS" hidden="1">{#N/A,#N/A,TRUE,"Facility-Input";#N/A,#N/A,TRUE,"Graphs";#N/A,#N/A,TRUE,"TOTAL"}</definedName>
    <definedName name="K2_WBEVMODE" hidden="1">0</definedName>
    <definedName name="kWh_Goal_Prescrip">'[4]Budgets, TRCs by Pgm &amp; Assumps'!$C$6</definedName>
    <definedName name="kWh_to_KW_Conversion_Factor_Lgtg">'[4]Budgets, TRCs by Pgm &amp; Assumps'!$D$59</definedName>
    <definedName name="kWh_to_KW_Conversion_Factor_Non_Lgtg">'[4]Budgets, TRCs by Pgm &amp; Assumps'!$D$60</definedName>
    <definedName name="Lighting_Lookup_Table_SBDI_LEDs">'[4]Prescrip Lghtg Dist'!$B$18:$N$90</definedName>
    <definedName name="Non_Incentive_Budget_Pct_Custom">'[4]Budgets, TRCs by Pgm &amp; Assumps'!$B$39</definedName>
    <definedName name="Non_Incentive_Budget_Pct_Prescrip">'[4]Budgets, TRCs by Pgm &amp; Assumps'!$B$32</definedName>
    <definedName name="Non_Incentive_Budget_Pct_RCxL">'[4]Budgets, TRCs by Pgm &amp; Assumps'!$B$46</definedName>
    <definedName name="Non_Incentive_Budget_Pct_SBDI">'[4]Budgets, TRCs by Pgm &amp; Assumps'!$B$53</definedName>
    <definedName name="NTG_Custom">'[4]Budgets, TRCs by Pgm &amp; Assumps'!$B$38</definedName>
    <definedName name="NTG_Prescrip">'[4]Budgets, TRCs by Pgm &amp; Assumps'!$B$31</definedName>
    <definedName name="NTG_RCxL">'[4]Budgets, TRCs by Pgm &amp; Assumps'!$B$45</definedName>
    <definedName name="NTG_SBDI">'[4]Budgets, TRCs by Pgm &amp; Assumps'!$B$52</definedName>
    <definedName name="NumCustAlloc">'[6]Inputs from JCOS'!$B$7</definedName>
    <definedName name="Outage_Designation">'[3]Data - Main'!#REF!</definedName>
    <definedName name="Outage_OrderOS">#REF!</definedName>
    <definedName name="Outage_OrderOS_Sort">#REF!</definedName>
    <definedName name="Outage_SP">#REF!</definedName>
    <definedName name="OutageOS">#REF!</definedName>
    <definedName name="OutageSP">#REF!</definedName>
    <definedName name="Pal_Workbook_GUID" hidden="1">"Y3QFSX1DNJUWUU2LDGKUQAZW"</definedName>
    <definedName name="PayrollAlloc">'[6]Inputs from JCOS'!$B$8</definedName>
    <definedName name="PRF">'[3]Data - Main'!#REF!</definedName>
    <definedName name="PRF_SP">#REF!</definedName>
    <definedName name="PRFOS">#REF!</definedName>
    <definedName name="_xlnm.Print_Area" localSheetId="7">'PJM - non NITS'!$A$1:$G$38</definedName>
    <definedName name="_xlnm.Print_Area" localSheetId="2">'SH-1 (Jan-May)'!$A$1:$H$63</definedName>
    <definedName name="_xlnm.Print_Area" localSheetId="3">'SH-2'!$A$1:$R$40</definedName>
    <definedName name="Project_Sponsor">'[3]Data - Main'!#REF!</definedName>
    <definedName name="qqqqqqq" localSheetId="4" hidden="1">{#N/A,#N/A,FALSE,"Sum6 (1)"}</definedName>
    <definedName name="qqqqqqq" localSheetId="7" hidden="1">{#N/A,#N/A,FALSE,"Sum6 (1)"}</definedName>
    <definedName name="qqqqqqq" hidden="1">{#N/A,#N/A,FALSE,"Sum6 (1)"}</definedName>
    <definedName name="Red_Yellow_List">'[3]Data - Main'!#REF!</definedName>
    <definedName name="Relative_OutageOS">'[7]Outage Scope'!#REF!</definedName>
    <definedName name="res_losses_E">'[5]DSM Plan Avoided Cost Workpaper'!$B$3</definedName>
    <definedName name="Res_losses_peak">'[5]DSM Plan Avoided Cost Workpaper'!$B$4</definedName>
    <definedName name="res_retail_rate">'[5]DSM Plan Avoided Cost Workpaper'!$B$7</definedName>
    <definedName name="RetDemandAlloc">'[6]Inputs from JCOS'!$B$5</definedName>
    <definedName name="RetEnergyAlloc">'[6]Inputs from JCOS'!$B$6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TRUE</definedName>
    <definedName name="sadfsda" localSheetId="4" hidden="1">{#N/A,#N/A,FALSE,"Sum6 (1)"}</definedName>
    <definedName name="sadfsda" localSheetId="7" hidden="1">{#N/A,#N/A,FALSE,"Sum6 (1)"}</definedName>
    <definedName name="sadfsda" hidden="1">{#N/A,#N/A,FALSE,"Sum6 (1)"}</definedName>
    <definedName name="SBDI_Incentive_Rate_Target">'[4]Budgets, TRCs by Pgm &amp; Assumps'!$E$7</definedName>
    <definedName name="Spec_Prod_Lookup_Table">'[4]Prescrip Spec Prod Dist'!$B$13:$N$73</definedName>
    <definedName name="SponsorOS">#REF!</definedName>
    <definedName name="SponsorSP">#REF!</definedName>
    <definedName name="System_Title">'[3]Data - Main'!#REF!</definedName>
    <definedName name="SystemOS">#REF!</definedName>
    <definedName name="SystemSP">#REF!</definedName>
    <definedName name="Target_Incentive_Rate_Custom">'[4]Budgets, TRCs by Pgm &amp; Assumps'!$E$4</definedName>
    <definedName name="Target_Incentive_Rate_Prescrip">'[4]Budgets, TRCs by Pgm &amp; Assumps'!$E$6</definedName>
    <definedName name="Target_Incentive_Rate_RCxL">'[4]Budgets, TRCs by Pgm &amp; Assumps'!$E$5</definedName>
    <definedName name="test" localSheetId="4" hidden="1">{#N/A,#N/A,TRUE,"Facility-Input";#N/A,#N/A,TRUE,"Graphs";#N/A,#N/A,TRUE,"TOTAL"}</definedName>
    <definedName name="test" localSheetId="7" hidden="1">{#N/A,#N/A,TRUE,"Facility-Input";#N/A,#N/A,TRUE,"Graphs";#N/A,#N/A,TRUE,"TOTAL"}</definedName>
    <definedName name="test" hidden="1">{#N/A,#N/A,TRUE,"Facility-Input";#N/A,#N/A,TRUE,"Graphs";#N/A,#N/A,TRUE,"TOTAL"}</definedName>
    <definedName name="Top_10_Equipment_List">'[3]Data - Main'!#REF!</definedName>
    <definedName name="Top_10_Margin_List">'[3]Data - Main'!#REF!</definedName>
    <definedName name="Top_10_Safety_List">'[3]Data - Main'!#REF!</definedName>
    <definedName name="TotalCurrentForecast">'[3]Data - Main'!#REF!</definedName>
    <definedName name="utility_discount_rate">'[8]global assumptions'!$B$1</definedName>
    <definedName name="WaterfallFlag">'[3]Data - Main'!#REF!</definedName>
    <definedName name="WaterfallHome">#REF!</definedName>
    <definedName name="wrn.All." localSheetId="4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." localSheetId="7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.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owance._.Analysis." localSheetId="4" hidden="1">{#N/A,#N/A,FALSE,"F. Tax Analysis";#N/A,#N/A,FALSE,"G. Bond Analysis";#N/A,#N/A,FALSE,"H. Insurance Analysis"}</definedName>
    <definedName name="wrn.Allowance._.Analysis." localSheetId="7" hidden="1">{#N/A,#N/A,FALSE,"F. Tax Analysis";#N/A,#N/A,FALSE,"G. Bond Analysis";#N/A,#N/A,FALSE,"H. Insurance Analysis"}</definedName>
    <definedName name="wrn.Allowance._.Analysis." hidden="1">{#N/A,#N/A,FALSE,"F. Tax Analysis";#N/A,#N/A,FALSE,"G. Bond Analysis";#N/A,#N/A,FALSE,"H. Insurance Analysis"}</definedName>
    <definedName name="wrn.Detail." localSheetId="4" hidden="1">{"Detail",#N/A,FALSE,"Detail"}</definedName>
    <definedName name="wrn.Detail." localSheetId="7" hidden="1">{"Detail",#N/A,FALSE,"Detail"}</definedName>
    <definedName name="wrn.Detail." hidden="1">{"Detail",#N/A,FALSE,"Detail"}</definedName>
    <definedName name="wrn.Executive._.Review._.Report." localSheetId="4" hidden="1">{#N/A,#N/A,FALSE,"Executive Review Sheet";#N/A,#N/A,FALSE,"Summary of Estimate Components";#N/A,#N/A,FALSE,"Summary of Allowances"}</definedName>
    <definedName name="wrn.Executive._.Review._.Report." localSheetId="7" hidden="1">{#N/A,#N/A,FALSE,"Executive Review Sheet";#N/A,#N/A,FALSE,"Summary of Estimate Components";#N/A,#N/A,FALSE,"Summary of Allowances"}</definedName>
    <definedName name="wrn.Executive._.Review._.Report." hidden="1">{#N/A,#N/A,FALSE,"Executive Review Sheet";#N/A,#N/A,FALSE,"Summary of Estimate Components";#N/A,#N/A,FALSE,"Summary of Allowances"}</definedName>
    <definedName name="wrn.Indirects." localSheetId="4" hidden="1">{"Budget",#N/A,TRUE,"Criteria";"Summary",#N/A,TRUE,"Summary";"Detail",#N/A,TRUE,"Detail";"Staff",#N/A,TRUE,"Staffing";"Equip",#N/A,TRUE,"Equipment"}</definedName>
    <definedName name="wrn.Indirects." localSheetId="7" hidden="1">{"Budget",#N/A,TRUE,"Criteria";"Summary",#N/A,TRUE,"Summary";"Detail",#N/A,TRUE,"Detail";"Staff",#N/A,TRUE,"Staffing";"Equip",#N/A,TRUE,"Equipment"}</definedName>
    <definedName name="wrn.Indirects." hidden="1">{"Budget",#N/A,TRUE,"Criteria";"Summary",#N/A,TRUE,"Summary";"Detail",#N/A,TRUE,"Detail";"Staff",#N/A,TRUE,"Staffing";"Equip",#N/A,TRUE,"Equipment"}</definedName>
    <definedName name="wrn.MiniSum." localSheetId="4" hidden="1">{#N/A,#N/A,TRUE,"Facility-Input";#N/A,#N/A,TRUE,"Graphs";#N/A,#N/A,TRUE,"TOTAL"}</definedName>
    <definedName name="wrn.MiniSum." localSheetId="7" hidden="1">{#N/A,#N/A,TRUE,"Facility-Input";#N/A,#N/A,TRUE,"Graphs";#N/A,#N/A,TRUE,"TOTAL"}</definedName>
    <definedName name="wrn.MiniSum." hidden="1">{#N/A,#N/A,TRUE,"Facility-Input";#N/A,#N/A,TRUE,"Graphs";#N/A,#N/A,TRUE,"TOTAL"}</definedName>
    <definedName name="wrn.Print." localSheetId="4" hidden="1">{#N/A,#N/A,TRUE,"Inputs";#N/A,#N/A,TRUE,"Cashflow Statement";#N/A,#N/A,TRUE,"Summary";#N/A,#N/A,TRUE,"Construction";#N/A,#N/A,TRUE,"RevAss";#N/A,#N/A,TRUE,"Debt";#N/A,#N/A,TRUE,"Inc";#N/A,#N/A,TRUE,"Depr"}</definedName>
    <definedName name="wrn.Print." localSheetId="7" hidden="1">{#N/A,#N/A,TRUE,"Inputs";#N/A,#N/A,TRUE,"Cashflow Statement";#N/A,#N/A,TRUE,"Summary";#N/A,#N/A,TRUE,"Construction";#N/A,#N/A,TRUE,"RevAss";#N/A,#N/A,TRUE,"Debt";#N/A,#N/A,TRUE,"Inc";#N/A,#N/A,TRUE,"Depr"}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ofile._.and._.Basis." localSheetId="4" hidden="1">{#N/A,#N/A,FALSE,"Project Profile";#N/A,#N/A,FALSE,"Basis of Estimate"}</definedName>
    <definedName name="wrn.Profile._.and._.Basis." localSheetId="7" hidden="1">{#N/A,#N/A,FALSE,"Project Profile";#N/A,#N/A,FALSE,"Basis of Estimate"}</definedName>
    <definedName name="wrn.Profile._.and._.Basis." hidden="1">{#N/A,#N/A,FALSE,"Project Profile";#N/A,#N/A,FALSE,"Basis of Estimate"}</definedName>
    <definedName name="wrn.Project._.A." localSheetId="4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localSheetId="7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Rev._.0." localSheetId="4" hidden="1">{"Rev 0 Normal",#N/A,FALSE,"FNM Plan-Rev 0";"Rev 0 Pricing",#N/A,FALSE,"FNM Plan-Rev 0"}</definedName>
    <definedName name="wrn.Rev._.0." localSheetId="7" hidden="1">{"Rev 0 Normal",#N/A,FALSE,"FNM Plan-Rev 0";"Rev 0 Pricing",#N/A,FALSE,"FNM Plan-Rev 0"}</definedName>
    <definedName name="wrn.Rev._.0." hidden="1">{"Rev 0 Normal",#N/A,FALSE,"FNM Plan-Rev 0";"Rev 0 Pricing",#N/A,FALSE,"FNM Plan-Rev 0"}</definedName>
    <definedName name="wrn.Risk._.Reserves." localSheetId="4" hidden="1">{#N/A,#N/A,TRUE,"Reserves";#N/A,#N/A,TRUE,"Graphs"}</definedName>
    <definedName name="wrn.Risk._.Reserves." localSheetId="7" hidden="1">{#N/A,#N/A,TRUE,"Reserves";#N/A,#N/A,TRUE,"Graphs"}</definedName>
    <definedName name="wrn.Risk._.Reserves." hidden="1">{#N/A,#N/A,TRUE,"Reserves";#N/A,#N/A,TRUE,"Graphs"}</definedName>
    <definedName name="wrn.Segment._.1." localSheetId="4" hidden="1">{#N/A,#N/A,TRUE,"Segment 1"}</definedName>
    <definedName name="wrn.Segment._.1." localSheetId="7" hidden="1">{#N/A,#N/A,TRUE,"Segment 1"}</definedName>
    <definedName name="wrn.Segment._.1." hidden="1">{#N/A,#N/A,TRUE,"Segment 1"}</definedName>
    <definedName name="wrn.Segment._.2." localSheetId="4" hidden="1">{#N/A,#N/A,TRUE,"Segment 2"}</definedName>
    <definedName name="wrn.Segment._.2." localSheetId="7" hidden="1">{#N/A,#N/A,TRUE,"Segment 2"}</definedName>
    <definedName name="wrn.Segment._.2." hidden="1">{#N/A,#N/A,TRUE,"Segment 2"}</definedName>
    <definedName name="wrn.Segment._.3." localSheetId="4" hidden="1">{#N/A,#N/A,TRUE,"Segment 3"}</definedName>
    <definedName name="wrn.Segment._.3." localSheetId="7" hidden="1">{#N/A,#N/A,TRUE,"Segment 3"}</definedName>
    <definedName name="wrn.Segment._.3." hidden="1">{#N/A,#N/A,TRUE,"Segment 3"}</definedName>
    <definedName name="wrn.Segment._.4." localSheetId="4" hidden="1">{#N/A,#N/A,TRUE,"Segment 4"}</definedName>
    <definedName name="wrn.Segment._.4." localSheetId="7" hidden="1">{#N/A,#N/A,TRUE,"Segment 4"}</definedName>
    <definedName name="wrn.Segment._.4." hidden="1">{#N/A,#N/A,TRUE,"Segment 4"}</definedName>
    <definedName name="wrn.Segment._.5." localSheetId="4" hidden="1">{#N/A,#N/A,TRUE,"Segment 5"}</definedName>
    <definedName name="wrn.Segment._.5." localSheetId="7" hidden="1">{#N/A,#N/A,TRUE,"Segment 5"}</definedName>
    <definedName name="wrn.Segment._.5." hidden="1">{#N/A,#N/A,TRUE,"Segment 5"}</definedName>
    <definedName name="wrn.Snapshot." localSheetId="4" hidden="1">{#N/A,#N/A,TRUE,"Facility-Input";#N/A,#N/A,TRUE,"Graphs"}</definedName>
    <definedName name="wrn.Snapshot." localSheetId="7" hidden="1">{#N/A,#N/A,TRUE,"Facility-Input";#N/A,#N/A,TRUE,"Graphs"}</definedName>
    <definedName name="wrn.Snapshot." hidden="1">{#N/A,#N/A,TRUE,"Facility-Input";#N/A,#N/A,TRUE,"Graphs"}</definedName>
    <definedName name="wrn.Summary." localSheetId="4" hidden="1">{"Summary",#N/A,FALSE,"Summary"}</definedName>
    <definedName name="wrn.Summary." localSheetId="7" hidden="1">{"Summary",#N/A,FALSE,"Summary"}</definedName>
    <definedName name="wrn.Summary." hidden="1">{"Summary",#N/A,FALSE,"Summary"}</definedName>
    <definedName name="wrn.Totals." localSheetId="4" hidden="1">{#N/A,#N/A,TRUE,"TOTAL";#N/A,#N/A,TRUE,"Total Pipes"}</definedName>
    <definedName name="wrn.Totals." localSheetId="7" hidden="1">{#N/A,#N/A,TRUE,"TOTAL";#N/A,#N/A,TRUE,"Total Pipes"}</definedName>
    <definedName name="wrn.Totals." hidden="1">{#N/A,#N/A,TRUE,"TOTAL";#N/A,#N/A,TRUE,"Total Pipes"}</definedName>
    <definedName name="xxxxxxx" localSheetId="4" hidden="1">{#N/A,#N/A,FALSE,"Sum6 (1)"}</definedName>
    <definedName name="xxxxxxx" localSheetId="7" hidden="1">{#N/A,#N/A,FALSE,"Sum6 (1)"}</definedName>
    <definedName name="xxxxxxx" hidden="1">{#N/A,#N/A,FALSE,"Sum6 (1)"}</definedName>
    <definedName name="Year1SP">#REF!</definedName>
    <definedName name="Year2SP">#REF!</definedName>
    <definedName name="Year3SP">#REF!</definedName>
    <definedName name="Year4SP">#REF!</definedName>
    <definedName name="Year5SP">#REF!</definedName>
    <definedName name="Year6SP">#REF!</definedName>
    <definedName name="Year7SP">#REF!</definedName>
    <definedName name="Year8SP">#REF!</definedName>
    <definedName name="Year9SP">#REF!</definedName>
  </definedNames>
  <calcPr calcId="162913" iterate="1"/>
</workbook>
</file>

<file path=xl/calcChain.xml><?xml version="1.0" encoding="utf-8"?>
<calcChain xmlns="http://schemas.openxmlformats.org/spreadsheetml/2006/main">
  <c r="G35" i="2" l="1"/>
  <c r="F35" i="2"/>
  <c r="G31" i="2"/>
  <c r="F31" i="2"/>
  <c r="A35" i="2"/>
  <c r="A33" i="2"/>
  <c r="A29" i="2"/>
  <c r="F27" i="2" l="1"/>
  <c r="D41" i="5"/>
  <c r="D33" i="11" l="1"/>
  <c r="F48" i="11"/>
  <c r="F47" i="11"/>
  <c r="F46" i="11"/>
  <c r="F33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6" i="11"/>
  <c r="C29" i="1"/>
  <c r="H33" i="2" l="1"/>
  <c r="G48" i="11"/>
  <c r="H48" i="11" s="1"/>
  <c r="G47" i="11"/>
  <c r="H47" i="11" s="1"/>
  <c r="G46" i="11"/>
  <c r="H46" i="11" s="1"/>
  <c r="G16" i="2"/>
  <c r="F54" i="2" s="1"/>
  <c r="F16" i="2"/>
  <c r="F29" i="2" s="1"/>
  <c r="E16" i="2"/>
  <c r="D16" i="2"/>
  <c r="F49" i="11" l="1"/>
  <c r="F55" i="2"/>
  <c r="F53" i="2"/>
  <c r="H49" i="11" l="1"/>
  <c r="D14" i="5"/>
  <c r="D13" i="5"/>
  <c r="D15" i="5"/>
  <c r="G42" i="2"/>
  <c r="G20" i="2" l="1"/>
  <c r="F20" i="2"/>
  <c r="D20" i="2"/>
  <c r="H27" i="2"/>
  <c r="H22" i="2"/>
  <c r="G29" i="2" l="1"/>
  <c r="H14" i="2" l="1"/>
  <c r="G18" i="2"/>
  <c r="E26" i="1"/>
  <c r="E27" i="1"/>
  <c r="E28" i="1"/>
  <c r="E29" i="1"/>
  <c r="E30" i="1"/>
  <c r="E31" i="1"/>
  <c r="E25" i="1"/>
  <c r="E24" i="1"/>
  <c r="E22" i="1"/>
  <c r="E23" i="1"/>
  <c r="E21" i="1"/>
  <c r="G24" i="2" l="1"/>
  <c r="D16" i="5"/>
  <c r="H20" i="2" l="1"/>
  <c r="F31" i="1"/>
  <c r="F30" i="1"/>
  <c r="F29" i="1"/>
  <c r="F28" i="1"/>
  <c r="F27" i="1"/>
  <c r="F26" i="1"/>
  <c r="F25" i="1"/>
  <c r="F24" i="1"/>
  <c r="F23" i="1"/>
  <c r="F22" i="1"/>
  <c r="D18" i="2" l="1"/>
  <c r="D24" i="2" s="1"/>
  <c r="F21" i="1" l="1"/>
  <c r="F56" i="2" l="1"/>
  <c r="F58" i="2" l="1"/>
  <c r="F59" i="2" s="1"/>
  <c r="D56" i="2"/>
  <c r="D58" i="2" s="1"/>
  <c r="D59" i="2" l="1"/>
  <c r="H42" i="2" l="1"/>
  <c r="F42" i="2"/>
  <c r="E42" i="2"/>
  <c r="A16" i="2"/>
  <c r="A18" i="2" s="1"/>
  <c r="A20" i="2" s="1"/>
  <c r="A22" i="2" s="1"/>
  <c r="F18" i="2"/>
  <c r="F24" i="2" s="1"/>
  <c r="E18" i="2"/>
  <c r="E24" i="2" l="1"/>
  <c r="H18" i="2"/>
  <c r="A24" i="2"/>
  <c r="A27" i="2" s="1"/>
  <c r="A31" i="2" s="1"/>
  <c r="C33" i="1"/>
  <c r="H35" i="2" l="1"/>
  <c r="H31" i="2"/>
  <c r="H24" i="2"/>
  <c r="B33" i="1"/>
  <c r="A38" i="2" l="1"/>
  <c r="A40" i="2" s="1"/>
  <c r="A42" i="2" s="1"/>
  <c r="A44" i="2" s="1"/>
  <c r="A46" i="2" s="1"/>
  <c r="D40" i="2"/>
  <c r="D44" i="2" s="1"/>
  <c r="D46" i="2" s="1"/>
  <c r="F40" i="2"/>
  <c r="E40" i="2"/>
  <c r="F33" i="1"/>
  <c r="G40" i="2" l="1"/>
  <c r="G44" i="2" s="1"/>
  <c r="G46" i="2" s="1"/>
  <c r="J12" i="1" s="1"/>
  <c r="J21" i="1" s="1"/>
  <c r="E44" i="2"/>
  <c r="E46" i="2" s="1"/>
  <c r="F44" i="2"/>
  <c r="F46" i="2" s="1"/>
  <c r="I12" i="1" s="1"/>
  <c r="I21" i="1" s="1"/>
  <c r="H12" i="1" l="1"/>
  <c r="H40" i="2"/>
  <c r="H46" i="2"/>
  <c r="J27" i="1"/>
  <c r="J25" i="1"/>
  <c r="J28" i="1"/>
  <c r="J26" i="1"/>
  <c r="J31" i="1"/>
  <c r="J24" i="1"/>
  <c r="J29" i="1"/>
  <c r="J22" i="1"/>
  <c r="J30" i="1"/>
  <c r="J23" i="1"/>
  <c r="G12" i="1"/>
  <c r="H21" i="1" l="1"/>
  <c r="H22" i="1"/>
  <c r="G21" i="1"/>
  <c r="H44" i="2"/>
  <c r="J33" i="1"/>
  <c r="G23" i="1"/>
  <c r="G22" i="1"/>
  <c r="G25" i="1"/>
  <c r="G31" i="1"/>
  <c r="G24" i="1"/>
  <c r="G28" i="1"/>
  <c r="G30" i="1"/>
  <c r="G26" i="1"/>
  <c r="G27" i="1"/>
  <c r="G29" i="1"/>
  <c r="I30" i="1"/>
  <c r="I29" i="1"/>
  <c r="I25" i="1"/>
  <c r="I31" i="1"/>
  <c r="I27" i="1"/>
  <c r="I23" i="1"/>
  <c r="I22" i="1"/>
  <c r="I24" i="1"/>
  <c r="I26" i="1"/>
  <c r="I28" i="1"/>
  <c r="N29" i="1" l="1"/>
  <c r="P29" i="1" s="1"/>
  <c r="N23" i="1"/>
  <c r="P23" i="1" s="1"/>
  <c r="G33" i="1"/>
  <c r="I33" i="1"/>
  <c r="N25" i="1"/>
  <c r="K22" i="1" l="1"/>
  <c r="L22" i="1" s="1"/>
  <c r="R22" i="1" s="1"/>
  <c r="K21" i="1"/>
  <c r="L21" i="1" s="1"/>
  <c r="R21" i="1" s="1"/>
  <c r="K12" i="1"/>
  <c r="H26" i="1"/>
  <c r="H28" i="1"/>
  <c r="K28" i="1" s="1"/>
  <c r="L28" i="1" s="1"/>
  <c r="R28" i="1" s="1"/>
  <c r="H31" i="1"/>
  <c r="K31" i="1" s="1"/>
  <c r="L31" i="1" s="1"/>
  <c r="R31" i="1" s="1"/>
  <c r="H23" i="1"/>
  <c r="H27" i="1"/>
  <c r="H29" i="1"/>
  <c r="H25" i="1"/>
  <c r="H24" i="1"/>
  <c r="K24" i="1" s="1"/>
  <c r="L24" i="1" s="1"/>
  <c r="R24" i="1" s="1"/>
  <c r="H30" i="1"/>
  <c r="K30" i="1" s="1"/>
  <c r="L30" i="1" s="1"/>
  <c r="R30" i="1" s="1"/>
  <c r="P25" i="1"/>
  <c r="K26" i="1" l="1"/>
  <c r="K27" i="1"/>
  <c r="L27" i="1" s="1"/>
  <c r="R27" i="1" s="1"/>
  <c r="K29" i="1"/>
  <c r="O29" i="1"/>
  <c r="Q29" i="1" s="1"/>
  <c r="O23" i="1"/>
  <c r="Q23" i="1" s="1"/>
  <c r="K23" i="1"/>
  <c r="O25" i="1"/>
  <c r="Q25" i="1" s="1"/>
  <c r="K25" i="1"/>
  <c r="N33" i="1"/>
  <c r="H33" i="1"/>
  <c r="R29" i="1" l="1"/>
  <c r="R25" i="1"/>
  <c r="R23" i="1"/>
  <c r="L26" i="1"/>
  <c r="O33" i="1"/>
  <c r="K33" i="1"/>
  <c r="R26" i="1" l="1"/>
  <c r="R33" i="1" s="1"/>
  <c r="R35" i="1" s="1"/>
</calcChain>
</file>

<file path=xl/comments1.xml><?xml version="1.0" encoding="utf-8"?>
<comments xmlns="http://schemas.openxmlformats.org/spreadsheetml/2006/main">
  <authors>
    <author>MMH</author>
  </authors>
  <commentList>
    <comment ref="B53" authorId="0" shapeId="0">
      <text>
        <r>
          <rPr>
            <b/>
            <sz val="8"/>
            <color indexed="81"/>
            <rFont val="Tahoma"/>
            <family val="2"/>
          </rPr>
          <t>MMH:</t>
        </r>
        <r>
          <rPr>
            <sz val="8"/>
            <color indexed="81"/>
            <rFont val="Tahoma"/>
            <family val="2"/>
          </rPr>
          <t xml:space="preserve">
Acct 4470101/5550132 </t>
        </r>
      </text>
    </comment>
    <comment ref="B54" authorId="0" shapeId="0">
      <text>
        <r>
          <rPr>
            <b/>
            <sz val="8"/>
            <color indexed="81"/>
            <rFont val="Tahoma"/>
            <family val="2"/>
          </rPr>
          <t>MMH:</t>
        </r>
        <r>
          <rPr>
            <sz val="8"/>
            <color indexed="81"/>
            <rFont val="Tahoma"/>
            <family val="2"/>
          </rPr>
          <t xml:space="preserve">
4470100</t>
        </r>
      </text>
    </comment>
    <comment ref="B55" authorId="0" shapeId="0">
      <text>
        <r>
          <rPr>
            <b/>
            <sz val="8"/>
            <color indexed="81"/>
            <rFont val="Tahoma"/>
            <family val="2"/>
          </rPr>
          <t xml:space="preserve">MMH: </t>
        </r>
        <r>
          <rPr>
            <sz val="8"/>
            <color indexed="81"/>
            <rFont val="Tahoma"/>
            <family val="2"/>
          </rPr>
          <t xml:space="preserve">Acct 4470093/5550124 </t>
        </r>
      </text>
    </comment>
  </commentList>
</comments>
</file>

<file path=xl/sharedStrings.xml><?xml version="1.0" encoding="utf-8"?>
<sst xmlns="http://schemas.openxmlformats.org/spreadsheetml/2006/main" count="333" uniqueCount="224">
  <si>
    <t>Indiana Michigan Power Company</t>
  </si>
  <si>
    <t>State of Indiana</t>
  </si>
  <si>
    <t>Retail Demand</t>
  </si>
  <si>
    <t>Retail Energy</t>
  </si>
  <si>
    <t>Demand</t>
  </si>
  <si>
    <t>Energy</t>
  </si>
  <si>
    <t>Total</t>
  </si>
  <si>
    <r>
      <t xml:space="preserve">Jurisdictional Costs </t>
    </r>
    <r>
      <rPr>
        <vertAlign val="superscript"/>
        <sz val="10"/>
        <rFont val="Arial"/>
        <family val="2"/>
      </rPr>
      <t>1/</t>
    </r>
  </si>
  <si>
    <t>CP</t>
  </si>
  <si>
    <t>Allocated</t>
  </si>
  <si>
    <t>Forecast</t>
  </si>
  <si>
    <t>Test Year</t>
  </si>
  <si>
    <t>Total LGS, IP/IRP</t>
  </si>
  <si>
    <t>Billing Demand</t>
  </si>
  <si>
    <t>CP / kWh</t>
  </si>
  <si>
    <t>Allocation</t>
  </si>
  <si>
    <t>Related</t>
  </si>
  <si>
    <t>$ / kWh</t>
  </si>
  <si>
    <t>$ / kVA or kW</t>
  </si>
  <si>
    <t>Revenue</t>
  </si>
  <si>
    <t>Class</t>
  </si>
  <si>
    <t>(kVA or kW)</t>
  </si>
  <si>
    <r>
      <t xml:space="preserve">Ratio </t>
    </r>
    <r>
      <rPr>
        <u/>
        <vertAlign val="superscript"/>
        <sz val="10"/>
        <rFont val="Arial"/>
        <family val="2"/>
      </rPr>
      <t>2</t>
    </r>
    <r>
      <rPr>
        <b/>
        <u/>
        <vertAlign val="superscript"/>
        <sz val="10"/>
        <rFont val="Arial"/>
        <family val="2"/>
      </rPr>
      <t>/</t>
    </r>
  </si>
  <si>
    <t>Factor</t>
  </si>
  <si>
    <t>Costs</t>
  </si>
  <si>
    <t>Cost</t>
  </si>
  <si>
    <t>Rate</t>
  </si>
  <si>
    <t>Demand Cost</t>
  </si>
  <si>
    <t>Energy Cost</t>
  </si>
  <si>
    <t>Verification</t>
  </si>
  <si>
    <t>(5) = (2) x (4)</t>
  </si>
  <si>
    <t>(10)=(6)+(7)+(8)+(9)</t>
  </si>
  <si>
    <t>(11) = (10) / (2)</t>
  </si>
  <si>
    <t>(12) = (6)+(8)</t>
  </si>
  <si>
    <t>(13)=(7)+(9)</t>
  </si>
  <si>
    <t>(14) = (12) / (3)</t>
  </si>
  <si>
    <t>(15) = (13) / (2)</t>
  </si>
  <si>
    <t>(16) = (11) x (2) OR</t>
  </si>
  <si>
    <t>on (5)</t>
  </si>
  <si>
    <t>on (2)</t>
  </si>
  <si>
    <t xml:space="preserve"> (2) x (15) + (3) x (14)</t>
  </si>
  <si>
    <t>RS</t>
  </si>
  <si>
    <t>GS</t>
  </si>
  <si>
    <t>LGS</t>
  </si>
  <si>
    <t>LGS-LM/TOD</t>
  </si>
  <si>
    <t>IP, IRP-Firm, Juris-IRP</t>
  </si>
  <si>
    <t>MS</t>
  </si>
  <si>
    <t>WSS</t>
  </si>
  <si>
    <t>IS</t>
  </si>
  <si>
    <t>EHG</t>
  </si>
  <si>
    <t>OL</t>
  </si>
  <si>
    <t>SL</t>
  </si>
  <si>
    <t>Difference</t>
  </si>
  <si>
    <t>Page 1 of 1</t>
  </si>
  <si>
    <t>Total Company Demand</t>
  </si>
  <si>
    <t>Total Company Energy</t>
  </si>
  <si>
    <t>Total Company PJM Cost Forecast</t>
  </si>
  <si>
    <t>Total Company OSS Margin Forecast</t>
  </si>
  <si>
    <t>TOTAL</t>
  </si>
  <si>
    <t>GRCF Revenue Required</t>
  </si>
  <si>
    <t>Attachment SH-1</t>
  </si>
  <si>
    <t xml:space="preserve"> Summary of Jurisdictional Cost Forecast and Prior Period True-Up - Off-System Sales Margin Sharing/ PJM Cost Rider </t>
  </si>
  <si>
    <t>Off-System Sales Margin Sharing/ PJM Cost Rider Rate Design</t>
  </si>
  <si>
    <t>Attachment SEM-1</t>
  </si>
  <si>
    <t xml:space="preserve">Indiana Jurisdictional PJM Costs </t>
  </si>
  <si>
    <t>Attachment PRP-1</t>
  </si>
  <si>
    <t>Total Indiana Jurisdictional Rider (Credit)/Charge</t>
  </si>
  <si>
    <t>1/ Attachment SH-1</t>
  </si>
  <si>
    <t>Sources:</t>
  </si>
  <si>
    <t>Attachment SH-2</t>
  </si>
  <si>
    <t>FTR Revenue Test</t>
  </si>
  <si>
    <t xml:space="preserve">  (Revenues) / Expenses</t>
  </si>
  <si>
    <t>Indiana</t>
  </si>
  <si>
    <t>LSE FTR Revenue</t>
  </si>
  <si>
    <t>OSS FTR Revenue</t>
  </si>
  <si>
    <t>LSE Congestion Costs</t>
  </si>
  <si>
    <t>LSE Net Congestion / (Net FTR Revenues) (Indiana Basis)</t>
  </si>
  <si>
    <t xml:space="preserve">Sources: </t>
  </si>
  <si>
    <t>Net Total Indiana Jurisdictional PJM Costs</t>
  </si>
  <si>
    <t>(a) GRCF as a % of total rider revenue for collection of Indiana Utility Receipts Tax, Public Utility Assessment Fee (IURC) and Uncollected Revenue Factors.</t>
  </si>
  <si>
    <t>Gross Revenue Conversion Factor (GRCF) (a)</t>
  </si>
  <si>
    <r>
      <t>Total Company</t>
    </r>
    <r>
      <rPr>
        <b/>
        <u/>
        <vertAlign val="superscript"/>
        <sz val="10"/>
        <rFont val="Arial"/>
        <family val="2"/>
      </rPr>
      <t xml:space="preserve"> 2/</t>
    </r>
  </si>
  <si>
    <r>
      <t xml:space="preserve">Actual </t>
    </r>
    <r>
      <rPr>
        <b/>
        <u/>
        <vertAlign val="superscript"/>
        <sz val="10"/>
        <rFont val="Arial"/>
        <family val="2"/>
      </rPr>
      <t>1/</t>
    </r>
  </si>
  <si>
    <t>Attachment SEM-2</t>
  </si>
  <si>
    <t>.</t>
  </si>
  <si>
    <t>2/ Attachment SEM-2</t>
  </si>
  <si>
    <t>Less: NITS Cost Adjustment for Amount over Cumulative Cap</t>
  </si>
  <si>
    <t>Net FTR Revenues included in OSS Margin</t>
  </si>
  <si>
    <t>Billing Energy</t>
  </si>
  <si>
    <t>(kWh)</t>
  </si>
  <si>
    <t>I.  PJM - Forecast</t>
  </si>
  <si>
    <t>II.  OSS - Forecast</t>
  </si>
  <si>
    <t>* Revised after revenue verification</t>
  </si>
  <si>
    <t>*</t>
  </si>
  <si>
    <t>Table BEA-1</t>
  </si>
  <si>
    <t>Indiana Jurisdictional OSS Margin Costs (Revenues)</t>
  </si>
  <si>
    <t>Forecast Calendar Year 2020</t>
  </si>
  <si>
    <t>Total Cumulative (Over)/Under Recovery Balance at 6/30/19</t>
  </si>
  <si>
    <t>Total OSS &amp; PJM Net Revenue Requirement for 2020</t>
  </si>
  <si>
    <t>Attachment BEA-1 (pg. 2)</t>
  </si>
  <si>
    <t xml:space="preserve">1/ Attachment PRP-1 </t>
  </si>
  <si>
    <t>LSE Net Congestion Costs included in PJM calculation (Included in Line 3 above/ Excluded from Line 9)</t>
  </si>
  <si>
    <t>Cause No. 45235</t>
  </si>
  <si>
    <t>Updates for I&amp;M Compliance filing - Cause No. 45235</t>
  </si>
  <si>
    <t>Purpose:</t>
  </si>
  <si>
    <t>No.</t>
  </si>
  <si>
    <t>Description</t>
  </si>
  <si>
    <t>Value</t>
  </si>
  <si>
    <t>Source Reference</t>
  </si>
  <si>
    <t>Update PJM non-NITS and Admin Costs in Basic Rates</t>
  </si>
  <si>
    <t>a</t>
  </si>
  <si>
    <t>b</t>
  </si>
  <si>
    <t>c</t>
  </si>
  <si>
    <t xml:space="preserve"> </t>
  </si>
  <si>
    <t>d</t>
  </si>
  <si>
    <t>Andrew J. Williamson Direct Testimony, pg. 53</t>
  </si>
  <si>
    <t>Update jurisdictional factors as approved in 45235</t>
  </si>
  <si>
    <t>e</t>
  </si>
  <si>
    <t>f</t>
  </si>
  <si>
    <t>g</t>
  </si>
  <si>
    <t>h</t>
  </si>
  <si>
    <t>Update OSS Sharing to 100% Customer</t>
  </si>
  <si>
    <t>Update Test Year CP / kWh Ratio as approved in 45235</t>
  </si>
  <si>
    <t>WP-MWN-8</t>
  </si>
  <si>
    <t>IP/IRP-Firm</t>
  </si>
  <si>
    <t>i</t>
  </si>
  <si>
    <t>j</t>
  </si>
  <si>
    <t>PJM - Cause Number 43774 PJM-10</t>
  </si>
  <si>
    <t xml:space="preserve">Less: PJM Non NITS &amp;  Admin Costs in Base Rates </t>
  </si>
  <si>
    <t>Source</t>
  </si>
  <si>
    <t>Line</t>
  </si>
  <si>
    <t>Ln1 x  Ln2</t>
  </si>
  <si>
    <t>2/ Cause No. 45235</t>
  </si>
  <si>
    <t>3/</t>
  </si>
  <si>
    <t>3/ Forecast based on billing units in WP-MWN-6, page 1 (Cause No. 45235)</t>
  </si>
  <si>
    <t>PJM Cost Rider Forecast - Total Company</t>
  </si>
  <si>
    <t>(Revenues)/Expenses</t>
  </si>
  <si>
    <t>Forecast:</t>
  </si>
  <si>
    <t>Acct</t>
  </si>
  <si>
    <t>Year 2020</t>
  </si>
  <si>
    <t>4470116</t>
  </si>
  <si>
    <t>PJM Meter Corrections-LSE</t>
  </si>
  <si>
    <t>Affil PJM Trans Enhancmnt Cost</t>
  </si>
  <si>
    <t>5550040</t>
  </si>
  <si>
    <t>PJM Inadvertent Mtr Res-LSE</t>
  </si>
  <si>
    <t>5550041</t>
  </si>
  <si>
    <t>PJM Ancillary Serv.-Sync</t>
  </si>
  <si>
    <t>5550074</t>
  </si>
  <si>
    <t>PJM Reactive-Charge</t>
  </si>
  <si>
    <t>5550075</t>
  </si>
  <si>
    <t>PJM Reactive-Credit</t>
  </si>
  <si>
    <t>5550076</t>
  </si>
  <si>
    <t>PJM Black Start-Charge</t>
  </si>
  <si>
    <t>5550077</t>
  </si>
  <si>
    <t>PJM Black Start-Credit</t>
  </si>
  <si>
    <t>5550078</t>
  </si>
  <si>
    <t>PJM Regulation-Charge</t>
  </si>
  <si>
    <t>5550079</t>
  </si>
  <si>
    <t>PJM Regulation-Credit</t>
  </si>
  <si>
    <t>5550083</t>
  </si>
  <si>
    <t>PJM Spinning Reserve-Charge</t>
  </si>
  <si>
    <t>5550084</t>
  </si>
  <si>
    <t>PJM Spinning Reserve-Credit</t>
  </si>
  <si>
    <t>PJM 30m Suppl Rserv Charge LSE</t>
  </si>
  <si>
    <t>Peak Hour Avail charge - LSE</t>
  </si>
  <si>
    <t>PJM OpRes-LSE-Charge</t>
  </si>
  <si>
    <t>PJM OpRes-LSE-Credit</t>
  </si>
  <si>
    <t>Generation Deactivation expense</t>
  </si>
  <si>
    <t>PJM Transm Loss Charges - LSE</t>
  </si>
  <si>
    <t>PJM Transm Loss Credits-LSE</t>
  </si>
  <si>
    <t>5614001</t>
  </si>
  <si>
    <t>PJM Admin-SSC&amp;DS-Internal</t>
  </si>
  <si>
    <t>5618001</t>
  </si>
  <si>
    <t>PJM Admin-RP&amp;SDS- Internal</t>
  </si>
  <si>
    <t>5650012</t>
  </si>
  <si>
    <t>PJM Trans Enhancement Charge</t>
  </si>
  <si>
    <t>Affil PJM Trans Enhancement Exp</t>
  </si>
  <si>
    <t>5757001</t>
  </si>
  <si>
    <t>PJM Admin-MAM&amp;SC- Internal</t>
  </si>
  <si>
    <t>I&amp;M Total Company</t>
  </si>
  <si>
    <t>Source:</t>
  </si>
  <si>
    <t>2018 Oct Board/EEI/2019 Ctrl Budget</t>
  </si>
  <si>
    <t>Excludes FTRs Net of Congestion</t>
  </si>
  <si>
    <t>demand</t>
  </si>
  <si>
    <t>retail demand</t>
  </si>
  <si>
    <t>energy</t>
  </si>
  <si>
    <t>Retail Only Demand</t>
  </si>
  <si>
    <t>Retail Only Energy</t>
  </si>
  <si>
    <t>PJM Implicit Congestion - LSE</t>
  </si>
  <si>
    <t>PJM FTR Revenue - OSS</t>
  </si>
  <si>
    <t>PJM FTR Revenue - LSE</t>
  </si>
  <si>
    <t>Ln6 + Ln11 + Ln12</t>
  </si>
  <si>
    <t>Ln13 x (1/(1-Ln14)-1)</t>
  </si>
  <si>
    <t>Ln13 + Ln15</t>
  </si>
  <si>
    <t>Demand (Indiana Jurisdictional)</t>
  </si>
  <si>
    <t>Retail Demand (Indiana Jurisdictional)</t>
  </si>
  <si>
    <t>Energy (Indiana Jurisdictional)</t>
  </si>
  <si>
    <t>Ln3 + Ln4 - Ln5</t>
  </si>
  <si>
    <t>Updated for I&amp;M Compliance filing - Cause No. 45235</t>
  </si>
  <si>
    <t>Jan-May Rider Rate Computation</t>
  </si>
  <si>
    <t>Customer Share of Incremental Margin in Rider (100%)</t>
  </si>
  <si>
    <t>Update OSS/PJM Rider as approved in Cause No. 43774 (PJM-10), to reflect the changes resulting from the Commission's Order in Cause No. 45235, I&amp;M's 2019 General Rate Case, which revised I&amp;M's base rates to reflect the 2020 calendar year test-year.  Specifically, the Commission's Order in Cause No. 45235 approved continuation of OSS/PJM Rider and the tracking of PJM NITS expenses no longer subject to a cap or sunset provision, revised jurisdictional allocation factors and updated the amount of PJM non-NITS expenses embedded in base rates, approved the sharing of OSS margins, net of $25 million annually related to capacity excluded from base rates (beginning June, 2020), from $0, 100% to customers and moved the tracking of capacity sales revenues to the Resource Adequacy Rider (RAR Rider).</t>
  </si>
  <si>
    <t>Applicable to OSS/PJM Rider Rates through May 2020</t>
  </si>
  <si>
    <t>Move Capacity Revenues to RAR Rider</t>
  </si>
  <si>
    <t>Attachment JCD-1C, Page 15</t>
  </si>
  <si>
    <t xml:space="preserve">Retail Demand (Excl Shopping) allocation factor </t>
  </si>
  <si>
    <t xml:space="preserve">Retail Energy (Excl Shopping) allocation factor </t>
  </si>
  <si>
    <t>Cause 45235 order, page 105</t>
  </si>
  <si>
    <t>Jurisdictional Allocation Factors (Excluding Shopping)</t>
  </si>
  <si>
    <t>Demand allocation factor - Excluding Shopping</t>
  </si>
  <si>
    <t>Energy allocation factor - Excluding Shopping</t>
  </si>
  <si>
    <t>ADJ O&amp;M-5</t>
  </si>
  <si>
    <t>Adj. 2020</t>
  </si>
  <si>
    <t>(excl shop)</t>
  </si>
  <si>
    <t>PJM - non NITS tab, no change from as filed in 45235</t>
  </si>
  <si>
    <t>PJM - non NITS tab, updated allocation factor</t>
  </si>
  <si>
    <t>Total Company OSS Margin Forecast - Demand-Related</t>
  </si>
  <si>
    <t>Attachment SEM-1, Cause No. 43774 PJM 10</t>
  </si>
  <si>
    <t>Relocate Capacity Sales Revenue to RAR per Order p.112</t>
  </si>
  <si>
    <t>Adjusted Total Company OSS Margin - Demand-Related</t>
  </si>
  <si>
    <t>Ln7 x Ln8</t>
  </si>
  <si>
    <t xml:space="preserve">(Ln9 - Ln10) x 100% </t>
  </si>
  <si>
    <t>Less:  Juris OSS Margins from Capacity Excluded from Base Rates (Jan-May)</t>
  </si>
  <si>
    <t>Compliance Workbook - OSS/PJM Rider - through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</si>
</sst>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_);\(0\)"/>
    <numFmt numFmtId="166" formatCode="0.0000000%"/>
    <numFmt numFmtId="167" formatCode="_(* #,##0_);_(* \(#,##0\);_(* &quot;-&quot;??_);_(@_)"/>
    <numFmt numFmtId="168" formatCode="0.00000%"/>
    <numFmt numFmtId="169" formatCode="&quot;$&quot;#,##0"/>
    <numFmt numFmtId="170" formatCode="0.000%"/>
    <numFmt numFmtId="171" formatCode="0.0000000"/>
    <numFmt numFmtId="172" formatCode="&quot;$&quot;#,##0.000_);\(&quot;$&quot;#,##0.000\)"/>
    <numFmt numFmtId="173" formatCode="&quot;$&quot;#,##0.000000_);\(&quot;$&quot;#,##0.000000\)"/>
    <numFmt numFmtId="174" formatCode="_(* #,##0.0000000_);_(* \(#,##0.00000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u/>
      <vertAlign val="superscript"/>
      <sz val="10"/>
      <name val="Arial"/>
      <family val="2"/>
    </font>
    <font>
      <b/>
      <u/>
      <vertAlign val="superscript"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MS Sans Serif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9" fillId="0" borderId="0"/>
  </cellStyleXfs>
  <cellXfs count="167">
    <xf numFmtId="0" fontId="0" fillId="0" borderId="0" xfId="0"/>
    <xf numFmtId="164" fontId="5" fillId="0" borderId="0" xfId="2" applyNumberFormat="1" applyFont="1" applyFill="1"/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3" fillId="0" borderId="0" xfId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1" fillId="0" borderId="0" xfId="1" quotePrefix="1" applyNumberFormat="1" applyFont="1" applyFill="1" applyAlignment="1">
      <alignment horizontal="center"/>
    </xf>
    <xf numFmtId="0" fontId="5" fillId="0" borderId="0" xfId="1" quotePrefix="1" applyFont="1" applyFill="1" applyAlignment="1">
      <alignment horizontal="center"/>
    </xf>
    <xf numFmtId="38" fontId="1" fillId="0" borderId="0" xfId="1" applyNumberFormat="1" applyFont="1" applyFill="1"/>
    <xf numFmtId="6" fontId="5" fillId="0" borderId="0" xfId="2" applyNumberFormat="1" applyFont="1" applyFill="1"/>
    <xf numFmtId="3" fontId="1" fillId="0" borderId="0" xfId="1" applyNumberFormat="1" applyFont="1" applyFill="1"/>
    <xf numFmtId="0" fontId="1" fillId="0" borderId="1" xfId="1" applyFont="1" applyFill="1" applyBorder="1"/>
    <xf numFmtId="3" fontId="1" fillId="0" borderId="1" xfId="1" applyNumberFormat="1" applyFont="1" applyFill="1" applyBorder="1"/>
    <xf numFmtId="167" fontId="5" fillId="0" borderId="0" xfId="3" applyNumberFormat="1" applyFont="1" applyFill="1"/>
    <xf numFmtId="37" fontId="1" fillId="0" borderId="0" xfId="1" applyNumberFormat="1" applyFont="1" applyFill="1"/>
    <xf numFmtId="0" fontId="1" fillId="0" borderId="0" xfId="1" applyFont="1" applyFill="1" applyAlignment="1">
      <alignment horizontal="right"/>
    </xf>
    <xf numFmtId="37" fontId="1" fillId="0" borderId="0" xfId="1" applyNumberFormat="1" applyFont="1" applyFill="1" applyAlignment="1"/>
    <xf numFmtId="0" fontId="5" fillId="0" borderId="0" xfId="1" applyFont="1" applyFill="1" applyAlignment="1">
      <alignment horizontal="center"/>
    </xf>
    <xf numFmtId="0" fontId="8" fillId="0" borderId="0" xfId="0" applyFont="1" applyFill="1"/>
    <xf numFmtId="38" fontId="1" fillId="0" borderId="1" xfId="1" applyNumberFormat="1" applyFont="1" applyFill="1" applyBorder="1"/>
    <xf numFmtId="164" fontId="5" fillId="0" borderId="1" xfId="2" applyNumberFormat="1" applyFont="1" applyFill="1" applyBorder="1"/>
    <xf numFmtId="9" fontId="1" fillId="0" borderId="0" xfId="10" applyFont="1" applyFill="1"/>
    <xf numFmtId="0" fontId="1" fillId="0" borderId="0" xfId="1" applyFont="1" applyFill="1" applyAlignment="1">
      <alignment horizontal="left"/>
    </xf>
    <xf numFmtId="164" fontId="1" fillId="0" borderId="0" xfId="1" applyNumberFormat="1" applyFont="1" applyFill="1"/>
    <xf numFmtId="43" fontId="1" fillId="0" borderId="0" xfId="11" applyFont="1" applyFill="1"/>
    <xf numFmtId="168" fontId="1" fillId="3" borderId="0" xfId="3" applyNumberFormat="1" applyFont="1" applyFill="1" applyBorder="1"/>
    <xf numFmtId="0" fontId="14" fillId="2" borderId="0" xfId="0" applyFont="1" applyFill="1"/>
    <xf numFmtId="0" fontId="0" fillId="2" borderId="0" xfId="0" applyFill="1"/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0" fillId="3" borderId="0" xfId="0" applyFill="1"/>
    <xf numFmtId="9" fontId="0" fillId="2" borderId="0" xfId="10" applyFont="1" applyFill="1"/>
    <xf numFmtId="3" fontId="0" fillId="2" borderId="0" xfId="0" applyNumberFormat="1" applyFill="1"/>
    <xf numFmtId="6" fontId="0" fillId="2" borderId="0" xfId="9" applyNumberFormat="1" applyFont="1" applyFill="1"/>
    <xf numFmtId="0" fontId="3" fillId="0" borderId="0" xfId="0" applyFont="1"/>
    <xf numFmtId="171" fontId="0" fillId="0" borderId="0" xfId="0" applyNumberFormat="1"/>
    <xf numFmtId="0" fontId="1" fillId="2" borderId="0" xfId="5" applyFont="1" applyFill="1"/>
    <xf numFmtId="0" fontId="2" fillId="2" borderId="0" xfId="5" applyFont="1" applyFill="1" applyAlignment="1">
      <alignment horizontal="center"/>
    </xf>
    <xf numFmtId="0" fontId="1" fillId="2" borderId="0" xfId="1" applyFont="1" applyFill="1" applyAlignment="1">
      <alignment horizontal="right"/>
    </xf>
    <xf numFmtId="0" fontId="2" fillId="2" borderId="0" xfId="5" applyFont="1" applyFill="1" applyAlignment="1">
      <alignment horizontal="center"/>
    </xf>
    <xf numFmtId="0" fontId="2" fillId="2" borderId="2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left" vertical="center"/>
    </xf>
    <xf numFmtId="16" fontId="2" fillId="2" borderId="2" xfId="5" applyNumberFormat="1" applyFont="1" applyFill="1" applyBorder="1" applyAlignment="1">
      <alignment horizontal="center" vertical="center" wrapText="1"/>
    </xf>
    <xf numFmtId="16" fontId="2" fillId="2" borderId="2" xfId="5" applyNumberFormat="1" applyFont="1" applyFill="1" applyBorder="1" applyAlignment="1">
      <alignment horizontal="center" vertical="center"/>
    </xf>
    <xf numFmtId="37" fontId="1" fillId="2" borderId="0" xfId="5" applyNumberFormat="1" applyFont="1" applyFill="1" applyBorder="1"/>
    <xf numFmtId="37" fontId="1" fillId="2" borderId="0" xfId="5" applyNumberFormat="1" applyFont="1" applyFill="1" applyBorder="1" applyAlignment="1">
      <alignment horizontal="center"/>
    </xf>
    <xf numFmtId="37" fontId="11" fillId="2" borderId="0" xfId="5" applyNumberFormat="1" applyFont="1" applyFill="1" applyBorder="1"/>
    <xf numFmtId="0" fontId="5" fillId="2" borderId="0" xfId="5" applyFont="1" applyFill="1" applyAlignment="1">
      <alignment horizontal="center"/>
    </xf>
    <xf numFmtId="37" fontId="1" fillId="2" borderId="0" xfId="5" applyNumberFormat="1" applyFont="1" applyFill="1" applyBorder="1" applyAlignment="1">
      <alignment horizontal="left"/>
    </xf>
    <xf numFmtId="6" fontId="1" fillId="2" borderId="0" xfId="5" applyNumberFormat="1" applyFont="1" applyFill="1" applyBorder="1" applyAlignment="1">
      <alignment horizontal="right"/>
    </xf>
    <xf numFmtId="37" fontId="1" fillId="2" borderId="0" xfId="5" applyNumberFormat="1" applyFont="1" applyFill="1" applyBorder="1" applyAlignment="1">
      <alignment horizontal="right"/>
    </xf>
    <xf numFmtId="37" fontId="1" fillId="2" borderId="0" xfId="5" applyNumberFormat="1" applyFont="1" applyFill="1" applyBorder="1" applyAlignment="1"/>
    <xf numFmtId="0" fontId="1" fillId="2" borderId="0" xfId="5" applyFont="1" applyFill="1" applyBorder="1"/>
    <xf numFmtId="0" fontId="1" fillId="2" borderId="2" xfId="5" applyFont="1" applyFill="1" applyBorder="1"/>
    <xf numFmtId="0" fontId="1" fillId="2" borderId="0" xfId="5" applyFont="1" applyFill="1" applyBorder="1" applyAlignment="1">
      <alignment wrapText="1"/>
    </xf>
    <xf numFmtId="6" fontId="1" fillId="2" borderId="4" xfId="5" applyNumberFormat="1" applyFont="1" applyFill="1" applyBorder="1" applyAlignment="1">
      <alignment horizontal="right"/>
    </xf>
    <xf numFmtId="37" fontId="1" fillId="2" borderId="0" xfId="0" applyNumberFormat="1" applyFont="1" applyFill="1" applyBorder="1" applyAlignment="1">
      <alignment horizontal="left"/>
    </xf>
    <xf numFmtId="0" fontId="5" fillId="2" borderId="0" xfId="5" applyFont="1" applyFill="1" applyAlignment="1">
      <alignment horizontal="center" vertical="center"/>
    </xf>
    <xf numFmtId="37" fontId="1" fillId="2" borderId="0" xfId="0" applyNumberFormat="1" applyFont="1" applyFill="1" applyBorder="1" applyAlignment="1">
      <alignment horizontal="left" vertical="center" wrapText="1"/>
    </xf>
    <xf numFmtId="6" fontId="1" fillId="2" borderId="0" xfId="5" applyNumberFormat="1" applyFont="1" applyFill="1" applyBorder="1" applyAlignment="1">
      <alignment horizontal="right" vertical="center"/>
    </xf>
    <xf numFmtId="0" fontId="1" fillId="2" borderId="0" xfId="5" applyFont="1" applyFill="1" applyAlignment="1">
      <alignment vertical="center"/>
    </xf>
    <xf numFmtId="37" fontId="2" fillId="2" borderId="0" xfId="0" applyNumberFormat="1" applyFont="1" applyFill="1" applyBorder="1" applyAlignment="1">
      <alignment horizontal="left"/>
    </xf>
    <xf numFmtId="6" fontId="1" fillId="2" borderId="0" xfId="5" applyNumberFormat="1" applyFont="1" applyFill="1" applyBorder="1"/>
    <xf numFmtId="6" fontId="1" fillId="2" borderId="0" xfId="3" applyNumberFormat="1" applyFont="1" applyFill="1" applyBorder="1"/>
    <xf numFmtId="6" fontId="1" fillId="2" borderId="0" xfId="5" applyNumberFormat="1" applyFont="1" applyFill="1"/>
    <xf numFmtId="6" fontId="1" fillId="2" borderId="0" xfId="2" applyNumberFormat="1" applyFont="1" applyFill="1" applyBorder="1"/>
    <xf numFmtId="6" fontId="1" fillId="2" borderId="0" xfId="6" applyNumberFormat="1" applyFont="1" applyFill="1"/>
    <xf numFmtId="0" fontId="1" fillId="2" borderId="0" xfId="0" applyFont="1" applyFill="1" applyBorder="1" applyAlignment="1">
      <alignment vertical="center" wrapText="1"/>
    </xf>
    <xf numFmtId="6" fontId="1" fillId="2" borderId="0" xfId="6" applyNumberFormat="1" applyFont="1" applyFill="1" applyBorder="1"/>
    <xf numFmtId="6" fontId="1" fillId="2" borderId="4" xfId="5" applyNumberFormat="1" applyFont="1" applyFill="1" applyBorder="1"/>
    <xf numFmtId="5" fontId="1" fillId="2" borderId="0" xfId="2" applyNumberFormat="1" applyFont="1" applyFill="1" applyBorder="1"/>
    <xf numFmtId="170" fontId="1" fillId="2" borderId="0" xfId="5" applyNumberFormat="1" applyFont="1" applyFill="1" applyBorder="1"/>
    <xf numFmtId="6" fontId="1" fillId="2" borderId="4" xfId="2" applyNumberFormat="1" applyFont="1" applyFill="1" applyBorder="1"/>
    <xf numFmtId="6" fontId="1" fillId="2" borderId="2" xfId="2" applyNumberFormat="1" applyFont="1" applyFill="1" applyBorder="1"/>
    <xf numFmtId="6" fontId="1" fillId="2" borderId="3" xfId="2" applyNumberFormat="1" applyFont="1" applyFill="1" applyBorder="1"/>
    <xf numFmtId="0" fontId="11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11" fillId="2" borderId="0" xfId="0" applyFont="1" applyFill="1" applyAlignment="1">
      <alignment horizontal="center"/>
    </xf>
    <xf numFmtId="164" fontId="11" fillId="2" borderId="0" xfId="2" applyNumberFormat="1" applyFont="1" applyFill="1" applyAlignment="1">
      <alignment horizontal="center"/>
    </xf>
    <xf numFmtId="164" fontId="5" fillId="2" borderId="0" xfId="2" applyNumberFormat="1" applyFont="1" applyFill="1"/>
    <xf numFmtId="164" fontId="1" fillId="2" borderId="0" xfId="2" applyNumberFormat="1" applyFont="1" applyFill="1"/>
    <xf numFmtId="6" fontId="1" fillId="2" borderId="0" xfId="2" applyNumberFormat="1" applyFont="1" applyFill="1"/>
    <xf numFmtId="6" fontId="5" fillId="2" borderId="0" xfId="0" applyNumberFormat="1" applyFont="1" applyFill="1"/>
    <xf numFmtId="0" fontId="5" fillId="2" borderId="2" xfId="0" applyFont="1" applyFill="1" applyBorder="1"/>
    <xf numFmtId="6" fontId="5" fillId="2" borderId="2" xfId="0" applyNumberFormat="1" applyFont="1" applyFill="1" applyBorder="1"/>
    <xf numFmtId="0" fontId="5" fillId="2" borderId="4" xfId="0" applyFont="1" applyFill="1" applyBorder="1"/>
    <xf numFmtId="6" fontId="5" fillId="2" borderId="4" xfId="0" applyNumberFormat="1" applyFont="1" applyFill="1" applyBorder="1"/>
    <xf numFmtId="0" fontId="1" fillId="2" borderId="0" xfId="0" applyFont="1" applyFill="1" applyBorder="1"/>
    <xf numFmtId="164" fontId="5" fillId="2" borderId="0" xfId="5" applyNumberFormat="1" applyFont="1" applyFill="1" applyAlignment="1">
      <alignment horizontal="left" vertical="center"/>
    </xf>
    <xf numFmtId="0" fontId="1" fillId="2" borderId="0" xfId="5" applyFont="1" applyFill="1" applyAlignment="1">
      <alignment horizontal="left"/>
    </xf>
    <xf numFmtId="0" fontId="1" fillId="2" borderId="0" xfId="5" applyFont="1" applyFill="1" applyAlignment="1">
      <alignment horizontal="left" vertical="center"/>
    </xf>
    <xf numFmtId="0" fontId="1" fillId="2" borderId="0" xfId="5" applyFont="1" applyFill="1" applyBorder="1" applyAlignment="1">
      <alignment horizontal="left"/>
    </xf>
    <xf numFmtId="0" fontId="5" fillId="2" borderId="0" xfId="5" applyFont="1" applyFill="1" applyAlignment="1">
      <alignment horizontal="left"/>
    </xf>
    <xf numFmtId="0" fontId="5" fillId="2" borderId="0" xfId="5" applyNumberFormat="1" applyFont="1" applyFill="1" applyAlignment="1">
      <alignment horizontal="left" vertical="center"/>
    </xf>
    <xf numFmtId="166" fontId="1" fillId="3" borderId="0" xfId="1" applyNumberFormat="1" applyFont="1" applyFill="1"/>
    <xf numFmtId="38" fontId="1" fillId="3" borderId="0" xfId="1" applyNumberFormat="1" applyFont="1" applyFill="1"/>
    <xf numFmtId="0" fontId="1" fillId="3" borderId="0" xfId="1" applyFont="1" applyFill="1"/>
    <xf numFmtId="0" fontId="5" fillId="0" borderId="0" xfId="0" applyFont="1" applyFill="1" applyAlignment="1"/>
    <xf numFmtId="0" fontId="5" fillId="3" borderId="0" xfId="0" applyFont="1" applyFill="1" applyAlignment="1"/>
    <xf numFmtId="0" fontId="1" fillId="3" borderId="0" xfId="1" applyFont="1" applyFill="1" applyAlignment="1">
      <alignment horizontal="left"/>
    </xf>
    <xf numFmtId="172" fontId="1" fillId="0" borderId="0" xfId="1" applyNumberFormat="1" applyFont="1" applyFill="1"/>
    <xf numFmtId="5" fontId="5" fillId="0" borderId="0" xfId="2" applyNumberFormat="1" applyFont="1" applyFill="1"/>
    <xf numFmtId="173" fontId="5" fillId="0" borderId="0" xfId="2" applyNumberFormat="1" applyFont="1" applyFill="1"/>
    <xf numFmtId="5" fontId="1" fillId="0" borderId="0" xfId="1" applyNumberFormat="1" applyFont="1" applyFill="1"/>
    <xf numFmtId="172" fontId="5" fillId="0" borderId="0" xfId="2" applyNumberFormat="1" applyFont="1" applyFill="1"/>
    <xf numFmtId="173" fontId="1" fillId="0" borderId="0" xfId="1" applyNumberFormat="1" applyFont="1" applyFill="1"/>
    <xf numFmtId="164" fontId="5" fillId="2" borderId="0" xfId="5" applyNumberFormat="1" applyFont="1" applyFill="1" applyAlignment="1">
      <alignment horizontal="left"/>
    </xf>
    <xf numFmtId="164" fontId="5" fillId="3" borderId="0" xfId="5" applyNumberFormat="1" applyFont="1" applyFill="1" applyAlignment="1">
      <alignment horizontal="left" vertical="center"/>
    </xf>
    <xf numFmtId="164" fontId="5" fillId="3" borderId="0" xfId="2" applyNumberFormat="1" applyFont="1" applyFill="1"/>
    <xf numFmtId="164" fontId="5" fillId="3" borderId="0" xfId="2" applyNumberFormat="1" applyFont="1" applyFill="1" applyBorder="1"/>
    <xf numFmtId="0" fontId="2" fillId="2" borderId="0" xfId="5" applyFont="1" applyFill="1" applyAlignment="1">
      <alignment horizontal="center"/>
    </xf>
    <xf numFmtId="0" fontId="17" fillId="0" borderId="0" xfId="12" applyFont="1" applyFill="1"/>
    <xf numFmtId="0" fontId="18" fillId="0" borderId="0" xfId="12" applyFont="1" applyFill="1"/>
    <xf numFmtId="0" fontId="19" fillId="0" borderId="0" xfId="12" applyFont="1" applyFill="1"/>
    <xf numFmtId="0" fontId="20" fillId="0" borderId="0" xfId="12" applyFont="1" applyFill="1" applyAlignment="1">
      <alignment horizontal="right"/>
    </xf>
    <xf numFmtId="0" fontId="19" fillId="0" borderId="5" xfId="12" applyFont="1" applyFill="1" applyBorder="1"/>
    <xf numFmtId="0" fontId="19" fillId="0" borderId="5" xfId="12" applyFont="1" applyFill="1" applyBorder="1" applyAlignment="1">
      <alignment horizontal="center"/>
    </xf>
    <xf numFmtId="0" fontId="19" fillId="0" borderId="5" xfId="12" applyNumberFormat="1" applyFont="1" applyFill="1" applyBorder="1" applyAlignment="1">
      <alignment horizontal="center"/>
    </xf>
    <xf numFmtId="0" fontId="18" fillId="0" borderId="6" xfId="13" applyNumberFormat="1" applyFont="1" applyFill="1" applyBorder="1" applyAlignment="1">
      <alignment horizontal="center"/>
    </xf>
    <xf numFmtId="0" fontId="18" fillId="0" borderId="5" xfId="13" applyFont="1" applyFill="1" applyBorder="1"/>
    <xf numFmtId="0" fontId="18" fillId="0" borderId="7" xfId="12" applyFont="1" applyFill="1" applyBorder="1" applyAlignment="1">
      <alignment horizontal="center"/>
    </xf>
    <xf numFmtId="167" fontId="18" fillId="0" borderId="5" xfId="14" applyNumberFormat="1" applyFont="1" applyFill="1" applyBorder="1"/>
    <xf numFmtId="0" fontId="18" fillId="0" borderId="5" xfId="12" applyFont="1" applyFill="1" applyBorder="1"/>
    <xf numFmtId="0" fontId="19" fillId="0" borderId="0" xfId="12" applyFont="1" applyFill="1" applyBorder="1" applyAlignment="1">
      <alignment horizontal="center"/>
    </xf>
    <xf numFmtId="0" fontId="18" fillId="0" borderId="0" xfId="12" applyFont="1" applyFill="1" applyBorder="1"/>
    <xf numFmtId="167" fontId="18" fillId="0" borderId="0" xfId="14" applyNumberFormat="1" applyFont="1" applyFill="1" applyBorder="1"/>
    <xf numFmtId="0" fontId="18" fillId="0" borderId="0" xfId="12" applyFont="1" applyFill="1" applyBorder="1" applyAlignment="1">
      <alignment horizontal="left"/>
    </xf>
    <xf numFmtId="174" fontId="18" fillId="0" borderId="0" xfId="14" applyNumberFormat="1" applyFont="1" applyFill="1" applyBorder="1"/>
    <xf numFmtId="169" fontId="18" fillId="0" borderId="0" xfId="12" applyNumberFormat="1" applyFont="1" applyFill="1"/>
    <xf numFmtId="0" fontId="18" fillId="3" borderId="0" xfId="12" applyFont="1" applyFill="1"/>
    <xf numFmtId="0" fontId="22" fillId="2" borderId="0" xfId="0" applyFont="1" applyFill="1" applyAlignment="1">
      <alignment horizontal="right"/>
    </xf>
    <xf numFmtId="166" fontId="0" fillId="3" borderId="0" xfId="0" applyNumberFormat="1" applyFill="1"/>
    <xf numFmtId="0" fontId="1" fillId="3" borderId="0" xfId="5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15" applyFont="1" applyFill="1"/>
    <xf numFmtId="171" fontId="0" fillId="3" borderId="0" xfId="0" applyNumberFormat="1" applyFill="1"/>
    <xf numFmtId="0" fontId="1" fillId="3" borderId="0" xfId="5" applyFont="1" applyFill="1" applyBorder="1"/>
    <xf numFmtId="6" fontId="0" fillId="4" borderId="0" xfId="9" applyNumberFormat="1" applyFont="1" applyFill="1"/>
    <xf numFmtId="6" fontId="0" fillId="4" borderId="2" xfId="9" applyNumberFormat="1" applyFont="1" applyFill="1" applyBorder="1"/>
    <xf numFmtId="0" fontId="19" fillId="0" borderId="5" xfId="12" applyFont="1" applyFill="1" applyBorder="1" applyAlignment="1">
      <alignment horizontal="center" vertical="center"/>
    </xf>
    <xf numFmtId="167" fontId="18" fillId="0" borderId="5" xfId="12" applyNumberFormat="1" applyFont="1" applyFill="1" applyBorder="1"/>
    <xf numFmtId="0" fontId="18" fillId="3" borderId="5" xfId="12" applyFont="1" applyFill="1" applyBorder="1"/>
    <xf numFmtId="0" fontId="18" fillId="3" borderId="5" xfId="13" applyFont="1" applyFill="1" applyBorder="1"/>
    <xf numFmtId="0" fontId="19" fillId="3" borderId="5" xfId="12" applyFont="1" applyFill="1" applyBorder="1" applyAlignment="1">
      <alignment horizontal="center" vertical="center"/>
    </xf>
    <xf numFmtId="167" fontId="18" fillId="3" borderId="5" xfId="14" applyNumberFormat="1" applyFont="1" applyFill="1" applyBorder="1"/>
    <xf numFmtId="0" fontId="18" fillId="3" borderId="6" xfId="13" applyNumberFormat="1" applyFont="1" applyFill="1" applyBorder="1" applyAlignment="1">
      <alignment horizontal="center"/>
    </xf>
    <xf numFmtId="6" fontId="1" fillId="0" borderId="0" xfId="5" applyNumberFormat="1" applyFont="1" applyFill="1" applyBorder="1" applyAlignment="1">
      <alignment horizontal="right"/>
    </xf>
    <xf numFmtId="0" fontId="0" fillId="0" borderId="0" xfId="0" applyFill="1"/>
    <xf numFmtId="38" fontId="0" fillId="2" borderId="0" xfId="0" applyNumberFormat="1" applyFill="1"/>
    <xf numFmtId="38" fontId="0" fillId="3" borderId="0" xfId="0" applyNumberFormat="1" applyFill="1"/>
    <xf numFmtId="6" fontId="1" fillId="3" borderId="0" xfId="5" applyNumberFormat="1" applyFont="1" applyFill="1" applyBorder="1" applyAlignment="1">
      <alignment horizontal="right"/>
    </xf>
    <xf numFmtId="37" fontId="1" fillId="3" borderId="0" xfId="5" applyNumberFormat="1" applyFont="1" applyFill="1" applyBorder="1" applyAlignment="1">
      <alignment horizontal="left"/>
    </xf>
    <xf numFmtId="0" fontId="1" fillId="3" borderId="0" xfId="5" applyFont="1" applyFill="1"/>
    <xf numFmtId="37" fontId="1" fillId="3" borderId="0" xfId="5" applyNumberFormat="1" applyFont="1" applyFill="1" applyBorder="1" applyAlignment="1"/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164" fontId="2" fillId="2" borderId="2" xfId="2" applyNumberFormat="1" applyFont="1" applyFill="1" applyBorder="1" applyAlignment="1">
      <alignment horizontal="center"/>
    </xf>
    <xf numFmtId="0" fontId="2" fillId="2" borderId="0" xfId="5" applyFont="1" applyFill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2" fillId="3" borderId="0" xfId="5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8" xfId="12" applyFont="1" applyFill="1" applyBorder="1" applyAlignment="1">
      <alignment horizontal="center"/>
    </xf>
    <xf numFmtId="0" fontId="19" fillId="0" borderId="7" xfId="12" applyFont="1" applyFill="1" applyBorder="1" applyAlignment="1">
      <alignment horizontal="center"/>
    </xf>
  </cellXfs>
  <cellStyles count="16">
    <cellStyle name="Comma" xfId="11" builtinId="3"/>
    <cellStyle name="Comma 10 10" xfId="3"/>
    <cellStyle name="Comma 2" xfId="14"/>
    <cellStyle name="Currency" xfId="9" builtinId="4"/>
    <cellStyle name="Currency 10" xfId="2"/>
    <cellStyle name="Normal" xfId="0" builtinId="0"/>
    <cellStyle name="Normal 10 2" xfId="1"/>
    <cellStyle name="Normal 2" xfId="5"/>
    <cellStyle name="Normal 2 10 10" xfId="12"/>
    <cellStyle name="Normal 21" xfId="15"/>
    <cellStyle name="Normal 4" xfId="8"/>
    <cellStyle name="Normal 5" xfId="7"/>
    <cellStyle name="Normal_OSS Rider Exhibits_Combined GS_Topside" xfId="6"/>
    <cellStyle name="Normal_PJM" xfId="13"/>
    <cellStyle name="Percent" xfId="10" builtinId="5"/>
    <cellStyle name="Percent 10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6</xdr:col>
      <xdr:colOff>38531</xdr:colOff>
      <xdr:row>13</xdr:row>
      <xdr:rowOff>124028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143000"/>
          <a:ext cx="3086531" cy="1457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12</xdr:col>
      <xdr:colOff>161012</xdr:colOff>
      <xdr:row>40</xdr:row>
      <xdr:rowOff>138762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7304762" cy="7453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38100</xdr:rowOff>
        </xdr:from>
        <xdr:to>
          <xdr:col>9</xdr:col>
          <xdr:colOff>400050</xdr:colOff>
          <xdr:row>39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601916</xdr:colOff>
      <xdr:row>34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17116" cy="6648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-1</xdr:colOff>
      <xdr:row>0</xdr:row>
      <xdr:rowOff>0</xdr:rowOff>
    </xdr:from>
    <xdr:to>
      <xdr:col>17</xdr:col>
      <xdr:colOff>306031</xdr:colOff>
      <xdr:row>46</xdr:row>
      <xdr:rowOff>119063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687" y="0"/>
          <a:ext cx="5751157" cy="785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.sharepoint.com/Temp/D.NoteData/AEPEast%205%20Cos%20Alloc%20062904%20w_%20Alle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.sharepoint.com/internal/Jrm/norrisscreening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.sharepoint.com/INTERNAL/INDIANA/44182%20LCM/44182/Krawec/SMK%20LCM%20Exhibits%203,%204,%205%20&amp;%206%20Thru%20June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.sharepoint.com/Regulatory%20Mgr/Regulatory%20Mgr/Indiana%20DSM%20EE%20Programs/PY%206/C&amp;I%20Programs/Final%202015%20Model/IM%20Program%20Design%20Master_IM%20Version%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ing\I&amp;M\IN%20Case%202017\Rate%20Design\Riders\Proposed%20Riders\DSM%20Rider%20Proposal%20(2018-2019)_v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icing\I&amp;M\IN%20Case%202019\JCOS\44967_%20IN%20JCOS\Support\16_Adjustments\Master%20Adjustment%20Workpaper_Final_JCD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EP\The%20Long%20Range%20Plan%20Loc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.sharepoint.com/Users/i932783/AppData/Local/Microsoft/Windows/Temporary%20Internet%20Files/Content.Outlook/RVXAT6MU/3%20Yr%20Plan_JCW_benefit%20cost%20Updated%20PJM%20Prices%202048%20No%20T%205_24_2016%20No%20SL%20Labor%20H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Alloc Matrix"/>
      <sheetName val="AEP Summer"/>
      <sheetName val="AEP Winter"/>
      <sheetName val="APCo Summer"/>
      <sheetName val="APCO Winter"/>
      <sheetName val="CSP Summer"/>
      <sheetName val="CSP Winter"/>
      <sheetName val="I&amp;M Summer"/>
      <sheetName val="I&amp;M Winter"/>
      <sheetName val="Kentucky Summer"/>
      <sheetName val="Kentucky Winter"/>
      <sheetName val="OPCO Summer"/>
      <sheetName val="OPCO Winter"/>
      <sheetName val="OHIO Summer"/>
      <sheetName val="cap changes"/>
      <sheetName val="Inter"/>
      <sheetName val="Peaks (2)"/>
      <sheetName val="allegheny"/>
      <sheetName val="Peaks w_Alleg"/>
      <sheetName val="Peaks"/>
      <sheetName val="Peaks w DSM"/>
      <sheetName val="DSM"/>
      <sheetName val="MLR Est"/>
      <sheetName val="SS"/>
      <sheetName val="Commited Sales"/>
      <sheetName val="Mone"/>
      <sheetName val="OVEC"/>
      <sheetName val="FINAL MLRfrom MLR spread"/>
      <sheetName val="FINAL MLRfrom MLR spread (2)"/>
      <sheetName val="Buckeye"/>
      <sheetName val="Status Table - DO NOT CHANGE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2004</v>
          </cell>
          <cell r="B6">
            <v>0.31713999999999998</v>
          </cell>
          <cell r="C6">
            <v>0.29614000000000001</v>
          </cell>
          <cell r="D6">
            <v>0.17862</v>
          </cell>
          <cell r="E6">
            <v>0.18423999999999999</v>
          </cell>
          <cell r="F6">
            <v>0.19578000000000001</v>
          </cell>
          <cell r="G6">
            <v>0.20194000000000001</v>
          </cell>
        </row>
        <row r="7">
          <cell r="A7">
            <v>2005</v>
          </cell>
          <cell r="B7">
            <v>0.29636000000000001</v>
          </cell>
          <cell r="C7">
            <v>0.29824000000000001</v>
          </cell>
          <cell r="D7">
            <v>0.18653</v>
          </cell>
          <cell r="E7">
            <v>0.18310999999999999</v>
          </cell>
          <cell r="F7">
            <v>0.19891</v>
          </cell>
          <cell r="G7">
            <v>0.19525999999999999</v>
          </cell>
        </row>
        <row r="8">
          <cell r="A8">
            <v>2006</v>
          </cell>
          <cell r="B8">
            <v>0.30939</v>
          </cell>
          <cell r="C8">
            <v>0.32024999999999998</v>
          </cell>
          <cell r="D8">
            <v>0.18282000000000001</v>
          </cell>
          <cell r="E8">
            <v>0.17227999999999999</v>
          </cell>
          <cell r="F8">
            <v>0.18983999999999998</v>
          </cell>
          <cell r="G8">
            <v>0.18432999999999999</v>
          </cell>
        </row>
        <row r="9">
          <cell r="A9">
            <v>2007</v>
          </cell>
          <cell r="B9">
            <v>0.31552000000000002</v>
          </cell>
          <cell r="C9">
            <v>0.31767000000000001</v>
          </cell>
          <cell r="D9">
            <v>0.18061000000000002</v>
          </cell>
          <cell r="E9">
            <v>0.17859</v>
          </cell>
          <cell r="F9">
            <v>0.18758</v>
          </cell>
          <cell r="G9">
            <v>0.18626000000000001</v>
          </cell>
        </row>
        <row r="10">
          <cell r="A10">
            <v>2008</v>
          </cell>
          <cell r="B10">
            <v>0.31518000000000002</v>
          </cell>
          <cell r="C10">
            <v>0.31791000000000003</v>
          </cell>
          <cell r="D10">
            <v>0.18204999999999999</v>
          </cell>
          <cell r="E10">
            <v>0.18113000000000001</v>
          </cell>
          <cell r="F10">
            <v>0.18814</v>
          </cell>
          <cell r="G10">
            <v>0.18718000000000001</v>
          </cell>
        </row>
        <row r="11">
          <cell r="A11">
            <v>2009</v>
          </cell>
          <cell r="B11">
            <v>0.31498999999999999</v>
          </cell>
          <cell r="C11">
            <v>0.31869999999999998</v>
          </cell>
          <cell r="D11">
            <v>0.18326999999999999</v>
          </cell>
          <cell r="E11">
            <v>0.18196000000000001</v>
          </cell>
          <cell r="F11">
            <v>0.18869</v>
          </cell>
          <cell r="G11">
            <v>0.18734000000000001</v>
          </cell>
        </row>
        <row r="12">
          <cell r="A12">
            <v>2010</v>
          </cell>
          <cell r="B12">
            <v>0.31466</v>
          </cell>
          <cell r="C12">
            <v>0.31775999999999999</v>
          </cell>
          <cell r="D12">
            <v>0.18436</v>
          </cell>
          <cell r="E12">
            <v>0.18326999999999999</v>
          </cell>
          <cell r="F12">
            <v>0.18962999999999999</v>
          </cell>
          <cell r="G12">
            <v>0.18851000000000001</v>
          </cell>
        </row>
        <row r="13">
          <cell r="A13">
            <v>2011</v>
          </cell>
          <cell r="B13">
            <v>0.31461</v>
          </cell>
          <cell r="C13">
            <v>0.31784000000000001</v>
          </cell>
          <cell r="D13">
            <v>0.18553</v>
          </cell>
          <cell r="E13">
            <v>0.18436</v>
          </cell>
          <cell r="F13">
            <v>0.19008</v>
          </cell>
          <cell r="G13">
            <v>0.18887999999999999</v>
          </cell>
        </row>
        <row r="14">
          <cell r="A14">
            <v>2012</v>
          </cell>
          <cell r="B14">
            <v>0.30558000000000002</v>
          </cell>
          <cell r="C14">
            <v>0.31770999999999999</v>
          </cell>
          <cell r="D14">
            <v>0.19139999999999999</v>
          </cell>
          <cell r="E14">
            <v>0.18299000000000001</v>
          </cell>
          <cell r="F14">
            <v>0.19555</v>
          </cell>
          <cell r="G14">
            <v>0.18992000000000001</v>
          </cell>
        </row>
        <row r="15">
          <cell r="A15">
            <v>2013</v>
          </cell>
          <cell r="B15">
            <v>0.31441999999999998</v>
          </cell>
          <cell r="C15">
            <v>0.31669999999999998</v>
          </cell>
          <cell r="D15">
            <v>0.18776999999999999</v>
          </cell>
          <cell r="E15">
            <v>0.18562000000000001</v>
          </cell>
          <cell r="F15">
            <v>0.19098999999999999</v>
          </cell>
          <cell r="G15">
            <v>0.18962000000000001</v>
          </cell>
        </row>
        <row r="16">
          <cell r="A16">
            <v>2014</v>
          </cell>
          <cell r="B16">
            <v>0.31437999999999999</v>
          </cell>
          <cell r="C16">
            <v>0.31753999999999999</v>
          </cell>
          <cell r="D16">
            <v>0.18872</v>
          </cell>
          <cell r="E16">
            <v>0.18756999999999999</v>
          </cell>
          <cell r="F16">
            <v>0.19169</v>
          </cell>
          <cell r="G16">
            <v>0.19051999999999999</v>
          </cell>
        </row>
        <row r="17">
          <cell r="A17">
            <v>2015</v>
          </cell>
          <cell r="B17">
            <v>0.31455</v>
          </cell>
          <cell r="C17">
            <v>0.31773000000000001</v>
          </cell>
          <cell r="D17">
            <v>0.18948000000000001</v>
          </cell>
          <cell r="E17">
            <v>0.18836</v>
          </cell>
          <cell r="F17">
            <v>0.19228999999999999</v>
          </cell>
          <cell r="G17">
            <v>0.19116</v>
          </cell>
        </row>
        <row r="18">
          <cell r="A18">
            <v>2016</v>
          </cell>
          <cell r="B18">
            <v>0.31489</v>
          </cell>
          <cell r="C18">
            <v>0.31766</v>
          </cell>
          <cell r="D18">
            <v>0.19012000000000001</v>
          </cell>
          <cell r="E18">
            <v>0.18917</v>
          </cell>
          <cell r="F18">
            <v>0.19303000000000001</v>
          </cell>
          <cell r="G18">
            <v>0.19208</v>
          </cell>
        </row>
        <row r="19">
          <cell r="A19">
            <v>2017</v>
          </cell>
          <cell r="B19">
            <v>0.30780999999999997</v>
          </cell>
          <cell r="C19">
            <v>0.31919999999999998</v>
          </cell>
          <cell r="D19">
            <v>0.19522</v>
          </cell>
          <cell r="E19">
            <v>0.18616000000000002</v>
          </cell>
          <cell r="F19">
            <v>0.19763999999999998</v>
          </cell>
          <cell r="G19">
            <v>0.19194</v>
          </cell>
        </row>
        <row r="20">
          <cell r="A20">
            <v>2018</v>
          </cell>
          <cell r="B20">
            <v>0.31581999999999999</v>
          </cell>
          <cell r="C20">
            <v>0.31812000000000001</v>
          </cell>
          <cell r="D20">
            <v>0.19126000000000001</v>
          </cell>
          <cell r="E20">
            <v>0.18961</v>
          </cell>
          <cell r="F20">
            <v>0.19402</v>
          </cell>
          <cell r="G20">
            <v>0.19289000000000001</v>
          </cell>
        </row>
        <row r="21">
          <cell r="A21">
            <v>2019</v>
          </cell>
          <cell r="B21">
            <v>0.31657000000000002</v>
          </cell>
          <cell r="C21">
            <v>0.31891000000000003</v>
          </cell>
          <cell r="D21">
            <v>0.19170000000000001</v>
          </cell>
          <cell r="E21">
            <v>0.18995000000000001</v>
          </cell>
          <cell r="F21">
            <v>0.19417999999999999</v>
          </cell>
          <cell r="G21">
            <v>0.193</v>
          </cell>
        </row>
        <row r="22">
          <cell r="A22">
            <v>2020</v>
          </cell>
          <cell r="B22">
            <v>0.31740000000000002</v>
          </cell>
          <cell r="C22">
            <v>0.32018000000000002</v>
          </cell>
          <cell r="D22">
            <v>0.19191</v>
          </cell>
          <cell r="E22">
            <v>0.19095000000000001</v>
          </cell>
          <cell r="F22">
            <v>0.19454000000000002</v>
          </cell>
          <cell r="G22">
            <v>0.19355</v>
          </cell>
        </row>
        <row r="23">
          <cell r="A23">
            <v>2021</v>
          </cell>
          <cell r="B23">
            <v>0.31838</v>
          </cell>
          <cell r="C23">
            <v>0.32221</v>
          </cell>
          <cell r="D23">
            <v>0.19208</v>
          </cell>
          <cell r="E23">
            <v>0.19070999999999999</v>
          </cell>
          <cell r="F23">
            <v>0.19464000000000001</v>
          </cell>
          <cell r="G23">
            <v>0.19325000000000001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eening curve per kw"/>
      <sheetName val="screening curve per mwh"/>
      <sheetName val="screeningcurves"/>
    </sheetNames>
    <sheetDataSet>
      <sheetData sheetId="0" refreshError="1"/>
      <sheetData sheetId="1" refreshError="1"/>
      <sheetData sheetId="2" refreshError="1">
        <row r="16">
          <cell r="F16">
            <v>5813</v>
          </cell>
          <cell r="G16" t="str">
            <v>--</v>
          </cell>
        </row>
        <row r="17">
          <cell r="F17">
            <v>8.76</v>
          </cell>
          <cell r="G17" t="str">
            <v>--</v>
          </cell>
        </row>
        <row r="18">
          <cell r="F18">
            <v>100</v>
          </cell>
          <cell r="G18" t="str">
            <v>--</v>
          </cell>
        </row>
        <row r="19">
          <cell r="F19">
            <v>2</v>
          </cell>
          <cell r="G19">
            <v>2</v>
          </cell>
        </row>
        <row r="20">
          <cell r="F20">
            <v>10780</v>
          </cell>
          <cell r="G20">
            <v>7050</v>
          </cell>
        </row>
        <row r="21">
          <cell r="F21">
            <v>4</v>
          </cell>
          <cell r="G21">
            <v>4</v>
          </cell>
        </row>
        <row r="22">
          <cell r="F22">
            <v>0</v>
          </cell>
          <cell r="G2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K-4"/>
      <sheetName val="SMK-3"/>
      <sheetName val="Data - Main"/>
      <sheetName val="Data - InService"/>
      <sheetName val="WP-1"/>
      <sheetName val="WP-2"/>
      <sheetName val="WP-3"/>
      <sheetName val="WP-4"/>
      <sheetName val="WP-5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mmendations and Reasons"/>
      <sheetName val="Budgets, TRCs by Pgm &amp; Assumps"/>
      <sheetName val="Master Measure List - Prescrip"/>
      <sheetName val="Prescrip Lghtg Dist"/>
      <sheetName val="Master Measure List - SBDI"/>
      <sheetName val="Sheet1"/>
      <sheetName val="2014 SBDI Meas - not in Design"/>
      <sheetName val="SBDI Lgtg"/>
      <sheetName val="Master Measure List - Custom"/>
      <sheetName val="Prescrip Meas Dist"/>
      <sheetName val="Prescrip HVAC Dist"/>
      <sheetName val="Prescrip Spec Prod Dist"/>
      <sheetName val="Custom Meas Dist"/>
      <sheetName val="SBDI Meas Dist"/>
      <sheetName val="I&amp;M Meas List"/>
      <sheetName val="2013 C&amp;I Scorecard Summary"/>
      <sheetName val="Not on I&amp;M List"/>
      <sheetName val="Not in Prop - on I&amp;M List"/>
      <sheetName val="In Prop - not on I&amp;M List"/>
      <sheetName val="RCxL Original"/>
      <sheetName val="SBDI Refrig"/>
      <sheetName val="Avoided Cost"/>
      <sheetName val="Mstr Meas - Prescrip - TVA LEDs"/>
      <sheetName val="Prescrip Lghtg Dist - TVA LEDs"/>
      <sheetName val="TVA LED Additions"/>
    </sheetNames>
    <sheetDataSet>
      <sheetData sheetId="0"/>
      <sheetData sheetId="1">
        <row r="4">
          <cell r="E4">
            <v>0.06</v>
          </cell>
        </row>
        <row r="5">
          <cell r="E5">
            <v>0.06</v>
          </cell>
        </row>
        <row r="6">
          <cell r="C6">
            <v>35000000</v>
          </cell>
          <cell r="E6">
            <v>0.05</v>
          </cell>
        </row>
        <row r="7">
          <cell r="E7">
            <v>0.1</v>
          </cell>
        </row>
        <row r="31">
          <cell r="B31">
            <v>0.9</v>
          </cell>
        </row>
        <row r="32">
          <cell r="B32">
            <v>0.5357142857142857</v>
          </cell>
        </row>
        <row r="33">
          <cell r="B33">
            <v>1.0869</v>
          </cell>
        </row>
        <row r="38">
          <cell r="B38">
            <v>0.9</v>
          </cell>
        </row>
        <row r="39">
          <cell r="B39">
            <v>0.66666666666666663</v>
          </cell>
        </row>
        <row r="40">
          <cell r="B40">
            <v>1.0869</v>
          </cell>
        </row>
        <row r="45">
          <cell r="B45">
            <v>0.9</v>
          </cell>
        </row>
        <row r="46">
          <cell r="B46">
            <v>0.53333333333333333</v>
          </cell>
        </row>
        <row r="47">
          <cell r="B47">
            <v>1.0869</v>
          </cell>
        </row>
        <row r="52">
          <cell r="B52">
            <v>0.9</v>
          </cell>
        </row>
        <row r="53">
          <cell r="B53">
            <v>0.12577046427596106</v>
          </cell>
        </row>
        <row r="54">
          <cell r="B54">
            <v>1.0869</v>
          </cell>
        </row>
        <row r="59">
          <cell r="D59">
            <v>4500</v>
          </cell>
        </row>
        <row r="60">
          <cell r="D60">
            <v>5400</v>
          </cell>
        </row>
        <row r="63">
          <cell r="D63">
            <v>2</v>
          </cell>
        </row>
        <row r="64">
          <cell r="D64">
            <v>1.5</v>
          </cell>
        </row>
        <row r="68">
          <cell r="D68">
            <v>4320.5624999999982</v>
          </cell>
        </row>
      </sheetData>
      <sheetData sheetId="2"/>
      <sheetData sheetId="3">
        <row r="18">
          <cell r="B18" t="str">
            <v>1-01-01-01</v>
          </cell>
          <cell r="C18" t="str">
            <v>1</v>
          </cell>
          <cell r="D18" t="str">
            <v>01</v>
          </cell>
          <cell r="E18" t="str">
            <v>01</v>
          </cell>
          <cell r="F18" t="str">
            <v>01</v>
          </cell>
          <cell r="G18">
            <v>1</v>
          </cell>
          <cell r="H18" t="str">
            <v>Lighting</v>
          </cell>
          <cell r="I18" t="str">
            <v>T8</v>
          </cell>
          <cell r="J18" t="str">
            <v>25W</v>
          </cell>
          <cell r="K18" t="str">
            <v xml:space="preserve">4ft 1 lamp - Replacing T12 or T8 32W </v>
          </cell>
          <cell r="L18" t="str">
            <v xml:space="preserve"> T8 4ft 1 lamp - 25W</v>
          </cell>
          <cell r="M18">
            <v>2.8499999999999998E-2</v>
          </cell>
          <cell r="N18">
            <v>2.5079999999999998E-2</v>
          </cell>
        </row>
        <row r="19">
          <cell r="B19" t="str">
            <v>1-01-01-02</v>
          </cell>
          <cell r="C19" t="str">
            <v>1</v>
          </cell>
          <cell r="D19" t="str">
            <v>01</v>
          </cell>
          <cell r="E19" t="str">
            <v>01</v>
          </cell>
          <cell r="F19" t="str">
            <v>02</v>
          </cell>
          <cell r="G19">
            <v>2</v>
          </cell>
          <cell r="H19" t="str">
            <v>Lighting</v>
          </cell>
          <cell r="I19" t="str">
            <v>T8</v>
          </cell>
          <cell r="J19" t="str">
            <v>25W</v>
          </cell>
          <cell r="K19" t="str">
            <v xml:space="preserve">4ft 2 lamp - Replacing T12 or T8 32W  </v>
          </cell>
          <cell r="L19" t="str">
            <v xml:space="preserve"> T8 4ft  2 lamp - 25W</v>
          </cell>
          <cell r="M19">
            <v>2.8499999999999998E-2</v>
          </cell>
          <cell r="N19">
            <v>2.5079999999999998E-2</v>
          </cell>
        </row>
        <row r="20">
          <cell r="B20" t="str">
            <v>1-01-01-03</v>
          </cell>
          <cell r="C20" t="str">
            <v>1</v>
          </cell>
          <cell r="D20" t="str">
            <v>01</v>
          </cell>
          <cell r="E20" t="str">
            <v>01</v>
          </cell>
          <cell r="F20" t="str">
            <v>03</v>
          </cell>
          <cell r="G20">
            <v>3</v>
          </cell>
          <cell r="H20" t="str">
            <v>Lighting</v>
          </cell>
          <cell r="I20" t="str">
            <v>T8</v>
          </cell>
          <cell r="J20" t="str">
            <v>25W</v>
          </cell>
          <cell r="K20" t="str">
            <v xml:space="preserve">4ft 3 lamp - Replacing T12 or T8 32W  </v>
          </cell>
          <cell r="L20" t="str">
            <v xml:space="preserve"> T8 4ft  3 lamp - 25W</v>
          </cell>
          <cell r="M20">
            <v>2.8499999999999998E-2</v>
          </cell>
          <cell r="N20">
            <v>2.5079999999999998E-2</v>
          </cell>
        </row>
        <row r="21">
          <cell r="B21" t="str">
            <v>1-01-01-04</v>
          </cell>
          <cell r="C21" t="str">
            <v>1</v>
          </cell>
          <cell r="D21" t="str">
            <v>01</v>
          </cell>
          <cell r="E21" t="str">
            <v>01</v>
          </cell>
          <cell r="F21" t="str">
            <v>04</v>
          </cell>
          <cell r="G21">
            <v>4</v>
          </cell>
          <cell r="H21" t="str">
            <v>Lighting</v>
          </cell>
          <cell r="I21" t="str">
            <v>T8</v>
          </cell>
          <cell r="J21" t="str">
            <v>25W</v>
          </cell>
          <cell r="K21" t="str">
            <v xml:space="preserve">4ft 4 lamp - Replacing T12 or T8 32W  </v>
          </cell>
          <cell r="L21" t="str">
            <v xml:space="preserve"> T8 4ft  4 lamp - 25W</v>
          </cell>
          <cell r="M21">
            <v>2.8499999999999998E-2</v>
          </cell>
          <cell r="N21">
            <v>2.5079999999999998E-2</v>
          </cell>
        </row>
        <row r="22">
          <cell r="B22" t="str">
            <v>1-01-02-01</v>
          </cell>
          <cell r="C22" t="str">
            <v>1</v>
          </cell>
          <cell r="D22" t="str">
            <v>01</v>
          </cell>
          <cell r="E22" t="str">
            <v>02</v>
          </cell>
          <cell r="F22" t="str">
            <v>01</v>
          </cell>
          <cell r="G22">
            <v>5</v>
          </cell>
          <cell r="H22" t="str">
            <v>Lighting</v>
          </cell>
          <cell r="I22" t="str">
            <v>T8</v>
          </cell>
          <cell r="J22" t="str">
            <v>28W</v>
          </cell>
          <cell r="K22" t="str">
            <v xml:space="preserve">4ft 1 lamp - Replacing T12 </v>
          </cell>
          <cell r="L22" t="str">
            <v xml:space="preserve"> T8 4ft  1 lamp - 28W</v>
          </cell>
          <cell r="M22">
            <v>2.8499999999999998E-2</v>
          </cell>
          <cell r="N22">
            <v>2.5079999999999998E-2</v>
          </cell>
        </row>
        <row r="23">
          <cell r="B23" t="str">
            <v>1-01-02-02</v>
          </cell>
          <cell r="C23" t="str">
            <v>1</v>
          </cell>
          <cell r="D23" t="str">
            <v>01</v>
          </cell>
          <cell r="E23" t="str">
            <v>02</v>
          </cell>
          <cell r="F23" t="str">
            <v>02</v>
          </cell>
          <cell r="G23">
            <v>6</v>
          </cell>
          <cell r="H23" t="str">
            <v>Lighting</v>
          </cell>
          <cell r="I23" t="str">
            <v>T8</v>
          </cell>
          <cell r="J23" t="str">
            <v>28W</v>
          </cell>
          <cell r="K23" t="str">
            <v xml:space="preserve">4ft 2 lamp - Replacing T12  </v>
          </cell>
          <cell r="L23" t="str">
            <v xml:space="preserve"> T8 4ft  2 lamp - 28W</v>
          </cell>
          <cell r="M23">
            <v>2.8499999999999998E-2</v>
          </cell>
          <cell r="N23">
            <v>2.5079999999999998E-2</v>
          </cell>
        </row>
        <row r="24">
          <cell r="B24" t="str">
            <v>1-01-02-03</v>
          </cell>
          <cell r="C24" t="str">
            <v>1</v>
          </cell>
          <cell r="D24" t="str">
            <v>01</v>
          </cell>
          <cell r="E24" t="str">
            <v>02</v>
          </cell>
          <cell r="F24" t="str">
            <v>03</v>
          </cell>
          <cell r="G24">
            <v>7</v>
          </cell>
          <cell r="H24" t="str">
            <v>Lighting</v>
          </cell>
          <cell r="I24" t="str">
            <v>T8</v>
          </cell>
          <cell r="J24" t="str">
            <v>28W</v>
          </cell>
          <cell r="K24" t="str">
            <v xml:space="preserve">4ft 3 lamp - Replacing T12  </v>
          </cell>
          <cell r="L24" t="str">
            <v xml:space="preserve"> T8 4ft  3 lamp - 28W</v>
          </cell>
          <cell r="M24">
            <v>2.8499999999999998E-2</v>
          </cell>
          <cell r="N24">
            <v>2.5079999999999998E-2</v>
          </cell>
        </row>
        <row r="25">
          <cell r="B25" t="str">
            <v>1-01-02-04</v>
          </cell>
          <cell r="C25" t="str">
            <v>1</v>
          </cell>
          <cell r="D25" t="str">
            <v>01</v>
          </cell>
          <cell r="E25" t="str">
            <v>02</v>
          </cell>
          <cell r="F25" t="str">
            <v>04</v>
          </cell>
          <cell r="G25">
            <v>8</v>
          </cell>
          <cell r="H25" t="str">
            <v>Lighting</v>
          </cell>
          <cell r="I25" t="str">
            <v>T8</v>
          </cell>
          <cell r="J25" t="str">
            <v>28W</v>
          </cell>
          <cell r="K25" t="str">
            <v xml:space="preserve">4ft 4 lamp - Replacing T12  </v>
          </cell>
          <cell r="L25" t="str">
            <v xml:space="preserve"> T8 4ft  4 lamp - 28W</v>
          </cell>
          <cell r="M25">
            <v>2.8499999999999998E-2</v>
          </cell>
          <cell r="N25">
            <v>2.5079999999999998E-2</v>
          </cell>
        </row>
        <row r="26">
          <cell r="B26" t="str">
            <v>1-01-03-01</v>
          </cell>
          <cell r="C26" t="str">
            <v>1</v>
          </cell>
          <cell r="D26" t="str">
            <v>01</v>
          </cell>
          <cell r="E26" t="str">
            <v>03</v>
          </cell>
          <cell r="F26" t="str">
            <v>01</v>
          </cell>
          <cell r="G26">
            <v>9</v>
          </cell>
          <cell r="H26" t="str">
            <v>Lighting</v>
          </cell>
          <cell r="I26" t="str">
            <v>T8</v>
          </cell>
          <cell r="J26" t="str">
            <v xml:space="preserve">Garage** </v>
          </cell>
          <cell r="K26" t="str">
            <v>2 lamp - Replacing 75W - 100W HID</v>
          </cell>
          <cell r="L26" t="str">
            <v xml:space="preserve"> T8 Garage** 2 lamp</v>
          </cell>
          <cell r="M26">
            <v>1.4249999999999999E-2</v>
          </cell>
          <cell r="N26">
            <v>1.2539999999999999E-2</v>
          </cell>
        </row>
        <row r="27">
          <cell r="B27" t="str">
            <v>1-01-03-02</v>
          </cell>
          <cell r="C27" t="str">
            <v>1</v>
          </cell>
          <cell r="D27" t="str">
            <v>01</v>
          </cell>
          <cell r="E27" t="str">
            <v>03</v>
          </cell>
          <cell r="F27" t="str">
            <v>02</v>
          </cell>
          <cell r="G27">
            <v>10</v>
          </cell>
          <cell r="H27" t="str">
            <v>Lighting</v>
          </cell>
          <cell r="I27" t="str">
            <v>T8</v>
          </cell>
          <cell r="J27" t="str">
            <v xml:space="preserve">Garage** </v>
          </cell>
          <cell r="K27" t="str">
            <v>3 lamp - Replacing 101W - 175W HID</v>
          </cell>
          <cell r="L27" t="str">
            <v xml:space="preserve"> T8 Garage** 3 lamp</v>
          </cell>
          <cell r="M27">
            <v>1.4249999999999999E-2</v>
          </cell>
          <cell r="N27">
            <v>1.2539999999999999E-2</v>
          </cell>
        </row>
        <row r="28">
          <cell r="B28" t="str">
            <v>1-01-04-01</v>
          </cell>
          <cell r="C28" t="str">
            <v>1</v>
          </cell>
          <cell r="D28" t="str">
            <v>01</v>
          </cell>
          <cell r="E28" t="str">
            <v>04</v>
          </cell>
          <cell r="F28" t="str">
            <v>01</v>
          </cell>
          <cell r="G28" t="str">
            <v>NEW</v>
          </cell>
          <cell r="H28" t="str">
            <v>Lighting</v>
          </cell>
          <cell r="I28" t="str">
            <v>T8</v>
          </cell>
          <cell r="J28" t="str">
            <v>Highbay</v>
          </cell>
          <cell r="K28" t="str">
            <v>3 Lamp - Replacing 250W HID</v>
          </cell>
          <cell r="L28" t="str">
            <v>3L T8 high bay replacing 250W HID</v>
          </cell>
          <cell r="M28">
            <v>9.4999904999999996E-3</v>
          </cell>
          <cell r="N28">
            <v>8.3599916399999998E-3</v>
          </cell>
        </row>
        <row r="29">
          <cell r="B29" t="str">
            <v>1-01-04-02</v>
          </cell>
          <cell r="C29" t="str">
            <v>1</v>
          </cell>
          <cell r="D29" t="str">
            <v>01</v>
          </cell>
          <cell r="E29" t="str">
            <v>04</v>
          </cell>
          <cell r="F29" t="str">
            <v>02</v>
          </cell>
          <cell r="G29" t="str">
            <v>NEW</v>
          </cell>
          <cell r="H29" t="str">
            <v>Lighting</v>
          </cell>
          <cell r="I29" t="str">
            <v>T8</v>
          </cell>
          <cell r="J29" t="str">
            <v>Highbay</v>
          </cell>
          <cell r="K29" t="str">
            <v>4 or 6 Lamp - Replacing 400W HID</v>
          </cell>
          <cell r="L29" t="str">
            <v>4L/6L T8 high bay replacing 400W HID</v>
          </cell>
          <cell r="M29">
            <v>9.4999904999999996E-3</v>
          </cell>
          <cell r="N29">
            <v>8.3599916399999998E-3</v>
          </cell>
        </row>
        <row r="30">
          <cell r="B30" t="str">
            <v>1-01-04-03</v>
          </cell>
          <cell r="C30" t="str">
            <v>1</v>
          </cell>
          <cell r="D30" t="str">
            <v>01</v>
          </cell>
          <cell r="E30" t="str">
            <v>04</v>
          </cell>
          <cell r="F30" t="str">
            <v>03</v>
          </cell>
          <cell r="G30" t="str">
            <v>NEW</v>
          </cell>
          <cell r="H30" t="str">
            <v>Lighting</v>
          </cell>
          <cell r="I30" t="str">
            <v>T8</v>
          </cell>
          <cell r="J30" t="str">
            <v>Highbay</v>
          </cell>
          <cell r="K30" t="str">
            <v>8 or 10 Lamp - Replacing 1000W HID</v>
          </cell>
          <cell r="L30" t="str">
            <v>8L/10L T8 high bay replacing 1000W HID</v>
          </cell>
          <cell r="M30">
            <v>9.5000190000000002E-3</v>
          </cell>
          <cell r="N30">
            <v>8.3600167200000002E-3</v>
          </cell>
        </row>
        <row r="31">
          <cell r="B31" t="str">
            <v>1-01-04-01</v>
          </cell>
          <cell r="C31" t="str">
            <v>1</v>
          </cell>
          <cell r="D31" t="str">
            <v>01</v>
          </cell>
          <cell r="E31" t="str">
            <v>04</v>
          </cell>
          <cell r="F31" t="str">
            <v>01</v>
          </cell>
          <cell r="G31" t="str">
            <v>NEW</v>
          </cell>
          <cell r="H31" t="str">
            <v>Lighting</v>
          </cell>
          <cell r="I31" t="str">
            <v>T8</v>
          </cell>
          <cell r="J31" t="str">
            <v>Highbay</v>
          </cell>
          <cell r="K31" t="str">
            <v xml:space="preserve">4ft. 3L, 4L, 6L, or 8L </v>
          </cell>
          <cell r="L31" t="str">
            <v xml:space="preserve">T8 HB  4-ft. 3-, 4-, 6- or 8-lamp </v>
          </cell>
          <cell r="M31">
            <v>0</v>
          </cell>
          <cell r="N31">
            <v>0</v>
          </cell>
        </row>
        <row r="32">
          <cell r="B32" t="str">
            <v>1-01-05-01</v>
          </cell>
          <cell r="C32" t="str">
            <v>1</v>
          </cell>
          <cell r="D32" t="str">
            <v>01</v>
          </cell>
          <cell r="E32" t="str">
            <v>05</v>
          </cell>
          <cell r="F32" t="str">
            <v>01</v>
          </cell>
          <cell r="G32" t="str">
            <v>NEW</v>
          </cell>
          <cell r="H32" t="str">
            <v>Lighting</v>
          </cell>
          <cell r="I32" t="str">
            <v>T8</v>
          </cell>
          <cell r="J32" t="str">
            <v>HO</v>
          </cell>
          <cell r="K32" t="str">
            <v>8ft. 1L or 2L</v>
          </cell>
          <cell r="L32" t="str">
            <v>T8 HO 8-ft. 1- or 2-lamp</v>
          </cell>
          <cell r="M32">
            <v>0</v>
          </cell>
          <cell r="N32">
            <v>0</v>
          </cell>
        </row>
        <row r="33">
          <cell r="B33" t="str">
            <v>1-02-01-01</v>
          </cell>
          <cell r="C33" t="str">
            <v>1</v>
          </cell>
          <cell r="D33" t="str">
            <v>02</v>
          </cell>
          <cell r="E33" t="str">
            <v>01</v>
          </cell>
          <cell r="F33" t="str">
            <v>01</v>
          </cell>
          <cell r="G33">
            <v>11</v>
          </cell>
          <cell r="H33" t="str">
            <v>Lighting</v>
          </cell>
          <cell r="I33" t="str">
            <v>T5</v>
          </cell>
          <cell r="J33" t="str">
            <v>Interior***</v>
          </cell>
          <cell r="K33" t="str">
            <v xml:space="preserve">1 Lamp - Replacing T12 </v>
          </cell>
          <cell r="L33" t="str">
            <v xml:space="preserve"> T5 4ft 1 lamp***</v>
          </cell>
          <cell r="M33">
            <v>0</v>
          </cell>
          <cell r="N33">
            <v>0</v>
          </cell>
        </row>
        <row r="34">
          <cell r="B34" t="str">
            <v>1-02-01-02</v>
          </cell>
          <cell r="C34" t="str">
            <v>1</v>
          </cell>
          <cell r="D34" t="str">
            <v>02</v>
          </cell>
          <cell r="E34" t="str">
            <v>01</v>
          </cell>
          <cell r="F34" t="str">
            <v>02</v>
          </cell>
          <cell r="G34">
            <v>12</v>
          </cell>
          <cell r="H34" t="str">
            <v>Lighting</v>
          </cell>
          <cell r="I34" t="str">
            <v>T5</v>
          </cell>
          <cell r="J34" t="str">
            <v>Interior***</v>
          </cell>
          <cell r="K34" t="str">
            <v xml:space="preserve">2 Lamp - Replacing T12 </v>
          </cell>
          <cell r="L34" t="str">
            <v xml:space="preserve"> T5 4ft 2 lamp***</v>
          </cell>
          <cell r="M34">
            <v>0</v>
          </cell>
          <cell r="N34">
            <v>0</v>
          </cell>
        </row>
        <row r="35">
          <cell r="B35" t="str">
            <v>1-02-01-03</v>
          </cell>
          <cell r="C35" t="str">
            <v>1</v>
          </cell>
          <cell r="D35" t="str">
            <v>02</v>
          </cell>
          <cell r="E35" t="str">
            <v>01</v>
          </cell>
          <cell r="F35" t="str">
            <v>03</v>
          </cell>
          <cell r="G35">
            <v>13</v>
          </cell>
          <cell r="H35" t="str">
            <v>Lighting</v>
          </cell>
          <cell r="I35" t="str">
            <v>T5</v>
          </cell>
          <cell r="J35" t="str">
            <v>Interior***</v>
          </cell>
          <cell r="K35" t="str">
            <v xml:space="preserve">3 Lamp - Replacing T12 </v>
          </cell>
          <cell r="L35" t="str">
            <v xml:space="preserve"> T5 4ft 3 lamp***</v>
          </cell>
          <cell r="M35">
            <v>3.3750000000000004E-3</v>
          </cell>
          <cell r="N35">
            <v>2.9700000000000004E-3</v>
          </cell>
        </row>
        <row r="36">
          <cell r="B36" t="str">
            <v>1-02-01-04</v>
          </cell>
          <cell r="C36" t="str">
            <v>1</v>
          </cell>
          <cell r="D36" t="str">
            <v>02</v>
          </cell>
          <cell r="E36" t="str">
            <v>01</v>
          </cell>
          <cell r="F36" t="str">
            <v>04</v>
          </cell>
          <cell r="G36">
            <v>14</v>
          </cell>
          <cell r="H36" t="str">
            <v>Lighting</v>
          </cell>
          <cell r="I36" t="str">
            <v>T5</v>
          </cell>
          <cell r="J36" t="str">
            <v>Interior***</v>
          </cell>
          <cell r="K36" t="str">
            <v xml:space="preserve">4 Lamp - Replacing T12 </v>
          </cell>
          <cell r="L36" t="str">
            <v xml:space="preserve"> T5 4ft 4 lamp***</v>
          </cell>
          <cell r="M36">
            <v>3.3750000000000004E-3</v>
          </cell>
          <cell r="N36">
            <v>2.9700000000000004E-3</v>
          </cell>
        </row>
        <row r="37">
          <cell r="B37" t="str">
            <v>1-02-02-01</v>
          </cell>
          <cell r="C37" t="str">
            <v>1</v>
          </cell>
          <cell r="D37" t="str">
            <v>02</v>
          </cell>
          <cell r="E37" t="str">
            <v>02</v>
          </cell>
          <cell r="F37" t="str">
            <v>01</v>
          </cell>
          <cell r="G37">
            <v>15</v>
          </cell>
          <cell r="H37" t="str">
            <v>Lighting</v>
          </cell>
          <cell r="I37" t="str">
            <v>T5</v>
          </cell>
          <cell r="J37" t="str">
            <v>Garage**</v>
          </cell>
          <cell r="K37" t="str">
            <v>1 Lamp - Replacing 75W - 100W HID</v>
          </cell>
          <cell r="L37" t="str">
            <v xml:space="preserve"> T5 Garage** 1 lamp</v>
          </cell>
          <cell r="M37">
            <v>6.74999325E-3</v>
          </cell>
          <cell r="N37">
            <v>5.9399940600000003E-3</v>
          </cell>
        </row>
        <row r="38">
          <cell r="B38" t="str">
            <v>1-02-02-02</v>
          </cell>
          <cell r="C38" t="str">
            <v>1</v>
          </cell>
          <cell r="D38" t="str">
            <v>02</v>
          </cell>
          <cell r="E38" t="str">
            <v>02</v>
          </cell>
          <cell r="F38" t="str">
            <v>02</v>
          </cell>
          <cell r="G38">
            <v>16</v>
          </cell>
          <cell r="H38" t="str">
            <v>Lighting</v>
          </cell>
          <cell r="I38" t="str">
            <v>T5</v>
          </cell>
          <cell r="J38" t="str">
            <v>Garage**</v>
          </cell>
          <cell r="K38" t="str">
            <v>2 Lamp - Replacing 101W - 175W HID</v>
          </cell>
          <cell r="L38" t="str">
            <v xml:space="preserve"> T5 Garage**  2 lamp</v>
          </cell>
          <cell r="M38">
            <v>6.74999325E-3</v>
          </cell>
          <cell r="N38">
            <v>5.9399940600000003E-3</v>
          </cell>
        </row>
        <row r="39">
          <cell r="B39" t="str">
            <v>1-02-02-03</v>
          </cell>
          <cell r="C39" t="str">
            <v>1</v>
          </cell>
          <cell r="D39" t="str">
            <v>02</v>
          </cell>
          <cell r="E39" t="str">
            <v>02</v>
          </cell>
          <cell r="F39" t="str">
            <v>03</v>
          </cell>
          <cell r="G39">
            <v>17</v>
          </cell>
          <cell r="H39" t="str">
            <v>Lighting</v>
          </cell>
          <cell r="I39" t="str">
            <v>T5</v>
          </cell>
          <cell r="J39" t="str">
            <v>Garage**</v>
          </cell>
          <cell r="K39" t="str">
            <v>3 Lamp - Replacing 176W+ HID</v>
          </cell>
          <cell r="L39" t="str">
            <v xml:space="preserve"> T5 Garage** 3 lamp</v>
          </cell>
          <cell r="M39">
            <v>6.7500135000000006E-3</v>
          </cell>
          <cell r="N39">
            <v>5.9400118800000002E-3</v>
          </cell>
        </row>
        <row r="40">
          <cell r="B40" t="str">
            <v>1-03-03-01</v>
          </cell>
          <cell r="C40" t="str">
            <v>1</v>
          </cell>
          <cell r="D40" t="str">
            <v>03</v>
          </cell>
          <cell r="E40" t="str">
            <v>03</v>
          </cell>
          <cell r="F40" t="str">
            <v>01</v>
          </cell>
          <cell r="G40">
            <v>18</v>
          </cell>
          <cell r="H40" t="str">
            <v>Lighting</v>
          </cell>
          <cell r="I40" t="str">
            <v>T5</v>
          </cell>
          <cell r="J40" t="str">
            <v>HO Highbay</v>
          </cell>
          <cell r="K40" t="str">
            <v>4ft 2L - Installed at 15' and above - Replacing 150W - 175W HID</v>
          </cell>
          <cell r="L40" t="str">
            <v xml:space="preserve"> T5 HO Highbay 4ft 2L - installed at 15’ and above</v>
          </cell>
          <cell r="M40">
            <v>1.8000000000000002E-2</v>
          </cell>
          <cell r="N40">
            <v>1.5840000000000003E-2</v>
          </cell>
        </row>
        <row r="41">
          <cell r="B41" t="str">
            <v>1-03-03-02</v>
          </cell>
          <cell r="C41" t="str">
            <v>1</v>
          </cell>
          <cell r="D41" t="str">
            <v>03</v>
          </cell>
          <cell r="E41" t="str">
            <v>03</v>
          </cell>
          <cell r="F41" t="str">
            <v>02</v>
          </cell>
          <cell r="G41">
            <v>32</v>
          </cell>
          <cell r="H41" t="str">
            <v>Lighting</v>
          </cell>
          <cell r="I41" t="str">
            <v>T5</v>
          </cell>
          <cell r="J41" t="str">
            <v>HO Highbay</v>
          </cell>
          <cell r="K41" t="str">
            <v xml:space="preserve">4ft 2L - Installed below 15' - Replacing 150W - 175W HID </v>
          </cell>
          <cell r="L41" t="str">
            <v xml:space="preserve"> T5 HO Highbay 4ft 2L - installed below 15’</v>
          </cell>
          <cell r="M41">
            <v>0</v>
          </cell>
          <cell r="N41">
            <v>0</v>
          </cell>
        </row>
        <row r="42">
          <cell r="B42" t="str">
            <v>1-03-03-03</v>
          </cell>
          <cell r="C42" t="str">
            <v>1</v>
          </cell>
          <cell r="D42" t="str">
            <v>03</v>
          </cell>
          <cell r="E42" t="str">
            <v>03</v>
          </cell>
          <cell r="F42" t="str">
            <v>03</v>
          </cell>
          <cell r="G42">
            <v>19</v>
          </cell>
          <cell r="H42" t="str">
            <v>Lighting</v>
          </cell>
          <cell r="I42" t="str">
            <v>T5</v>
          </cell>
          <cell r="J42" t="str">
            <v>HO Highbay</v>
          </cell>
          <cell r="K42" t="str">
            <v>4ft 3L - Installed at 15' and above - Replacing 250W HID</v>
          </cell>
          <cell r="L42" t="str">
            <v xml:space="preserve"> T5 HO Highbay 4ft 3L - installed at 15’ and above</v>
          </cell>
          <cell r="M42">
            <v>1.8000000000000002E-2</v>
          </cell>
          <cell r="N42">
            <v>1.5840000000000003E-2</v>
          </cell>
        </row>
        <row r="43">
          <cell r="B43" t="str">
            <v>1-03-03-04</v>
          </cell>
          <cell r="C43" t="str">
            <v>1</v>
          </cell>
          <cell r="D43" t="str">
            <v>03</v>
          </cell>
          <cell r="E43" t="str">
            <v>03</v>
          </cell>
          <cell r="F43" t="str">
            <v>04</v>
          </cell>
          <cell r="G43">
            <v>33</v>
          </cell>
          <cell r="H43" t="str">
            <v>Lighting</v>
          </cell>
          <cell r="I43" t="str">
            <v>T5</v>
          </cell>
          <cell r="J43" t="str">
            <v>HO Highbay</v>
          </cell>
          <cell r="K43" t="str">
            <v xml:space="preserve">4ft 3L - Installed below 15' - Replacing 250W HID </v>
          </cell>
          <cell r="L43" t="str">
            <v xml:space="preserve"> T5 HO Highbay 4ft 3L - installed below 15’</v>
          </cell>
          <cell r="M43">
            <v>0</v>
          </cell>
          <cell r="N43">
            <v>0</v>
          </cell>
        </row>
        <row r="44">
          <cell r="B44" t="str">
            <v>1-03-03-05</v>
          </cell>
          <cell r="C44" t="str">
            <v>1</v>
          </cell>
          <cell r="D44" t="str">
            <v>03</v>
          </cell>
          <cell r="E44" t="str">
            <v>03</v>
          </cell>
          <cell r="F44" t="str">
            <v>05</v>
          </cell>
          <cell r="G44">
            <v>20</v>
          </cell>
          <cell r="H44" t="str">
            <v>Lighting</v>
          </cell>
          <cell r="I44" t="str">
            <v>T5</v>
          </cell>
          <cell r="J44" t="str">
            <v>HO Highbay</v>
          </cell>
          <cell r="K44" t="str">
            <v>4ft 4L - Installed at 15' and above - Replacing 400W HID</v>
          </cell>
          <cell r="L44" t="str">
            <v xml:space="preserve"> T5 HO Highbay 4ft 4L - installed at 15’ and above</v>
          </cell>
          <cell r="M44">
            <v>1.8000000000000002E-2</v>
          </cell>
          <cell r="N44">
            <v>1.5840000000000003E-2</v>
          </cell>
        </row>
        <row r="45">
          <cell r="B45" t="str">
            <v>1-03-03-06</v>
          </cell>
          <cell r="C45" t="str">
            <v>1</v>
          </cell>
          <cell r="D45" t="str">
            <v>03</v>
          </cell>
          <cell r="E45" t="str">
            <v>03</v>
          </cell>
          <cell r="F45" t="str">
            <v>06</v>
          </cell>
          <cell r="G45">
            <v>34</v>
          </cell>
          <cell r="H45" t="str">
            <v>Lighting</v>
          </cell>
          <cell r="I45" t="str">
            <v>T5</v>
          </cell>
          <cell r="J45" t="str">
            <v>HO Highbay</v>
          </cell>
          <cell r="K45" t="str">
            <v xml:space="preserve">4ft 4L - Installed below 15' - Replacing 400W HID </v>
          </cell>
          <cell r="L45" t="str">
            <v xml:space="preserve"> T5 HO Highbay 4ft 4L - installed below 15’</v>
          </cell>
          <cell r="M45">
            <v>0</v>
          </cell>
          <cell r="N45">
            <v>0</v>
          </cell>
        </row>
        <row r="46">
          <cell r="B46" t="str">
            <v>1-03-03-07</v>
          </cell>
          <cell r="C46" t="str">
            <v>1</v>
          </cell>
          <cell r="D46" t="str">
            <v>03</v>
          </cell>
          <cell r="E46" t="str">
            <v>03</v>
          </cell>
          <cell r="F46" t="str">
            <v>07</v>
          </cell>
          <cell r="G46">
            <v>21</v>
          </cell>
          <cell r="H46" t="str">
            <v>Lighting</v>
          </cell>
          <cell r="I46" t="str">
            <v>T5</v>
          </cell>
          <cell r="J46" t="str">
            <v>HO Highbay</v>
          </cell>
          <cell r="K46" t="str">
            <v>4ft 6L - Installed at 15' and above - Replacing 400W HID</v>
          </cell>
          <cell r="L46" t="str">
            <v xml:space="preserve"> T5 HO Highbay 4ft 6L - installed at 15’ and above</v>
          </cell>
          <cell r="M46">
            <v>1.8000000000000002E-2</v>
          </cell>
          <cell r="N46">
            <v>1.5840000000000003E-2</v>
          </cell>
        </row>
        <row r="47">
          <cell r="B47" t="str">
            <v>1-03-03-08</v>
          </cell>
          <cell r="C47" t="str">
            <v>1</v>
          </cell>
          <cell r="D47" t="str">
            <v>03</v>
          </cell>
          <cell r="E47" t="str">
            <v>03</v>
          </cell>
          <cell r="F47" t="str">
            <v>08</v>
          </cell>
          <cell r="G47">
            <v>35</v>
          </cell>
          <cell r="H47" t="str">
            <v>Lighting</v>
          </cell>
          <cell r="I47" t="str">
            <v>T5</v>
          </cell>
          <cell r="J47" t="str">
            <v>HO Highbay</v>
          </cell>
          <cell r="K47" t="str">
            <v xml:space="preserve">4ft 6L - Installed below 15' - Replacing 400W HID </v>
          </cell>
          <cell r="L47" t="str">
            <v xml:space="preserve"> T5 HO Highbay 4ft 6L - installed below 15’</v>
          </cell>
          <cell r="M47">
            <v>0</v>
          </cell>
          <cell r="N47">
            <v>0</v>
          </cell>
        </row>
        <row r="48">
          <cell r="B48" t="str">
            <v>1-03-03-09</v>
          </cell>
          <cell r="C48" t="str">
            <v>1</v>
          </cell>
          <cell r="D48" t="str">
            <v>03</v>
          </cell>
          <cell r="E48" t="str">
            <v>03</v>
          </cell>
          <cell r="F48" t="str">
            <v>09</v>
          </cell>
          <cell r="G48">
            <v>22</v>
          </cell>
          <cell r="H48" t="str">
            <v>Lighting</v>
          </cell>
          <cell r="I48" t="str">
            <v>T5</v>
          </cell>
          <cell r="J48" t="str">
            <v>HO Highbay</v>
          </cell>
          <cell r="K48" t="str">
            <v>4ft 10L, 2-5L, or 1-6L and 1-4L fixture - Installed at 15' and above - Replacing 1000W HID</v>
          </cell>
          <cell r="L48" t="str">
            <v xml:space="preserve"> T5 HO Highbay 4ft 10L, 2-5L, or 1-6L and 1-4L fixture- installed at 15’ and above</v>
          </cell>
          <cell r="M48">
            <v>1.8000000000000002E-2</v>
          </cell>
          <cell r="N48">
            <v>1.5840000000000003E-2</v>
          </cell>
        </row>
        <row r="49">
          <cell r="B49" t="str">
            <v>1-03-03-10</v>
          </cell>
          <cell r="C49" t="str">
            <v>1</v>
          </cell>
          <cell r="D49" t="str">
            <v>03</v>
          </cell>
          <cell r="E49" t="str">
            <v>03</v>
          </cell>
          <cell r="F49" t="str">
            <v>10</v>
          </cell>
          <cell r="G49">
            <v>36</v>
          </cell>
          <cell r="H49" t="str">
            <v>Lighting</v>
          </cell>
          <cell r="I49" t="str">
            <v>T5</v>
          </cell>
          <cell r="J49" t="str">
            <v>HO Highbay</v>
          </cell>
          <cell r="K49" t="str">
            <v>4ft 10L, 2-5L, or 1-6L and 1-4L fixture - Installed at 15' and above - Replacing 1000W HID</v>
          </cell>
          <cell r="L49" t="str">
            <v xml:space="preserve"> T5 HO Highbay 4ft 10L, 2-5L, or 1-6L and 1-4L fixture- installed below 15’</v>
          </cell>
          <cell r="M49">
            <v>0</v>
          </cell>
          <cell r="N49">
            <v>0</v>
          </cell>
        </row>
        <row r="50">
          <cell r="B50" t="str">
            <v>1-03-03-11</v>
          </cell>
          <cell r="C50" t="str">
            <v>1</v>
          </cell>
          <cell r="D50" t="str">
            <v>03</v>
          </cell>
          <cell r="E50" t="str">
            <v>03</v>
          </cell>
          <cell r="F50" t="str">
            <v>11</v>
          </cell>
          <cell r="G50">
            <v>23</v>
          </cell>
          <cell r="H50" t="str">
            <v>Lighting</v>
          </cell>
          <cell r="I50" t="str">
            <v>T5</v>
          </cell>
          <cell r="J50" t="str">
            <v>HO Highbay</v>
          </cell>
          <cell r="K50" t="str">
            <v>4ft 12L or 2-6L fixture - Installed at 15' and above - Replacing 1000W HID</v>
          </cell>
          <cell r="L50" t="str">
            <v xml:space="preserve"> T5 HO Highbay 4ft 12L or 2-6L fixture- installed at 15’ and above</v>
          </cell>
          <cell r="M50">
            <v>1.8000000000000002E-2</v>
          </cell>
          <cell r="N50">
            <v>1.5840000000000003E-2</v>
          </cell>
        </row>
        <row r="51">
          <cell r="B51" t="str">
            <v>1-03-03-12</v>
          </cell>
          <cell r="C51" t="str">
            <v>1</v>
          </cell>
          <cell r="D51" t="str">
            <v>03</v>
          </cell>
          <cell r="E51" t="str">
            <v>03</v>
          </cell>
          <cell r="F51" t="str">
            <v>12</v>
          </cell>
          <cell r="G51">
            <v>37</v>
          </cell>
          <cell r="H51" t="str">
            <v>Lighting</v>
          </cell>
          <cell r="I51" t="str">
            <v>T5</v>
          </cell>
          <cell r="J51" t="str">
            <v>HO Highbay</v>
          </cell>
          <cell r="K51" t="str">
            <v>4ft 12L or 2-6L fixture - Installed at 15' and above - Replacing 1000W HID</v>
          </cell>
          <cell r="L51" t="str">
            <v xml:space="preserve"> T5 HO Highbay 4ft 12L or 2-6L fixture- installed below 15’</v>
          </cell>
          <cell r="M51">
            <v>0</v>
          </cell>
          <cell r="N51">
            <v>0</v>
          </cell>
        </row>
        <row r="52">
          <cell r="B52" t="str">
            <v>1-04-01-01</v>
          </cell>
          <cell r="C52" t="str">
            <v>1</v>
          </cell>
          <cell r="D52" t="str">
            <v>04</v>
          </cell>
          <cell r="E52" t="str">
            <v>01</v>
          </cell>
          <cell r="F52" t="str">
            <v>01</v>
          </cell>
          <cell r="G52">
            <v>24</v>
          </cell>
          <cell r="H52" t="str">
            <v>Lighting</v>
          </cell>
          <cell r="I52" t="str">
            <v>CFL</v>
          </cell>
          <cell r="J52" t="str">
            <v>Screw In (bulb only)</v>
          </cell>
          <cell r="K52" t="str">
            <v>&lt; 30W - Replacing Incandescent</v>
          </cell>
          <cell r="L52" t="str">
            <v xml:space="preserve"> CFL Screw In (bulb only) &lt; 30W</v>
          </cell>
          <cell r="M52">
            <v>1.5E-3</v>
          </cell>
          <cell r="N52">
            <v>1.32E-3</v>
          </cell>
        </row>
        <row r="53">
          <cell r="B53" t="str">
            <v>1-04-01-02</v>
          </cell>
          <cell r="C53" t="str">
            <v>1</v>
          </cell>
          <cell r="D53" t="str">
            <v>04</v>
          </cell>
          <cell r="E53" t="str">
            <v>01</v>
          </cell>
          <cell r="F53" t="str">
            <v>02</v>
          </cell>
          <cell r="G53">
            <v>25</v>
          </cell>
          <cell r="H53" t="str">
            <v>Lighting</v>
          </cell>
          <cell r="I53" t="str">
            <v>CFL</v>
          </cell>
          <cell r="J53" t="str">
            <v>Screw In (bulb only)</v>
          </cell>
          <cell r="K53" t="str">
            <v xml:space="preserve">≥ 30W - Replacing Incandescent </v>
          </cell>
          <cell r="L53" t="str">
            <v xml:space="preserve"> CFL Screw In (bulb only) 30W or greater</v>
          </cell>
          <cell r="M53">
            <v>1.5E-3</v>
          </cell>
          <cell r="N53">
            <v>1.32E-3</v>
          </cell>
        </row>
        <row r="54">
          <cell r="B54" t="str">
            <v>1-04-02-00</v>
          </cell>
          <cell r="C54" t="str">
            <v>1</v>
          </cell>
          <cell r="D54" t="str">
            <v>04</v>
          </cell>
          <cell r="E54" t="str">
            <v>02</v>
          </cell>
          <cell r="F54" t="str">
            <v>00</v>
          </cell>
          <cell r="G54" t="str">
            <v>NEW</v>
          </cell>
          <cell r="H54" t="str">
            <v>Lighting</v>
          </cell>
          <cell r="I54" t="str">
            <v>CFL</v>
          </cell>
          <cell r="J54" t="str">
            <v>Hardwired Fixture</v>
          </cell>
          <cell r="K54">
            <v>0</v>
          </cell>
          <cell r="L54" t="str">
            <v>CFL hardwired fixture</v>
          </cell>
          <cell r="M54">
            <v>5.0000000000000001E-3</v>
          </cell>
          <cell r="N54">
            <v>4.4000000000000003E-3</v>
          </cell>
        </row>
        <row r="55">
          <cell r="B55" t="str">
            <v>1-04-03-01</v>
          </cell>
          <cell r="C55" t="str">
            <v>1</v>
          </cell>
          <cell r="D55" t="str">
            <v>04</v>
          </cell>
          <cell r="E55" t="str">
            <v>03</v>
          </cell>
          <cell r="F55" t="str">
            <v>01</v>
          </cell>
          <cell r="G55" t="str">
            <v>NEW</v>
          </cell>
          <cell r="H55" t="str">
            <v>Lighting</v>
          </cell>
          <cell r="I55" t="str">
            <v>CFL</v>
          </cell>
          <cell r="J55" t="str">
            <v>Highbay</v>
          </cell>
          <cell r="K55" t="str">
            <v>8L 42W</v>
          </cell>
          <cell r="L55" t="str">
            <v>CFL high bay 8-lamp 42 watts</v>
          </cell>
          <cell r="M55">
            <v>1.9999999999999996E-3</v>
          </cell>
          <cell r="N55">
            <v>1.7599999999999996E-3</v>
          </cell>
        </row>
        <row r="56">
          <cell r="B56" t="str">
            <v>1-05-01-00</v>
          </cell>
          <cell r="C56" t="str">
            <v>1</v>
          </cell>
          <cell r="D56" t="str">
            <v>05</v>
          </cell>
          <cell r="E56" t="str">
            <v>01</v>
          </cell>
          <cell r="F56" t="str">
            <v>00</v>
          </cell>
          <cell r="G56" t="str">
            <v>NEW</v>
          </cell>
          <cell r="H56" t="str">
            <v>Lighting</v>
          </cell>
          <cell r="I56" t="str">
            <v>LED</v>
          </cell>
          <cell r="J56" t="str">
            <v>Interior - Replacing HID</v>
          </cell>
          <cell r="K56">
            <v>0</v>
          </cell>
          <cell r="L56" t="str">
            <v>LED interior lighting replacing HID</v>
          </cell>
          <cell r="M56">
            <v>0</v>
          </cell>
          <cell r="N56">
            <v>0</v>
          </cell>
        </row>
        <row r="57">
          <cell r="B57" t="str">
            <v>1-05-02-00</v>
          </cell>
          <cell r="C57" t="str">
            <v>1</v>
          </cell>
          <cell r="D57" t="str">
            <v>05</v>
          </cell>
          <cell r="E57" t="str">
            <v>02</v>
          </cell>
          <cell r="F57" t="str">
            <v>00</v>
          </cell>
          <cell r="G57" t="str">
            <v>NEW</v>
          </cell>
          <cell r="H57" t="str">
            <v>Lighting</v>
          </cell>
          <cell r="I57" t="str">
            <v>LED</v>
          </cell>
          <cell r="J57" t="str">
            <v>Exterior - Replacing HID</v>
          </cell>
          <cell r="K57">
            <v>0</v>
          </cell>
          <cell r="L57" t="str">
            <v>LED exterior lighting replacing HID</v>
          </cell>
          <cell r="M57">
            <v>0</v>
          </cell>
          <cell r="N57">
            <v>0</v>
          </cell>
        </row>
        <row r="58">
          <cell r="B58" t="str">
            <v>1-05-03-00</v>
          </cell>
          <cell r="C58" t="str">
            <v>1</v>
          </cell>
          <cell r="D58" t="str">
            <v>05</v>
          </cell>
          <cell r="E58" t="str">
            <v>03</v>
          </cell>
          <cell r="F58" t="str">
            <v>00</v>
          </cell>
          <cell r="G58" t="str">
            <v>NEW</v>
          </cell>
          <cell r="H58" t="str">
            <v>Lighting</v>
          </cell>
          <cell r="I58" t="str">
            <v>LED</v>
          </cell>
          <cell r="J58" t="str">
            <v>Exit Sign</v>
          </cell>
          <cell r="K58">
            <v>0</v>
          </cell>
          <cell r="L58" t="str">
            <v>LED exit sign</v>
          </cell>
          <cell r="M58">
            <v>4.7E-2</v>
          </cell>
          <cell r="N58">
            <v>4.1360000000000001E-2</v>
          </cell>
        </row>
        <row r="59">
          <cell r="B59" t="str">
            <v>1-05-04-01</v>
          </cell>
          <cell r="C59" t="str">
            <v>1</v>
          </cell>
          <cell r="D59" t="str">
            <v>05</v>
          </cell>
          <cell r="E59" t="str">
            <v>04</v>
          </cell>
          <cell r="F59" t="str">
            <v>01</v>
          </cell>
          <cell r="G59" t="str">
            <v>NEW</v>
          </cell>
          <cell r="H59" t="str">
            <v>Lighting</v>
          </cell>
          <cell r="I59" t="str">
            <v>LED</v>
          </cell>
          <cell r="J59" t="str">
            <v>Replacing Incandescent</v>
          </cell>
          <cell r="K59" t="str">
            <v>12.5W (2)</v>
          </cell>
          <cell r="L59" t="str">
            <v>Incandescent to LED 12.5w (2)</v>
          </cell>
          <cell r="M59">
            <v>1.6785714285714282E-2</v>
          </cell>
          <cell r="N59">
            <v>1.4771428571428569E-2</v>
          </cell>
        </row>
        <row r="60">
          <cell r="B60" t="str">
            <v>1-05-04-02</v>
          </cell>
          <cell r="C60" t="str">
            <v>1</v>
          </cell>
          <cell r="D60" t="str">
            <v>05</v>
          </cell>
          <cell r="E60" t="str">
            <v>04</v>
          </cell>
          <cell r="F60" t="str">
            <v>02</v>
          </cell>
          <cell r="G60" t="str">
            <v>NEW</v>
          </cell>
          <cell r="H60" t="str">
            <v>Lighting</v>
          </cell>
          <cell r="I60" t="str">
            <v>LED</v>
          </cell>
          <cell r="J60" t="str">
            <v>Replacing Incandescent</v>
          </cell>
          <cell r="K60" t="str">
            <v>17W (2)</v>
          </cell>
          <cell r="L60" t="str">
            <v>Incandescent to LED 17w (2)</v>
          </cell>
          <cell r="M60">
            <v>1.6785714285714282E-2</v>
          </cell>
          <cell r="N60">
            <v>1.4771428571428569E-2</v>
          </cell>
        </row>
        <row r="61">
          <cell r="B61" t="str">
            <v>1-05-04-03</v>
          </cell>
          <cell r="C61" t="str">
            <v>1</v>
          </cell>
          <cell r="D61" t="str">
            <v>05</v>
          </cell>
          <cell r="E61" t="str">
            <v>04</v>
          </cell>
          <cell r="F61" t="str">
            <v>03</v>
          </cell>
          <cell r="G61" t="str">
            <v>NEW</v>
          </cell>
          <cell r="H61" t="str">
            <v>Lighting</v>
          </cell>
          <cell r="I61" t="str">
            <v>LED</v>
          </cell>
          <cell r="J61" t="str">
            <v>Replacing Incandescent</v>
          </cell>
          <cell r="K61" t="str">
            <v>40W Equivalent (2)</v>
          </cell>
          <cell r="L61" t="str">
            <v>Incandescent to LED 40w Equivalent (2)</v>
          </cell>
          <cell r="M61">
            <v>1.6785714285714282E-2</v>
          </cell>
          <cell r="N61">
            <v>1.4771428571428569E-2</v>
          </cell>
        </row>
        <row r="62">
          <cell r="B62" t="str">
            <v>1-05-04-04</v>
          </cell>
          <cell r="C62" t="str">
            <v>1</v>
          </cell>
          <cell r="D62" t="str">
            <v>05</v>
          </cell>
          <cell r="E62" t="str">
            <v>04</v>
          </cell>
          <cell r="F62" t="str">
            <v>04</v>
          </cell>
          <cell r="G62" t="str">
            <v>NEW</v>
          </cell>
          <cell r="H62" t="str">
            <v>Lighting</v>
          </cell>
          <cell r="I62" t="str">
            <v>LED</v>
          </cell>
          <cell r="J62" t="str">
            <v>Replacing Incandescent</v>
          </cell>
          <cell r="K62" t="str">
            <v>60W Equivalent (2)</v>
          </cell>
          <cell r="L62" t="str">
            <v>Incandescent to LED 60w Equivalent (2)</v>
          </cell>
          <cell r="M62">
            <v>0</v>
          </cell>
          <cell r="N62">
            <v>0</v>
          </cell>
        </row>
        <row r="63">
          <cell r="B63" t="str">
            <v>1-05-04-05</v>
          </cell>
          <cell r="C63" t="str">
            <v>1</v>
          </cell>
          <cell r="D63" t="str">
            <v>05</v>
          </cell>
          <cell r="E63" t="str">
            <v>04</v>
          </cell>
          <cell r="F63" t="str">
            <v>05</v>
          </cell>
          <cell r="G63" t="str">
            <v>NEW</v>
          </cell>
          <cell r="H63" t="str">
            <v>Lighting</v>
          </cell>
          <cell r="I63" t="str">
            <v>LED</v>
          </cell>
          <cell r="J63" t="str">
            <v>Replacing Incandescent</v>
          </cell>
          <cell r="K63" t="str">
            <v>75W Equivalent (2)</v>
          </cell>
          <cell r="L63" t="str">
            <v>Incandescent to LED 75w Equivalent (2)</v>
          </cell>
          <cell r="M63">
            <v>1.6785714285714282E-2</v>
          </cell>
          <cell r="N63">
            <v>1.4771428571428569E-2</v>
          </cell>
        </row>
        <row r="64">
          <cell r="B64" t="str">
            <v>1-05-05-01</v>
          </cell>
          <cell r="C64" t="str">
            <v>1</v>
          </cell>
          <cell r="D64" t="str">
            <v>05</v>
          </cell>
          <cell r="E64" t="str">
            <v>05</v>
          </cell>
          <cell r="F64" t="str">
            <v>01</v>
          </cell>
          <cell r="G64" t="str">
            <v>NEW</v>
          </cell>
          <cell r="H64" t="str">
            <v>Lighting</v>
          </cell>
          <cell r="I64" t="str">
            <v>LED</v>
          </cell>
          <cell r="J64" t="str">
            <v>Replacing Incandescent</v>
          </cell>
          <cell r="K64" t="str">
            <v>13W - Downlight (2)</v>
          </cell>
          <cell r="L64" t="str">
            <v>Incandescent to LED 13w -- Downlight (2)</v>
          </cell>
          <cell r="M64">
            <v>1.6785714285714282E-2</v>
          </cell>
          <cell r="N64">
            <v>1.4771428571428569E-2</v>
          </cell>
        </row>
        <row r="65">
          <cell r="B65" t="str">
            <v>1-05-05-02</v>
          </cell>
          <cell r="C65" t="str">
            <v>1</v>
          </cell>
          <cell r="D65" t="str">
            <v>05</v>
          </cell>
          <cell r="E65" t="str">
            <v>05</v>
          </cell>
          <cell r="F65" t="str">
            <v>02</v>
          </cell>
          <cell r="G65" t="str">
            <v>NEW</v>
          </cell>
          <cell r="H65" t="str">
            <v>Lighting</v>
          </cell>
          <cell r="I65" t="str">
            <v>LED</v>
          </cell>
          <cell r="J65" t="str">
            <v>Replacing Incandescent</v>
          </cell>
          <cell r="K65" t="str">
            <v>40W - Downlight (2)</v>
          </cell>
          <cell r="L65" t="str">
            <v>Incandescent to LED 40w Equivalent -- Downlight(2)</v>
          </cell>
          <cell r="M65">
            <v>1.6785714285714282E-2</v>
          </cell>
          <cell r="N65">
            <v>1.4771428571428569E-2</v>
          </cell>
        </row>
        <row r="66">
          <cell r="B66" t="str">
            <v>1-05-05-03</v>
          </cell>
          <cell r="C66" t="str">
            <v>1</v>
          </cell>
          <cell r="D66" t="str">
            <v>05</v>
          </cell>
          <cell r="E66" t="str">
            <v>05</v>
          </cell>
          <cell r="F66" t="str">
            <v>03</v>
          </cell>
          <cell r="G66" t="str">
            <v>NEW</v>
          </cell>
          <cell r="H66" t="str">
            <v>Lighting</v>
          </cell>
          <cell r="I66" t="str">
            <v>LED</v>
          </cell>
          <cell r="J66" t="str">
            <v>Replacing Incandescent</v>
          </cell>
          <cell r="K66" t="str">
            <v>60W - Downlight (2)</v>
          </cell>
          <cell r="L66" t="str">
            <v>Incandescent to LED 60w Equivalent -- Downlight (2)</v>
          </cell>
          <cell r="M66">
            <v>0</v>
          </cell>
          <cell r="N66">
            <v>0</v>
          </cell>
        </row>
        <row r="67">
          <cell r="B67" t="str">
            <v>1-05-05-04</v>
          </cell>
          <cell r="C67" t="str">
            <v>1</v>
          </cell>
          <cell r="D67" t="str">
            <v>05</v>
          </cell>
          <cell r="E67" t="str">
            <v>05</v>
          </cell>
          <cell r="F67" t="str">
            <v>04</v>
          </cell>
          <cell r="G67" t="str">
            <v>NEW</v>
          </cell>
          <cell r="H67" t="str">
            <v>Lighting</v>
          </cell>
          <cell r="I67" t="str">
            <v>LED</v>
          </cell>
          <cell r="J67" t="str">
            <v>Replacing Incandescent</v>
          </cell>
          <cell r="K67" t="str">
            <v>75+W - Downlight (2)</v>
          </cell>
          <cell r="L67" t="str">
            <v>Incandescent to LED 75w+ Equivalent -- Downlight(2)</v>
          </cell>
          <cell r="M67">
            <v>1.6785714285714303E-2</v>
          </cell>
          <cell r="N67">
            <v>1.4771428571428586E-2</v>
          </cell>
        </row>
        <row r="68">
          <cell r="B68" t="str">
            <v>1-05-06-01</v>
          </cell>
          <cell r="C68" t="str">
            <v>1</v>
          </cell>
          <cell r="D68" t="str">
            <v>05</v>
          </cell>
          <cell r="E68" t="str">
            <v>06</v>
          </cell>
          <cell r="F68" t="str">
            <v>01</v>
          </cell>
          <cell r="G68" t="str">
            <v>NEW</v>
          </cell>
          <cell r="H68" t="str">
            <v>Lighting</v>
          </cell>
          <cell r="I68" t="str">
            <v>LED</v>
          </cell>
          <cell r="J68" t="str">
            <v>Exterior - Replacing HID</v>
          </cell>
          <cell r="K68" t="str">
            <v>Replacing HID £ 175W</v>
          </cell>
          <cell r="L68" t="str">
            <v>Outdoor: less than 175w HID to LED (2)</v>
          </cell>
          <cell r="M68">
            <v>2.3499997649999996E-2</v>
          </cell>
          <cell r="N68">
            <v>2.0679997931999997E-2</v>
          </cell>
        </row>
        <row r="69">
          <cell r="B69" t="str">
            <v>1-05-06-02</v>
          </cell>
          <cell r="C69" t="str">
            <v>1</v>
          </cell>
          <cell r="D69" t="str">
            <v>05</v>
          </cell>
          <cell r="E69" t="str">
            <v>06</v>
          </cell>
          <cell r="F69" t="str">
            <v>02</v>
          </cell>
          <cell r="G69" t="str">
            <v>NEW</v>
          </cell>
          <cell r="H69" t="str">
            <v>Lighting</v>
          </cell>
          <cell r="I69" t="str">
            <v>LED</v>
          </cell>
          <cell r="J69" t="str">
            <v>Exterior - Replacing HID</v>
          </cell>
          <cell r="K69" t="str">
            <v>Replacing HID 176W - 250W</v>
          </cell>
          <cell r="L69" t="str">
            <v>Outdoor: 176w - 250w HID to LED (2)</v>
          </cell>
          <cell r="M69">
            <v>2.3499997649999996E-2</v>
          </cell>
          <cell r="N69">
            <v>2.0679997931999997E-2</v>
          </cell>
        </row>
        <row r="70">
          <cell r="B70" t="str">
            <v>1-05-06-03</v>
          </cell>
          <cell r="C70" t="str">
            <v>1</v>
          </cell>
          <cell r="D70" t="str">
            <v>05</v>
          </cell>
          <cell r="E70" t="str">
            <v>06</v>
          </cell>
          <cell r="F70" t="str">
            <v>03</v>
          </cell>
          <cell r="G70" t="str">
            <v>NEW</v>
          </cell>
          <cell r="H70" t="str">
            <v>Lighting</v>
          </cell>
          <cell r="I70" t="str">
            <v>LED</v>
          </cell>
          <cell r="J70" t="str">
            <v>Exterior - Replacing HID</v>
          </cell>
          <cell r="K70" t="str">
            <v>Replacing HID 251W - 400W</v>
          </cell>
          <cell r="L70" t="str">
            <v>Outdoor: 251w - 400w HID to LED (2)</v>
          </cell>
          <cell r="M70">
            <v>2.3500004699999997E-2</v>
          </cell>
          <cell r="N70">
            <v>2.0680004135999998E-2</v>
          </cell>
        </row>
        <row r="71">
          <cell r="B71" t="str">
            <v>1-05-07-01</v>
          </cell>
          <cell r="C71" t="str">
            <v>1</v>
          </cell>
          <cell r="D71" t="str">
            <v>05</v>
          </cell>
          <cell r="E71" t="str">
            <v>07</v>
          </cell>
          <cell r="F71" t="str">
            <v>01</v>
          </cell>
          <cell r="G71" t="str">
            <v>NEW</v>
          </cell>
          <cell r="H71" t="str">
            <v>Lighting</v>
          </cell>
          <cell r="I71" t="str">
            <v>LED</v>
          </cell>
          <cell r="J71" t="str">
            <v>LED-to-HID Retrofit Kit</v>
          </cell>
          <cell r="K71" t="str">
            <v xml:space="preserve">200 W HID-to-LED </v>
          </cell>
          <cell r="L71" t="str">
            <v>200W HID to LED equivalent</v>
          </cell>
          <cell r="M71">
            <v>1.7624999999999998E-2</v>
          </cell>
          <cell r="N71">
            <v>1.5509999999999998E-2</v>
          </cell>
        </row>
        <row r="72">
          <cell r="B72" t="str">
            <v>1-05-07-02</v>
          </cell>
          <cell r="C72" t="str">
            <v>1</v>
          </cell>
          <cell r="D72" t="str">
            <v>05</v>
          </cell>
          <cell r="E72" t="str">
            <v>07</v>
          </cell>
          <cell r="F72" t="str">
            <v>02</v>
          </cell>
          <cell r="G72" t="str">
            <v>NEW</v>
          </cell>
          <cell r="H72" t="str">
            <v>Lighting</v>
          </cell>
          <cell r="I72" t="str">
            <v>LED</v>
          </cell>
          <cell r="J72" t="str">
            <v>LED-to-HID Retrofit Kit</v>
          </cell>
          <cell r="K72" t="str">
            <v xml:space="preserve">250 W HID-to-LED </v>
          </cell>
          <cell r="L72" t="str">
            <v>250W HID to LED equivalent</v>
          </cell>
          <cell r="M72">
            <v>1.7624999999999998E-2</v>
          </cell>
          <cell r="N72">
            <v>1.5509999999999998E-2</v>
          </cell>
        </row>
        <row r="73">
          <cell r="B73" t="str">
            <v>1-05-07-03</v>
          </cell>
          <cell r="C73" t="str">
            <v>1</v>
          </cell>
          <cell r="D73" t="str">
            <v>05</v>
          </cell>
          <cell r="E73" t="str">
            <v>07</v>
          </cell>
          <cell r="F73" t="str">
            <v>03</v>
          </cell>
          <cell r="G73" t="str">
            <v>NEW</v>
          </cell>
          <cell r="H73" t="str">
            <v>Lighting</v>
          </cell>
          <cell r="I73" t="str">
            <v>LED</v>
          </cell>
          <cell r="J73" t="str">
            <v>LED-to-HID Retrofit Kit</v>
          </cell>
          <cell r="K73" t="str">
            <v xml:space="preserve">320 W HID-to-LED </v>
          </cell>
          <cell r="L73" t="str">
            <v>320W HID to LED equivalent</v>
          </cell>
          <cell r="M73">
            <v>1.7624999999999998E-2</v>
          </cell>
          <cell r="N73">
            <v>1.5509999999999998E-2</v>
          </cell>
        </row>
        <row r="74">
          <cell r="B74" t="str">
            <v>1-05-07-04</v>
          </cell>
          <cell r="C74" t="str">
            <v>1</v>
          </cell>
          <cell r="D74" t="str">
            <v>05</v>
          </cell>
          <cell r="E74" t="str">
            <v>07</v>
          </cell>
          <cell r="F74" t="str">
            <v>04</v>
          </cell>
          <cell r="G74" t="str">
            <v>NEW</v>
          </cell>
          <cell r="H74" t="str">
            <v>Lighting</v>
          </cell>
          <cell r="I74" t="str">
            <v>LED</v>
          </cell>
          <cell r="J74" t="str">
            <v>LED-to-HID Retrofit Kit</v>
          </cell>
          <cell r="K74" t="str">
            <v xml:space="preserve">1000 W HID-to-LED </v>
          </cell>
          <cell r="L74" t="str">
            <v>1000W HID to LED equivalent</v>
          </cell>
          <cell r="M74">
            <v>1.7624999999999998E-2</v>
          </cell>
          <cell r="N74">
            <v>1.5509999999999998E-2</v>
          </cell>
        </row>
        <row r="75">
          <cell r="B75" t="str">
            <v>1-05-08-01</v>
          </cell>
          <cell r="C75" t="str">
            <v>1</v>
          </cell>
          <cell r="D75" t="str">
            <v>05</v>
          </cell>
          <cell r="E75" t="str">
            <v>08</v>
          </cell>
          <cell r="F75" t="str">
            <v>01</v>
          </cell>
          <cell r="G75" t="str">
            <v>NEW</v>
          </cell>
          <cell r="H75" t="str">
            <v>Lighting</v>
          </cell>
          <cell r="I75" t="str">
            <v>LED</v>
          </cell>
          <cell r="J75" t="str">
            <v>Exterior - Replacing MH</v>
          </cell>
          <cell r="K75" t="str">
            <v>Replacing MH &lt; 250W</v>
          </cell>
          <cell r="L75" t="str">
            <v>Replace Exterior 250w or less with LED</v>
          </cell>
          <cell r="M75">
            <v>0</v>
          </cell>
          <cell r="N75">
            <v>0</v>
          </cell>
        </row>
        <row r="76">
          <cell r="B76" t="str">
            <v>1-05-08-02</v>
          </cell>
          <cell r="C76" t="str">
            <v>1</v>
          </cell>
          <cell r="D76" t="str">
            <v>05</v>
          </cell>
          <cell r="E76" t="str">
            <v>08</v>
          </cell>
          <cell r="F76" t="str">
            <v>02</v>
          </cell>
          <cell r="G76" t="str">
            <v>NEW</v>
          </cell>
          <cell r="H76" t="str">
            <v>Lighting</v>
          </cell>
          <cell r="I76" t="str">
            <v>LED</v>
          </cell>
          <cell r="J76" t="str">
            <v>Exterior - Replacing MH</v>
          </cell>
          <cell r="K76" t="str">
            <v>Replacing MH 400W</v>
          </cell>
          <cell r="L76" t="str">
            <v>Replace Exterior 400w MH with LED</v>
          </cell>
          <cell r="M76">
            <v>0</v>
          </cell>
          <cell r="N76">
            <v>0</v>
          </cell>
        </row>
        <row r="77">
          <cell r="B77" t="str">
            <v>1-05-08-03</v>
          </cell>
          <cell r="C77" t="str">
            <v>1</v>
          </cell>
          <cell r="D77" t="str">
            <v>05</v>
          </cell>
          <cell r="E77" t="str">
            <v>08</v>
          </cell>
          <cell r="F77" t="str">
            <v>03</v>
          </cell>
          <cell r="G77" t="str">
            <v>NEW</v>
          </cell>
          <cell r="H77" t="str">
            <v>Lighting</v>
          </cell>
          <cell r="I77" t="str">
            <v>LED</v>
          </cell>
          <cell r="J77" t="str">
            <v>Exterior - Replacing MH</v>
          </cell>
          <cell r="K77" t="str">
            <v>Replacing MH 1000W</v>
          </cell>
          <cell r="L77" t="str">
            <v>Replace Exterior 1000w MH with LED</v>
          </cell>
          <cell r="M77">
            <v>7.0499999999999993E-2</v>
          </cell>
          <cell r="N77">
            <v>6.2039999999999991E-2</v>
          </cell>
        </row>
        <row r="78">
          <cell r="B78" t="str">
            <v>1-05-09-00</v>
          </cell>
          <cell r="C78" t="str">
            <v>1</v>
          </cell>
          <cell r="D78" t="str">
            <v>05</v>
          </cell>
          <cell r="E78" t="str">
            <v>09</v>
          </cell>
          <cell r="F78" t="str">
            <v>00</v>
          </cell>
          <cell r="G78" t="str">
            <v>NEW</v>
          </cell>
          <cell r="H78" t="str">
            <v>Lighting</v>
          </cell>
          <cell r="I78" t="str">
            <v>LED</v>
          </cell>
          <cell r="J78" t="str">
            <v>w/in Refrigerated Space</v>
          </cell>
          <cell r="K78">
            <v>0</v>
          </cell>
          <cell r="L78" t="str">
            <v>LED Lighting within refrigerated space</v>
          </cell>
          <cell r="M78">
            <v>0</v>
          </cell>
          <cell r="N78">
            <v>0</v>
          </cell>
        </row>
        <row r="79">
          <cell r="B79" t="str">
            <v>1-05-10-00</v>
          </cell>
          <cell r="C79" t="str">
            <v>1</v>
          </cell>
          <cell r="D79" t="str">
            <v>05</v>
          </cell>
          <cell r="E79" t="str">
            <v>10</v>
          </cell>
          <cell r="F79" t="str">
            <v>00</v>
          </cell>
          <cell r="G79" t="str">
            <v>NEW</v>
          </cell>
          <cell r="H79" t="str">
            <v>Lighting</v>
          </cell>
          <cell r="I79" t="str">
            <v>LED</v>
          </cell>
          <cell r="J79" t="str">
            <v>MR16</v>
          </cell>
          <cell r="K79" t="str">
            <v>Replacing Incandescent</v>
          </cell>
          <cell r="L79" t="str">
            <v>LED - SR16 - Replacing MR16</v>
          </cell>
          <cell r="M79">
            <v>9.3999999999999972E-2</v>
          </cell>
          <cell r="N79">
            <v>8.2719999999999974E-2</v>
          </cell>
        </row>
        <row r="80">
          <cell r="B80" t="str">
            <v>1-06-01-00</v>
          </cell>
          <cell r="C80" t="str">
            <v>1</v>
          </cell>
          <cell r="D80" t="str">
            <v>06</v>
          </cell>
          <cell r="E80" t="str">
            <v>01</v>
          </cell>
          <cell r="F80" t="str">
            <v>00</v>
          </cell>
          <cell r="G80" t="str">
            <v>NEW</v>
          </cell>
          <cell r="H80" t="str">
            <v>Lighting</v>
          </cell>
          <cell r="I80" t="str">
            <v>Induction</v>
          </cell>
          <cell r="J80" t="str">
            <v>Interior - Replacing HID</v>
          </cell>
          <cell r="K80">
            <v>0</v>
          </cell>
          <cell r="L80" t="str">
            <v>Induction interior lighting replacing HID</v>
          </cell>
          <cell r="M80">
            <v>0</v>
          </cell>
          <cell r="N80">
            <v>0</v>
          </cell>
        </row>
        <row r="81">
          <cell r="B81" t="str">
            <v>1-06-02-00</v>
          </cell>
          <cell r="C81" t="str">
            <v>1</v>
          </cell>
          <cell r="D81" t="str">
            <v>06</v>
          </cell>
          <cell r="E81" t="str">
            <v>02</v>
          </cell>
          <cell r="F81" t="str">
            <v>00</v>
          </cell>
          <cell r="G81" t="str">
            <v>NEW</v>
          </cell>
          <cell r="H81" t="str">
            <v>Lighting</v>
          </cell>
          <cell r="I81" t="str">
            <v>Induction</v>
          </cell>
          <cell r="J81" t="str">
            <v>Exterior - Replacing HID</v>
          </cell>
          <cell r="K81">
            <v>0</v>
          </cell>
          <cell r="L81" t="str">
            <v>Induction exterior lighting replacing HID</v>
          </cell>
          <cell r="M81">
            <v>0</v>
          </cell>
          <cell r="N81">
            <v>0</v>
          </cell>
        </row>
        <row r="82">
          <cell r="B82" t="str">
            <v>1-07-01-01</v>
          </cell>
          <cell r="C82" t="str">
            <v>1</v>
          </cell>
          <cell r="D82" t="str">
            <v>07</v>
          </cell>
          <cell r="E82" t="str">
            <v>01</v>
          </cell>
          <cell r="F82" t="str">
            <v>01</v>
          </cell>
          <cell r="G82" t="str">
            <v>NEW</v>
          </cell>
          <cell r="H82" t="str">
            <v>Lighting</v>
          </cell>
          <cell r="I82" t="str">
            <v>Metal Halide</v>
          </cell>
          <cell r="J82" t="str">
            <v>Pulse Start</v>
          </cell>
          <cell r="K82" t="str">
            <v>320W</v>
          </cell>
          <cell r="L82" t="str">
            <v>320-watt pulse-start metal halide</v>
          </cell>
          <cell r="M82">
            <v>0</v>
          </cell>
          <cell r="N82">
            <v>0</v>
          </cell>
        </row>
        <row r="83">
          <cell r="B83" t="str">
            <v>1-08-01-01</v>
          </cell>
          <cell r="C83" t="str">
            <v>1</v>
          </cell>
          <cell r="D83" t="str">
            <v>08</v>
          </cell>
          <cell r="E83" t="str">
            <v>01</v>
          </cell>
          <cell r="F83" t="str">
            <v>01</v>
          </cell>
          <cell r="G83">
            <v>26</v>
          </cell>
          <cell r="H83" t="str">
            <v>Lighting</v>
          </cell>
          <cell r="I83" t="str">
            <v>LED Signal</v>
          </cell>
          <cell r="J83" t="str">
            <v>Auto Traffic</v>
          </cell>
          <cell r="K83" t="str">
            <v xml:space="preserve">Green - 8” or 12” - Replacing Incandescent </v>
          </cell>
          <cell r="L83" t="str">
            <v xml:space="preserve"> LED Auto Traffic Signal    8” or 12” Green</v>
          </cell>
          <cell r="M83">
            <v>4.0000000000000001E-3</v>
          </cell>
          <cell r="N83">
            <v>3.5200000000000001E-3</v>
          </cell>
        </row>
        <row r="84">
          <cell r="B84" t="str">
            <v>1-08-01-02</v>
          </cell>
          <cell r="C84" t="str">
            <v>1</v>
          </cell>
          <cell r="D84" t="str">
            <v>08</v>
          </cell>
          <cell r="E84" t="str">
            <v>01</v>
          </cell>
          <cell r="F84" t="str">
            <v>02</v>
          </cell>
          <cell r="G84">
            <v>27</v>
          </cell>
          <cell r="H84" t="str">
            <v>Lighting</v>
          </cell>
          <cell r="I84" t="str">
            <v>LED Signal</v>
          </cell>
          <cell r="J84" t="str">
            <v>Auto Traffic</v>
          </cell>
          <cell r="K84" t="str">
            <v xml:space="preserve">Red - 8” or 12” - Replacing Incandescent </v>
          </cell>
          <cell r="L84" t="str">
            <v xml:space="preserve"> LED Auto Traffic Signal    8” or 12” Red</v>
          </cell>
          <cell r="M84">
            <v>4.0000000000000001E-3</v>
          </cell>
          <cell r="N84">
            <v>3.5200000000000001E-3</v>
          </cell>
        </row>
        <row r="85">
          <cell r="B85" t="str">
            <v>1-08-01-03</v>
          </cell>
          <cell r="C85" t="str">
            <v>1</v>
          </cell>
          <cell r="D85" t="str">
            <v>08</v>
          </cell>
          <cell r="E85" t="str">
            <v>01</v>
          </cell>
          <cell r="F85" t="str">
            <v>03</v>
          </cell>
          <cell r="G85">
            <v>28</v>
          </cell>
          <cell r="H85" t="str">
            <v>Lighting</v>
          </cell>
          <cell r="I85" t="str">
            <v>LED Signal</v>
          </cell>
          <cell r="J85" t="str">
            <v>Auto Traffic</v>
          </cell>
          <cell r="K85" t="str">
            <v xml:space="preserve">Yellow - 8” or 12” - Replacing Incandescent </v>
          </cell>
          <cell r="L85" t="str">
            <v xml:space="preserve"> LED Auto Traffic Signal    8” or 12” Yellow</v>
          </cell>
          <cell r="M85">
            <v>1E-3</v>
          </cell>
          <cell r="N85">
            <v>8.8000000000000003E-4</v>
          </cell>
        </row>
        <row r="86">
          <cell r="B86" t="str">
            <v>1-08-02-00</v>
          </cell>
          <cell r="C86" t="str">
            <v>1</v>
          </cell>
          <cell r="D86" t="str">
            <v>08</v>
          </cell>
          <cell r="E86" t="str">
            <v>02</v>
          </cell>
          <cell r="F86" t="str">
            <v>00</v>
          </cell>
          <cell r="G86">
            <v>29</v>
          </cell>
          <cell r="H86" t="str">
            <v>Lighting</v>
          </cell>
          <cell r="I86" t="str">
            <v>LED Signal</v>
          </cell>
          <cell r="J86" t="str">
            <v>Pedestrian</v>
          </cell>
          <cell r="K86" t="str">
            <v>Replacing Incandescent</v>
          </cell>
          <cell r="L86" t="str">
            <v xml:space="preserve"> LED Pedestrian Signal</v>
          </cell>
          <cell r="M86">
            <v>9.999999999999998E-4</v>
          </cell>
          <cell r="N86">
            <v>8.7999999999999981E-4</v>
          </cell>
        </row>
        <row r="87">
          <cell r="B87" t="str">
            <v>1-09-01-01</v>
          </cell>
          <cell r="C87" t="str">
            <v>1</v>
          </cell>
          <cell r="D87" t="str">
            <v>09</v>
          </cell>
          <cell r="E87" t="str">
            <v>01</v>
          </cell>
          <cell r="F87" t="str">
            <v>01</v>
          </cell>
          <cell r="G87">
            <v>30</v>
          </cell>
          <cell r="H87" t="str">
            <v>Lighting</v>
          </cell>
          <cell r="I87" t="str">
            <v>Sensor</v>
          </cell>
          <cell r="J87" t="str">
            <v>Occupancy</v>
          </cell>
          <cell r="K87" t="str">
            <v>500W or less connected load</v>
          </cell>
          <cell r="L87" t="str">
            <v xml:space="preserve"> Occupancy Sensor - 500W or less connected load</v>
          </cell>
          <cell r="M87">
            <v>2.0000000000000004E-2</v>
          </cell>
          <cell r="N87">
            <v>1.7600000000000005E-2</v>
          </cell>
        </row>
        <row r="88">
          <cell r="B88" t="str">
            <v>1-09-01-02</v>
          </cell>
          <cell r="C88" t="str">
            <v>1</v>
          </cell>
          <cell r="D88" t="str">
            <v>09</v>
          </cell>
          <cell r="E88" t="str">
            <v>01</v>
          </cell>
          <cell r="F88" t="str">
            <v>02</v>
          </cell>
          <cell r="G88" t="str">
            <v>NEW</v>
          </cell>
          <cell r="H88" t="str">
            <v>Lighting</v>
          </cell>
          <cell r="I88" t="str">
            <v>Sensor</v>
          </cell>
          <cell r="J88" t="str">
            <v>Occupancy</v>
          </cell>
          <cell r="K88" t="str">
            <v>Greater than 500W connected load</v>
          </cell>
          <cell r="L88" t="str">
            <v xml:space="preserve"> Occupancy Sensor - Greater then 500W connected load</v>
          </cell>
          <cell r="M88">
            <v>2.0000000000000004E-2</v>
          </cell>
          <cell r="N88">
            <v>1.7600000000000005E-2</v>
          </cell>
        </row>
        <row r="89">
          <cell r="B89" t="str">
            <v>1-09-02-01</v>
          </cell>
          <cell r="C89" t="str">
            <v>1</v>
          </cell>
          <cell r="D89" t="str">
            <v>09</v>
          </cell>
          <cell r="E89" t="str">
            <v>02</v>
          </cell>
          <cell r="F89" t="str">
            <v>01</v>
          </cell>
          <cell r="G89" t="str">
            <v>NEW</v>
          </cell>
          <cell r="H89" t="str">
            <v>Lighting</v>
          </cell>
          <cell r="I89" t="str">
            <v>Sensor</v>
          </cell>
          <cell r="J89" t="str">
            <v>Plug-load</v>
          </cell>
          <cell r="K89" t="str">
            <v>Controlling a minimum of three items</v>
          </cell>
          <cell r="L89" t="str">
            <v>Plug-load occupancy sensors (controlling a minimum of three items)</v>
          </cell>
          <cell r="M89">
            <v>9.9999999999999985E-3</v>
          </cell>
          <cell r="N89">
            <v>8.7999999999999988E-3</v>
          </cell>
        </row>
        <row r="90">
          <cell r="B90" t="str">
            <v>1-10-01-01</v>
          </cell>
          <cell r="C90" t="str">
            <v>1</v>
          </cell>
          <cell r="D90" t="str">
            <v>10</v>
          </cell>
          <cell r="E90" t="str">
            <v>01</v>
          </cell>
          <cell r="F90" t="str">
            <v>01</v>
          </cell>
          <cell r="G90">
            <v>31</v>
          </cell>
          <cell r="H90" t="str">
            <v>Lighting</v>
          </cell>
          <cell r="I90" t="str">
            <v xml:space="preserve">Delamping </v>
          </cell>
          <cell r="J90" t="str">
            <v xml:space="preserve"> T12 - 4ft*</v>
          </cell>
          <cell r="K90">
            <v>0</v>
          </cell>
          <cell r="L90" t="str">
            <v xml:space="preserve"> T12 4ft delamping*</v>
          </cell>
          <cell r="M90">
            <v>4.0000000000000036E-2</v>
          </cell>
          <cell r="N90">
            <v>3.520000000000003E-2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5">
          <cell r="B15" t="str">
            <v>2-01-01-00</v>
          </cell>
          <cell r="C15" t="str">
            <v>2</v>
          </cell>
          <cell r="D15" t="str">
            <v>01</v>
          </cell>
          <cell r="E15" t="str">
            <v>01</v>
          </cell>
          <cell r="F15" t="str">
            <v>00</v>
          </cell>
          <cell r="G15">
            <v>101</v>
          </cell>
          <cell r="H15" t="str">
            <v>HVAC &amp; VFDs</v>
          </cell>
          <cell r="I15" t="str">
            <v>PTAC</v>
          </cell>
          <cell r="J15" t="str">
            <v xml:space="preserve"> &lt;15,000 BTUh (1.25 tons)</v>
          </cell>
          <cell r="K15" t="str">
            <v xml:space="preserve"> 12. 8- (0.213 x BTUh/1000) EER</v>
          </cell>
          <cell r="L15" t="str">
            <v xml:space="preserve"> &lt;15,000 BTUh (1.25 tons)</v>
          </cell>
          <cell r="M15">
            <v>0</v>
          </cell>
          <cell r="N15">
            <v>0</v>
          </cell>
        </row>
        <row r="16">
          <cell r="B16" t="str">
            <v>2-02-01-00</v>
          </cell>
          <cell r="C16" t="str">
            <v>2</v>
          </cell>
          <cell r="D16" t="str">
            <v>02</v>
          </cell>
          <cell r="E16" t="str">
            <v>01</v>
          </cell>
          <cell r="F16" t="str">
            <v>00</v>
          </cell>
          <cell r="G16">
            <v>102</v>
          </cell>
          <cell r="H16" t="str">
            <v>HVAC &amp; VFDs</v>
          </cell>
          <cell r="I16" t="str">
            <v>Unitary A/C</v>
          </cell>
          <cell r="J16" t="str">
            <v xml:space="preserve"> &lt;65,000 BTUh (5.4 tons)</v>
          </cell>
          <cell r="K16" t="str">
            <v xml:space="preserve"> 14.0 SEER</v>
          </cell>
          <cell r="L16" t="str">
            <v xml:space="preserve"> &lt;65,000 BTUh (5.4 tons)</v>
          </cell>
          <cell r="M16">
            <v>0</v>
          </cell>
          <cell r="N16">
            <v>0</v>
          </cell>
        </row>
        <row r="17">
          <cell r="B17" t="str">
            <v>2-02-02-00</v>
          </cell>
          <cell r="C17" t="str">
            <v>2</v>
          </cell>
          <cell r="D17" t="str">
            <v>02</v>
          </cell>
          <cell r="E17" t="str">
            <v>02</v>
          </cell>
          <cell r="F17" t="str">
            <v>00</v>
          </cell>
          <cell r="G17">
            <v>103</v>
          </cell>
          <cell r="H17" t="str">
            <v>HVAC &amp; VFDs</v>
          </cell>
          <cell r="I17" t="str">
            <v>Unitary A/C</v>
          </cell>
          <cell r="J17" t="str">
            <v xml:space="preserve"> 65,000 BTUh (5.4 tons) and &lt;135,000 BTUh (11.25 tons) </v>
          </cell>
          <cell r="K17" t="str">
            <v xml:space="preserve"> 11.0 EER</v>
          </cell>
          <cell r="L17" t="str">
            <v xml:space="preserve"> 65,000 BTUh (5.4 tons) and &lt;135,000 BTUh (11.25 tons) </v>
          </cell>
          <cell r="M17">
            <v>0</v>
          </cell>
          <cell r="N17">
            <v>0</v>
          </cell>
        </row>
        <row r="18">
          <cell r="B18" t="str">
            <v>2-03-01-00</v>
          </cell>
          <cell r="C18" t="str">
            <v>2</v>
          </cell>
          <cell r="D18" t="str">
            <v>03</v>
          </cell>
          <cell r="E18" t="str">
            <v>01</v>
          </cell>
          <cell r="F18" t="str">
            <v>00</v>
          </cell>
          <cell r="G18">
            <v>104</v>
          </cell>
          <cell r="H18" t="str">
            <v>HVAC &amp; VFDs</v>
          </cell>
          <cell r="I18" t="str">
            <v>Unitary Heat Pump</v>
          </cell>
          <cell r="J18" t="str">
            <v xml:space="preserve"> &lt;65,000 BTUh (5.4 tons) </v>
          </cell>
          <cell r="K18" t="str">
            <v xml:space="preserve"> 14.0 SEER</v>
          </cell>
          <cell r="L18" t="str">
            <v xml:space="preserve"> &lt;65,000 BTUh (5.4 tons) </v>
          </cell>
          <cell r="M18">
            <v>0</v>
          </cell>
          <cell r="N18">
            <v>0</v>
          </cell>
        </row>
        <row r="19">
          <cell r="B19" t="str">
            <v>2-03-02-00</v>
          </cell>
          <cell r="C19" t="str">
            <v>2</v>
          </cell>
          <cell r="D19" t="str">
            <v>03</v>
          </cell>
          <cell r="E19" t="str">
            <v>02</v>
          </cell>
          <cell r="F19" t="str">
            <v>00</v>
          </cell>
          <cell r="G19">
            <v>105</v>
          </cell>
          <cell r="H19" t="str">
            <v>HVAC &amp; VFDs</v>
          </cell>
          <cell r="I19" t="str">
            <v>Unitary Heat Pump</v>
          </cell>
          <cell r="J19" t="str">
            <v xml:space="preserve"> 65,000 BTUh (5.4 tons) and &lt;135,000 BTUh (11.25 tons)</v>
          </cell>
          <cell r="K19" t="str">
            <v xml:space="preserve"> 11.0 EER</v>
          </cell>
          <cell r="L19" t="str">
            <v xml:space="preserve"> 65,000 BTUh (5.4 tons) and &lt;135,000 BTUh (11.25 tons)</v>
          </cell>
          <cell r="M19">
            <v>0</v>
          </cell>
          <cell r="N19">
            <v>0</v>
          </cell>
        </row>
        <row r="20">
          <cell r="B20" t="str">
            <v>2-04-01-01</v>
          </cell>
          <cell r="C20" t="str">
            <v>2</v>
          </cell>
          <cell r="D20" t="str">
            <v>04</v>
          </cell>
          <cell r="E20" t="str">
            <v>01</v>
          </cell>
          <cell r="F20" t="str">
            <v>01</v>
          </cell>
          <cell r="G20">
            <v>106</v>
          </cell>
          <cell r="H20" t="str">
            <v>HVAC &amp; VFDs</v>
          </cell>
          <cell r="I20" t="str">
            <v>Chiller - Water-Cooled</v>
          </cell>
          <cell r="J20" t="str">
            <v>Centrifugal, =150 tons</v>
          </cell>
          <cell r="K20" t="str">
            <v xml:space="preserve"> 0.7 kW/ton and 0.57 IPLV</v>
          </cell>
          <cell r="L20" t="str">
            <v xml:space="preserve"> =150 tons, centrifugal</v>
          </cell>
          <cell r="M20">
            <v>0</v>
          </cell>
          <cell r="N20">
            <v>0</v>
          </cell>
        </row>
        <row r="21">
          <cell r="B21" t="str">
            <v>2-04-01-02</v>
          </cell>
          <cell r="C21" t="str">
            <v>2</v>
          </cell>
          <cell r="D21" t="str">
            <v>04</v>
          </cell>
          <cell r="E21" t="str">
            <v>01</v>
          </cell>
          <cell r="F21" t="str">
            <v>02</v>
          </cell>
          <cell r="G21">
            <v>108</v>
          </cell>
          <cell r="H21" t="str">
            <v>HVAC &amp; VFDs</v>
          </cell>
          <cell r="I21" t="str">
            <v>Chiller - Water-Cooled</v>
          </cell>
          <cell r="J21" t="str">
            <v>Centrifugal &gt;150 tons and  =300 tons</v>
          </cell>
          <cell r="K21" t="str">
            <v xml:space="preserve"> 0.63 kW/ton and 0.51 IPLV</v>
          </cell>
          <cell r="L21" t="str">
            <v xml:space="preserve"> &gt;150 tons and  =300 tons, centrifugal</v>
          </cell>
          <cell r="M21">
            <v>0</v>
          </cell>
          <cell r="N21">
            <v>0</v>
          </cell>
        </row>
        <row r="22">
          <cell r="B22" t="str">
            <v>2-04-01-03</v>
          </cell>
          <cell r="C22" t="str">
            <v>2</v>
          </cell>
          <cell r="D22" t="str">
            <v>04</v>
          </cell>
          <cell r="E22" t="str">
            <v>01</v>
          </cell>
          <cell r="F22" t="str">
            <v>03</v>
          </cell>
          <cell r="G22">
            <v>110</v>
          </cell>
          <cell r="H22" t="str">
            <v>HVAC &amp; VFDs</v>
          </cell>
          <cell r="I22" t="str">
            <v>Chiller - Water-Cooled</v>
          </cell>
          <cell r="J22" t="str">
            <v>Centrifugal &gt;300 tons</v>
          </cell>
          <cell r="K22" t="str">
            <v xml:space="preserve"> 0.58 kW/ton and 0.47 IPLV</v>
          </cell>
          <cell r="L22" t="str">
            <v xml:space="preserve"> &gt;300 tons, centrifugal</v>
          </cell>
          <cell r="M22">
            <v>0</v>
          </cell>
          <cell r="N22">
            <v>0</v>
          </cell>
        </row>
        <row r="23">
          <cell r="B23" t="str">
            <v>2-04-02-01</v>
          </cell>
          <cell r="C23" t="str">
            <v>2</v>
          </cell>
          <cell r="D23" t="str">
            <v>04</v>
          </cell>
          <cell r="E23" t="str">
            <v>02</v>
          </cell>
          <cell r="F23" t="str">
            <v>01</v>
          </cell>
          <cell r="G23">
            <v>107</v>
          </cell>
          <cell r="H23" t="str">
            <v>HVAC &amp; VFDs</v>
          </cell>
          <cell r="I23" t="str">
            <v>Chiller - Water-Cooled</v>
          </cell>
          <cell r="J23" t="str">
            <v>Screw / Scroll, =150 tons</v>
          </cell>
          <cell r="K23" t="str">
            <v xml:space="preserve"> 0.79 kW/ton and 0.62 IPLV</v>
          </cell>
          <cell r="L23" t="str">
            <v xml:space="preserve"> =150 tons, screw, scroll</v>
          </cell>
          <cell r="M23">
            <v>0</v>
          </cell>
          <cell r="N23">
            <v>0</v>
          </cell>
        </row>
        <row r="24">
          <cell r="B24" t="str">
            <v>2-04-02-02</v>
          </cell>
          <cell r="C24" t="str">
            <v>2</v>
          </cell>
          <cell r="D24" t="str">
            <v>04</v>
          </cell>
          <cell r="E24" t="str">
            <v>02</v>
          </cell>
          <cell r="F24" t="str">
            <v>02</v>
          </cell>
          <cell r="G24">
            <v>109</v>
          </cell>
          <cell r="H24" t="str">
            <v>HVAC &amp; VFDs</v>
          </cell>
          <cell r="I24" t="str">
            <v>Chiller - Water-Cooled</v>
          </cell>
          <cell r="J24" t="str">
            <v>Screw / Scroll, &gt;150 tons and =300 tons</v>
          </cell>
          <cell r="K24" t="str">
            <v xml:space="preserve"> 0.72 kW/ton and 0.57 IPLV</v>
          </cell>
          <cell r="L24" t="str">
            <v xml:space="preserve"> &gt;150 tons and =300 tons, screw, scroll</v>
          </cell>
          <cell r="M24">
            <v>0</v>
          </cell>
          <cell r="N24">
            <v>0</v>
          </cell>
        </row>
        <row r="25">
          <cell r="B25" t="str">
            <v>2-04-02-03</v>
          </cell>
          <cell r="C25" t="str">
            <v>2</v>
          </cell>
          <cell r="D25" t="str">
            <v>04</v>
          </cell>
          <cell r="E25" t="str">
            <v>02</v>
          </cell>
          <cell r="F25" t="str">
            <v>03</v>
          </cell>
          <cell r="G25">
            <v>111</v>
          </cell>
          <cell r="H25" t="str">
            <v>HVAC &amp; VFDs</v>
          </cell>
          <cell r="I25" t="str">
            <v>Chiller - Water-Cooled</v>
          </cell>
          <cell r="J25" t="str">
            <v>Screw / Scroll, &gt;300 tons</v>
          </cell>
          <cell r="K25" t="str">
            <v xml:space="preserve"> 0.64 kW/ton and 0.51 IPLV</v>
          </cell>
          <cell r="L25" t="str">
            <v xml:space="preserve"> &gt;300 tons, screw, scroll</v>
          </cell>
          <cell r="M25">
            <v>0</v>
          </cell>
          <cell r="N25">
            <v>0</v>
          </cell>
        </row>
        <row r="26">
          <cell r="B26" t="str">
            <v>2-05-01-00</v>
          </cell>
          <cell r="C26" t="str">
            <v>2</v>
          </cell>
          <cell r="D26" t="str">
            <v>05</v>
          </cell>
          <cell r="E26" t="str">
            <v>01</v>
          </cell>
          <cell r="F26" t="str">
            <v>00</v>
          </cell>
          <cell r="G26">
            <v>112</v>
          </cell>
          <cell r="H26" t="str">
            <v>HVAC &amp; VFDs</v>
          </cell>
          <cell r="I26" t="str">
            <v>VFD</v>
          </cell>
          <cell r="J26" t="str">
            <v>Process Pump</v>
          </cell>
          <cell r="K26" t="str">
            <v>1 - 50 hp</v>
          </cell>
          <cell r="L26" t="str">
            <v xml:space="preserve"> 1-50 hp, Process Pump</v>
          </cell>
          <cell r="M26">
            <v>0.25</v>
          </cell>
          <cell r="N26">
            <v>2.5000000000000001E-2</v>
          </cell>
        </row>
        <row r="27">
          <cell r="B27" t="str">
            <v>2-05-02-00</v>
          </cell>
          <cell r="C27" t="str">
            <v>2</v>
          </cell>
          <cell r="D27" t="str">
            <v>05</v>
          </cell>
          <cell r="E27" t="str">
            <v>02</v>
          </cell>
          <cell r="F27" t="str">
            <v>00</v>
          </cell>
          <cell r="G27">
            <v>113</v>
          </cell>
          <cell r="H27" t="str">
            <v>HVAC &amp; VFDs</v>
          </cell>
          <cell r="I27" t="str">
            <v>VFD</v>
          </cell>
          <cell r="J27" t="str">
            <v>HVAC Fans</v>
          </cell>
          <cell r="K27" t="str">
            <v>1 - 50 hp</v>
          </cell>
          <cell r="L27" t="str">
            <v xml:space="preserve"> 1-50 hp, HVAC Fans</v>
          </cell>
          <cell r="M27">
            <v>0.25</v>
          </cell>
          <cell r="N27">
            <v>2.5000000000000001E-2</v>
          </cell>
        </row>
        <row r="28">
          <cell r="B28" t="str">
            <v>2-05-03-00</v>
          </cell>
          <cell r="C28" t="str">
            <v>2</v>
          </cell>
          <cell r="D28" t="str">
            <v>05</v>
          </cell>
          <cell r="E28" t="str">
            <v>03</v>
          </cell>
          <cell r="F28" t="str">
            <v>00</v>
          </cell>
          <cell r="G28">
            <v>114</v>
          </cell>
          <cell r="H28" t="str">
            <v>HVAC &amp; VFDs</v>
          </cell>
          <cell r="I28" t="str">
            <v>VFD</v>
          </cell>
          <cell r="J28" t="str">
            <v>Chilled Water</v>
          </cell>
          <cell r="K28" t="str">
            <v>1 - 50 hp</v>
          </cell>
          <cell r="L28" t="str">
            <v xml:space="preserve"> 1-50 hp, Chilled Water</v>
          </cell>
          <cell r="M28">
            <v>0.25</v>
          </cell>
          <cell r="N28">
            <v>2.5000000000000001E-2</v>
          </cell>
        </row>
        <row r="29">
          <cell r="B29" t="str">
            <v>2-05-04-00</v>
          </cell>
          <cell r="C29" t="str">
            <v>2</v>
          </cell>
          <cell r="D29" t="str">
            <v>05</v>
          </cell>
          <cell r="E29" t="str">
            <v>04</v>
          </cell>
          <cell r="F29" t="str">
            <v>00</v>
          </cell>
          <cell r="G29">
            <v>115</v>
          </cell>
          <cell r="H29" t="str">
            <v>HVAC &amp; VFDs</v>
          </cell>
          <cell r="I29" t="str">
            <v>VFD</v>
          </cell>
          <cell r="J29" t="str">
            <v>Heated Water</v>
          </cell>
          <cell r="K29" t="str">
            <v>1 - 50 hp</v>
          </cell>
          <cell r="L29" t="str">
            <v xml:space="preserve"> 1-50 hp, Heated Water</v>
          </cell>
          <cell r="M29">
            <v>0.25</v>
          </cell>
          <cell r="N29">
            <v>2.5000000000000001E-2</v>
          </cell>
        </row>
      </sheetData>
      <sheetData sheetId="11">
        <row r="13">
          <cell r="B13" t="str">
            <v>3-01-01-01</v>
          </cell>
          <cell r="C13" t="str">
            <v>3</v>
          </cell>
          <cell r="D13" t="str">
            <v>01</v>
          </cell>
          <cell r="E13" t="str">
            <v>01</v>
          </cell>
          <cell r="F13" t="str">
            <v>01</v>
          </cell>
          <cell r="G13">
            <v>201</v>
          </cell>
          <cell r="H13" t="str">
            <v>Specialty Products</v>
          </cell>
          <cell r="I13" t="str">
            <v>Refrigeration</v>
          </cell>
          <cell r="J13" t="str">
            <v>Refrigerator - Solid Door</v>
          </cell>
          <cell r="K13" t="str">
            <v>&lt;15 ft³</v>
          </cell>
          <cell r="L13" t="str">
            <v xml:space="preserve"> ENERGY STAR Commercial Solid Door Refrigerators &lt;15 ft³</v>
          </cell>
          <cell r="M13">
            <v>3.7499999999999999E-3</v>
          </cell>
          <cell r="N13">
            <v>7.5000000000000061E-5</v>
          </cell>
        </row>
        <row r="14">
          <cell r="B14" t="str">
            <v>3-01-01-02</v>
          </cell>
          <cell r="C14" t="str">
            <v>3</v>
          </cell>
          <cell r="D14" t="str">
            <v>01</v>
          </cell>
          <cell r="E14" t="str">
            <v>01</v>
          </cell>
          <cell r="F14" t="str">
            <v>02</v>
          </cell>
          <cell r="G14">
            <v>203</v>
          </cell>
          <cell r="H14" t="str">
            <v>Specialty Products</v>
          </cell>
          <cell r="I14" t="str">
            <v>Refrigeration</v>
          </cell>
          <cell r="J14" t="str">
            <v>Refrigerator - Solid Door</v>
          </cell>
          <cell r="K14" t="str">
            <v>15-30 ft³</v>
          </cell>
          <cell r="L14" t="str">
            <v xml:space="preserve"> ENERGY STAR Commercial Solid Door Refrigerators 15-30 ft³</v>
          </cell>
          <cell r="M14">
            <v>3.7499999999999999E-3</v>
          </cell>
          <cell r="N14">
            <v>7.5000000000000061E-5</v>
          </cell>
        </row>
        <row r="15">
          <cell r="B15" t="str">
            <v>3-01-01-03</v>
          </cell>
          <cell r="C15" t="str">
            <v>3</v>
          </cell>
          <cell r="D15" t="str">
            <v>01</v>
          </cell>
          <cell r="E15" t="str">
            <v>01</v>
          </cell>
          <cell r="F15" t="str">
            <v>03</v>
          </cell>
          <cell r="G15">
            <v>205</v>
          </cell>
          <cell r="H15" t="str">
            <v>Specialty Products</v>
          </cell>
          <cell r="I15" t="str">
            <v>Refrigeration</v>
          </cell>
          <cell r="J15" t="str">
            <v>Refrigerator - Solid Door</v>
          </cell>
          <cell r="K15" t="str">
            <v>30-50 ft³</v>
          </cell>
          <cell r="L15" t="str">
            <v xml:space="preserve"> ENERGY STAR Commercial Solid Door Refrigerators 30-50 ft³</v>
          </cell>
          <cell r="M15">
            <v>3.7499999999999999E-3</v>
          </cell>
          <cell r="N15">
            <v>7.5000000000000061E-5</v>
          </cell>
        </row>
        <row r="16">
          <cell r="B16" t="str">
            <v>3-01-01-04</v>
          </cell>
          <cell r="C16" t="str">
            <v>3</v>
          </cell>
          <cell r="D16" t="str">
            <v>01</v>
          </cell>
          <cell r="E16" t="str">
            <v>01</v>
          </cell>
          <cell r="F16" t="str">
            <v>04</v>
          </cell>
          <cell r="G16">
            <v>207</v>
          </cell>
          <cell r="H16" t="str">
            <v>Specialty Products</v>
          </cell>
          <cell r="I16" t="str">
            <v>Refrigeration</v>
          </cell>
          <cell r="J16" t="str">
            <v>Refrigerator - Solid Door</v>
          </cell>
          <cell r="K16" t="str">
            <v>&gt;50 ft³</v>
          </cell>
          <cell r="L16" t="str">
            <v xml:space="preserve"> ENERGY STAR Commercial Solid Door Refrigerators &gt;50 ft³</v>
          </cell>
          <cell r="M16">
            <v>3.7499999999999999E-3</v>
          </cell>
          <cell r="N16">
            <v>7.5000000000000061E-5</v>
          </cell>
        </row>
        <row r="17">
          <cell r="B17" t="str">
            <v>3-01-02-01</v>
          </cell>
          <cell r="C17" t="str">
            <v>3</v>
          </cell>
          <cell r="D17" t="str">
            <v>01</v>
          </cell>
          <cell r="E17" t="str">
            <v>02</v>
          </cell>
          <cell r="F17" t="str">
            <v>01</v>
          </cell>
          <cell r="G17">
            <v>202</v>
          </cell>
          <cell r="H17" t="str">
            <v>Specialty Products</v>
          </cell>
          <cell r="I17" t="str">
            <v>Refrigeration</v>
          </cell>
          <cell r="J17" t="str">
            <v>Refrigerator - Glass Door</v>
          </cell>
          <cell r="K17" t="str">
            <v>&lt;15 ft³</v>
          </cell>
          <cell r="L17" t="str">
            <v xml:space="preserve"> ENERGY STAR Commercial Glass Door Refrigerators &lt;15 ft³</v>
          </cell>
          <cell r="M17">
            <v>3.7499999999999999E-3</v>
          </cell>
          <cell r="N17">
            <v>7.5000000000000061E-5</v>
          </cell>
        </row>
        <row r="18">
          <cell r="B18" t="str">
            <v>3-01-02-02</v>
          </cell>
          <cell r="C18" t="str">
            <v>3</v>
          </cell>
          <cell r="D18" t="str">
            <v>01</v>
          </cell>
          <cell r="E18" t="str">
            <v>02</v>
          </cell>
          <cell r="F18" t="str">
            <v>02</v>
          </cell>
          <cell r="G18">
            <v>204</v>
          </cell>
          <cell r="H18" t="str">
            <v>Specialty Products</v>
          </cell>
          <cell r="I18" t="str">
            <v>Refrigeration</v>
          </cell>
          <cell r="J18" t="str">
            <v>Refrigerator - Glass Door</v>
          </cell>
          <cell r="K18" t="str">
            <v>15-30 ft³</v>
          </cell>
          <cell r="L18" t="str">
            <v xml:space="preserve"> ENERGY STAR Commercial Glass Door Refrigerators 15-30 ft³</v>
          </cell>
          <cell r="M18">
            <v>3.7499999999999999E-3</v>
          </cell>
          <cell r="N18">
            <v>7.5000000000000061E-5</v>
          </cell>
        </row>
        <row r="19">
          <cell r="B19" t="str">
            <v>3-01-02-03</v>
          </cell>
          <cell r="C19" t="str">
            <v>3</v>
          </cell>
          <cell r="D19" t="str">
            <v>01</v>
          </cell>
          <cell r="E19" t="str">
            <v>02</v>
          </cell>
          <cell r="F19" t="str">
            <v>03</v>
          </cell>
          <cell r="G19">
            <v>206</v>
          </cell>
          <cell r="H19" t="str">
            <v>Specialty Products</v>
          </cell>
          <cell r="I19" t="str">
            <v>Refrigeration</v>
          </cell>
          <cell r="J19" t="str">
            <v>Refrigerator - Glass Door</v>
          </cell>
          <cell r="K19" t="str">
            <v>30-50 ft³</v>
          </cell>
          <cell r="L19" t="str">
            <v xml:space="preserve"> ENERGY STAR Commercial Glass Door Refrigerators 30-50 ft³</v>
          </cell>
          <cell r="M19">
            <v>3.7499999999999999E-3</v>
          </cell>
          <cell r="N19">
            <v>7.5000000000000061E-5</v>
          </cell>
        </row>
        <row r="20">
          <cell r="B20" t="str">
            <v>3-01-02-04</v>
          </cell>
          <cell r="C20" t="str">
            <v>3</v>
          </cell>
          <cell r="D20" t="str">
            <v>01</v>
          </cell>
          <cell r="E20" t="str">
            <v>02</v>
          </cell>
          <cell r="F20" t="str">
            <v>04</v>
          </cell>
          <cell r="G20">
            <v>208</v>
          </cell>
          <cell r="H20" t="str">
            <v>Specialty Products</v>
          </cell>
          <cell r="I20" t="str">
            <v>Refrigeration</v>
          </cell>
          <cell r="J20" t="str">
            <v>Refrigerator - Glass Door</v>
          </cell>
          <cell r="K20" t="str">
            <v>&gt;50 ft³</v>
          </cell>
          <cell r="L20" t="str">
            <v xml:space="preserve"> ENERGY STAR Commercial Glass Door Refrigerators &gt;50 ft³</v>
          </cell>
          <cell r="M20">
            <v>3.7499999999999999E-3</v>
          </cell>
          <cell r="N20">
            <v>7.5000000000000061E-5</v>
          </cell>
        </row>
        <row r="21">
          <cell r="B21" t="str">
            <v>3-01-03-01</v>
          </cell>
          <cell r="C21" t="str">
            <v>3</v>
          </cell>
          <cell r="D21" t="str">
            <v>01</v>
          </cell>
          <cell r="E21" t="str">
            <v>03</v>
          </cell>
          <cell r="F21" t="str">
            <v>01</v>
          </cell>
          <cell r="G21">
            <v>209</v>
          </cell>
          <cell r="H21" t="str">
            <v>Specialty Products</v>
          </cell>
          <cell r="I21" t="str">
            <v>Refrigeration</v>
          </cell>
          <cell r="J21" t="str">
            <v>Freezer - Solid Door</v>
          </cell>
          <cell r="K21" t="str">
            <v>&lt;15 ft³</v>
          </cell>
          <cell r="L21" t="str">
            <v xml:space="preserve"> ENERGY STAR Commercial Solid Door Freezers &lt;15 ft³</v>
          </cell>
          <cell r="M21">
            <v>3.7499999999999999E-3</v>
          </cell>
          <cell r="N21">
            <v>7.5000000000000061E-5</v>
          </cell>
        </row>
        <row r="22">
          <cell r="B22" t="str">
            <v>3-01-03-02</v>
          </cell>
          <cell r="C22" t="str">
            <v>3</v>
          </cell>
          <cell r="D22" t="str">
            <v>01</v>
          </cell>
          <cell r="E22" t="str">
            <v>03</v>
          </cell>
          <cell r="F22" t="str">
            <v>02</v>
          </cell>
          <cell r="G22">
            <v>211</v>
          </cell>
          <cell r="H22" t="str">
            <v>Specialty Products</v>
          </cell>
          <cell r="I22" t="str">
            <v>Refrigeration</v>
          </cell>
          <cell r="J22" t="str">
            <v>Freezer - Solid Door</v>
          </cell>
          <cell r="K22" t="str">
            <v>15-30 ft³</v>
          </cell>
          <cell r="L22" t="str">
            <v xml:space="preserve"> ENERGY STAR Commercial Solid Door Freezers 15-30 ft³</v>
          </cell>
          <cell r="M22">
            <v>3.7499999999999999E-3</v>
          </cell>
          <cell r="N22">
            <v>7.5000000000000061E-5</v>
          </cell>
        </row>
        <row r="23">
          <cell r="B23" t="str">
            <v>3-01-03-03</v>
          </cell>
          <cell r="C23" t="str">
            <v>3</v>
          </cell>
          <cell r="D23" t="str">
            <v>01</v>
          </cell>
          <cell r="E23" t="str">
            <v>03</v>
          </cell>
          <cell r="F23" t="str">
            <v>03</v>
          </cell>
          <cell r="G23">
            <v>213</v>
          </cell>
          <cell r="H23" t="str">
            <v>Specialty Products</v>
          </cell>
          <cell r="I23" t="str">
            <v>Refrigeration</v>
          </cell>
          <cell r="J23" t="str">
            <v>Freezer - Solid Door</v>
          </cell>
          <cell r="K23" t="str">
            <v>30-50 ft³</v>
          </cell>
          <cell r="L23" t="str">
            <v xml:space="preserve"> ENERGY STAR Commercial Solid Door Freezers 30-50 ft³</v>
          </cell>
          <cell r="M23">
            <v>3.7499999999999999E-3</v>
          </cell>
          <cell r="N23">
            <v>7.5000000000000061E-5</v>
          </cell>
        </row>
        <row r="24">
          <cell r="B24" t="str">
            <v>3-01-03-04</v>
          </cell>
          <cell r="C24" t="str">
            <v>3</v>
          </cell>
          <cell r="D24" t="str">
            <v>01</v>
          </cell>
          <cell r="E24" t="str">
            <v>03</v>
          </cell>
          <cell r="F24" t="str">
            <v>04</v>
          </cell>
          <cell r="G24">
            <v>215</v>
          </cell>
          <cell r="H24" t="str">
            <v>Specialty Products</v>
          </cell>
          <cell r="I24" t="str">
            <v>Refrigeration</v>
          </cell>
          <cell r="J24" t="str">
            <v>Freezer - Solid Door</v>
          </cell>
          <cell r="K24" t="str">
            <v>&gt;50 ft³</v>
          </cell>
          <cell r="L24" t="str">
            <v xml:space="preserve"> ENERGY STAR Commercial Solid Door Freezers &gt;50 ft³</v>
          </cell>
          <cell r="M24">
            <v>3.7499999999999999E-3</v>
          </cell>
          <cell r="N24">
            <v>7.5000000000000061E-5</v>
          </cell>
        </row>
        <row r="25">
          <cell r="B25" t="str">
            <v>3-01-04-01</v>
          </cell>
          <cell r="C25" t="str">
            <v>3</v>
          </cell>
          <cell r="D25" t="str">
            <v>01</v>
          </cell>
          <cell r="E25" t="str">
            <v>04</v>
          </cell>
          <cell r="F25" t="str">
            <v>01</v>
          </cell>
          <cell r="G25">
            <v>210</v>
          </cell>
          <cell r="H25" t="str">
            <v>Specialty Products</v>
          </cell>
          <cell r="I25" t="str">
            <v>Refrigeration</v>
          </cell>
          <cell r="J25" t="str">
            <v>Freezer - Glass Door</v>
          </cell>
          <cell r="K25" t="str">
            <v>&lt;15 ft³</v>
          </cell>
          <cell r="L25" t="str">
            <v xml:space="preserve"> ENERGY STAR Commercial Glass Door Freezers &lt;15 ft³</v>
          </cell>
          <cell r="M25">
            <v>3.7499999999999999E-3</v>
          </cell>
          <cell r="N25">
            <v>7.5000000000000061E-5</v>
          </cell>
        </row>
        <row r="26">
          <cell r="B26" t="str">
            <v>3-01-04-02</v>
          </cell>
          <cell r="C26" t="str">
            <v>3</v>
          </cell>
          <cell r="D26" t="str">
            <v>01</v>
          </cell>
          <cell r="E26" t="str">
            <v>04</v>
          </cell>
          <cell r="F26" t="str">
            <v>02</v>
          </cell>
          <cell r="G26">
            <v>212</v>
          </cell>
          <cell r="H26" t="str">
            <v>Specialty Products</v>
          </cell>
          <cell r="I26" t="str">
            <v>Refrigeration</v>
          </cell>
          <cell r="J26" t="str">
            <v>Freezer - Glass Door</v>
          </cell>
          <cell r="K26" t="str">
            <v>15-30 ft³</v>
          </cell>
          <cell r="L26" t="str">
            <v xml:space="preserve"> ENERGY STAR Commercial Glass Door Freezers 15-30 ft³</v>
          </cell>
          <cell r="M26">
            <v>3.7499999999999999E-3</v>
          </cell>
          <cell r="N26">
            <v>7.5000000000000061E-5</v>
          </cell>
        </row>
        <row r="27">
          <cell r="B27" t="str">
            <v>3-01-04-03</v>
          </cell>
          <cell r="C27" t="str">
            <v>3</v>
          </cell>
          <cell r="D27" t="str">
            <v>01</v>
          </cell>
          <cell r="E27" t="str">
            <v>04</v>
          </cell>
          <cell r="F27" t="str">
            <v>03</v>
          </cell>
          <cell r="G27">
            <v>214</v>
          </cell>
          <cell r="H27" t="str">
            <v>Specialty Products</v>
          </cell>
          <cell r="I27" t="str">
            <v>Refrigeration</v>
          </cell>
          <cell r="J27" t="str">
            <v>Freezer - Glass Door</v>
          </cell>
          <cell r="K27" t="str">
            <v>30-50 ft³</v>
          </cell>
          <cell r="L27" t="str">
            <v xml:space="preserve"> ENERGY STAR Commercial Glass Door Freezers 30-50 ft³</v>
          </cell>
          <cell r="M27">
            <v>3.7499999999999999E-3</v>
          </cell>
          <cell r="N27">
            <v>7.5000000000000061E-5</v>
          </cell>
        </row>
        <row r="28">
          <cell r="B28" t="str">
            <v>3-01-04-04</v>
          </cell>
          <cell r="C28" t="str">
            <v>3</v>
          </cell>
          <cell r="D28" t="str">
            <v>01</v>
          </cell>
          <cell r="E28" t="str">
            <v>04</v>
          </cell>
          <cell r="F28" t="str">
            <v>04</v>
          </cell>
          <cell r="G28">
            <v>216</v>
          </cell>
          <cell r="H28" t="str">
            <v>Specialty Products</v>
          </cell>
          <cell r="I28" t="str">
            <v>Refrigeration</v>
          </cell>
          <cell r="J28" t="str">
            <v>Freezer - Glass Door</v>
          </cell>
          <cell r="K28" t="str">
            <v>&gt;50 ft³</v>
          </cell>
          <cell r="L28" t="str">
            <v xml:space="preserve"> ENERGY STAR Commercial Glass Door Freezers &gt;50 ft³</v>
          </cell>
          <cell r="M28">
            <v>3.7499999999999999E-3</v>
          </cell>
          <cell r="N28">
            <v>7.5000000000000061E-5</v>
          </cell>
        </row>
        <row r="29">
          <cell r="B29" t="str">
            <v>3-01-05-00</v>
          </cell>
          <cell r="C29" t="str">
            <v>3</v>
          </cell>
          <cell r="D29" t="str">
            <v>01</v>
          </cell>
          <cell r="E29" t="str">
            <v>05</v>
          </cell>
          <cell r="F29" t="str">
            <v>00</v>
          </cell>
          <cell r="G29" t="str">
            <v>NEW</v>
          </cell>
          <cell r="H29" t="str">
            <v>Specialty Products</v>
          </cell>
          <cell r="I29" t="str">
            <v>Refrigeration</v>
          </cell>
          <cell r="J29" t="str">
            <v>Refrigerator Door Retrofits</v>
          </cell>
          <cell r="K29" t="str">
            <v>Add doors to open refrigeration cases</v>
          </cell>
          <cell r="L29" t="str">
            <v>Refrigeration Case Door Retrofits - Add doors to open refrigeration cases</v>
          </cell>
          <cell r="M29">
            <v>1.4999999999999999E-2</v>
          </cell>
          <cell r="N29">
            <v>3.0000000000000024E-4</v>
          </cell>
        </row>
        <row r="30">
          <cell r="B30" t="str">
            <v>3-01-06-01</v>
          </cell>
          <cell r="C30" t="str">
            <v>3</v>
          </cell>
          <cell r="D30" t="str">
            <v>01</v>
          </cell>
          <cell r="E30" t="str">
            <v>06</v>
          </cell>
          <cell r="F30" t="str">
            <v>01</v>
          </cell>
          <cell r="G30">
            <v>217</v>
          </cell>
          <cell r="H30" t="str">
            <v>Specialty Products</v>
          </cell>
          <cell r="I30" t="str">
            <v>Refrigeration</v>
          </cell>
          <cell r="J30" t="str">
            <v>Ice Machine</v>
          </cell>
          <cell r="K30" t="str">
            <v>&lt; 500 lb/day harvest rate</v>
          </cell>
          <cell r="L30" t="str">
            <v xml:space="preserve"> ENERGY STAR Commercial Ice Machine  &lt; 500 lb/day harvest rate</v>
          </cell>
          <cell r="M30">
            <v>0</v>
          </cell>
          <cell r="N30">
            <v>0</v>
          </cell>
        </row>
        <row r="31">
          <cell r="B31" t="str">
            <v>3-01-06-02</v>
          </cell>
          <cell r="C31" t="str">
            <v>3</v>
          </cell>
          <cell r="D31" t="str">
            <v>01</v>
          </cell>
          <cell r="E31" t="str">
            <v>06</v>
          </cell>
          <cell r="F31" t="str">
            <v>02</v>
          </cell>
          <cell r="G31">
            <v>218</v>
          </cell>
          <cell r="H31" t="str">
            <v>Specialty Products</v>
          </cell>
          <cell r="I31" t="str">
            <v>Refrigeration</v>
          </cell>
          <cell r="J31" t="str">
            <v>Ice Machine</v>
          </cell>
          <cell r="K31" t="str">
            <v xml:space="preserve"> ≥ 500 and &lt; 1000 lb/day harvest rate</v>
          </cell>
          <cell r="L31" t="str">
            <v xml:space="preserve"> ENERGY STAR Commercial Ice Machine  &gt;=500 and &lt;1000 lb/day harvest rate</v>
          </cell>
          <cell r="M31">
            <v>0</v>
          </cell>
          <cell r="N31">
            <v>0</v>
          </cell>
        </row>
        <row r="32">
          <cell r="B32" t="str">
            <v>3-01-06-03</v>
          </cell>
          <cell r="C32" t="str">
            <v>3</v>
          </cell>
          <cell r="D32" t="str">
            <v>01</v>
          </cell>
          <cell r="E32" t="str">
            <v>06</v>
          </cell>
          <cell r="F32" t="str">
            <v>03</v>
          </cell>
          <cell r="G32">
            <v>219</v>
          </cell>
          <cell r="H32" t="str">
            <v>Specialty Products</v>
          </cell>
          <cell r="I32" t="str">
            <v>Refrigeration</v>
          </cell>
          <cell r="J32" t="str">
            <v>Ice Machine</v>
          </cell>
          <cell r="K32" t="str">
            <v xml:space="preserve"> ≥ 1,000  harvest rate</v>
          </cell>
          <cell r="L32" t="str">
            <v xml:space="preserve"> ENERGY STAR Commercial Ice Machine &gt;=1000 lb/day harvest rate</v>
          </cell>
          <cell r="M32">
            <v>0</v>
          </cell>
          <cell r="N32">
            <v>0</v>
          </cell>
        </row>
        <row r="33">
          <cell r="B33" t="str">
            <v>3-01-07-01</v>
          </cell>
          <cell r="C33" t="str">
            <v>3</v>
          </cell>
          <cell r="D33" t="str">
            <v>01</v>
          </cell>
          <cell r="E33" t="str">
            <v>07</v>
          </cell>
          <cell r="F33" t="str">
            <v>01</v>
          </cell>
          <cell r="G33">
            <v>237</v>
          </cell>
          <cell r="H33" t="str">
            <v>Specialty Products</v>
          </cell>
          <cell r="I33" t="str">
            <v>Refrigeration</v>
          </cell>
          <cell r="J33" t="str">
            <v>Commercial ECM Motors</v>
          </cell>
          <cell r="K33" t="str">
            <v>Cooler</v>
          </cell>
          <cell r="L33" t="str">
            <v xml:space="preserve"> Commercial ECM Cooler Motors</v>
          </cell>
          <cell r="M33">
            <v>0.13124999999999998</v>
          </cell>
          <cell r="N33">
            <v>2.6250000000000019E-3</v>
          </cell>
        </row>
        <row r="34">
          <cell r="B34" t="str">
            <v>3-01-07-02</v>
          </cell>
          <cell r="C34" t="str">
            <v>3</v>
          </cell>
          <cell r="D34" t="str">
            <v>01</v>
          </cell>
          <cell r="E34" t="str">
            <v>07</v>
          </cell>
          <cell r="F34" t="str">
            <v>02</v>
          </cell>
          <cell r="G34">
            <v>238</v>
          </cell>
          <cell r="H34" t="str">
            <v>Specialty Products</v>
          </cell>
          <cell r="I34" t="str">
            <v>Refrigeration</v>
          </cell>
          <cell r="J34" t="str">
            <v>Commercial ECM Motors</v>
          </cell>
          <cell r="K34" t="str">
            <v>Freezer</v>
          </cell>
          <cell r="L34" t="str">
            <v xml:space="preserve"> Commercial ECM Freezer Motors</v>
          </cell>
          <cell r="M34">
            <v>0.13124999999999998</v>
          </cell>
          <cell r="N34">
            <v>2.6250000000000019E-3</v>
          </cell>
        </row>
        <row r="35">
          <cell r="B35" t="str">
            <v>3-01-08-01</v>
          </cell>
          <cell r="C35" t="str">
            <v>3</v>
          </cell>
          <cell r="D35" t="str">
            <v>01</v>
          </cell>
          <cell r="E35" t="str">
            <v>08</v>
          </cell>
          <cell r="F35" t="str">
            <v>01</v>
          </cell>
          <cell r="G35" t="str">
            <v>NEW</v>
          </cell>
          <cell r="H35" t="str">
            <v>Specialty Products</v>
          </cell>
          <cell r="I35" t="str">
            <v>Refrigeration</v>
          </cell>
          <cell r="J35" t="str">
            <v>Anti-Sweat Heaters</v>
          </cell>
          <cell r="K35" t="str">
            <v xml:space="preserve">Medium temp case, Walk-in, Reach-in, &amp; Coffin </v>
          </cell>
          <cell r="L35" t="str">
            <v xml:space="preserve">Anti-Sweat Heater Controls - Medium temp case, Walk-in, Reach-in, &amp; Coffin </v>
          </cell>
          <cell r="M35">
            <v>9.3750000000000014E-3</v>
          </cell>
          <cell r="N35">
            <v>1.8750000000000019E-4</v>
          </cell>
        </row>
        <row r="36">
          <cell r="B36" t="str">
            <v>3-01-08-02</v>
          </cell>
          <cell r="C36" t="str">
            <v>3</v>
          </cell>
          <cell r="D36" t="str">
            <v>01</v>
          </cell>
          <cell r="E36" t="str">
            <v>08</v>
          </cell>
          <cell r="F36" t="str">
            <v>02</v>
          </cell>
          <cell r="G36" t="str">
            <v>NEW</v>
          </cell>
          <cell r="H36" t="str">
            <v>Specialty Products</v>
          </cell>
          <cell r="I36" t="str">
            <v>Refrigeration</v>
          </cell>
          <cell r="J36" t="str">
            <v>Anti-Sweat Heaters</v>
          </cell>
          <cell r="K36" t="str">
            <v>Low temp case, Walk-in, Reach-in, &amp; Coffin</v>
          </cell>
          <cell r="L36" t="str">
            <v>Anti-Sweat Heater Controls - Low temp case, Walk-in, Reach-in, &amp; Coffin</v>
          </cell>
          <cell r="M36">
            <v>9.3750000000000014E-3</v>
          </cell>
          <cell r="N36">
            <v>1.8750000000000019E-4</v>
          </cell>
        </row>
        <row r="37">
          <cell r="B37" t="str">
            <v>3-01-09-01</v>
          </cell>
          <cell r="C37" t="str">
            <v>3</v>
          </cell>
          <cell r="D37" t="str">
            <v>01</v>
          </cell>
          <cell r="E37" t="str">
            <v>09</v>
          </cell>
          <cell r="F37" t="str">
            <v>01</v>
          </cell>
          <cell r="G37" t="str">
            <v>NEW</v>
          </cell>
          <cell r="H37" t="str">
            <v>Specialty Products</v>
          </cell>
          <cell r="I37" t="str">
            <v>Refrigeration</v>
          </cell>
          <cell r="J37" t="str">
            <v>Auto Door Closers</v>
          </cell>
          <cell r="K37" t="str">
            <v>Low Temp, Reach-in cooler / freezer</v>
          </cell>
          <cell r="L37" t="str">
            <v>Auto Door Closers - Low Temp, Reach-in cooler / freezer</v>
          </cell>
          <cell r="M37">
            <v>9.3750000000000014E-3</v>
          </cell>
          <cell r="N37">
            <v>1.8750000000000019E-4</v>
          </cell>
        </row>
        <row r="38">
          <cell r="B38" t="str">
            <v>3-01-09-02</v>
          </cell>
          <cell r="C38" t="str">
            <v>3</v>
          </cell>
          <cell r="D38" t="str">
            <v>01</v>
          </cell>
          <cell r="E38" t="str">
            <v>09</v>
          </cell>
          <cell r="F38" t="str">
            <v>02</v>
          </cell>
          <cell r="G38" t="str">
            <v>NEW</v>
          </cell>
          <cell r="H38" t="str">
            <v>Specialty Products</v>
          </cell>
          <cell r="I38" t="str">
            <v>Refrigeration</v>
          </cell>
          <cell r="J38" t="str">
            <v>Auto Door Closers</v>
          </cell>
          <cell r="K38" t="str">
            <v>Medium Temp, Reach-in cooler / freezer</v>
          </cell>
          <cell r="L38" t="str">
            <v>Auto Door Closers - Medium Temp, Reach-in cooler / freezer</v>
          </cell>
          <cell r="M38">
            <v>9.3750000000000014E-3</v>
          </cell>
          <cell r="N38">
            <v>1.8750000000000019E-4</v>
          </cell>
        </row>
        <row r="39">
          <cell r="B39" t="str">
            <v>3-01-09-03</v>
          </cell>
          <cell r="C39" t="str">
            <v>3</v>
          </cell>
          <cell r="D39" t="str">
            <v>01</v>
          </cell>
          <cell r="E39" t="str">
            <v>09</v>
          </cell>
          <cell r="F39" t="str">
            <v>03</v>
          </cell>
          <cell r="G39" t="str">
            <v>NEW</v>
          </cell>
          <cell r="H39" t="str">
            <v>Specialty Products</v>
          </cell>
          <cell r="I39" t="str">
            <v>Refrigeration</v>
          </cell>
          <cell r="J39" t="str">
            <v>Auto Door Closers</v>
          </cell>
          <cell r="K39" t="str">
            <v>Medium Temp, Reach-in cooler / freezer</v>
          </cell>
          <cell r="L39" t="str">
            <v>Auto Door Closers - Low Temp, Walk-in cooler / freezer</v>
          </cell>
          <cell r="M39">
            <v>9.3750000000000014E-3</v>
          </cell>
          <cell r="N39">
            <v>1.8750000000000019E-4</v>
          </cell>
        </row>
        <row r="40">
          <cell r="B40" t="str">
            <v>3-01-09-04</v>
          </cell>
          <cell r="C40" t="str">
            <v>3</v>
          </cell>
          <cell r="D40" t="str">
            <v>01</v>
          </cell>
          <cell r="E40" t="str">
            <v>09</v>
          </cell>
          <cell r="F40" t="str">
            <v>04</v>
          </cell>
          <cell r="G40" t="str">
            <v>NEW</v>
          </cell>
          <cell r="H40" t="str">
            <v>Specialty Products</v>
          </cell>
          <cell r="I40" t="str">
            <v>Refrigeration</v>
          </cell>
          <cell r="J40" t="str">
            <v>Auto Door Closers</v>
          </cell>
          <cell r="K40" t="str">
            <v>Medium Temp - Walk-in cooler / freezer</v>
          </cell>
          <cell r="L40" t="str">
            <v>Auto Door Closers - Medium Temp - Walk-in cooler / freezer</v>
          </cell>
          <cell r="M40">
            <v>9.3750000000000014E-3</v>
          </cell>
          <cell r="N40">
            <v>1.8750000000000019E-4</v>
          </cell>
        </row>
        <row r="41">
          <cell r="B41" t="str">
            <v>3-01-10-00</v>
          </cell>
          <cell r="C41" t="str">
            <v>3</v>
          </cell>
          <cell r="D41" t="str">
            <v>01</v>
          </cell>
          <cell r="E41" t="str">
            <v>10</v>
          </cell>
          <cell r="F41" t="str">
            <v>00</v>
          </cell>
          <cell r="G41" t="str">
            <v>NEW</v>
          </cell>
          <cell r="H41" t="str">
            <v>Specialty Products</v>
          </cell>
          <cell r="I41" t="str">
            <v>Refrigeration</v>
          </cell>
          <cell r="J41" t="str">
            <v>Evaporator Fan</v>
          </cell>
          <cell r="K41" t="str">
            <v>Install controls on Shade Pole or PSC, fan controls</v>
          </cell>
          <cell r="L41" t="str">
            <v>Evaporator Fan - Install controls on Shade Pole or PSC, fan controls</v>
          </cell>
          <cell r="M41">
            <v>3.7500000000000006E-2</v>
          </cell>
          <cell r="N41">
            <v>7.5000000000000077E-4</v>
          </cell>
        </row>
        <row r="42">
          <cell r="B42" t="str">
            <v>3-01-11-01</v>
          </cell>
          <cell r="C42" t="str">
            <v>3</v>
          </cell>
          <cell r="D42" t="str">
            <v>01</v>
          </cell>
          <cell r="E42" t="str">
            <v>11</v>
          </cell>
          <cell r="F42" t="str">
            <v>01</v>
          </cell>
          <cell r="G42" t="str">
            <v>NEW</v>
          </cell>
          <cell r="H42" t="str">
            <v>Specialty Products</v>
          </cell>
          <cell r="I42" t="str">
            <v>Refrigeration</v>
          </cell>
          <cell r="J42" t="str">
            <v>LED Case Lighting</v>
          </cell>
          <cell r="K42" t="str">
            <v>Side bar (single) or Mullion (double), Reach-in cooler / freezer</v>
          </cell>
          <cell r="L42" t="str">
            <v>LED Case Lighting - LED, Side bar (single) or Mullion (double), Reach-in cooler / freezer</v>
          </cell>
          <cell r="M42">
            <v>0</v>
          </cell>
          <cell r="N42">
            <v>0</v>
          </cell>
        </row>
        <row r="43">
          <cell r="B43" t="str">
            <v>3-01-11-02</v>
          </cell>
          <cell r="C43" t="str">
            <v>3</v>
          </cell>
          <cell r="D43" t="str">
            <v>01</v>
          </cell>
          <cell r="E43" t="str">
            <v>11</v>
          </cell>
          <cell r="F43" t="str">
            <v>02</v>
          </cell>
          <cell r="G43" t="str">
            <v>NEW</v>
          </cell>
          <cell r="H43" t="str">
            <v>Specialty Products</v>
          </cell>
          <cell r="I43" t="str">
            <v>Refrigeration</v>
          </cell>
          <cell r="J43" t="str">
            <v>LED Case Lighting</v>
          </cell>
          <cell r="K43" t="str">
            <v>Side bar (single) or Mullion (double), Reach-in cooler / freezer</v>
          </cell>
          <cell r="L43" t="str">
            <v>LED Case Lighting - LED, Side bar (single) or Mullion (double), Reach-in cooler / freezer</v>
          </cell>
          <cell r="M43">
            <v>0</v>
          </cell>
          <cell r="N43">
            <v>0</v>
          </cell>
        </row>
        <row r="44">
          <cell r="B44" t="str">
            <v>3-01-11-03</v>
          </cell>
          <cell r="C44" t="str">
            <v>3</v>
          </cell>
          <cell r="D44" t="str">
            <v>01</v>
          </cell>
          <cell r="E44" t="str">
            <v>11</v>
          </cell>
          <cell r="F44" t="str">
            <v>03</v>
          </cell>
          <cell r="G44" t="str">
            <v>NEW</v>
          </cell>
          <cell r="H44" t="str">
            <v>Specialty Products</v>
          </cell>
          <cell r="I44" t="str">
            <v>Refrigeration</v>
          </cell>
          <cell r="J44" t="str">
            <v>Refrigerated Display Case Lighting</v>
          </cell>
          <cell r="K44" t="str">
            <v>6ft T12 to 6ft LED -- cooler</v>
          </cell>
          <cell r="L44" t="str">
            <v>Refrigerated Display Case Lighting 6ft T12 to 6ft LED -- cooler</v>
          </cell>
          <cell r="M44">
            <v>2.4375000000000001E-2</v>
          </cell>
          <cell r="N44">
            <v>4.8750000000000047E-4</v>
          </cell>
        </row>
        <row r="45">
          <cell r="B45" t="str">
            <v>3-01-11-04</v>
          </cell>
          <cell r="C45" t="str">
            <v>3</v>
          </cell>
          <cell r="D45" t="str">
            <v>01</v>
          </cell>
          <cell r="E45" t="str">
            <v>11</v>
          </cell>
          <cell r="F45" t="str">
            <v>04</v>
          </cell>
          <cell r="G45" t="str">
            <v>NEW</v>
          </cell>
          <cell r="H45" t="str">
            <v>Specialty Products</v>
          </cell>
          <cell r="I45" t="str">
            <v>Refrigeration</v>
          </cell>
          <cell r="J45" t="str">
            <v>Refrigerated Display Case Lighting</v>
          </cell>
          <cell r="K45" t="str">
            <v>5ft T8 to 5ft LED -- cooler</v>
          </cell>
          <cell r="L45" t="str">
            <v>Refrigerated Display Case Lighting 5ft T8 to 5ft LED -- cooler</v>
          </cell>
          <cell r="M45">
            <v>2.4375000000000001E-2</v>
          </cell>
          <cell r="N45">
            <v>4.8750000000000047E-4</v>
          </cell>
        </row>
        <row r="46">
          <cell r="B46" t="str">
            <v>3-01-11-05</v>
          </cell>
          <cell r="C46" t="str">
            <v>3</v>
          </cell>
          <cell r="D46" t="str">
            <v>01</v>
          </cell>
          <cell r="E46" t="str">
            <v>11</v>
          </cell>
          <cell r="F46" t="str">
            <v>05</v>
          </cell>
          <cell r="G46" t="str">
            <v>NEW</v>
          </cell>
          <cell r="H46" t="str">
            <v>Specialty Products</v>
          </cell>
          <cell r="I46" t="str">
            <v>Refrigeration</v>
          </cell>
          <cell r="J46" t="str">
            <v>Refrigerated Display Case Lighting</v>
          </cell>
          <cell r="K46" t="str">
            <v>5ft T8 to 5ft LED -- freezer</v>
          </cell>
          <cell r="L46" t="str">
            <v>Refrigerated Display Case Lighting 5ft T8 to 5ft LED -- freezer</v>
          </cell>
          <cell r="M46">
            <v>2.4375000000000001E-2</v>
          </cell>
          <cell r="N46">
            <v>4.8750000000000047E-4</v>
          </cell>
        </row>
        <row r="47">
          <cell r="B47" t="str">
            <v>3-01-11-06</v>
          </cell>
          <cell r="C47" t="str">
            <v>3</v>
          </cell>
          <cell r="D47" t="str">
            <v>01</v>
          </cell>
          <cell r="E47" t="str">
            <v>11</v>
          </cell>
          <cell r="F47" t="str">
            <v>06</v>
          </cell>
          <cell r="G47" t="str">
            <v>NEW</v>
          </cell>
          <cell r="H47" t="str">
            <v>Specialty Products</v>
          </cell>
          <cell r="I47" t="str">
            <v>Refrigeration</v>
          </cell>
          <cell r="J47" t="str">
            <v>Refrigerated Display Case Lighting</v>
          </cell>
          <cell r="K47" t="str">
            <v>6ft T12 to 6ft LED -- freezer</v>
          </cell>
          <cell r="L47" t="str">
            <v>Refrigerated Display Case Lighting 6ft T12 to 6ft LED -- freezer</v>
          </cell>
          <cell r="M47">
            <v>2.4375000000000001E-2</v>
          </cell>
          <cell r="N47">
            <v>4.8750000000000047E-4</v>
          </cell>
        </row>
        <row r="48">
          <cell r="B48" t="str">
            <v>3-01-11-07</v>
          </cell>
          <cell r="C48" t="str">
            <v>3</v>
          </cell>
          <cell r="D48" t="str">
            <v>01</v>
          </cell>
          <cell r="E48" t="str">
            <v>11</v>
          </cell>
          <cell r="F48" t="str">
            <v>07</v>
          </cell>
          <cell r="G48" t="str">
            <v>NEW</v>
          </cell>
          <cell r="H48" t="str">
            <v>Specialty Products</v>
          </cell>
          <cell r="I48" t="str">
            <v>Refrigeration</v>
          </cell>
          <cell r="J48" t="str">
            <v>LED Lighting - Refrigerated Space</v>
          </cell>
          <cell r="K48" t="str">
            <v>T8 to LED - Single</v>
          </cell>
          <cell r="L48" t="str">
            <v>LED Lighting -- T8 to LED Refrigerated Space - Single</v>
          </cell>
          <cell r="M48">
            <v>2.4375000000000001E-2</v>
          </cell>
          <cell r="N48">
            <v>4.8750000000000047E-4</v>
          </cell>
        </row>
        <row r="49">
          <cell r="B49" t="str">
            <v>3-01-11-08</v>
          </cell>
          <cell r="C49" t="str">
            <v>3</v>
          </cell>
          <cell r="D49" t="str">
            <v>01</v>
          </cell>
          <cell r="E49" t="str">
            <v>11</v>
          </cell>
          <cell r="F49" t="str">
            <v>08</v>
          </cell>
          <cell r="G49" t="str">
            <v>NEW</v>
          </cell>
          <cell r="H49" t="str">
            <v>Specialty Products</v>
          </cell>
          <cell r="I49" t="str">
            <v>Refrigeration</v>
          </cell>
          <cell r="J49" t="str">
            <v>LED Lighting - Refrigerated Space</v>
          </cell>
          <cell r="K49" t="str">
            <v>T12 to LED - Single</v>
          </cell>
          <cell r="L49" t="str">
            <v>LED Lighting -- T12 to LED Refrigerated Space - Single</v>
          </cell>
          <cell r="M49">
            <v>2.4375000000000001E-2</v>
          </cell>
          <cell r="N49">
            <v>4.8750000000000047E-4</v>
          </cell>
        </row>
        <row r="50">
          <cell r="B50" t="str">
            <v>3-01-11-09</v>
          </cell>
          <cell r="C50" t="str">
            <v>3</v>
          </cell>
          <cell r="D50" t="str">
            <v>01</v>
          </cell>
          <cell r="E50" t="str">
            <v>11</v>
          </cell>
          <cell r="F50" t="str">
            <v>09</v>
          </cell>
          <cell r="G50" t="str">
            <v>NEW</v>
          </cell>
          <cell r="H50" t="str">
            <v>Specialty Products</v>
          </cell>
          <cell r="I50" t="str">
            <v>Refrigeration</v>
          </cell>
          <cell r="J50" t="str">
            <v>LED Lighting - Refrigerated Space</v>
          </cell>
          <cell r="K50" t="str">
            <v>T8 to LED - Double</v>
          </cell>
          <cell r="L50" t="str">
            <v>LED Lighting -- T8 to LED Refrigerated Space - Double</v>
          </cell>
          <cell r="M50">
            <v>2.4375000000000001E-2</v>
          </cell>
          <cell r="N50">
            <v>4.8750000000000047E-4</v>
          </cell>
        </row>
        <row r="51">
          <cell r="B51" t="str">
            <v>3-01-11-10</v>
          </cell>
          <cell r="C51" t="str">
            <v>3</v>
          </cell>
          <cell r="D51" t="str">
            <v>01</v>
          </cell>
          <cell r="E51" t="str">
            <v>11</v>
          </cell>
          <cell r="F51" t="str">
            <v>10</v>
          </cell>
          <cell r="G51" t="str">
            <v>NEW</v>
          </cell>
          <cell r="H51" t="str">
            <v>Specialty Products</v>
          </cell>
          <cell r="I51" t="str">
            <v>Refrigeration</v>
          </cell>
          <cell r="J51" t="str">
            <v>LED Lighting - Refrigerated Space</v>
          </cell>
          <cell r="K51" t="str">
            <v>T12 to LED - Double</v>
          </cell>
          <cell r="L51" t="str">
            <v>LED Lighting -- T12 to LED Refrigerated Space - Double</v>
          </cell>
          <cell r="M51">
            <v>2.4375000000000001E-2</v>
          </cell>
          <cell r="N51">
            <v>4.8750000000000047E-4</v>
          </cell>
        </row>
        <row r="52">
          <cell r="B52" t="str">
            <v>3-01-12-00</v>
          </cell>
          <cell r="C52" t="str">
            <v>3</v>
          </cell>
          <cell r="D52" t="str">
            <v>01</v>
          </cell>
          <cell r="E52" t="str">
            <v>12</v>
          </cell>
          <cell r="F52" t="str">
            <v>00</v>
          </cell>
          <cell r="G52" t="str">
            <v>NEW</v>
          </cell>
          <cell r="H52" t="str">
            <v>Specialty Products</v>
          </cell>
          <cell r="I52" t="str">
            <v>Refrigeration</v>
          </cell>
          <cell r="J52" t="str">
            <v>Motion Sensors on LED Cases</v>
          </cell>
          <cell r="K52" t="str">
            <v>Side bar (single) or Mullion (double), Reach-in cooler / freezer</v>
          </cell>
          <cell r="L52" t="str">
            <v>Motion Sensors on LED Cases - Side bar (single) or Mullion (double), Reach-in cooler / freezer</v>
          </cell>
          <cell r="M52">
            <v>7.5000000000000011E-2</v>
          </cell>
          <cell r="N52">
            <v>1.5000000000000015E-3</v>
          </cell>
        </row>
        <row r="53">
          <cell r="B53" t="str">
            <v>3-01-13-00</v>
          </cell>
          <cell r="C53" t="str">
            <v>3</v>
          </cell>
          <cell r="D53" t="str">
            <v>01</v>
          </cell>
          <cell r="E53" t="str">
            <v>13</v>
          </cell>
          <cell r="F53" t="str">
            <v>00</v>
          </cell>
          <cell r="G53" t="str">
            <v>NEW</v>
          </cell>
          <cell r="H53" t="str">
            <v>Specialty Products</v>
          </cell>
          <cell r="I53" t="str">
            <v>Refrigeration</v>
          </cell>
          <cell r="J53" t="str">
            <v xml:space="preserve">Night Covers </v>
          </cell>
          <cell r="K53" t="str">
            <v>Vertical or horizontal night covers</v>
          </cell>
          <cell r="L53" t="str">
            <v>Night Covers -  vertical or horizontal night covers</v>
          </cell>
          <cell r="M53">
            <v>1.8750000000000003E-2</v>
          </cell>
          <cell r="N53">
            <v>3.7500000000000039E-4</v>
          </cell>
        </row>
        <row r="54">
          <cell r="B54" t="str">
            <v>3-01-14-01</v>
          </cell>
          <cell r="C54" t="str">
            <v>3</v>
          </cell>
          <cell r="D54" t="str">
            <v>01</v>
          </cell>
          <cell r="E54" t="str">
            <v>14</v>
          </cell>
          <cell r="F54" t="str">
            <v>01</v>
          </cell>
          <cell r="G54" t="str">
            <v>NEW</v>
          </cell>
          <cell r="H54" t="str">
            <v>Specialty Products</v>
          </cell>
          <cell r="I54" t="str">
            <v>Refrigeration</v>
          </cell>
          <cell r="J54" t="str">
            <v>Floating Head Pressure Controls</v>
          </cell>
          <cell r="K54" t="str">
            <v>Adds FHPC to the compressor rack control system (air or evaporatively cooled)</v>
          </cell>
          <cell r="L54" t="str">
            <v>Floating Head Pressure Controls - Adds FHPC to the compressor rack control system (air or evaporatively cooled)</v>
          </cell>
          <cell r="M54">
            <v>1.4999999999999972E-2</v>
          </cell>
          <cell r="N54">
            <v>2.999999999999997E-4</v>
          </cell>
        </row>
        <row r="55">
          <cell r="B55" t="str">
            <v>3-01-14-02</v>
          </cell>
          <cell r="C55" t="str">
            <v>3</v>
          </cell>
          <cell r="D55" t="str">
            <v>01</v>
          </cell>
          <cell r="E55" t="str">
            <v>14</v>
          </cell>
          <cell r="F55" t="str">
            <v>02</v>
          </cell>
          <cell r="G55" t="str">
            <v>NEW</v>
          </cell>
          <cell r="H55" t="str">
            <v>Specialty Products</v>
          </cell>
          <cell r="I55" t="str">
            <v>Refrigeration</v>
          </cell>
          <cell r="J55" t="str">
            <v>Floating Head Pressure Controls</v>
          </cell>
          <cell r="K55" t="str">
            <v>Adds FSPC to the compressor rack control system (air or evaporatively cooled)</v>
          </cell>
          <cell r="L55" t="str">
            <v>Floating Head Pressure Controls - Adds FSPC to the compressor rack control system (air or evaporatively cooled)</v>
          </cell>
          <cell r="M55">
            <v>1.4999999999999972E-2</v>
          </cell>
          <cell r="N55">
            <v>2.999999999999997E-4</v>
          </cell>
        </row>
        <row r="56">
          <cell r="B56" t="str">
            <v>3-02-01-01</v>
          </cell>
          <cell r="C56" t="str">
            <v>3</v>
          </cell>
          <cell r="D56" t="str">
            <v>02</v>
          </cell>
          <cell r="E56" t="str">
            <v>01</v>
          </cell>
          <cell r="F56" t="str">
            <v>01</v>
          </cell>
          <cell r="G56">
            <v>220</v>
          </cell>
          <cell r="H56" t="str">
            <v>Specialty Products</v>
          </cell>
          <cell r="I56" t="str">
            <v>Commercial Kitchen</v>
          </cell>
          <cell r="J56" t="str">
            <v>Commercial Fryer</v>
          </cell>
          <cell r="K56">
            <v>0</v>
          </cell>
          <cell r="L56" t="str">
            <v xml:space="preserve"> ENERGY STAR Commercial Fryer</v>
          </cell>
          <cell r="M56">
            <v>3.7499999999999999E-2</v>
          </cell>
          <cell r="N56">
            <v>7.5000000000000067E-4</v>
          </cell>
        </row>
        <row r="57">
          <cell r="B57" t="str">
            <v>3-02-02-01</v>
          </cell>
          <cell r="C57" t="str">
            <v>3</v>
          </cell>
          <cell r="D57" t="str">
            <v>02</v>
          </cell>
          <cell r="E57" t="str">
            <v>02</v>
          </cell>
          <cell r="F57" t="str">
            <v>01</v>
          </cell>
          <cell r="G57">
            <v>221</v>
          </cell>
          <cell r="H57" t="str">
            <v>Specialty Products</v>
          </cell>
          <cell r="I57" t="str">
            <v>Commercial Kitchen</v>
          </cell>
          <cell r="J57" t="str">
            <v>Holding Cabinet</v>
          </cell>
          <cell r="K57" t="str">
            <v>Full Size</v>
          </cell>
          <cell r="L57" t="str">
            <v xml:space="preserve"> ENERGY STAR Commercial Hot Holding Cabinets Full Size</v>
          </cell>
          <cell r="M57">
            <v>1.6666665000000001E-2</v>
          </cell>
          <cell r="N57">
            <v>3.3333330000000032E-4</v>
          </cell>
        </row>
        <row r="58">
          <cell r="B58" t="str">
            <v>3-02-02-02</v>
          </cell>
          <cell r="C58" t="str">
            <v>3</v>
          </cell>
          <cell r="D58" t="str">
            <v>02</v>
          </cell>
          <cell r="E58" t="str">
            <v>02</v>
          </cell>
          <cell r="F58" t="str">
            <v>02</v>
          </cell>
          <cell r="G58">
            <v>222</v>
          </cell>
          <cell r="H58" t="str">
            <v>Specialty Products</v>
          </cell>
          <cell r="I58" t="str">
            <v>Commercial Kitchen</v>
          </cell>
          <cell r="J58" t="str">
            <v>Holding Cabinet</v>
          </cell>
          <cell r="K58" t="str">
            <v>Half Size</v>
          </cell>
          <cell r="L58" t="str">
            <v xml:space="preserve"> ENERGY STAR Commercial Hot Holding Cabinets Half Size</v>
          </cell>
          <cell r="M58">
            <v>1.6666665000000001E-2</v>
          </cell>
          <cell r="N58">
            <v>3.3333330000000032E-4</v>
          </cell>
        </row>
        <row r="59">
          <cell r="B59" t="str">
            <v>3-02-02-03</v>
          </cell>
          <cell r="C59" t="str">
            <v>3</v>
          </cell>
          <cell r="D59" t="str">
            <v>02</v>
          </cell>
          <cell r="E59" t="str">
            <v>02</v>
          </cell>
          <cell r="F59" t="str">
            <v>03</v>
          </cell>
          <cell r="G59">
            <v>223</v>
          </cell>
          <cell r="H59" t="str">
            <v>Specialty Products</v>
          </cell>
          <cell r="I59" t="str">
            <v>Commercial Kitchen</v>
          </cell>
          <cell r="J59" t="str">
            <v>Holding Cabinet</v>
          </cell>
          <cell r="K59" t="str">
            <v>¾ Size</v>
          </cell>
          <cell r="L59" t="str">
            <v xml:space="preserve"> ENERGY STAR Commercial Hot Holding Cabinets Three Quarter Size</v>
          </cell>
          <cell r="M59">
            <v>1.6666670000000001E-2</v>
          </cell>
          <cell r="N59">
            <v>3.333334000000003E-4</v>
          </cell>
        </row>
        <row r="60">
          <cell r="B60" t="str">
            <v>3-02-03-01</v>
          </cell>
          <cell r="C60" t="str">
            <v>3</v>
          </cell>
          <cell r="D60" t="str">
            <v>02</v>
          </cell>
          <cell r="E60" t="str">
            <v>03</v>
          </cell>
          <cell r="F60" t="str">
            <v>01</v>
          </cell>
          <cell r="G60">
            <v>224</v>
          </cell>
          <cell r="H60" t="str">
            <v>Specialty Products</v>
          </cell>
          <cell r="I60" t="str">
            <v>Commercial Kitchen</v>
          </cell>
          <cell r="J60" t="str">
            <v>Commercial Steam Cooker</v>
          </cell>
          <cell r="K60" t="str">
            <v>3 Pan</v>
          </cell>
          <cell r="L60" t="str">
            <v xml:space="preserve"> ENERGY STAR Commercial Steam Cookers 3 Pan</v>
          </cell>
          <cell r="M60">
            <v>1.5625E-2</v>
          </cell>
          <cell r="N60">
            <v>3.1250000000000028E-4</v>
          </cell>
        </row>
        <row r="61">
          <cell r="B61" t="str">
            <v>3-02-03-02</v>
          </cell>
          <cell r="C61" t="str">
            <v>3</v>
          </cell>
          <cell r="D61" t="str">
            <v>02</v>
          </cell>
          <cell r="E61" t="str">
            <v>03</v>
          </cell>
          <cell r="F61" t="str">
            <v>02</v>
          </cell>
          <cell r="G61">
            <v>225</v>
          </cell>
          <cell r="H61" t="str">
            <v>Specialty Products</v>
          </cell>
          <cell r="I61" t="str">
            <v>Commercial Kitchen</v>
          </cell>
          <cell r="J61" t="str">
            <v>Commercial Steam Cooker</v>
          </cell>
          <cell r="K61" t="str">
            <v>4 Pan</v>
          </cell>
          <cell r="L61" t="str">
            <v xml:space="preserve"> ENERGY STAR Commercial Steam Cookers 4 Pan</v>
          </cell>
          <cell r="M61">
            <v>1.5625E-2</v>
          </cell>
          <cell r="N61">
            <v>3.1250000000000028E-4</v>
          </cell>
        </row>
        <row r="62">
          <cell r="B62" t="str">
            <v>3-02-03-03</v>
          </cell>
          <cell r="C62" t="str">
            <v>3</v>
          </cell>
          <cell r="D62" t="str">
            <v>02</v>
          </cell>
          <cell r="E62" t="str">
            <v>03</v>
          </cell>
          <cell r="F62" t="str">
            <v>03</v>
          </cell>
          <cell r="G62">
            <v>226</v>
          </cell>
          <cell r="H62" t="str">
            <v>Specialty Products</v>
          </cell>
          <cell r="I62" t="str">
            <v>Commercial Kitchen</v>
          </cell>
          <cell r="J62" t="str">
            <v>Commercial Steam Cooker</v>
          </cell>
          <cell r="K62" t="str">
            <v>5 Pan</v>
          </cell>
          <cell r="L62" t="str">
            <v xml:space="preserve"> ENERGY STAR Commercial Steam Cookers 5 Pan</v>
          </cell>
          <cell r="M62">
            <v>1.5625E-2</v>
          </cell>
          <cell r="N62">
            <v>3.1250000000000028E-4</v>
          </cell>
        </row>
        <row r="63">
          <cell r="B63" t="str">
            <v>3-02-03-04</v>
          </cell>
          <cell r="C63" t="str">
            <v>3</v>
          </cell>
          <cell r="D63" t="str">
            <v>02</v>
          </cell>
          <cell r="E63" t="str">
            <v>03</v>
          </cell>
          <cell r="F63" t="str">
            <v>04</v>
          </cell>
          <cell r="G63">
            <v>227</v>
          </cell>
          <cell r="H63" t="str">
            <v>Specialty Products</v>
          </cell>
          <cell r="I63" t="str">
            <v>Commercial Kitchen</v>
          </cell>
          <cell r="J63" t="str">
            <v>Commercial Steam Cooker</v>
          </cell>
          <cell r="K63" t="str">
            <v>6 Pan</v>
          </cell>
          <cell r="L63" t="str">
            <v xml:space="preserve"> ENERGY STAR Commercial Steam Cookers 6 Pan</v>
          </cell>
          <cell r="M63">
            <v>1.5625E-2</v>
          </cell>
          <cell r="N63">
            <v>3.1250000000000028E-4</v>
          </cell>
        </row>
        <row r="64">
          <cell r="B64" t="str">
            <v>3-02-04-01</v>
          </cell>
          <cell r="C64" t="str">
            <v>3</v>
          </cell>
          <cell r="D64" t="str">
            <v>02</v>
          </cell>
          <cell r="E64" t="str">
            <v>04</v>
          </cell>
          <cell r="F64" t="str">
            <v>01</v>
          </cell>
          <cell r="G64">
            <v>229</v>
          </cell>
          <cell r="H64" t="str">
            <v>Specialty Products</v>
          </cell>
          <cell r="I64" t="str">
            <v>Commercial Kitchen</v>
          </cell>
          <cell r="J64" t="str">
            <v>Commercial Dishwasher</v>
          </cell>
          <cell r="K64" t="str">
            <v>Under Counter - Low Temp</v>
          </cell>
          <cell r="L64" t="str">
            <v xml:space="preserve"> ENERGY STAR Commercial Dishwasher - Under Counter, Low Temp</v>
          </cell>
          <cell r="M64">
            <v>1.2500000000000001E-2</v>
          </cell>
          <cell r="N64">
            <v>2.5000000000000022E-4</v>
          </cell>
        </row>
        <row r="65">
          <cell r="B65" t="str">
            <v>3-02-04-02</v>
          </cell>
          <cell r="C65" t="str">
            <v>3</v>
          </cell>
          <cell r="D65" t="str">
            <v>02</v>
          </cell>
          <cell r="E65" t="str">
            <v>04</v>
          </cell>
          <cell r="F65" t="str">
            <v>02</v>
          </cell>
          <cell r="G65">
            <v>230</v>
          </cell>
          <cell r="H65" t="str">
            <v>Specialty Products</v>
          </cell>
          <cell r="I65" t="str">
            <v>Commercial Kitchen</v>
          </cell>
          <cell r="J65" t="str">
            <v>Commercial Dishwasher</v>
          </cell>
          <cell r="K65" t="str">
            <v>Under Counter - High Temp</v>
          </cell>
          <cell r="L65" t="str">
            <v xml:space="preserve"> ENERGY STAR Commercial Dishwasher - Under Counter, High Temp</v>
          </cell>
          <cell r="M65">
            <v>1.2500000000000001E-2</v>
          </cell>
          <cell r="N65">
            <v>2.5000000000000022E-4</v>
          </cell>
        </row>
        <row r="66">
          <cell r="B66" t="str">
            <v>3-02-04-03</v>
          </cell>
          <cell r="C66" t="str">
            <v>3</v>
          </cell>
          <cell r="D66" t="str">
            <v>02</v>
          </cell>
          <cell r="E66" t="str">
            <v>04</v>
          </cell>
          <cell r="F66" t="str">
            <v>03</v>
          </cell>
          <cell r="G66">
            <v>231</v>
          </cell>
          <cell r="H66" t="str">
            <v>Specialty Products</v>
          </cell>
          <cell r="I66" t="str">
            <v>Commercial Kitchen</v>
          </cell>
          <cell r="J66" t="str">
            <v>Commercial Dishwasher</v>
          </cell>
          <cell r="K66" t="str">
            <v>Door Type - Low Temp</v>
          </cell>
          <cell r="L66" t="str">
            <v xml:space="preserve"> ENERGY STAR Commercial Dishwasher - Door Type, Low Temp</v>
          </cell>
          <cell r="M66">
            <v>1.2500000000000001E-2</v>
          </cell>
          <cell r="N66">
            <v>2.5000000000000022E-4</v>
          </cell>
        </row>
        <row r="67">
          <cell r="B67" t="str">
            <v>3-02-04-04</v>
          </cell>
          <cell r="C67" t="str">
            <v>3</v>
          </cell>
          <cell r="D67" t="str">
            <v>02</v>
          </cell>
          <cell r="E67" t="str">
            <v>04</v>
          </cell>
          <cell r="F67" t="str">
            <v>04</v>
          </cell>
          <cell r="G67">
            <v>232</v>
          </cell>
          <cell r="H67" t="str">
            <v>Specialty Products</v>
          </cell>
          <cell r="I67" t="str">
            <v>Commercial Kitchen</v>
          </cell>
          <cell r="J67" t="str">
            <v>Commercial Dishwasher</v>
          </cell>
          <cell r="K67" t="str">
            <v>Door Type - High Temp</v>
          </cell>
          <cell r="L67" t="str">
            <v xml:space="preserve"> ENERGY STAR Commercial Dishwasher - Door Type, High Temp</v>
          </cell>
          <cell r="M67">
            <v>1.2500000000000001E-2</v>
          </cell>
          <cell r="N67">
            <v>2.5000000000000022E-4</v>
          </cell>
        </row>
        <row r="68">
          <cell r="B68" t="str">
            <v>3-02-04-05</v>
          </cell>
          <cell r="C68" t="str">
            <v>3</v>
          </cell>
          <cell r="D68" t="str">
            <v>02</v>
          </cell>
          <cell r="E68" t="str">
            <v>04</v>
          </cell>
          <cell r="F68" t="str">
            <v>05</v>
          </cell>
          <cell r="G68">
            <v>233</v>
          </cell>
          <cell r="H68" t="str">
            <v>Specialty Products</v>
          </cell>
          <cell r="I68" t="str">
            <v>Commercial Kitchen</v>
          </cell>
          <cell r="J68" t="str">
            <v>Commercial Dishwasher</v>
          </cell>
          <cell r="K68" t="str">
            <v>Single Tank Conveyor - Low Temp</v>
          </cell>
          <cell r="L68" t="str">
            <v xml:space="preserve"> ENERGY STAR Commercial Dishwasher - Single Tank Conveyor, Low Temp</v>
          </cell>
          <cell r="M68">
            <v>1.2500000000000001E-2</v>
          </cell>
          <cell r="N68">
            <v>2.5000000000000022E-4</v>
          </cell>
        </row>
        <row r="69">
          <cell r="B69" t="str">
            <v>3-02-04-06</v>
          </cell>
          <cell r="C69" t="str">
            <v>3</v>
          </cell>
          <cell r="D69" t="str">
            <v>02</v>
          </cell>
          <cell r="E69" t="str">
            <v>04</v>
          </cell>
          <cell r="F69" t="str">
            <v>06</v>
          </cell>
          <cell r="G69">
            <v>234</v>
          </cell>
          <cell r="H69" t="str">
            <v>Specialty Products</v>
          </cell>
          <cell r="I69" t="str">
            <v>Commercial Kitchen</v>
          </cell>
          <cell r="J69" t="str">
            <v>Commercial Dishwasher</v>
          </cell>
          <cell r="K69" t="str">
            <v>Single Tank Conveyor - High Temp</v>
          </cell>
          <cell r="L69" t="str">
            <v xml:space="preserve"> ENERGY STAR Commercial Dishwasher - Single Tank Conveyor, High Temp</v>
          </cell>
          <cell r="M69">
            <v>1.2500000000000001E-2</v>
          </cell>
          <cell r="N69">
            <v>2.5000000000000022E-4</v>
          </cell>
        </row>
        <row r="70">
          <cell r="B70" t="str">
            <v>3-02-04-07</v>
          </cell>
          <cell r="C70" t="str">
            <v>3</v>
          </cell>
          <cell r="D70" t="str">
            <v>02</v>
          </cell>
          <cell r="E70" t="str">
            <v>04</v>
          </cell>
          <cell r="F70" t="str">
            <v>07</v>
          </cell>
          <cell r="G70">
            <v>235</v>
          </cell>
          <cell r="H70" t="str">
            <v>Specialty Products</v>
          </cell>
          <cell r="I70" t="str">
            <v>Commercial Kitchen</v>
          </cell>
          <cell r="J70" t="str">
            <v>Commercial Dishwasher</v>
          </cell>
          <cell r="K70" t="str">
            <v>Multi-Tank Conveyor - Low Temp</v>
          </cell>
          <cell r="L70" t="str">
            <v xml:space="preserve"> ENERGY STAR Commercial Dishwasher - Multi-Tank Conveyor, Low Temp</v>
          </cell>
          <cell r="M70">
            <v>1.2500000000000001E-2</v>
          </cell>
          <cell r="N70">
            <v>2.5000000000000022E-4</v>
          </cell>
        </row>
        <row r="71">
          <cell r="B71" t="str">
            <v>3-02-04-08</v>
          </cell>
          <cell r="C71" t="str">
            <v>3</v>
          </cell>
          <cell r="D71" t="str">
            <v>02</v>
          </cell>
          <cell r="E71" t="str">
            <v>04</v>
          </cell>
          <cell r="F71" t="str">
            <v>08</v>
          </cell>
          <cell r="G71">
            <v>236</v>
          </cell>
          <cell r="H71" t="str">
            <v>Specialty Products</v>
          </cell>
          <cell r="I71" t="str">
            <v>Commercial Kitchen</v>
          </cell>
          <cell r="J71" t="str">
            <v>Commercial Dishwasher</v>
          </cell>
          <cell r="K71" t="str">
            <v>Multi-Tank Conveyor - High Temp</v>
          </cell>
          <cell r="L71" t="str">
            <v xml:space="preserve"> ENERGY STAR Commercial Dishwasher - Multi-Tank Conveyor, High Temp</v>
          </cell>
          <cell r="M71">
            <v>1.2500000000000001E-2</v>
          </cell>
          <cell r="N71">
            <v>2.5000000000000022E-4</v>
          </cell>
        </row>
        <row r="72">
          <cell r="B72" t="str">
            <v>3-03-01-00</v>
          </cell>
          <cell r="C72" t="str">
            <v>3</v>
          </cell>
          <cell r="D72" t="str">
            <v>03</v>
          </cell>
          <cell r="E72" t="str">
            <v>01</v>
          </cell>
          <cell r="F72" t="str">
            <v>00</v>
          </cell>
          <cell r="G72">
            <v>228</v>
          </cell>
          <cell r="H72" t="str">
            <v>Specialty Products</v>
          </cell>
          <cell r="I72" t="str">
            <v>Clothes Washers</v>
          </cell>
          <cell r="J72" t="str">
            <v>Commercial Clothes Washer</v>
          </cell>
          <cell r="K72">
            <v>0</v>
          </cell>
          <cell r="L72" t="str">
            <v xml:space="preserve"> ENERGY STAR Commercial Clothes Washer</v>
          </cell>
          <cell r="M72">
            <v>0</v>
          </cell>
          <cell r="N72">
            <v>0</v>
          </cell>
        </row>
        <row r="73">
          <cell r="B73" t="str">
            <v>3-04-01-01</v>
          </cell>
          <cell r="C73" t="str">
            <v>3</v>
          </cell>
          <cell r="D73" t="str">
            <v>04</v>
          </cell>
          <cell r="E73" t="str">
            <v>01</v>
          </cell>
          <cell r="F73" t="str">
            <v>01</v>
          </cell>
          <cell r="G73">
            <v>239</v>
          </cell>
          <cell r="H73" t="str">
            <v>Specialty Products</v>
          </cell>
          <cell r="I73" t="str">
            <v>Cool Roof</v>
          </cell>
          <cell r="J73" t="str">
            <v xml:space="preserve"> Commercial Cool Roof </v>
          </cell>
          <cell r="K73" t="str">
            <v>60,000 ft² and less</v>
          </cell>
          <cell r="L73" t="str">
            <v xml:space="preserve"> Commercial Cool Roof - 60,000 ft² and less</v>
          </cell>
          <cell r="M73">
            <v>0</v>
          </cell>
          <cell r="N7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A9">
            <v>1</v>
          </cell>
          <cell r="B9">
            <v>2014</v>
          </cell>
          <cell r="C9">
            <v>3.0949999999999998E-2</v>
          </cell>
          <cell r="D9">
            <v>3.0949999999999998E-2</v>
          </cell>
          <cell r="E9">
            <v>0</v>
          </cell>
          <cell r="F9">
            <v>0</v>
          </cell>
          <cell r="G9">
            <v>20.58</v>
          </cell>
          <cell r="H9">
            <v>16.39</v>
          </cell>
          <cell r="I9">
            <v>36.97</v>
          </cell>
          <cell r="J9">
            <v>36.97</v>
          </cell>
        </row>
        <row r="10">
          <cell r="A10">
            <v>2</v>
          </cell>
          <cell r="B10">
            <v>2015</v>
          </cell>
          <cell r="C10">
            <v>3.805E-2</v>
          </cell>
          <cell r="D10">
            <v>6.6414628576754592E-2</v>
          </cell>
          <cell r="E10">
            <v>0</v>
          </cell>
          <cell r="F10">
            <v>0</v>
          </cell>
          <cell r="G10">
            <v>47.052</v>
          </cell>
          <cell r="H10">
            <v>16.829999999999998</v>
          </cell>
          <cell r="I10">
            <v>63.881999999999998</v>
          </cell>
          <cell r="J10">
            <v>63.881999999999998</v>
          </cell>
        </row>
        <row r="11">
          <cell r="A11">
            <v>3</v>
          </cell>
          <cell r="B11">
            <v>2016</v>
          </cell>
          <cell r="C11">
            <v>4.4569999999999999E-2</v>
          </cell>
          <cell r="D11">
            <v>0.10513362958378741</v>
          </cell>
          <cell r="E11">
            <v>0</v>
          </cell>
          <cell r="F11">
            <v>0</v>
          </cell>
          <cell r="G11">
            <v>41.48</v>
          </cell>
          <cell r="H11">
            <v>17.239999999999998</v>
          </cell>
          <cell r="I11">
            <v>58.72</v>
          </cell>
          <cell r="J11">
            <v>114.89343682147111</v>
          </cell>
        </row>
        <row r="12">
          <cell r="A12">
            <v>4</v>
          </cell>
          <cell r="B12">
            <v>2017</v>
          </cell>
          <cell r="C12">
            <v>4.743E-2</v>
          </cell>
          <cell r="D12">
            <v>0.14353753476720979</v>
          </cell>
          <cell r="E12">
            <v>0</v>
          </cell>
          <cell r="F12">
            <v>0</v>
          </cell>
          <cell r="G12">
            <v>34.950000000000003</v>
          </cell>
          <cell r="H12">
            <v>17.53</v>
          </cell>
          <cell r="I12">
            <v>52.480000000000004</v>
          </cell>
          <cell r="J12">
            <v>157.38630934995533</v>
          </cell>
        </row>
        <row r="13">
          <cell r="A13">
            <v>5</v>
          </cell>
          <cell r="B13">
            <v>2018</v>
          </cell>
          <cell r="C13">
            <v>4.8280000000000003E-2</v>
          </cell>
          <cell r="D13">
            <v>0.17997350010582394</v>
          </cell>
          <cell r="E13">
            <v>0</v>
          </cell>
          <cell r="F13">
            <v>0</v>
          </cell>
          <cell r="G13">
            <v>72.900000000000006</v>
          </cell>
          <cell r="H13">
            <v>17.8</v>
          </cell>
          <cell r="I13">
            <v>90.7</v>
          </cell>
          <cell r="J13">
            <v>225.83581341400469</v>
          </cell>
        </row>
        <row r="14">
          <cell r="A14">
            <v>6</v>
          </cell>
          <cell r="B14">
            <v>2019</v>
          </cell>
          <cell r="C14">
            <v>4.9059999999999999E-2</v>
          </cell>
          <cell r="D14">
            <v>0.21448241610914093</v>
          </cell>
          <cell r="E14">
            <v>0</v>
          </cell>
          <cell r="F14">
            <v>0</v>
          </cell>
          <cell r="G14">
            <v>78.67</v>
          </cell>
          <cell r="H14">
            <v>18.079999999999998</v>
          </cell>
          <cell r="I14">
            <v>96.75</v>
          </cell>
          <cell r="J14">
            <v>293.88998429294713</v>
          </cell>
        </row>
        <row r="15">
          <cell r="A15">
            <v>7</v>
          </cell>
          <cell r="B15">
            <v>2020</v>
          </cell>
          <cell r="C15">
            <v>5.7200000000000001E-2</v>
          </cell>
          <cell r="D15">
            <v>0.25198321822194453</v>
          </cell>
          <cell r="E15">
            <v>0</v>
          </cell>
          <cell r="F15">
            <v>0</v>
          </cell>
          <cell r="G15">
            <v>84.59</v>
          </cell>
          <cell r="H15">
            <v>18.350000000000001</v>
          </cell>
          <cell r="I15">
            <v>102.94</v>
          </cell>
          <cell r="J15">
            <v>361.3783159274227</v>
          </cell>
        </row>
        <row r="16">
          <cell r="A16">
            <v>8</v>
          </cell>
          <cell r="B16">
            <v>2021</v>
          </cell>
          <cell r="C16">
            <v>5.271E-2</v>
          </cell>
          <cell r="D16">
            <v>0.28419229667159895</v>
          </cell>
          <cell r="E16">
            <v>0</v>
          </cell>
          <cell r="F16">
            <v>0</v>
          </cell>
          <cell r="G16">
            <v>90.72</v>
          </cell>
          <cell r="H16">
            <v>18.62</v>
          </cell>
          <cell r="I16">
            <v>109.34</v>
          </cell>
          <cell r="J16">
            <v>428.19183589868459</v>
          </cell>
        </row>
        <row r="17">
          <cell r="A17">
            <v>9</v>
          </cell>
          <cell r="B17">
            <v>2022</v>
          </cell>
          <cell r="C17">
            <v>6.2939999999999996E-2</v>
          </cell>
          <cell r="D17">
            <v>0.32003929340292719</v>
          </cell>
          <cell r="E17">
            <v>0</v>
          </cell>
          <cell r="F17">
            <v>0</v>
          </cell>
          <cell r="G17">
            <v>97.09</v>
          </cell>
          <cell r="H17">
            <v>18.91</v>
          </cell>
          <cell r="I17">
            <v>116</v>
          </cell>
          <cell r="J17">
            <v>494.25875075146627</v>
          </cell>
        </row>
        <row r="18">
          <cell r="A18">
            <v>10</v>
          </cell>
          <cell r="B18">
            <v>2023</v>
          </cell>
          <cell r="C18">
            <v>6.4210000000000003E-2</v>
          </cell>
          <cell r="D18">
            <v>0.35412477717633789</v>
          </cell>
          <cell r="E18">
            <v>0</v>
          </cell>
          <cell r="F18">
            <v>0</v>
          </cell>
          <cell r="G18">
            <v>103.69</v>
          </cell>
          <cell r="H18">
            <v>19.190000000000001</v>
          </cell>
          <cell r="I18">
            <v>122.88</v>
          </cell>
          <cell r="J18">
            <v>559.48884335505932</v>
          </cell>
        </row>
        <row r="19">
          <cell r="A19">
            <v>11</v>
          </cell>
          <cell r="B19">
            <v>2024</v>
          </cell>
          <cell r="C19">
            <v>6.5640000000000004E-2</v>
          </cell>
          <cell r="D19">
            <v>0.38660179319142163</v>
          </cell>
          <cell r="E19">
            <v>0</v>
          </cell>
          <cell r="F19">
            <v>0</v>
          </cell>
          <cell r="G19">
            <v>110.53</v>
          </cell>
          <cell r="H19">
            <v>19.48</v>
          </cell>
          <cell r="I19">
            <v>130.01</v>
          </cell>
          <cell r="J19">
            <v>623.81451142515436</v>
          </cell>
        </row>
        <row r="20">
          <cell r="A20">
            <v>12</v>
          </cell>
          <cell r="B20">
            <v>2025</v>
          </cell>
          <cell r="C20">
            <v>6.6970000000000002E-2</v>
          </cell>
          <cell r="D20">
            <v>0.41748544167819474</v>
          </cell>
          <cell r="E20">
            <v>0</v>
          </cell>
          <cell r="F20">
            <v>0</v>
          </cell>
          <cell r="G20">
            <v>117.51</v>
          </cell>
          <cell r="H20">
            <v>19.77</v>
          </cell>
          <cell r="I20">
            <v>137.28</v>
          </cell>
          <cell r="J20">
            <v>687.12207099308341</v>
          </cell>
        </row>
        <row r="21">
          <cell r="A21">
            <v>13</v>
          </cell>
          <cell r="B21">
            <v>2026</v>
          </cell>
          <cell r="C21">
            <v>6.8099999999999994E-2</v>
          </cell>
          <cell r="D21">
            <v>0.44675634790678748</v>
          </cell>
          <cell r="E21">
            <v>0</v>
          </cell>
          <cell r="F21">
            <v>0</v>
          </cell>
          <cell r="G21">
            <v>124.74</v>
          </cell>
          <cell r="H21">
            <v>20.07</v>
          </cell>
          <cell r="I21">
            <v>144.81</v>
          </cell>
          <cell r="J21">
            <v>749.36465441397195</v>
          </cell>
        </row>
        <row r="22">
          <cell r="A22">
            <v>14</v>
          </cell>
          <cell r="B22">
            <v>2027</v>
          </cell>
          <cell r="C22">
            <v>6.9389999999999993E-2</v>
          </cell>
          <cell r="D22">
            <v>0.47455518949456904</v>
          </cell>
          <cell r="E22">
            <v>0</v>
          </cell>
          <cell r="F22">
            <v>0</v>
          </cell>
          <cell r="G22">
            <v>132.21</v>
          </cell>
          <cell r="H22">
            <v>20.37</v>
          </cell>
          <cell r="I22">
            <v>152.58000000000001</v>
          </cell>
          <cell r="J22">
            <v>810.49085774966454</v>
          </cell>
        </row>
        <row r="23">
          <cell r="A23">
            <v>15</v>
          </cell>
          <cell r="B23">
            <v>2028</v>
          </cell>
          <cell r="C23">
            <v>7.0660000000000001E-2</v>
          </cell>
          <cell r="D23">
            <v>0.50093940581433283</v>
          </cell>
          <cell r="E23">
            <v>0</v>
          </cell>
          <cell r="F23">
            <v>0</v>
          </cell>
          <cell r="G23">
            <v>139.94999999999999</v>
          </cell>
          <cell r="H23">
            <v>20.67</v>
          </cell>
          <cell r="I23">
            <v>160.62</v>
          </cell>
          <cell r="J23">
            <v>870.46584820084581</v>
          </cell>
        </row>
        <row r="24">
          <cell r="A24">
            <v>16</v>
          </cell>
          <cell r="B24">
            <v>2029</v>
          </cell>
          <cell r="C24">
            <v>7.2109999999999994E-2</v>
          </cell>
          <cell r="D24">
            <v>0.52603553932871661</v>
          </cell>
          <cell r="E24">
            <v>0</v>
          </cell>
          <cell r="F24">
            <v>0</v>
          </cell>
          <cell r="G24">
            <v>144.12</v>
          </cell>
          <cell r="H24">
            <v>20.98</v>
          </cell>
          <cell r="I24">
            <v>165.1</v>
          </cell>
          <cell r="J24">
            <v>927.92489192882761</v>
          </cell>
        </row>
        <row r="25">
          <cell r="A25">
            <v>17</v>
          </cell>
          <cell r="B25">
            <v>2030</v>
          </cell>
          <cell r="C25">
            <v>7.3120000000000004E-2</v>
          </cell>
          <cell r="D25">
            <v>0.54975409602124059</v>
          </cell>
          <cell r="E25">
            <v>0</v>
          </cell>
          <cell r="F25">
            <v>0</v>
          </cell>
          <cell r="G25">
            <v>147.15</v>
          </cell>
          <cell r="H25">
            <v>21.3</v>
          </cell>
          <cell r="I25">
            <v>168.45000000000002</v>
          </cell>
          <cell r="J25">
            <v>982.56645203352764</v>
          </cell>
        </row>
        <row r="26">
          <cell r="A26">
            <v>18</v>
          </cell>
          <cell r="B26">
            <v>2031</v>
          </cell>
          <cell r="C26">
            <v>7.4679999999999996E-2</v>
          </cell>
          <cell r="D26">
            <v>0.57233270275905923</v>
          </cell>
          <cell r="E26">
            <v>0</v>
          </cell>
          <cell r="F26">
            <v>0</v>
          </cell>
          <cell r="G26">
            <v>150.24</v>
          </cell>
          <cell r="H26">
            <v>21.6</v>
          </cell>
          <cell r="I26">
            <v>171.84</v>
          </cell>
          <cell r="J26">
            <v>1034.5202252234949</v>
          </cell>
        </row>
        <row r="27">
          <cell r="A27">
            <v>19</v>
          </cell>
          <cell r="B27">
            <v>2032</v>
          </cell>
          <cell r="C27">
            <v>7.671E-2</v>
          </cell>
          <cell r="D27">
            <v>0.59394921222961039</v>
          </cell>
          <cell r="E27">
            <v>0</v>
          </cell>
          <cell r="F27">
            <v>0</v>
          </cell>
          <cell r="G27">
            <v>153.38999999999999</v>
          </cell>
          <cell r="H27">
            <v>21.9</v>
          </cell>
          <cell r="I27">
            <v>175.29</v>
          </cell>
          <cell r="J27">
            <v>1083.9161050969522</v>
          </cell>
        </row>
        <row r="28">
          <cell r="A28">
            <v>20</v>
          </cell>
          <cell r="B28">
            <v>2033</v>
          </cell>
          <cell r="C28">
            <v>7.8890000000000002E-2</v>
          </cell>
          <cell r="D28">
            <v>0.61466952446506196</v>
          </cell>
          <cell r="E28">
            <v>0</v>
          </cell>
          <cell r="F28">
            <v>0</v>
          </cell>
          <cell r="G28">
            <v>156.62</v>
          </cell>
          <cell r="H28">
            <v>22.2</v>
          </cell>
          <cell r="I28">
            <v>178.82</v>
          </cell>
          <cell r="J28">
            <v>1130.8828465590316</v>
          </cell>
        </row>
        <row r="29">
          <cell r="A29">
            <v>21</v>
          </cell>
          <cell r="B29">
            <v>2034</v>
          </cell>
          <cell r="C29">
            <v>7.9089999999999994E-2</v>
          </cell>
          <cell r="D29">
            <v>0.63403092055476762</v>
          </cell>
          <cell r="E29">
            <v>0</v>
          </cell>
          <cell r="F29">
            <v>0</v>
          </cell>
          <cell r="G29">
            <v>159.9</v>
          </cell>
          <cell r="H29">
            <v>22.52</v>
          </cell>
          <cell r="I29">
            <v>182.42000000000002</v>
          </cell>
          <cell r="J29">
            <v>1175.5396410296867</v>
          </cell>
        </row>
        <row r="30">
          <cell r="A30">
            <v>22</v>
          </cell>
          <cell r="B30">
            <v>2035</v>
          </cell>
          <cell r="C30">
            <v>8.1089999999999995E-2</v>
          </cell>
          <cell r="D30">
            <v>0.6525331111029532</v>
          </cell>
          <cell r="E30">
            <v>0</v>
          </cell>
          <cell r="F30">
            <v>0</v>
          </cell>
          <cell r="G30">
            <v>163.26</v>
          </cell>
          <cell r="H30">
            <v>22.83</v>
          </cell>
          <cell r="I30">
            <v>186.08999999999997</v>
          </cell>
          <cell r="J30">
            <v>1217.9995329906171</v>
          </cell>
        </row>
      </sheetData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DSM-Settlement Rates Rev"/>
      <sheetName val="2018 DSM-Settlement Rates Rev"/>
      <sheetName val="Billing Units"/>
      <sheetName val="TITLE PAGE"/>
      <sheetName val="3 DSM - Settlement Rate Design"/>
      <sheetName val="2018 DSM - Settlement Rates"/>
      <sheetName val="2019 DSM - Settlement Rates"/>
      <sheetName val="Attach JCW-2S "/>
      <sheetName val="Attach JCW-3 3 Year Targets"/>
      <sheetName val="Attach JCW-4S"/>
      <sheetName val="Attach JCW-5S"/>
      <sheetName val="Attach JCW-6 3 YR Total BC Rev "/>
      <sheetName val="Attach JCW-6S"/>
      <sheetName val="Attach JCW-7 Lifetime Save Rev"/>
      <sheetName val="Attach JCW-7 Lifetime Save Rev."/>
      <sheetName val="Attach JCW-9 2017 NLR"/>
      <sheetName val="Attach JCW-2 2016 Plan"/>
      <sheetName val="EECO 3 Yr Costs Workpaper"/>
      <sheetName val="Attach JCW-10 2018 NLR"/>
      <sheetName val="Attach JCW-11 2019 NLR"/>
      <sheetName val="Attach JCW-12S"/>
      <sheetName val="Attach JCW-13S"/>
      <sheetName val="Attach JCW-14S"/>
      <sheetName val="Attach JCW-15S"/>
      <sheetName val="Attach JCW-32 Hist. Perf."/>
      <sheetName val="PES WP-2S"/>
      <sheetName val="Work Energy Management"/>
      <sheetName val="3 Yr Work Direct Install"/>
      <sheetName val="3 Yr Work Prescriptive Rebates"/>
      <sheetName val="3 Yr Work Custom Rebates"/>
      <sheetName val="3 Yr. Home Energy Mgmt"/>
      <sheetName val="3 Yr. Home Energy Engagement"/>
      <sheetName val="3 Yr.Home Online Energy Kits"/>
      <sheetName val="3 Year Res. Weatherproof"/>
      <sheetName val="Internal Auditor Labor"/>
      <sheetName val="3 Year IQW"/>
      <sheetName val="3 Yr Res. Home Energy Products"/>
      <sheetName val="3 Yr. Home Appliance Recycle"/>
      <sheetName val="3 Yr Home New Construction"/>
      <sheetName val="3 Yr Schools Education"/>
      <sheetName val="DSM Plan Avoided Cost Workpaper"/>
      <sheetName val="BC By Year WP-MMP_IM Scores"/>
      <sheetName val="IRP WP"/>
      <sheetName val="2015 Cum Ver. NLR ML"/>
      <sheetName val="IM EECO BC Scores"/>
      <sheetName val="WEM Depr CC WP"/>
      <sheetName val="EECO Deployment 3 Workpaper"/>
      <sheetName val="EECO Deployment 4 Workpaper"/>
      <sheetName val="Deployment 1 &amp; 2 Workpaper"/>
      <sheetName val="EECO 2015 Consumption Workpaper"/>
      <sheetName val="EECO Existing CC Depr Workpaper"/>
      <sheetName val="EECO New CC Depr Workpaper"/>
      <sheetName val="EECO Station Demands"/>
      <sheetName val="2017 DSM in 2015 Forecast"/>
      <sheetName val="I&amp;M IN Forecast Energy Sales"/>
      <sheetName val="2015 Pgm Spend"/>
      <sheetName val="2015 Final Scorecard Verified"/>
      <sheetName val="WP 2016 EECO kWh Forecast"/>
      <sheetName val="2016 IQ Weatherproofing"/>
      <sheetName val="2016 Home Comfort &amp; Eff. Pilot"/>
      <sheetName val="2016 Peak Reduction"/>
      <sheetName val="2016 Res. Weatherproofing"/>
      <sheetName val="2014 Y 5 Core Plus EM&amp;V Summary"/>
      <sheetName val="PY 5 Weather EM&amp;V"/>
      <sheetName val="2014 PY 5 Core EM&amp;V Summary"/>
      <sheetName val="Core Plus EM&amp;V Deemed PY 5"/>
      <sheetName val="2015 Progress Report"/>
      <sheetName val="2015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">
          <cell r="B3">
            <v>37.939060211181641</v>
          </cell>
        </row>
        <row r="4">
          <cell r="B4">
            <v>24.50023078918457</v>
          </cell>
        </row>
        <row r="5">
          <cell r="B5">
            <v>30.950868911743164</v>
          </cell>
        </row>
        <row r="7">
          <cell r="B7">
            <v>1.5586112887246161E-2</v>
          </cell>
        </row>
        <row r="9">
          <cell r="B9">
            <v>85.048333333333332</v>
          </cell>
        </row>
        <row r="16">
          <cell r="B16">
            <v>16.388635015465297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-JMS-2"/>
      <sheetName val="WP JMS-3 -Adj Summary - NOI"/>
      <sheetName val="WP JMS-4 Adj Summary - RB"/>
      <sheetName val="OR-1"/>
      <sheetName val="WP-JMS-5 Pg 1"/>
      <sheetName val="WP-JMS-5 Pg 2"/>
      <sheetName val="OR-2"/>
      <sheetName val="WP-JMS-6"/>
      <sheetName val="OR-3"/>
      <sheetName val="WP-JMS-15"/>
      <sheetName val="OR-4"/>
      <sheetName val="WP-JMS-16 Pg 1"/>
      <sheetName val="WP-JMS-16 Pg 2"/>
      <sheetName val="OR-5"/>
      <sheetName val="WP-JMS-17"/>
      <sheetName val="OR-6"/>
      <sheetName val="WP-JMS-7"/>
      <sheetName val="OR-7"/>
      <sheetName val="WP-JMS-18"/>
      <sheetName val="Inputs from Capital Riders"/>
      <sheetName val="O&amp;M 1"/>
      <sheetName val="O&amp;M 2"/>
      <sheetName val="O&amp;M 3"/>
      <sheetName val="O&amp;M 4"/>
      <sheetName val="WP-AJW-1 Pg 1"/>
      <sheetName val="O&amp;M 5"/>
      <sheetName val="DEP 1"/>
      <sheetName val="WP-JMS-10"/>
      <sheetName val="DEP 2"/>
      <sheetName val="WP-JMS-11"/>
      <sheetName val="DEP 3"/>
      <sheetName val="RB 1"/>
      <sheetName val="WP-JLB-4 Page 1"/>
      <sheetName val="WP-JLB-4 Page 2"/>
      <sheetName val="RB 2"/>
      <sheetName val="WP RB-2"/>
      <sheetName val="RB 3"/>
      <sheetName val="WP-JMS-8 Pg 1 Steam Accum Adj"/>
      <sheetName val="WP-JMS-8 Pg 2 Nuke Accum Adj"/>
      <sheetName val="WP-JMS-8 Pg 3 Hyd,Oth Gen Adj"/>
      <sheetName val="WP-JMS-8 Pg 4 Non Gen Plant Adj"/>
      <sheetName val="WP-JMS-8 Pg 5 Steam EPIS Act"/>
      <sheetName val="WP-JMS-8 Pg 6 Nuke EPIS Act"/>
      <sheetName val="WP-JMS-8 Pg 7 EPIS Activity"/>
      <sheetName val="RB 4"/>
      <sheetName val="RB 5"/>
      <sheetName val="WP-JMS-9 Pg 1 Steam Accum Adj"/>
      <sheetName val="WP-JMS-9 Pg 2 Nuke Accum Adj"/>
      <sheetName val="WP-JMS-9 Pg 3 Hyd,Oth Gen Accum"/>
      <sheetName val="WP-JMS-9 Pg 4 Non Gen Plant Acc"/>
      <sheetName val="RB 6"/>
      <sheetName val="RB 7"/>
      <sheetName val="RB 8"/>
      <sheetName val="RB 9"/>
      <sheetName val="RB 10"/>
      <sheetName val="RB 11"/>
      <sheetName val="RB 12"/>
      <sheetName val="DEF 1"/>
      <sheetName val="DEF 2"/>
      <sheetName val="DEF 3"/>
      <sheetName val="DEF 4"/>
      <sheetName val="RIDER-1"/>
      <sheetName val="WP-CMH-13"/>
      <sheetName val="RIDER-2"/>
      <sheetName val="WP-CMH-14"/>
      <sheetName val="RIDER-3"/>
      <sheetName val="WP-CMH-15"/>
      <sheetName val="Template"/>
      <sheetName val="Inputs from J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3">
          <cell r="B3">
            <v>0.65210290000000004</v>
          </cell>
        </row>
        <row r="4">
          <cell r="B4">
            <v>0.63768320000000001</v>
          </cell>
        </row>
        <row r="5">
          <cell r="B5">
            <v>0.8189071</v>
          </cell>
        </row>
        <row r="6">
          <cell r="B6">
            <v>0.81794869999999997</v>
          </cell>
        </row>
        <row r="7">
          <cell r="B7">
            <v>0.78286909999999998</v>
          </cell>
        </row>
        <row r="8">
          <cell r="B8">
            <v>0.67658169999999995</v>
          </cell>
        </row>
        <row r="9">
          <cell r="B9">
            <v>0.993704685965628</v>
          </cell>
        </row>
        <row r="10">
          <cell r="B10">
            <v>0.802344899024103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Main"/>
      <sheetName val="Change Log"/>
      <sheetName val="Sys Mgr List"/>
      <sheetName val="Outage Years"/>
      <sheetName val="Event Functions"/>
      <sheetName val="Waterfall"/>
      <sheetName val="Outage Scope"/>
      <sheetName val="Status Roset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assumptions"/>
      <sheetName val="avoided costs"/>
      <sheetName val="2017_nominal values"/>
      <sheetName val="2018_Nominal Values"/>
      <sheetName val="2019_Nominal Values"/>
      <sheetName val="3_Yr_Benefit Cost Scores"/>
      <sheetName val="2019_Program Data"/>
      <sheetName val="3 Yr Plan Pgm Tables"/>
      <sheetName val="2017_program data"/>
      <sheetName val="2018_Program Data"/>
      <sheetName val="2016 Pgm Tables"/>
      <sheetName val="EECO"/>
      <sheetName val="wacc"/>
      <sheetName val="retail rates"/>
      <sheetName val="peak reduction"/>
      <sheetName val="compare"/>
      <sheetName val="2016 WACC"/>
    </sheetNames>
    <sheetDataSet>
      <sheetData sheetId="0">
        <row r="1">
          <cell r="B1">
            <v>7.5818776789492753E-2</v>
          </cell>
        </row>
      </sheetData>
      <sheetData sheetId="1"/>
      <sheetData sheetId="2">
        <row r="55">
          <cell r="C55">
            <v>0</v>
          </cell>
        </row>
      </sheetData>
      <sheetData sheetId="3"/>
      <sheetData sheetId="4"/>
      <sheetData sheetId="5"/>
      <sheetData sheetId="6"/>
      <sheetData sheetId="7"/>
      <sheetData sheetId="8">
        <row r="3">
          <cell r="A3" t="str">
            <v>Home Energy Products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tabSelected="1" workbookViewId="0">
      <selection activeCell="B7" sqref="B7"/>
    </sheetView>
  </sheetViews>
  <sheetFormatPr defaultRowHeight="15" x14ac:dyDescent="0.25"/>
  <sheetData>
    <row r="3" spans="2:2" x14ac:dyDescent="0.25">
      <c r="B3" t="s">
        <v>0</v>
      </c>
    </row>
    <row r="4" spans="2:2" x14ac:dyDescent="0.25">
      <c r="B4" t="s">
        <v>102</v>
      </c>
    </row>
    <row r="5" spans="2:2" x14ac:dyDescent="0.25">
      <c r="B5" t="s">
        <v>223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41"/>
  <sheetViews>
    <sheetView zoomScaleNormal="100" workbookViewId="0"/>
  </sheetViews>
  <sheetFormatPr defaultColWidth="8.7109375" defaultRowHeight="15" x14ac:dyDescent="0.25"/>
  <cols>
    <col min="1" max="1" width="9.85546875" style="29" customWidth="1"/>
    <col min="2" max="2" width="6.140625" style="29" customWidth="1"/>
    <col min="3" max="3" width="85.85546875" style="29" customWidth="1"/>
    <col min="4" max="4" width="25" style="29" customWidth="1"/>
    <col min="5" max="5" width="63.42578125" style="29" customWidth="1"/>
    <col min="6" max="6" width="7.42578125" style="29" customWidth="1"/>
    <col min="7" max="7" width="5.7109375" style="29" customWidth="1"/>
    <col min="8" max="8" width="6.5703125" style="29" customWidth="1"/>
    <col min="9" max="22" width="6" style="29" customWidth="1"/>
    <col min="23" max="16384" width="8.7109375" style="29"/>
  </cols>
  <sheetData>
    <row r="1" spans="1:11" x14ac:dyDescent="0.25">
      <c r="A1" s="28" t="s">
        <v>127</v>
      </c>
    </row>
    <row r="2" spans="1:11" x14ac:dyDescent="0.25">
      <c r="A2" s="29" t="s">
        <v>103</v>
      </c>
    </row>
    <row r="3" spans="1:11" x14ac:dyDescent="0.25">
      <c r="A3" s="138" t="s">
        <v>202</v>
      </c>
    </row>
    <row r="5" spans="1:11" x14ac:dyDescent="0.25">
      <c r="A5" s="30" t="s">
        <v>104</v>
      </c>
      <c r="B5" s="159" t="s">
        <v>201</v>
      </c>
      <c r="C5" s="159"/>
      <c r="D5" s="159"/>
      <c r="E5" s="159"/>
    </row>
    <row r="6" spans="1:11" x14ac:dyDescent="0.25">
      <c r="B6" s="159"/>
      <c r="C6" s="159"/>
      <c r="D6" s="159"/>
      <c r="E6" s="159"/>
      <c r="F6" s="137"/>
      <c r="G6" s="137"/>
      <c r="H6" s="137"/>
      <c r="I6" s="137"/>
      <c r="J6" s="137"/>
      <c r="K6" s="137"/>
    </row>
    <row r="7" spans="1:11" x14ac:dyDescent="0.25">
      <c r="B7" s="159"/>
      <c r="C7" s="159"/>
      <c r="D7" s="159"/>
      <c r="E7" s="159"/>
      <c r="F7" s="137"/>
      <c r="G7" s="137"/>
      <c r="H7" s="137"/>
      <c r="I7" s="137"/>
      <c r="J7" s="137"/>
      <c r="K7" s="137"/>
    </row>
    <row r="8" spans="1:11" x14ac:dyDescent="0.25">
      <c r="B8" s="159"/>
      <c r="C8" s="159"/>
      <c r="D8" s="159"/>
      <c r="E8" s="159"/>
    </row>
    <row r="9" spans="1:11" x14ac:dyDescent="0.25">
      <c r="B9" s="159"/>
      <c r="C9" s="159"/>
      <c r="D9" s="159"/>
      <c r="E9" s="159"/>
    </row>
    <row r="11" spans="1:11" x14ac:dyDescent="0.25">
      <c r="A11" s="158" t="s">
        <v>105</v>
      </c>
      <c r="B11" s="158"/>
      <c r="C11" s="31" t="s">
        <v>106</v>
      </c>
      <c r="D11" s="31" t="s">
        <v>107</v>
      </c>
      <c r="E11" s="32" t="s">
        <v>108</v>
      </c>
    </row>
    <row r="12" spans="1:11" x14ac:dyDescent="0.25">
      <c r="A12" s="29">
        <v>1</v>
      </c>
      <c r="C12" s="30" t="s">
        <v>109</v>
      </c>
    </row>
    <row r="13" spans="1:11" x14ac:dyDescent="0.25">
      <c r="B13" s="29" t="s">
        <v>110</v>
      </c>
      <c r="C13" s="29" t="s">
        <v>195</v>
      </c>
      <c r="D13" s="141">
        <f>'PJM - non NITS'!H47</f>
        <v>23967414</v>
      </c>
      <c r="E13" s="151" t="s">
        <v>214</v>
      </c>
    </row>
    <row r="14" spans="1:11" x14ac:dyDescent="0.25">
      <c r="B14" s="29" t="s">
        <v>111</v>
      </c>
      <c r="C14" s="29" t="s">
        <v>194</v>
      </c>
      <c r="D14" s="141">
        <f>'PJM - non NITS'!H46</f>
        <v>10548689</v>
      </c>
      <c r="E14" s="151" t="s">
        <v>215</v>
      </c>
    </row>
    <row r="15" spans="1:11" x14ac:dyDescent="0.25">
      <c r="B15" s="29" t="s">
        <v>112</v>
      </c>
      <c r="C15" s="29" t="s">
        <v>196</v>
      </c>
      <c r="D15" s="142">
        <f>'PJM - non NITS'!H48</f>
        <v>14127330</v>
      </c>
      <c r="E15" s="151" t="s">
        <v>214</v>
      </c>
    </row>
    <row r="16" spans="1:11" x14ac:dyDescent="0.25">
      <c r="A16" s="29" t="s">
        <v>113</v>
      </c>
      <c r="B16" s="29" t="s">
        <v>114</v>
      </c>
      <c r="C16" s="29" t="s">
        <v>6</v>
      </c>
      <c r="D16" s="36">
        <f>SUM(D13:D15)</f>
        <v>48643433</v>
      </c>
      <c r="E16" s="29" t="s">
        <v>115</v>
      </c>
    </row>
    <row r="17" spans="1:5" x14ac:dyDescent="0.25">
      <c r="D17" s="36"/>
    </row>
    <row r="18" spans="1:5" x14ac:dyDescent="0.25">
      <c r="A18" s="29">
        <v>2</v>
      </c>
      <c r="C18" s="30" t="s">
        <v>116</v>
      </c>
    </row>
    <row r="19" spans="1:5" x14ac:dyDescent="0.25">
      <c r="B19" s="29" t="s">
        <v>110</v>
      </c>
      <c r="C19" s="29" t="s">
        <v>209</v>
      </c>
      <c r="D19" s="33">
        <v>0.67061839999999995</v>
      </c>
      <c r="E19" s="29" t="s">
        <v>204</v>
      </c>
    </row>
    <row r="20" spans="1:5" x14ac:dyDescent="0.25">
      <c r="A20" s="29" t="s">
        <v>113</v>
      </c>
      <c r="B20" s="29" t="s">
        <v>111</v>
      </c>
      <c r="C20" s="29" t="s">
        <v>210</v>
      </c>
      <c r="D20" s="139">
        <v>0.69452020000000003</v>
      </c>
      <c r="E20" s="29" t="s">
        <v>204</v>
      </c>
    </row>
    <row r="21" spans="1:5" x14ac:dyDescent="0.25">
      <c r="B21" s="29" t="s">
        <v>112</v>
      </c>
      <c r="C21" s="29" t="s">
        <v>205</v>
      </c>
      <c r="D21" s="33">
        <v>0.82926560000000005</v>
      </c>
      <c r="E21" s="29" t="s">
        <v>204</v>
      </c>
    </row>
    <row r="22" spans="1:5" x14ac:dyDescent="0.25">
      <c r="B22" s="29" t="s">
        <v>114</v>
      </c>
      <c r="C22" s="29" t="s">
        <v>206</v>
      </c>
      <c r="D22" s="33">
        <v>0.82872659999999998</v>
      </c>
      <c r="E22" s="29" t="s">
        <v>204</v>
      </c>
    </row>
    <row r="24" spans="1:5" x14ac:dyDescent="0.25">
      <c r="A24" s="29">
        <v>3</v>
      </c>
      <c r="C24" s="28" t="s">
        <v>121</v>
      </c>
      <c r="D24" s="34">
        <v>1</v>
      </c>
      <c r="E24" s="29" t="s">
        <v>207</v>
      </c>
    </row>
    <row r="26" spans="1:5" x14ac:dyDescent="0.25">
      <c r="A26" s="29">
        <v>4</v>
      </c>
      <c r="C26" s="30" t="s">
        <v>122</v>
      </c>
    </row>
    <row r="27" spans="1:5" x14ac:dyDescent="0.25">
      <c r="B27" s="29" t="s">
        <v>110</v>
      </c>
      <c r="C27" s="29" t="s">
        <v>41</v>
      </c>
      <c r="D27" s="135">
        <v>2.1513500000000001E-4</v>
      </c>
      <c r="E27" s="35" t="s">
        <v>123</v>
      </c>
    </row>
    <row r="28" spans="1:5" x14ac:dyDescent="0.25">
      <c r="B28" s="29" t="s">
        <v>111</v>
      </c>
      <c r="C28" s="29" t="s">
        <v>42</v>
      </c>
      <c r="D28" s="135">
        <v>2.14942E-4</v>
      </c>
      <c r="E28" s="35" t="s">
        <v>123</v>
      </c>
    </row>
    <row r="29" spans="1:5" x14ac:dyDescent="0.25">
      <c r="B29" s="29" t="s">
        <v>112</v>
      </c>
      <c r="C29" s="29" t="s">
        <v>43</v>
      </c>
      <c r="D29" s="135">
        <v>1.62404E-4</v>
      </c>
      <c r="E29" s="35" t="s">
        <v>123</v>
      </c>
    </row>
    <row r="30" spans="1:5" x14ac:dyDescent="0.25">
      <c r="B30" s="29" t="s">
        <v>114</v>
      </c>
      <c r="C30" s="29" t="s">
        <v>124</v>
      </c>
      <c r="D30" s="135">
        <v>1.40476E-4</v>
      </c>
      <c r="E30" s="35" t="s">
        <v>123</v>
      </c>
    </row>
    <row r="31" spans="1:5" x14ac:dyDescent="0.25">
      <c r="B31" s="29" t="s">
        <v>117</v>
      </c>
      <c r="C31" s="29" t="s">
        <v>46</v>
      </c>
      <c r="D31" s="135">
        <v>1.9674199999999999E-4</v>
      </c>
      <c r="E31" s="35" t="s">
        <v>123</v>
      </c>
    </row>
    <row r="32" spans="1:5" x14ac:dyDescent="0.25">
      <c r="B32" s="29" t="s">
        <v>118</v>
      </c>
      <c r="C32" s="29" t="s">
        <v>47</v>
      </c>
      <c r="D32" s="135">
        <v>1.2059E-4</v>
      </c>
      <c r="E32" s="35" t="s">
        <v>123</v>
      </c>
    </row>
    <row r="33" spans="1:5" x14ac:dyDescent="0.25">
      <c r="B33" s="29" t="s">
        <v>119</v>
      </c>
      <c r="C33" s="29" t="s">
        <v>48</v>
      </c>
      <c r="D33" s="135">
        <v>1.1842599999999999E-4</v>
      </c>
      <c r="E33" s="35" t="s">
        <v>123</v>
      </c>
    </row>
    <row r="34" spans="1:5" x14ac:dyDescent="0.25">
      <c r="B34" s="29" t="s">
        <v>120</v>
      </c>
      <c r="C34" s="29" t="s">
        <v>49</v>
      </c>
      <c r="D34" s="135">
        <v>2.0274299999999999E-4</v>
      </c>
      <c r="E34" s="35" t="s">
        <v>123</v>
      </c>
    </row>
    <row r="35" spans="1:5" x14ac:dyDescent="0.25">
      <c r="B35" s="29" t="s">
        <v>125</v>
      </c>
      <c r="C35" s="29" t="s">
        <v>50</v>
      </c>
      <c r="D35" s="135">
        <v>9.7699999999999996E-6</v>
      </c>
      <c r="E35" s="35" t="s">
        <v>123</v>
      </c>
    </row>
    <row r="36" spans="1:5" x14ac:dyDescent="0.25">
      <c r="B36" s="29" t="s">
        <v>126</v>
      </c>
      <c r="C36" s="29" t="s">
        <v>51</v>
      </c>
      <c r="D36" s="135">
        <v>1.0151E-5</v>
      </c>
      <c r="E36" s="35" t="s">
        <v>123</v>
      </c>
    </row>
    <row r="38" spans="1:5" x14ac:dyDescent="0.25">
      <c r="A38" s="29">
        <v>5</v>
      </c>
      <c r="C38" s="30" t="s">
        <v>203</v>
      </c>
    </row>
    <row r="39" spans="1:5" x14ac:dyDescent="0.25">
      <c r="B39" s="29" t="s">
        <v>110</v>
      </c>
      <c r="C39" s="29" t="s">
        <v>216</v>
      </c>
      <c r="D39" s="152">
        <v>1306835</v>
      </c>
      <c r="E39" s="29" t="s">
        <v>217</v>
      </c>
    </row>
    <row r="40" spans="1:5" x14ac:dyDescent="0.25">
      <c r="B40" s="29" t="s">
        <v>111</v>
      </c>
      <c r="C40" s="29" t="s">
        <v>218</v>
      </c>
      <c r="D40" s="153">
        <v>-944685.36642000021</v>
      </c>
      <c r="E40" s="29" t="s">
        <v>217</v>
      </c>
    </row>
    <row r="41" spans="1:5" x14ac:dyDescent="0.25">
      <c r="A41" s="151"/>
      <c r="B41" s="29" t="s">
        <v>112</v>
      </c>
      <c r="C41" s="29" t="s">
        <v>219</v>
      </c>
      <c r="D41" s="152">
        <f>D39-D40</f>
        <v>2251520.3664200003</v>
      </c>
      <c r="E41" s="151"/>
    </row>
  </sheetData>
  <mergeCells count="2">
    <mergeCell ref="A11:B11"/>
    <mergeCell ref="B5:E9"/>
  </mergeCells>
  <pageMargins left="0.7" right="0.7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/>
  </sheetViews>
  <sheetFormatPr defaultColWidth="9.140625" defaultRowHeight="12.75" x14ac:dyDescent="0.2"/>
  <cols>
    <col min="1" max="1" width="6" style="39" customWidth="1"/>
    <col min="2" max="2" width="78.42578125" style="39" customWidth="1"/>
    <col min="3" max="3" width="27.85546875" style="39" customWidth="1"/>
    <col min="4" max="4" width="16.85546875" style="39" bestFit="1" customWidth="1"/>
    <col min="5" max="5" width="16.42578125" style="84" customWidth="1"/>
    <col min="6" max="6" width="16.85546875" style="84" bestFit="1" customWidth="1"/>
    <col min="7" max="7" width="15.7109375" style="39" customWidth="1"/>
    <col min="8" max="8" width="14.140625" style="39" customWidth="1"/>
    <col min="9" max="11" width="9.140625" style="39"/>
    <col min="12" max="12" width="11.5703125" style="39" bestFit="1" customWidth="1"/>
    <col min="13" max="16384" width="9.140625" style="39"/>
  </cols>
  <sheetData>
    <row r="1" spans="1:8" x14ac:dyDescent="0.2">
      <c r="B1" s="40"/>
      <c r="C1" s="40"/>
      <c r="D1" s="40"/>
      <c r="E1" s="40"/>
      <c r="F1" s="40"/>
      <c r="G1" s="42"/>
      <c r="H1" s="41" t="s">
        <v>0</v>
      </c>
    </row>
    <row r="2" spans="1:8" x14ac:dyDescent="0.2">
      <c r="B2" s="40"/>
      <c r="C2" s="40"/>
      <c r="D2" s="40"/>
      <c r="E2" s="40"/>
      <c r="F2" s="40"/>
      <c r="G2" s="42"/>
      <c r="H2" s="41" t="s">
        <v>60</v>
      </c>
    </row>
    <row r="3" spans="1:8" x14ac:dyDescent="0.2">
      <c r="B3" s="40"/>
      <c r="C3" s="40"/>
      <c r="D3" s="40"/>
      <c r="E3" s="40"/>
      <c r="F3" s="40"/>
      <c r="G3" s="42"/>
      <c r="H3" s="41" t="s">
        <v>53</v>
      </c>
    </row>
    <row r="4" spans="1:8" x14ac:dyDescent="0.2">
      <c r="B4" s="114"/>
      <c r="C4" s="114"/>
      <c r="D4" s="114"/>
      <c r="E4" s="114"/>
      <c r="F4" s="114"/>
      <c r="G4" s="114"/>
      <c r="H4" s="134" t="s">
        <v>198</v>
      </c>
    </row>
    <row r="5" spans="1:8" x14ac:dyDescent="0.2">
      <c r="A5" s="161" t="s">
        <v>0</v>
      </c>
      <c r="B5" s="161"/>
      <c r="C5" s="161"/>
      <c r="D5" s="161"/>
      <c r="E5" s="161"/>
      <c r="F5" s="161"/>
      <c r="G5" s="161"/>
      <c r="H5" s="161"/>
    </row>
    <row r="6" spans="1:8" x14ac:dyDescent="0.2">
      <c r="A6" s="161" t="s">
        <v>1</v>
      </c>
      <c r="B6" s="161"/>
      <c r="C6" s="161"/>
      <c r="D6" s="161"/>
      <c r="E6" s="161"/>
      <c r="F6" s="161"/>
      <c r="G6" s="161"/>
      <c r="H6" s="161"/>
    </row>
    <row r="7" spans="1:8" x14ac:dyDescent="0.2">
      <c r="A7" s="161" t="s">
        <v>61</v>
      </c>
      <c r="B7" s="161"/>
      <c r="C7" s="161"/>
      <c r="D7" s="161"/>
      <c r="E7" s="161"/>
      <c r="F7" s="161"/>
      <c r="G7" s="161"/>
      <c r="H7" s="161"/>
    </row>
    <row r="8" spans="1:8" x14ac:dyDescent="0.2">
      <c r="A8" s="163" t="s">
        <v>199</v>
      </c>
      <c r="B8" s="163"/>
      <c r="C8" s="163"/>
      <c r="D8" s="163"/>
      <c r="E8" s="163"/>
      <c r="F8" s="163"/>
      <c r="G8" s="163"/>
      <c r="H8" s="163"/>
    </row>
    <row r="9" spans="1:8" x14ac:dyDescent="0.2">
      <c r="A9" s="161" t="s">
        <v>96</v>
      </c>
      <c r="B9" s="161"/>
      <c r="C9" s="161"/>
      <c r="D9" s="161"/>
      <c r="E9" s="161"/>
      <c r="F9" s="161"/>
      <c r="G9" s="161"/>
      <c r="H9" s="161"/>
    </row>
    <row r="10" spans="1:8" x14ac:dyDescent="0.2">
      <c r="B10" s="40"/>
      <c r="C10" s="40"/>
      <c r="D10" s="40"/>
      <c r="E10" s="40"/>
      <c r="F10" s="40"/>
      <c r="G10" s="42"/>
      <c r="H10" s="40"/>
    </row>
    <row r="11" spans="1:8" ht="25.5" x14ac:dyDescent="0.2">
      <c r="A11" s="43" t="s">
        <v>130</v>
      </c>
      <c r="B11" s="44"/>
      <c r="C11" s="44" t="s">
        <v>129</v>
      </c>
      <c r="D11" s="43" t="s">
        <v>186</v>
      </c>
      <c r="E11" s="43" t="s">
        <v>187</v>
      </c>
      <c r="F11" s="45" t="s">
        <v>54</v>
      </c>
      <c r="G11" s="43" t="s">
        <v>55</v>
      </c>
      <c r="H11" s="46" t="s">
        <v>6</v>
      </c>
    </row>
    <row r="12" spans="1:8" x14ac:dyDescent="0.2">
      <c r="B12" s="47"/>
      <c r="C12" s="47"/>
      <c r="D12" s="47"/>
      <c r="E12" s="47"/>
      <c r="F12" s="48"/>
      <c r="G12" s="48"/>
      <c r="H12" s="48"/>
    </row>
    <row r="13" spans="1:8" x14ac:dyDescent="0.2">
      <c r="A13" s="49" t="s">
        <v>90</v>
      </c>
      <c r="C13" s="40"/>
      <c r="E13" s="39"/>
      <c r="F13" s="39"/>
    </row>
    <row r="14" spans="1:8" ht="14.25" customHeight="1" x14ac:dyDescent="0.2">
      <c r="A14" s="50">
        <v>1</v>
      </c>
      <c r="B14" s="51" t="s">
        <v>56</v>
      </c>
      <c r="C14" s="92" t="s">
        <v>83</v>
      </c>
      <c r="D14" s="52">
        <v>302337886</v>
      </c>
      <c r="E14" s="52">
        <v>1412939</v>
      </c>
      <c r="F14" s="150">
        <v>17221761</v>
      </c>
      <c r="G14" s="52">
        <v>36702306</v>
      </c>
      <c r="H14" s="52">
        <f>SUM(D14:G14)</f>
        <v>357674892</v>
      </c>
    </row>
    <row r="15" spans="1:8" x14ac:dyDescent="0.2">
      <c r="A15" s="50"/>
      <c r="B15" s="53"/>
      <c r="C15" s="93"/>
      <c r="D15" s="53"/>
      <c r="E15" s="53"/>
      <c r="F15" s="54"/>
      <c r="G15" s="54"/>
      <c r="H15" s="47"/>
    </row>
    <row r="16" spans="1:8" ht="14.25" customHeight="1" x14ac:dyDescent="0.2">
      <c r="A16" s="50">
        <f>A14+1</f>
        <v>2</v>
      </c>
      <c r="B16" s="140" t="s">
        <v>208</v>
      </c>
      <c r="C16" s="110" t="s">
        <v>102</v>
      </c>
      <c r="D16" s="27">
        <f>'Lead (Jan-May)'!D21</f>
        <v>0.82926560000000005</v>
      </c>
      <c r="E16" s="27">
        <f>'Lead (Jan-May)'!D22</f>
        <v>0.82872659999999998</v>
      </c>
      <c r="F16" s="27">
        <f>'Lead (Jan-May)'!D19</f>
        <v>0.67061839999999995</v>
      </c>
      <c r="G16" s="27">
        <f>'Lead (Jan-May)'!D20</f>
        <v>0.69452020000000003</v>
      </c>
      <c r="H16" s="55"/>
    </row>
    <row r="17" spans="1:8" x14ac:dyDescent="0.2">
      <c r="B17" s="55"/>
      <c r="C17" s="92"/>
      <c r="D17" s="56"/>
      <c r="E17" s="56"/>
      <c r="F17" s="56"/>
      <c r="G17" s="56"/>
      <c r="H17" s="56"/>
    </row>
    <row r="18" spans="1:8" ht="14.25" customHeight="1" x14ac:dyDescent="0.2">
      <c r="A18" s="50">
        <f>A16+1</f>
        <v>3</v>
      </c>
      <c r="B18" s="57" t="s">
        <v>64</v>
      </c>
      <c r="C18" s="92" t="s">
        <v>131</v>
      </c>
      <c r="D18" s="58">
        <f t="shared" ref="D18:G18" si="0">ROUND(D14*D16,0)</f>
        <v>250718408</v>
      </c>
      <c r="E18" s="58">
        <f t="shared" si="0"/>
        <v>1170940</v>
      </c>
      <c r="F18" s="58">
        <f t="shared" si="0"/>
        <v>11549230</v>
      </c>
      <c r="G18" s="58">
        <f t="shared" si="0"/>
        <v>25490493</v>
      </c>
      <c r="H18" s="58">
        <f>SUM(D18:G18)</f>
        <v>288929071</v>
      </c>
    </row>
    <row r="19" spans="1:8" x14ac:dyDescent="0.2">
      <c r="A19" s="50"/>
      <c r="B19" s="57"/>
      <c r="C19" s="92"/>
      <c r="D19" s="52"/>
      <c r="E19" s="52"/>
      <c r="F19" s="52"/>
      <c r="G19" s="52"/>
      <c r="H19" s="52"/>
    </row>
    <row r="20" spans="1:8" ht="14.25" customHeight="1" x14ac:dyDescent="0.2">
      <c r="A20" s="50">
        <f>A18+1</f>
        <v>4</v>
      </c>
      <c r="B20" s="59" t="s">
        <v>128</v>
      </c>
      <c r="C20" s="110" t="s">
        <v>102</v>
      </c>
      <c r="D20" s="150">
        <f>-'Lead (Jan-May)'!D13</f>
        <v>-23967414</v>
      </c>
      <c r="E20" s="150">
        <v>0</v>
      </c>
      <c r="F20" s="150">
        <f>-'Lead (Jan-May)'!D14</f>
        <v>-10548689</v>
      </c>
      <c r="G20" s="150">
        <f>-'Lead (Jan-May)'!D15</f>
        <v>-14127330</v>
      </c>
      <c r="H20" s="52">
        <f>SUM(D20:G20)</f>
        <v>-48643433</v>
      </c>
    </row>
    <row r="21" spans="1:8" x14ac:dyDescent="0.2">
      <c r="A21" s="50"/>
      <c r="B21" s="57"/>
      <c r="C21" s="92"/>
      <c r="D21" s="52"/>
      <c r="E21" s="52"/>
      <c r="F21" s="52"/>
      <c r="G21" s="52"/>
      <c r="H21" s="52"/>
    </row>
    <row r="22" spans="1:8" s="63" customFormat="1" ht="14.25" customHeight="1" x14ac:dyDescent="0.2">
      <c r="A22" s="60">
        <f>+A20+1</f>
        <v>5</v>
      </c>
      <c r="B22" s="61" t="s">
        <v>86</v>
      </c>
      <c r="C22" s="92" t="s">
        <v>99</v>
      </c>
      <c r="D22" s="62">
        <v>0</v>
      </c>
      <c r="E22" s="62">
        <v>0</v>
      </c>
      <c r="F22" s="62">
        <v>0</v>
      </c>
      <c r="G22" s="62">
        <v>0</v>
      </c>
      <c r="H22" s="52">
        <f>SUM(D22:G22)</f>
        <v>0</v>
      </c>
    </row>
    <row r="23" spans="1:8" x14ac:dyDescent="0.2">
      <c r="A23" s="50"/>
      <c r="B23" s="64"/>
      <c r="C23" s="92"/>
      <c r="D23" s="52"/>
      <c r="E23" s="52"/>
      <c r="F23" s="52"/>
      <c r="G23" s="52"/>
      <c r="H23" s="52"/>
    </row>
    <row r="24" spans="1:8" ht="14.25" customHeight="1" x14ac:dyDescent="0.2">
      <c r="A24" s="50">
        <f>A22+1</f>
        <v>6</v>
      </c>
      <c r="B24" s="59" t="s">
        <v>78</v>
      </c>
      <c r="C24" s="92" t="s">
        <v>197</v>
      </c>
      <c r="D24" s="58">
        <f>SUM(D18:D23)</f>
        <v>226750994</v>
      </c>
      <c r="E24" s="58">
        <f t="shared" ref="E24:H24" si="1">SUM(E18:E23)</f>
        <v>1170940</v>
      </c>
      <c r="F24" s="58">
        <f t="shared" si="1"/>
        <v>1000541</v>
      </c>
      <c r="G24" s="58">
        <f t="shared" si="1"/>
        <v>11363163</v>
      </c>
      <c r="H24" s="58">
        <f t="shared" si="1"/>
        <v>240285638</v>
      </c>
    </row>
    <row r="25" spans="1:8" x14ac:dyDescent="0.2">
      <c r="B25" s="55"/>
      <c r="C25" s="92"/>
      <c r="D25" s="65"/>
      <c r="E25" s="65"/>
      <c r="F25" s="65"/>
      <c r="G25" s="65"/>
      <c r="H25" s="65"/>
    </row>
    <row r="26" spans="1:8" x14ac:dyDescent="0.2">
      <c r="A26" s="49" t="s">
        <v>91</v>
      </c>
      <c r="C26" s="93"/>
      <c r="D26" s="65"/>
      <c r="E26" s="65"/>
      <c r="F26" s="66"/>
      <c r="G26" s="66"/>
      <c r="H26" s="66"/>
    </row>
    <row r="27" spans="1:8" ht="14.25" customHeight="1" x14ac:dyDescent="0.2">
      <c r="A27" s="50">
        <f>+A24+1</f>
        <v>7</v>
      </c>
      <c r="B27" s="51" t="s">
        <v>57</v>
      </c>
      <c r="C27" s="92" t="s">
        <v>63</v>
      </c>
      <c r="D27" s="52"/>
      <c r="E27" s="52"/>
      <c r="F27" s="154">
        <f>'Lead (Jan-May)'!D41</f>
        <v>2251520.3664200003</v>
      </c>
      <c r="G27" s="150">
        <v>-46828481</v>
      </c>
      <c r="H27" s="52">
        <f>SUM(D27:G27)</f>
        <v>-44576960.633579999</v>
      </c>
    </row>
    <row r="28" spans="1:8" x14ac:dyDescent="0.2">
      <c r="B28" s="53"/>
      <c r="C28" s="92"/>
      <c r="E28" s="39"/>
      <c r="F28" s="54"/>
      <c r="G28" s="54"/>
      <c r="H28" s="52"/>
    </row>
    <row r="29" spans="1:8" ht="14.25" customHeight="1" x14ac:dyDescent="0.2">
      <c r="A29" s="50">
        <f>A27+1</f>
        <v>8</v>
      </c>
      <c r="B29" s="140" t="s">
        <v>208</v>
      </c>
      <c r="C29" s="110" t="s">
        <v>102</v>
      </c>
      <c r="E29" s="39"/>
      <c r="F29" s="27">
        <f>F16</f>
        <v>0.67061839999999995</v>
      </c>
      <c r="G29" s="27">
        <f>+G16</f>
        <v>0.69452020000000003</v>
      </c>
      <c r="H29" s="55"/>
    </row>
    <row r="30" spans="1:8" x14ac:dyDescent="0.2">
      <c r="B30" s="55"/>
      <c r="C30" s="93"/>
      <c r="E30" s="39"/>
      <c r="F30" s="56"/>
      <c r="G30" s="56"/>
      <c r="H30" s="56"/>
    </row>
    <row r="31" spans="1:8" ht="14.25" customHeight="1" x14ac:dyDescent="0.2">
      <c r="A31" s="50">
        <f>A29+1</f>
        <v>9</v>
      </c>
      <c r="B31" s="47" t="s">
        <v>95</v>
      </c>
      <c r="C31" s="92" t="s">
        <v>220</v>
      </c>
      <c r="D31" s="67"/>
      <c r="E31" s="67"/>
      <c r="F31" s="52">
        <f>ROUND(F29*F27,0)</f>
        <v>1509911</v>
      </c>
      <c r="G31" s="52">
        <f>ROUND(G29*G27,0)</f>
        <v>-32523326</v>
      </c>
      <c r="H31" s="52">
        <f>SUM(F31:G31)</f>
        <v>-31013415</v>
      </c>
    </row>
    <row r="32" spans="1:8" ht="14.25" customHeight="1" x14ac:dyDescent="0.2">
      <c r="A32" s="50"/>
      <c r="B32" s="47"/>
      <c r="C32" s="92"/>
      <c r="D32" s="67"/>
      <c r="E32" s="67"/>
      <c r="F32" s="52"/>
      <c r="G32" s="52"/>
      <c r="H32" s="52"/>
    </row>
    <row r="33" spans="1:8" x14ac:dyDescent="0.2">
      <c r="A33" s="50">
        <f>A31+1</f>
        <v>10</v>
      </c>
      <c r="B33" s="155" t="s">
        <v>222</v>
      </c>
      <c r="C33" s="111" t="s">
        <v>102</v>
      </c>
      <c r="D33" s="156"/>
      <c r="E33" s="156"/>
      <c r="F33" s="157">
        <v>0</v>
      </c>
      <c r="G33" s="157">
        <v>0</v>
      </c>
      <c r="H33" s="150">
        <f t="shared" ref="H33" si="2">SUM(D33:G33)</f>
        <v>0</v>
      </c>
    </row>
    <row r="34" spans="1:8" x14ac:dyDescent="0.2">
      <c r="B34" s="93"/>
      <c r="C34" s="93"/>
      <c r="D34" s="67"/>
      <c r="E34" s="67"/>
      <c r="F34" s="68"/>
      <c r="G34" s="68"/>
      <c r="H34" s="68"/>
    </row>
    <row r="35" spans="1:8" ht="14.25" customHeight="1" x14ac:dyDescent="0.2">
      <c r="A35" s="50">
        <f>A33+1</f>
        <v>11</v>
      </c>
      <c r="B35" s="136" t="s">
        <v>200</v>
      </c>
      <c r="C35" s="111" t="s">
        <v>221</v>
      </c>
      <c r="D35" s="67"/>
      <c r="E35" s="67"/>
      <c r="F35" s="69">
        <f>ROUND((F31-F33)*1,0)</f>
        <v>1509911</v>
      </c>
      <c r="G35" s="69">
        <f>ROUND((G31-G33)*1,0)</f>
        <v>-32523326</v>
      </c>
      <c r="H35" s="69">
        <f>SUM(F35:G35)</f>
        <v>-31013415</v>
      </c>
    </row>
    <row r="36" spans="1:8" ht="11.25" customHeight="1" x14ac:dyDescent="0.2">
      <c r="A36" s="50"/>
      <c r="C36" s="92"/>
      <c r="D36" s="67"/>
      <c r="E36" s="67"/>
      <c r="F36" s="69"/>
      <c r="G36" s="69"/>
      <c r="H36" s="69"/>
    </row>
    <row r="37" spans="1:8" x14ac:dyDescent="0.2">
      <c r="A37" s="49" t="s">
        <v>58</v>
      </c>
      <c r="C37" s="93"/>
      <c r="D37" s="67"/>
      <c r="E37" s="67"/>
      <c r="F37" s="68"/>
      <c r="G37" s="68"/>
      <c r="H37" s="68"/>
    </row>
    <row r="38" spans="1:8" s="63" customFormat="1" ht="14.25" customHeight="1" x14ac:dyDescent="0.2">
      <c r="A38" s="50">
        <f>+A35+1</f>
        <v>12</v>
      </c>
      <c r="B38" s="70" t="s">
        <v>97</v>
      </c>
      <c r="C38" s="94" t="s">
        <v>65</v>
      </c>
      <c r="D38" s="71">
        <v>-4349902</v>
      </c>
      <c r="E38" s="71">
        <v>-20305</v>
      </c>
      <c r="F38" s="71">
        <v>-212281</v>
      </c>
      <c r="G38" s="71">
        <v>113450</v>
      </c>
      <c r="H38" s="71">
        <v>-4469038.28</v>
      </c>
    </row>
    <row r="39" spans="1:8" s="63" customFormat="1" ht="12" customHeight="1" x14ac:dyDescent="0.2">
      <c r="A39" s="50"/>
      <c r="B39" s="70"/>
      <c r="C39" s="94"/>
      <c r="D39" s="69"/>
      <c r="E39" s="69"/>
      <c r="F39" s="69"/>
      <c r="G39" s="69"/>
      <c r="H39" s="69"/>
    </row>
    <row r="40" spans="1:8" ht="14.25" customHeight="1" x14ac:dyDescent="0.2">
      <c r="A40" s="50">
        <f>+A38+1</f>
        <v>13</v>
      </c>
      <c r="B40" s="55" t="s">
        <v>98</v>
      </c>
      <c r="C40" s="95" t="s">
        <v>191</v>
      </c>
      <c r="D40" s="72">
        <f>D24+D35+D38</f>
        <v>222401092</v>
      </c>
      <c r="E40" s="72">
        <f>E24+E35+E38</f>
        <v>1150635</v>
      </c>
      <c r="F40" s="72">
        <f>F24+F35+F38</f>
        <v>2298171</v>
      </c>
      <c r="G40" s="72">
        <f>G24+G35+G38</f>
        <v>-21046713</v>
      </c>
      <c r="H40" s="72">
        <f>SUM(D40:G40)</f>
        <v>204803185</v>
      </c>
    </row>
    <row r="41" spans="1:8" x14ac:dyDescent="0.2">
      <c r="A41" s="50"/>
      <c r="B41" s="55"/>
      <c r="C41" s="95"/>
      <c r="E41" s="39"/>
      <c r="F41" s="68"/>
      <c r="G41" s="73"/>
      <c r="H41" s="68"/>
    </row>
    <row r="42" spans="1:8" ht="14.25" customHeight="1" x14ac:dyDescent="0.2">
      <c r="A42" s="50">
        <f>A40+1</f>
        <v>14</v>
      </c>
      <c r="B42" s="55" t="s">
        <v>80</v>
      </c>
      <c r="C42" s="97" t="s">
        <v>94</v>
      </c>
      <c r="D42" s="74">
        <v>1.7867000000000001E-2</v>
      </c>
      <c r="E42" s="74">
        <f>$D42</f>
        <v>1.7867000000000001E-2</v>
      </c>
      <c r="F42" s="74">
        <f>$D42</f>
        <v>1.7867000000000001E-2</v>
      </c>
      <c r="G42" s="74">
        <f t="shared" ref="G42" si="3">$D42</f>
        <v>1.7867000000000001E-2</v>
      </c>
      <c r="H42" s="74">
        <f>$D42</f>
        <v>1.7867000000000001E-2</v>
      </c>
    </row>
    <row r="43" spans="1:8" x14ac:dyDescent="0.2">
      <c r="A43" s="50"/>
      <c r="B43" s="55"/>
      <c r="C43" s="95"/>
      <c r="E43" s="39"/>
      <c r="F43" s="68"/>
      <c r="G43" s="68"/>
      <c r="H43" s="68"/>
    </row>
    <row r="44" spans="1:8" ht="14.25" customHeight="1" x14ac:dyDescent="0.2">
      <c r="A44" s="50">
        <f>A42+1</f>
        <v>15</v>
      </c>
      <c r="B44" s="55" t="s">
        <v>59</v>
      </c>
      <c r="C44" s="96" t="s">
        <v>192</v>
      </c>
      <c r="D44" s="75">
        <f>ROUND(D40*(1/(1-D42)-1),0)</f>
        <v>4045929</v>
      </c>
      <c r="E44" s="75">
        <f t="shared" ref="E44:G44" si="4">ROUND(E40*(1/(1-E42)-1),0)</f>
        <v>20932</v>
      </c>
      <c r="F44" s="75">
        <f t="shared" si="4"/>
        <v>41808</v>
      </c>
      <c r="G44" s="75">
        <f t="shared" si="4"/>
        <v>-382883</v>
      </c>
      <c r="H44" s="75">
        <f t="shared" ref="H44" si="5">ROUND(H40*(1/(1-H42)-1),0)</f>
        <v>3725787</v>
      </c>
    </row>
    <row r="45" spans="1:8" x14ac:dyDescent="0.2">
      <c r="A45" s="50"/>
      <c r="C45" s="93"/>
      <c r="D45" s="67"/>
      <c r="E45" s="67"/>
      <c r="F45" s="68"/>
      <c r="G45" s="68"/>
      <c r="H45" s="76"/>
    </row>
    <row r="46" spans="1:8" ht="14.25" customHeight="1" thickBot="1" x14ac:dyDescent="0.25">
      <c r="A46" s="50">
        <f>A44+1</f>
        <v>16</v>
      </c>
      <c r="B46" s="39" t="s">
        <v>66</v>
      </c>
      <c r="C46" s="96" t="s">
        <v>193</v>
      </c>
      <c r="D46" s="77">
        <f>D40+D44</f>
        <v>226447021</v>
      </c>
      <c r="E46" s="77">
        <f>E40+E44</f>
        <v>1171567</v>
      </c>
      <c r="F46" s="77">
        <f t="shared" ref="F46:G46" si="6">F40+F44</f>
        <v>2339979</v>
      </c>
      <c r="G46" s="77">
        <f t="shared" si="6"/>
        <v>-21429596</v>
      </c>
      <c r="H46" s="77">
        <f>SUM(D46:G46)</f>
        <v>208528971</v>
      </c>
    </row>
    <row r="47" spans="1:8" ht="13.5" thickTop="1" x14ac:dyDescent="0.2">
      <c r="B47" s="55"/>
      <c r="C47" s="55"/>
      <c r="D47" s="55"/>
      <c r="E47" s="55"/>
      <c r="F47" s="66"/>
      <c r="G47" s="66"/>
      <c r="H47" s="66"/>
    </row>
    <row r="48" spans="1:8" x14ac:dyDescent="0.2">
      <c r="B48" s="162" t="s">
        <v>79</v>
      </c>
      <c r="C48" s="162"/>
      <c r="D48" s="162"/>
      <c r="E48" s="162"/>
      <c r="F48" s="162"/>
    </row>
    <row r="50" spans="2:6" x14ac:dyDescent="0.2">
      <c r="B50" s="78" t="s">
        <v>70</v>
      </c>
      <c r="C50" s="78"/>
      <c r="D50" s="79"/>
      <c r="E50" s="160" t="s">
        <v>10</v>
      </c>
      <c r="F50" s="160"/>
    </row>
    <row r="51" spans="2:6" ht="14.25" x14ac:dyDescent="0.2">
      <c r="B51" s="80" t="s">
        <v>71</v>
      </c>
      <c r="C51" s="80"/>
      <c r="D51" s="81" t="s">
        <v>82</v>
      </c>
      <c r="E51" s="81" t="s">
        <v>81</v>
      </c>
      <c r="F51" s="82" t="s">
        <v>72</v>
      </c>
    </row>
    <row r="52" spans="2:6" ht="9.75" customHeight="1" x14ac:dyDescent="0.2">
      <c r="B52" s="79"/>
      <c r="C52" s="79"/>
      <c r="D52" s="79"/>
      <c r="E52" s="83"/>
    </row>
    <row r="53" spans="2:6" x14ac:dyDescent="0.2">
      <c r="B53" s="79" t="s">
        <v>73</v>
      </c>
      <c r="C53" s="79"/>
      <c r="D53" s="85">
        <v>-8423559.7924065273</v>
      </c>
      <c r="E53" s="85">
        <v>-10150000</v>
      </c>
      <c r="F53" s="85">
        <f>ROUND($G$16*E53,0)</f>
        <v>-7049380</v>
      </c>
    </row>
    <row r="54" spans="2:6" x14ac:dyDescent="0.2">
      <c r="B54" s="79" t="s">
        <v>74</v>
      </c>
      <c r="C54" s="79"/>
      <c r="D54" s="86">
        <v>-39039.966666624008</v>
      </c>
      <c r="E54" s="85">
        <v>152306.13670799998</v>
      </c>
      <c r="F54" s="85">
        <f t="shared" ref="F54:F55" si="7">ROUND($G$16*E54,0)</f>
        <v>105780</v>
      </c>
    </row>
    <row r="55" spans="2:6" x14ac:dyDescent="0.2">
      <c r="B55" s="87" t="s">
        <v>75</v>
      </c>
      <c r="C55" s="87"/>
      <c r="D55" s="88">
        <v>12904844.85537139</v>
      </c>
      <c r="E55" s="76">
        <v>24400000</v>
      </c>
      <c r="F55" s="76">
        <f t="shared" si="7"/>
        <v>16946293</v>
      </c>
    </row>
    <row r="56" spans="2:6" x14ac:dyDescent="0.2">
      <c r="B56" s="89" t="s">
        <v>76</v>
      </c>
      <c r="C56" s="89"/>
      <c r="D56" s="90">
        <f>SUM(D53:D55)</f>
        <v>4442245.0962982383</v>
      </c>
      <c r="E56" s="75"/>
      <c r="F56" s="90">
        <f>SUM(F53:F55)</f>
        <v>10002693</v>
      </c>
    </row>
    <row r="57" spans="2:6" x14ac:dyDescent="0.2">
      <c r="B57" s="79"/>
      <c r="C57" s="79"/>
      <c r="D57" s="86"/>
      <c r="E57" s="85"/>
      <c r="F57" s="86"/>
    </row>
    <row r="58" spans="2:6" x14ac:dyDescent="0.2">
      <c r="B58" s="79" t="s">
        <v>87</v>
      </c>
      <c r="C58" s="79"/>
      <c r="D58" s="86">
        <f>IF(D56&lt;0,D56,0)</f>
        <v>0</v>
      </c>
      <c r="E58" s="85"/>
      <c r="F58" s="86">
        <f>IF(F56&lt;0,F56,0)</f>
        <v>0</v>
      </c>
    </row>
    <row r="59" spans="2:6" x14ac:dyDescent="0.2">
      <c r="B59" s="79" t="s">
        <v>101</v>
      </c>
      <c r="C59" s="79"/>
      <c r="D59" s="86">
        <f>D56-D58</f>
        <v>4442245.0962982383</v>
      </c>
      <c r="E59" s="85"/>
      <c r="F59" s="86">
        <f>F56-F58</f>
        <v>10002693</v>
      </c>
    </row>
    <row r="61" spans="2:6" x14ac:dyDescent="0.2">
      <c r="B61" s="80" t="s">
        <v>68</v>
      </c>
    </row>
    <row r="62" spans="2:6" x14ac:dyDescent="0.2">
      <c r="B62" s="91" t="s">
        <v>100</v>
      </c>
    </row>
    <row r="63" spans="2:6" x14ac:dyDescent="0.2">
      <c r="B63" s="80" t="s">
        <v>85</v>
      </c>
    </row>
    <row r="64" spans="2:6" x14ac:dyDescent="0.2">
      <c r="B64" s="91"/>
    </row>
    <row r="65" spans="2:5" x14ac:dyDescent="0.2">
      <c r="B65" s="80"/>
      <c r="E65" s="84" t="s">
        <v>84</v>
      </c>
    </row>
  </sheetData>
  <mergeCells count="7">
    <mergeCell ref="E50:F50"/>
    <mergeCell ref="A5:H5"/>
    <mergeCell ref="A6:H6"/>
    <mergeCell ref="A7:H7"/>
    <mergeCell ref="A9:H9"/>
    <mergeCell ref="B48:F48"/>
    <mergeCell ref="A8:H8"/>
  </mergeCells>
  <printOptions horizontalCentered="1"/>
  <pageMargins left="0.5" right="0.5" top="0.5" bottom="0.5" header="0.25" footer="0.25"/>
  <pageSetup scale="66" orientation="landscape" r:id="rId1"/>
  <headerFooter>
    <oddHeader xml:space="preserve">&amp;R&amp;"Arial,Bold"&amp;12 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Ruler="0" zoomScale="85" zoomScaleNormal="85" zoomScalePageLayoutView="80" workbookViewId="0">
      <selection activeCell="A29" sqref="A29"/>
    </sheetView>
  </sheetViews>
  <sheetFormatPr defaultColWidth="9.140625" defaultRowHeight="12.75" x14ac:dyDescent="0.2"/>
  <cols>
    <col min="1" max="1" width="20.85546875" style="4" customWidth="1"/>
    <col min="2" max="2" width="15.7109375" style="4" customWidth="1"/>
    <col min="3" max="3" width="13.5703125" style="4" bestFit="1" customWidth="1"/>
    <col min="4" max="4" width="3.28515625" style="4" customWidth="1"/>
    <col min="5" max="5" width="12.5703125" style="4" bestFit="1" customWidth="1"/>
    <col min="6" max="6" width="13.28515625" style="4" bestFit="1" customWidth="1"/>
    <col min="7" max="7" width="14.28515625" style="4" customWidth="1"/>
    <col min="8" max="8" width="13.28515625" style="4" customWidth="1"/>
    <col min="9" max="10" width="13.7109375" style="4" customWidth="1"/>
    <col min="11" max="11" width="18.7109375" style="4" bestFit="1" customWidth="1"/>
    <col min="12" max="12" width="13.5703125" style="4" customWidth="1"/>
    <col min="13" max="13" width="3.140625" style="4" bestFit="1" customWidth="1"/>
    <col min="14" max="14" width="16.28515625" style="4" bestFit="1" customWidth="1"/>
    <col min="15" max="17" width="15.85546875" style="4" bestFit="1" customWidth="1"/>
    <col min="18" max="18" width="18.42578125" style="4" customWidth="1"/>
    <col min="19" max="19" width="9.140625" style="4"/>
    <col min="20" max="20" width="15.7109375" style="4" bestFit="1" customWidth="1"/>
    <col min="21" max="16384" width="9.140625" style="4"/>
  </cols>
  <sheetData>
    <row r="1" spans="1:18" x14ac:dyDescent="0.2">
      <c r="R1" s="17" t="s">
        <v>0</v>
      </c>
    </row>
    <row r="2" spans="1:18" x14ac:dyDescent="0.2">
      <c r="R2" s="17" t="s">
        <v>69</v>
      </c>
    </row>
    <row r="3" spans="1:18" x14ac:dyDescent="0.2">
      <c r="R3" s="17" t="s">
        <v>53</v>
      </c>
    </row>
    <row r="4" spans="1:18" x14ac:dyDescent="0.2">
      <c r="R4" s="134" t="s">
        <v>198</v>
      </c>
    </row>
    <row r="5" spans="1:18" x14ac:dyDescent="0.2">
      <c r="A5" s="164" t="s">
        <v>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1:18" x14ac:dyDescent="0.2">
      <c r="A6" s="164" t="s">
        <v>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</row>
    <row r="7" spans="1:18" x14ac:dyDescent="0.2">
      <c r="A7" s="164" t="s">
        <v>62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</row>
    <row r="8" spans="1:18" x14ac:dyDescent="0.2">
      <c r="A8" s="164" t="s">
        <v>96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</row>
    <row r="9" spans="1:18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2"/>
      <c r="B10" s="2"/>
      <c r="C10" s="2"/>
      <c r="D10" s="2"/>
      <c r="E10" s="2"/>
      <c r="G10" s="5" t="s">
        <v>2</v>
      </c>
      <c r="H10" s="5" t="s">
        <v>3</v>
      </c>
      <c r="I10" s="5" t="s">
        <v>4</v>
      </c>
      <c r="J10" s="5" t="s">
        <v>5</v>
      </c>
      <c r="K10" s="5" t="s">
        <v>6</v>
      </c>
      <c r="L10" s="2"/>
      <c r="M10" s="2"/>
      <c r="N10" s="2"/>
      <c r="O10" s="2"/>
      <c r="P10" s="2"/>
      <c r="Q10" s="2"/>
      <c r="R10" s="2"/>
    </row>
    <row r="11" spans="1:18" x14ac:dyDescent="0.2">
      <c r="A11" s="2"/>
      <c r="B11" s="2"/>
      <c r="C11" s="2"/>
      <c r="D11" s="2"/>
      <c r="E11" s="2"/>
      <c r="I11" s="5"/>
      <c r="J11" s="5"/>
      <c r="K11" s="5"/>
      <c r="L11" s="2"/>
      <c r="M11" s="2"/>
      <c r="N11" s="2"/>
      <c r="O11" s="2"/>
      <c r="P11" s="2"/>
      <c r="Q11" s="2"/>
      <c r="R11" s="2"/>
    </row>
    <row r="12" spans="1:18" ht="14.25" x14ac:dyDescent="0.2">
      <c r="C12" s="2"/>
      <c r="D12" s="2"/>
      <c r="E12" s="2"/>
      <c r="F12" s="17" t="s">
        <v>7</v>
      </c>
      <c r="G12" s="112">
        <f>+'SH-1 (Jan-May)'!D46</f>
        <v>226447021</v>
      </c>
      <c r="H12" s="112">
        <f>+'SH-1 (Jan-May)'!E46</f>
        <v>1171567</v>
      </c>
      <c r="I12" s="112">
        <f>+'SH-1 (Jan-May)'!F46</f>
        <v>2339979</v>
      </c>
      <c r="J12" s="112">
        <f>+'SH-1 (Jan-May)'!G46</f>
        <v>-21429596</v>
      </c>
      <c r="K12" s="113">
        <f>G12+H12+I12+J12</f>
        <v>208528971</v>
      </c>
      <c r="L12" s="2"/>
      <c r="M12" s="2"/>
      <c r="N12" s="2"/>
      <c r="O12" s="2"/>
      <c r="P12" s="2"/>
      <c r="Q12" s="2"/>
      <c r="R12" s="2"/>
    </row>
    <row r="13" spans="1:18" x14ac:dyDescent="0.2">
      <c r="A13" s="2"/>
      <c r="B13" s="2"/>
      <c r="C13" s="2"/>
      <c r="D13" s="2"/>
      <c r="E13" s="2"/>
      <c r="F13" s="18"/>
      <c r="G13" s="18"/>
      <c r="H13" s="18"/>
      <c r="I13" s="18"/>
      <c r="J13" s="18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3"/>
      <c r="E14" s="3"/>
      <c r="F14" s="3" t="s">
        <v>8</v>
      </c>
      <c r="G14" s="3" t="s">
        <v>9</v>
      </c>
      <c r="H14" s="3" t="s">
        <v>9</v>
      </c>
      <c r="I14" s="3" t="s">
        <v>9</v>
      </c>
      <c r="J14" s="3" t="s">
        <v>9</v>
      </c>
      <c r="L14" s="3"/>
      <c r="M14" s="3"/>
      <c r="N14" s="3"/>
      <c r="O14" s="3"/>
      <c r="P14" s="3"/>
      <c r="Q14" s="3"/>
    </row>
    <row r="15" spans="1:18" x14ac:dyDescent="0.2">
      <c r="A15" s="3"/>
      <c r="B15" s="3" t="s">
        <v>10</v>
      </c>
      <c r="C15" s="3" t="s">
        <v>10</v>
      </c>
      <c r="D15" s="3"/>
      <c r="E15" s="3" t="s">
        <v>11</v>
      </c>
      <c r="F15" s="3" t="s">
        <v>4</v>
      </c>
      <c r="G15" s="3" t="s">
        <v>2</v>
      </c>
      <c r="H15" s="3" t="s">
        <v>3</v>
      </c>
      <c r="I15" s="3" t="s">
        <v>4</v>
      </c>
      <c r="J15" s="3" t="s">
        <v>5</v>
      </c>
      <c r="L15" s="3"/>
      <c r="M15" s="3"/>
      <c r="N15" s="3"/>
      <c r="O15" s="3"/>
      <c r="P15" s="3" t="s">
        <v>12</v>
      </c>
      <c r="Q15" s="3" t="s">
        <v>12</v>
      </c>
    </row>
    <row r="16" spans="1:18" x14ac:dyDescent="0.2">
      <c r="A16" s="3"/>
      <c r="B16" s="3" t="s">
        <v>88</v>
      </c>
      <c r="C16" s="3" t="s">
        <v>13</v>
      </c>
      <c r="D16" s="3"/>
      <c r="E16" s="3" t="s">
        <v>14</v>
      </c>
      <c r="F16" s="3" t="s">
        <v>15</v>
      </c>
      <c r="G16" s="3" t="s">
        <v>16</v>
      </c>
      <c r="H16" s="3" t="s">
        <v>16</v>
      </c>
      <c r="I16" s="3" t="s">
        <v>16</v>
      </c>
      <c r="J16" s="3" t="s">
        <v>16</v>
      </c>
      <c r="K16" s="3" t="s">
        <v>6</v>
      </c>
      <c r="L16" s="3" t="s">
        <v>17</v>
      </c>
      <c r="M16" s="3"/>
      <c r="N16" s="3" t="s">
        <v>12</v>
      </c>
      <c r="O16" s="3" t="s">
        <v>12</v>
      </c>
      <c r="P16" s="3" t="s">
        <v>18</v>
      </c>
      <c r="Q16" s="3" t="s">
        <v>17</v>
      </c>
      <c r="R16" s="3" t="s">
        <v>19</v>
      </c>
    </row>
    <row r="17" spans="1:19" ht="14.25" x14ac:dyDescent="0.2">
      <c r="A17" s="5" t="s">
        <v>20</v>
      </c>
      <c r="B17" s="5" t="s">
        <v>89</v>
      </c>
      <c r="C17" s="5" t="s">
        <v>21</v>
      </c>
      <c r="D17" s="5"/>
      <c r="E17" s="5" t="s">
        <v>22</v>
      </c>
      <c r="F17" s="5" t="s">
        <v>23</v>
      </c>
      <c r="G17" s="5" t="s">
        <v>24</v>
      </c>
      <c r="H17" s="5" t="s">
        <v>24</v>
      </c>
      <c r="I17" s="5" t="s">
        <v>24</v>
      </c>
      <c r="J17" s="5" t="s">
        <v>24</v>
      </c>
      <c r="K17" s="5" t="s">
        <v>25</v>
      </c>
      <c r="L17" s="5" t="s">
        <v>26</v>
      </c>
      <c r="M17" s="5"/>
      <c r="N17" s="6" t="s">
        <v>27</v>
      </c>
      <c r="O17" s="6" t="s">
        <v>28</v>
      </c>
      <c r="P17" s="6" t="s">
        <v>26</v>
      </c>
      <c r="Q17" s="6" t="s">
        <v>26</v>
      </c>
      <c r="R17" s="5" t="s">
        <v>29</v>
      </c>
    </row>
    <row r="18" spans="1:19" x14ac:dyDescent="0.2">
      <c r="A18" s="7">
        <v>-1</v>
      </c>
      <c r="B18" s="7">
        <v>-2</v>
      </c>
      <c r="C18" s="7">
        <v>-3</v>
      </c>
      <c r="D18" s="7"/>
      <c r="E18" s="8">
        <v>-4</v>
      </c>
      <c r="F18" s="8" t="s">
        <v>30</v>
      </c>
      <c r="G18" s="7">
        <v>-6</v>
      </c>
      <c r="H18" s="7">
        <v>-7</v>
      </c>
      <c r="I18" s="7">
        <v>-8</v>
      </c>
      <c r="J18" s="7">
        <v>-9</v>
      </c>
      <c r="K18" s="8" t="s">
        <v>31</v>
      </c>
      <c r="L18" s="7" t="s">
        <v>32</v>
      </c>
      <c r="M18" s="7"/>
      <c r="N18" s="7" t="s">
        <v>33</v>
      </c>
      <c r="O18" s="7" t="s">
        <v>34</v>
      </c>
      <c r="P18" s="7" t="s">
        <v>35</v>
      </c>
      <c r="Q18" s="7" t="s">
        <v>36</v>
      </c>
      <c r="R18" s="9" t="s">
        <v>37</v>
      </c>
    </row>
    <row r="19" spans="1:19" x14ac:dyDescent="0.2">
      <c r="B19" s="7"/>
      <c r="C19" s="7"/>
      <c r="D19" s="7"/>
      <c r="E19" s="8"/>
      <c r="G19" s="7" t="s">
        <v>38</v>
      </c>
      <c r="H19" s="7" t="s">
        <v>39</v>
      </c>
      <c r="I19" s="7" t="s">
        <v>38</v>
      </c>
      <c r="J19" s="7" t="s">
        <v>39</v>
      </c>
      <c r="L19" s="7"/>
      <c r="M19" s="7"/>
      <c r="R19" s="19" t="s">
        <v>40</v>
      </c>
    </row>
    <row r="20" spans="1:19" x14ac:dyDescent="0.2">
      <c r="P20" s="104"/>
    </row>
    <row r="21" spans="1:19" ht="15.75" customHeight="1" x14ac:dyDescent="0.2">
      <c r="A21" s="4" t="s">
        <v>41</v>
      </c>
      <c r="B21" s="10">
        <v>4094672558</v>
      </c>
      <c r="C21" s="10"/>
      <c r="D21" s="10"/>
      <c r="E21" s="98">
        <f>'Lead (Jan-May)'!D27</f>
        <v>2.1513500000000001E-4</v>
      </c>
      <c r="F21" s="10">
        <f>ROUND(B21*E21,0)</f>
        <v>880907</v>
      </c>
      <c r="G21" s="105">
        <f>ROUND(G$12*(F21/F$33),0)+1</f>
        <v>91344881</v>
      </c>
      <c r="H21" s="105">
        <f>ROUND(H$12*(B21/B$33),0)+1</f>
        <v>387879</v>
      </c>
      <c r="I21" s="105">
        <f>ROUND(I$12*(F21/F$33),0)-2</f>
        <v>943906</v>
      </c>
      <c r="J21" s="105">
        <f>ROUND(J$12*(B21/B$33),0)+1</f>
        <v>-7094821</v>
      </c>
      <c r="K21" s="105">
        <f>G21+H21+I21+J21</f>
        <v>85581845</v>
      </c>
      <c r="L21" s="106">
        <f>ROUND(K21/B21,6)</f>
        <v>2.0900999999999999E-2</v>
      </c>
      <c r="M21" s="105"/>
      <c r="N21" s="107"/>
      <c r="O21" s="107"/>
      <c r="P21" s="104"/>
      <c r="Q21" s="107"/>
      <c r="R21" s="105">
        <f t="shared" ref="R21:R22" si="0">ROUND(L21*B21,0)+ROUND(Q21*B21,0)+ROUND(P21*C21,0)</f>
        <v>85582751</v>
      </c>
      <c r="S21" s="107"/>
    </row>
    <row r="22" spans="1:19" ht="15.75" customHeight="1" x14ac:dyDescent="0.2">
      <c r="A22" s="4" t="s">
        <v>42</v>
      </c>
      <c r="B22" s="10">
        <v>1256627251</v>
      </c>
      <c r="C22" s="10"/>
      <c r="D22" s="10"/>
      <c r="E22" s="98">
        <f>'Lead (Jan-May)'!D28</f>
        <v>2.14942E-4</v>
      </c>
      <c r="F22" s="10">
        <f t="shared" ref="F22:F31" si="1">ROUND(B22*E22,0)</f>
        <v>270102</v>
      </c>
      <c r="G22" s="105">
        <f t="shared" ref="G22:G31" si="2">ROUND(G$12*(F22/F$33),0)</f>
        <v>28007990</v>
      </c>
      <c r="H22" s="105">
        <f t="shared" ref="H22:H31" si="3">ROUND(H$12*(B22/B$33),0)</f>
        <v>119037</v>
      </c>
      <c r="I22" s="105">
        <f t="shared" ref="I22:I31" si="4">ROUND(I$12*(F22/F$33),0)</f>
        <v>289419</v>
      </c>
      <c r="J22" s="105">
        <f t="shared" ref="J22:J31" si="5">ROUND(J$12*(B22/B$33),0)</f>
        <v>-2177353</v>
      </c>
      <c r="K22" s="105">
        <f t="shared" ref="K22:K31" si="6">G22+H22+I22+J22</f>
        <v>26239093</v>
      </c>
      <c r="L22" s="106">
        <f>ROUND(K22/B22,6)-0.000001</f>
        <v>2.0879999999999999E-2</v>
      </c>
      <c r="M22" s="105" t="s">
        <v>93</v>
      </c>
      <c r="N22" s="107"/>
      <c r="O22" s="107"/>
      <c r="P22" s="104"/>
      <c r="Q22" s="107"/>
      <c r="R22" s="105">
        <f t="shared" si="0"/>
        <v>26238377</v>
      </c>
      <c r="S22" s="107"/>
    </row>
    <row r="23" spans="1:19" ht="15.75" customHeight="1" x14ac:dyDescent="0.2">
      <c r="A23" s="4" t="s">
        <v>43</v>
      </c>
      <c r="B23" s="10">
        <v>2749219799</v>
      </c>
      <c r="C23" s="10">
        <v>8805040</v>
      </c>
      <c r="D23" s="10"/>
      <c r="E23" s="98">
        <f>'Lead (Jan-May)'!D29</f>
        <v>1.62404E-4</v>
      </c>
      <c r="F23" s="10">
        <f t="shared" si="1"/>
        <v>446484</v>
      </c>
      <c r="G23" s="105">
        <f t="shared" si="2"/>
        <v>46297767</v>
      </c>
      <c r="H23" s="105">
        <f t="shared" si="3"/>
        <v>260426</v>
      </c>
      <c r="I23" s="105">
        <f t="shared" si="4"/>
        <v>478416</v>
      </c>
      <c r="J23" s="105">
        <f t="shared" si="5"/>
        <v>-4763562</v>
      </c>
      <c r="K23" s="105">
        <f t="shared" si="6"/>
        <v>42273047</v>
      </c>
      <c r="L23" s="106"/>
      <c r="M23" s="105"/>
      <c r="N23" s="105">
        <f>G23+I23</f>
        <v>46776183</v>
      </c>
      <c r="O23" s="105">
        <f>H23+J23</f>
        <v>-4503136</v>
      </c>
      <c r="P23" s="108">
        <f>ROUND(N23/C23,3)</f>
        <v>5.3120000000000003</v>
      </c>
      <c r="Q23" s="106">
        <f>ROUND(O23/B23,6)</f>
        <v>-1.6379999999999999E-3</v>
      </c>
      <c r="R23" s="105">
        <f>ROUND(L23*B23,0)+ROUND(Q23*B23,0)+ROUND(P23*C23,0)</f>
        <v>42269150</v>
      </c>
      <c r="S23" s="107"/>
    </row>
    <row r="24" spans="1:19" ht="15.75" customHeight="1" x14ac:dyDescent="0.2">
      <c r="A24" s="4" t="s">
        <v>44</v>
      </c>
      <c r="B24" s="10">
        <v>10180272</v>
      </c>
      <c r="C24" s="10"/>
      <c r="D24" s="10"/>
      <c r="E24" s="98">
        <f>'Lead (Jan-May)'!D29</f>
        <v>1.62404E-4</v>
      </c>
      <c r="F24" s="10">
        <f t="shared" si="1"/>
        <v>1653</v>
      </c>
      <c r="G24" s="105">
        <f t="shared" si="2"/>
        <v>171406</v>
      </c>
      <c r="H24" s="105">
        <f t="shared" si="3"/>
        <v>964</v>
      </c>
      <c r="I24" s="105">
        <f t="shared" si="4"/>
        <v>1771</v>
      </c>
      <c r="J24" s="105">
        <f t="shared" si="5"/>
        <v>-17639</v>
      </c>
      <c r="K24" s="105">
        <f t="shared" si="6"/>
        <v>156502</v>
      </c>
      <c r="L24" s="106">
        <f>ROUND(K24/B24,6)</f>
        <v>1.5373E-2</v>
      </c>
      <c r="M24" s="105"/>
      <c r="N24" s="105"/>
      <c r="O24" s="105"/>
      <c r="P24" s="108"/>
      <c r="Q24" s="106"/>
      <c r="R24" s="105">
        <f t="shared" ref="R24:R31" si="7">ROUND(L24*B24,0)+ROUND(Q24*B24,0)+ROUND(P24*C24,0)</f>
        <v>156501</v>
      </c>
      <c r="S24" s="107"/>
    </row>
    <row r="25" spans="1:19" ht="15.75" customHeight="1" x14ac:dyDescent="0.2">
      <c r="A25" s="4" t="s">
        <v>45</v>
      </c>
      <c r="B25" s="10">
        <v>3988100262</v>
      </c>
      <c r="C25" s="10">
        <v>8842514</v>
      </c>
      <c r="D25" s="10"/>
      <c r="E25" s="98">
        <f>'Lead (Jan-May)'!D30</f>
        <v>1.40476E-4</v>
      </c>
      <c r="F25" s="10">
        <f t="shared" si="1"/>
        <v>560232</v>
      </c>
      <c r="G25" s="105">
        <f t="shared" si="2"/>
        <v>58092767</v>
      </c>
      <c r="H25" s="105">
        <f t="shared" si="3"/>
        <v>377782</v>
      </c>
      <c r="I25" s="105">
        <f t="shared" si="4"/>
        <v>600299</v>
      </c>
      <c r="J25" s="105">
        <f t="shared" si="5"/>
        <v>-6910165</v>
      </c>
      <c r="K25" s="105">
        <f t="shared" si="6"/>
        <v>52160683</v>
      </c>
      <c r="L25" s="106"/>
      <c r="M25" s="105"/>
      <c r="N25" s="105">
        <f>G25+I25</f>
        <v>58693066</v>
      </c>
      <c r="O25" s="105">
        <f>H25+J25</f>
        <v>-6532383</v>
      </c>
      <c r="P25" s="108">
        <f>ROUND(N25/C25,3)</f>
        <v>6.6379999999999999</v>
      </c>
      <c r="Q25" s="106">
        <f>ROUND(O25/B25,6)</f>
        <v>-1.6379999999999999E-3</v>
      </c>
      <c r="R25" s="105">
        <f t="shared" si="7"/>
        <v>52164100</v>
      </c>
      <c r="S25" s="107"/>
    </row>
    <row r="26" spans="1:19" ht="15.75" customHeight="1" x14ac:dyDescent="0.2">
      <c r="A26" s="4" t="s">
        <v>46</v>
      </c>
      <c r="B26" s="10">
        <v>29602790</v>
      </c>
      <c r="C26" s="10"/>
      <c r="D26" s="10"/>
      <c r="E26" s="98">
        <f>'Lead (Jan-May)'!D31</f>
        <v>1.9674199999999999E-4</v>
      </c>
      <c r="F26" s="10">
        <f t="shared" si="1"/>
        <v>5824</v>
      </c>
      <c r="G26" s="105">
        <f t="shared" si="2"/>
        <v>603915</v>
      </c>
      <c r="H26" s="105">
        <f t="shared" si="3"/>
        <v>2804</v>
      </c>
      <c r="I26" s="105">
        <f t="shared" si="4"/>
        <v>6241</v>
      </c>
      <c r="J26" s="105">
        <f t="shared" si="5"/>
        <v>-51293</v>
      </c>
      <c r="K26" s="105">
        <f t="shared" si="6"/>
        <v>561667</v>
      </c>
      <c r="L26" s="106">
        <f>ROUND(K26/B26,6)</f>
        <v>1.8973E-2</v>
      </c>
      <c r="M26" s="105"/>
      <c r="N26" s="105"/>
      <c r="O26" s="105"/>
      <c r="P26" s="108"/>
      <c r="Q26" s="106"/>
      <c r="R26" s="105">
        <f t="shared" si="7"/>
        <v>561654</v>
      </c>
      <c r="S26" s="107"/>
    </row>
    <row r="27" spans="1:19" ht="15.75" customHeight="1" x14ac:dyDescent="0.2">
      <c r="A27" s="4" t="s">
        <v>47</v>
      </c>
      <c r="B27" s="10">
        <v>135608815</v>
      </c>
      <c r="C27" s="10"/>
      <c r="D27" s="10"/>
      <c r="E27" s="98">
        <f>'Lead (Jan-May)'!D32</f>
        <v>1.2059E-4</v>
      </c>
      <c r="F27" s="10">
        <f t="shared" si="1"/>
        <v>16353</v>
      </c>
      <c r="G27" s="105">
        <f t="shared" si="2"/>
        <v>1695710</v>
      </c>
      <c r="H27" s="105">
        <f t="shared" si="3"/>
        <v>12846</v>
      </c>
      <c r="I27" s="105">
        <f t="shared" si="4"/>
        <v>17523</v>
      </c>
      <c r="J27" s="105">
        <f t="shared" si="5"/>
        <v>-234969</v>
      </c>
      <c r="K27" s="105">
        <f t="shared" si="6"/>
        <v>1491110</v>
      </c>
      <c r="L27" s="106">
        <f>ROUND(K27/B27,6)+0.000002</f>
        <v>1.0998000000000001E-2</v>
      </c>
      <c r="M27" s="105" t="s">
        <v>93</v>
      </c>
      <c r="N27" s="105"/>
      <c r="O27" s="105"/>
      <c r="P27" s="108"/>
      <c r="Q27" s="106"/>
      <c r="R27" s="105">
        <f t="shared" si="7"/>
        <v>1491426</v>
      </c>
      <c r="S27" s="107"/>
    </row>
    <row r="28" spans="1:19" ht="15.75" customHeight="1" x14ac:dyDescent="0.2">
      <c r="A28" s="4" t="s">
        <v>48</v>
      </c>
      <c r="B28" s="10">
        <v>745779</v>
      </c>
      <c r="C28" s="10"/>
      <c r="D28" s="10"/>
      <c r="E28" s="98">
        <f>'Lead (Jan-May)'!D33</f>
        <v>1.1842599999999999E-4</v>
      </c>
      <c r="F28" s="10">
        <f t="shared" si="1"/>
        <v>88</v>
      </c>
      <c r="G28" s="105">
        <f t="shared" si="2"/>
        <v>9125</v>
      </c>
      <c r="H28" s="105">
        <f t="shared" si="3"/>
        <v>71</v>
      </c>
      <c r="I28" s="105">
        <f t="shared" si="4"/>
        <v>94</v>
      </c>
      <c r="J28" s="105">
        <f t="shared" si="5"/>
        <v>-1292</v>
      </c>
      <c r="K28" s="105">
        <f t="shared" si="6"/>
        <v>7998</v>
      </c>
      <c r="L28" s="106">
        <f t="shared" ref="L28:L30" si="8">ROUND(K28/B28,6)</f>
        <v>1.0723999999999999E-2</v>
      </c>
      <c r="M28" s="105"/>
      <c r="N28" s="107"/>
      <c r="O28" s="107"/>
      <c r="P28" s="104"/>
      <c r="Q28" s="109"/>
      <c r="R28" s="105">
        <f t="shared" si="7"/>
        <v>7998</v>
      </c>
      <c r="S28" s="107"/>
    </row>
    <row r="29" spans="1:19" ht="15.75" customHeight="1" x14ac:dyDescent="0.2">
      <c r="A29" s="4" t="s">
        <v>49</v>
      </c>
      <c r="B29" s="10">
        <v>5836154</v>
      </c>
      <c r="C29" s="99">
        <f>ROUND(36484*B29/5850176,0)</f>
        <v>36397</v>
      </c>
      <c r="D29" s="99" t="s">
        <v>133</v>
      </c>
      <c r="E29" s="98">
        <f>'Lead (Jan-May)'!D34</f>
        <v>2.0274299999999999E-4</v>
      </c>
      <c r="F29" s="10">
        <f t="shared" si="1"/>
        <v>1183</v>
      </c>
      <c r="G29" s="105">
        <f t="shared" si="2"/>
        <v>122670</v>
      </c>
      <c r="H29" s="105">
        <f t="shared" si="3"/>
        <v>553</v>
      </c>
      <c r="I29" s="105">
        <f t="shared" si="4"/>
        <v>1268</v>
      </c>
      <c r="J29" s="105">
        <f t="shared" si="5"/>
        <v>-10112</v>
      </c>
      <c r="K29" s="105">
        <f t="shared" si="6"/>
        <v>114379</v>
      </c>
      <c r="L29" s="106"/>
      <c r="M29" s="105"/>
      <c r="N29" s="105">
        <f t="shared" ref="N29" si="9">G29+I29</f>
        <v>123938</v>
      </c>
      <c r="O29" s="105">
        <f t="shared" ref="O29" si="10">H29+J29</f>
        <v>-9559</v>
      </c>
      <c r="P29" s="108">
        <f t="shared" ref="P29" si="11">ROUND(N29/C29,3)</f>
        <v>3.4049999999999998</v>
      </c>
      <c r="Q29" s="106">
        <f t="shared" ref="Q29" si="12">ROUND(O29/B29,6)</f>
        <v>-1.6379999999999999E-3</v>
      </c>
      <c r="R29" s="105">
        <f t="shared" si="7"/>
        <v>114372</v>
      </c>
      <c r="S29" s="107"/>
    </row>
    <row r="30" spans="1:19" ht="15.75" customHeight="1" x14ac:dyDescent="0.2">
      <c r="A30" s="4" t="s">
        <v>50</v>
      </c>
      <c r="B30" s="10">
        <v>37058351</v>
      </c>
      <c r="C30" s="10"/>
      <c r="D30" s="10"/>
      <c r="E30" s="98">
        <f>'Lead (Jan-May)'!D35</f>
        <v>9.7699999999999996E-6</v>
      </c>
      <c r="F30" s="10">
        <f t="shared" si="1"/>
        <v>362</v>
      </c>
      <c r="G30" s="105">
        <f t="shared" si="2"/>
        <v>37537</v>
      </c>
      <c r="H30" s="105">
        <f t="shared" si="3"/>
        <v>3510</v>
      </c>
      <c r="I30" s="105">
        <f t="shared" si="4"/>
        <v>388</v>
      </c>
      <c r="J30" s="105">
        <f t="shared" si="5"/>
        <v>-64211</v>
      </c>
      <c r="K30" s="105">
        <f t="shared" si="6"/>
        <v>-22776</v>
      </c>
      <c r="L30" s="106">
        <f t="shared" si="8"/>
        <v>-6.1499999999999999E-4</v>
      </c>
      <c r="M30" s="105"/>
      <c r="N30" s="107"/>
      <c r="O30" s="107"/>
      <c r="P30" s="104"/>
      <c r="Q30" s="107"/>
      <c r="R30" s="105">
        <f t="shared" si="7"/>
        <v>-22791</v>
      </c>
      <c r="S30" s="107"/>
    </row>
    <row r="31" spans="1:19" ht="15.75" customHeight="1" x14ac:dyDescent="0.2">
      <c r="A31" s="4" t="s">
        <v>51</v>
      </c>
      <c r="B31" s="10">
        <v>60124495</v>
      </c>
      <c r="C31" s="10"/>
      <c r="D31" s="10"/>
      <c r="E31" s="98">
        <f>'Lead (Jan-May)'!D36</f>
        <v>1.0151E-5</v>
      </c>
      <c r="F31" s="10">
        <f t="shared" si="1"/>
        <v>610</v>
      </c>
      <c r="G31" s="105">
        <f t="shared" si="2"/>
        <v>63253</v>
      </c>
      <c r="H31" s="105">
        <f t="shared" si="3"/>
        <v>5695</v>
      </c>
      <c r="I31" s="105">
        <f t="shared" si="4"/>
        <v>654</v>
      </c>
      <c r="J31" s="105">
        <f t="shared" si="5"/>
        <v>-104177</v>
      </c>
      <c r="K31" s="105">
        <f t="shared" si="6"/>
        <v>-34575</v>
      </c>
      <c r="L31" s="106">
        <f>ROUND(K31/B31,6)</f>
        <v>-5.7499999999999999E-4</v>
      </c>
      <c r="M31" s="105"/>
      <c r="N31" s="107"/>
      <c r="O31" s="107"/>
      <c r="P31" s="104"/>
      <c r="Q31" s="107"/>
      <c r="R31" s="105">
        <f t="shared" si="7"/>
        <v>-34572</v>
      </c>
      <c r="S31" s="107"/>
    </row>
    <row r="32" spans="1:19" x14ac:dyDescent="0.2">
      <c r="B32" s="10"/>
      <c r="C32" s="10"/>
      <c r="D32" s="10"/>
      <c r="E32" s="12"/>
      <c r="F32" s="10"/>
      <c r="G32" s="1"/>
      <c r="H32" s="10"/>
      <c r="I32" s="10"/>
      <c r="J32" s="10"/>
      <c r="K32" s="10"/>
      <c r="R32" s="10"/>
    </row>
    <row r="33" spans="1:18" x14ac:dyDescent="0.2">
      <c r="A33" s="13" t="s">
        <v>6</v>
      </c>
      <c r="B33" s="21">
        <f>SUM(B21:B31)</f>
        <v>12367776526</v>
      </c>
      <c r="C33" s="21">
        <f>SUM(C21,C22,C23:C31)</f>
        <v>17683951</v>
      </c>
      <c r="D33" s="21"/>
      <c r="E33" s="14"/>
      <c r="F33" s="21">
        <f>SUM(F21:F31)</f>
        <v>2183798</v>
      </c>
      <c r="G33" s="22">
        <f>SUM(G21:G32)</f>
        <v>226447021</v>
      </c>
      <c r="H33" s="22">
        <f>SUM(H21:H32)</f>
        <v>1171567</v>
      </c>
      <c r="I33" s="22">
        <f>SUM(I21:I32)</f>
        <v>2339979</v>
      </c>
      <c r="J33" s="22">
        <f>SUM(J21,J22,J23:J31)</f>
        <v>-21429594</v>
      </c>
      <c r="K33" s="22">
        <f>SUM(K21,K22,K23:K31)</f>
        <v>208528973</v>
      </c>
      <c r="L33" s="13"/>
      <c r="M33" s="13"/>
      <c r="N33" s="22">
        <f>SUM(N21,N22,N23:N31)</f>
        <v>105593187</v>
      </c>
      <c r="O33" s="22">
        <f>SUM(O21,O22,O23:O31)</f>
        <v>-11045078</v>
      </c>
      <c r="P33" s="13"/>
      <c r="Q33" s="13"/>
      <c r="R33" s="22">
        <f>SUM(R21:R31)</f>
        <v>208528966</v>
      </c>
    </row>
    <row r="34" spans="1:18" x14ac:dyDescent="0.2">
      <c r="B34" s="15"/>
      <c r="C34" s="15"/>
      <c r="D34" s="15"/>
      <c r="K34" s="11"/>
      <c r="R34" s="16"/>
    </row>
    <row r="35" spans="1:18" x14ac:dyDescent="0.2">
      <c r="A35" s="20" t="s">
        <v>77</v>
      </c>
      <c r="B35" s="15"/>
      <c r="C35" s="15"/>
      <c r="D35" s="15"/>
      <c r="F35" s="23"/>
      <c r="G35" s="23"/>
      <c r="H35" s="23"/>
      <c r="I35" s="23"/>
      <c r="J35" s="23"/>
      <c r="K35" s="23"/>
      <c r="L35" s="23"/>
      <c r="M35" s="23"/>
      <c r="Q35" s="4" t="s">
        <v>52</v>
      </c>
      <c r="R35" s="25">
        <f>+R33-K12</f>
        <v>-5</v>
      </c>
    </row>
    <row r="36" spans="1:18" x14ac:dyDescent="0.2">
      <c r="A36" s="101" t="s">
        <v>67</v>
      </c>
      <c r="B36" s="15"/>
      <c r="C36" s="15"/>
      <c r="D36" s="15"/>
      <c r="F36" s="23"/>
      <c r="G36" s="23"/>
      <c r="H36" s="23"/>
      <c r="I36" s="23"/>
      <c r="J36" s="23"/>
      <c r="K36" s="23"/>
      <c r="L36" s="23"/>
      <c r="M36" s="23"/>
      <c r="R36" s="16"/>
    </row>
    <row r="37" spans="1:18" x14ac:dyDescent="0.2">
      <c r="A37" s="102" t="s">
        <v>132</v>
      </c>
      <c r="B37" s="15"/>
      <c r="C37" s="15"/>
      <c r="D37" s="15"/>
      <c r="F37" s="23"/>
      <c r="G37" s="23"/>
      <c r="H37" s="23"/>
      <c r="I37" s="23"/>
      <c r="J37" s="23"/>
      <c r="K37" s="23"/>
      <c r="L37" s="23"/>
      <c r="M37" s="23"/>
      <c r="R37" s="16"/>
    </row>
    <row r="38" spans="1:18" x14ac:dyDescent="0.2">
      <c r="A38" s="103" t="s">
        <v>134</v>
      </c>
      <c r="B38" s="100"/>
      <c r="C38" s="100"/>
      <c r="D38" s="100"/>
      <c r="E38" s="100"/>
      <c r="F38" s="23"/>
      <c r="G38" s="23"/>
      <c r="H38" s="23"/>
      <c r="I38" s="23"/>
      <c r="J38" s="23"/>
      <c r="K38" s="23"/>
      <c r="L38" s="23"/>
      <c r="M38" s="23"/>
    </row>
    <row r="39" spans="1:18" x14ac:dyDescent="0.2">
      <c r="A39" s="24" t="s">
        <v>92</v>
      </c>
      <c r="F39" s="26"/>
      <c r="G39" s="23"/>
      <c r="H39" s="23"/>
      <c r="I39" s="23"/>
      <c r="J39" s="23"/>
      <c r="K39" s="23"/>
      <c r="L39" s="23"/>
      <c r="M39" s="23"/>
    </row>
    <row r="40" spans="1:18" x14ac:dyDescent="0.2">
      <c r="B40" s="10"/>
      <c r="C40" s="10"/>
      <c r="D40" s="10"/>
      <c r="F40" s="26"/>
      <c r="G40" s="23"/>
      <c r="H40" s="23"/>
      <c r="I40" s="23"/>
      <c r="J40" s="23"/>
      <c r="K40" s="23"/>
      <c r="L40" s="23"/>
      <c r="M40" s="23"/>
    </row>
    <row r="41" spans="1:18" x14ac:dyDescent="0.2">
      <c r="B41" s="10"/>
      <c r="C41" s="10"/>
      <c r="D41" s="10"/>
      <c r="F41" s="26"/>
      <c r="G41" s="23"/>
      <c r="H41" s="23"/>
      <c r="I41" s="23"/>
      <c r="J41" s="23"/>
      <c r="K41" s="23"/>
      <c r="L41" s="23"/>
      <c r="M41" s="23"/>
      <c r="R41" s="12"/>
    </row>
    <row r="42" spans="1:18" x14ac:dyDescent="0.2">
      <c r="F42" s="26"/>
      <c r="G42" s="23"/>
      <c r="H42" s="23"/>
      <c r="I42" s="23"/>
      <c r="J42" s="23"/>
      <c r="K42" s="23"/>
      <c r="L42" s="23"/>
      <c r="M42" s="23"/>
    </row>
    <row r="43" spans="1:18" x14ac:dyDescent="0.2">
      <c r="F43" s="26"/>
      <c r="G43" s="23"/>
      <c r="H43" s="23"/>
      <c r="I43" s="23"/>
      <c r="J43" s="23"/>
      <c r="K43" s="23"/>
      <c r="L43" s="23"/>
      <c r="M43" s="23"/>
    </row>
    <row r="44" spans="1:18" x14ac:dyDescent="0.2">
      <c r="F44" s="23"/>
      <c r="G44" s="23"/>
      <c r="H44" s="23"/>
      <c r="I44" s="23"/>
      <c r="J44" s="23"/>
      <c r="K44" s="23"/>
      <c r="L44" s="23"/>
      <c r="M44" s="23"/>
    </row>
    <row r="45" spans="1:18" x14ac:dyDescent="0.2">
      <c r="F45" s="23"/>
      <c r="G45" s="23"/>
      <c r="H45" s="23"/>
      <c r="I45" s="23"/>
      <c r="J45" s="23"/>
      <c r="K45" s="23"/>
      <c r="L45" s="23"/>
      <c r="M45" s="23"/>
    </row>
  </sheetData>
  <mergeCells count="4">
    <mergeCell ref="A5:R5"/>
    <mergeCell ref="A6:R6"/>
    <mergeCell ref="A7:R7"/>
    <mergeCell ref="A8:R8"/>
  </mergeCells>
  <printOptions horizontalCentered="1"/>
  <pageMargins left="0.5" right="0.5" top="1" bottom="0.5" header="0.5" footer="0.25"/>
  <pageSetup scale="5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O11" sqref="O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M10:N11"/>
  <sheetViews>
    <sheetView workbookViewId="0">
      <selection activeCell="N9" sqref="N9"/>
    </sheetView>
  </sheetViews>
  <sheetFormatPr defaultColWidth="9.140625" defaultRowHeight="15" x14ac:dyDescent="0.25"/>
  <cols>
    <col min="13" max="13" width="11.28515625" customWidth="1"/>
    <col min="14" max="14" width="9.42578125" bestFit="1" customWidth="1"/>
  </cols>
  <sheetData>
    <row r="10" spans="13:14" x14ac:dyDescent="0.25">
      <c r="M10" s="37"/>
    </row>
    <row r="11" spans="13:14" x14ac:dyDescent="0.25">
      <c r="N11" s="38"/>
    </row>
  </sheetData>
  <pageMargins left="0.7" right="0.7" top="0.75" bottom="0.75" header="0.3" footer="0.3"/>
  <pageSetup scale="82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3073" r:id="rId4">
          <objectPr defaultSize="0" r:id="rId5">
            <anchor moveWithCells="1">
              <from>
                <xdr:col>0</xdr:col>
                <xdr:colOff>57150</xdr:colOff>
                <xdr:row>0</xdr:row>
                <xdr:rowOff>38100</xdr:rowOff>
              </from>
              <to>
                <xdr:col>9</xdr:col>
                <xdr:colOff>400050</xdr:colOff>
                <xdr:row>39</xdr:row>
                <xdr:rowOff>152400</xdr:rowOff>
              </to>
            </anchor>
          </objectPr>
        </oleObject>
      </mc:Choice>
      <mc:Fallback>
        <oleObject progId="Acrobat Document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9"/>
  <sheetViews>
    <sheetView zoomScale="80" zoomScaleNormal="80" workbookViewId="0">
      <pane xSplit="3" ySplit="5" topLeftCell="D6" activePane="bottomRight" state="frozen"/>
      <selection activeCell="I2" sqref="I2:J12"/>
      <selection pane="topRight" activeCell="I2" sqref="I2:J12"/>
      <selection pane="bottomLeft" activeCell="I2" sqref="I2:J12"/>
      <selection pane="bottomRight" activeCell="D6" sqref="D6"/>
    </sheetView>
  </sheetViews>
  <sheetFormatPr defaultColWidth="9.140625" defaultRowHeight="12.75" x14ac:dyDescent="0.2"/>
  <cols>
    <col min="1" max="1" width="9.85546875" style="116" customWidth="1"/>
    <col min="2" max="2" width="28.7109375" style="116" customWidth="1"/>
    <col min="3" max="3" width="14.85546875" style="116" customWidth="1"/>
    <col min="4" max="4" width="13.5703125" style="116" customWidth="1"/>
    <col min="5" max="5" width="10.85546875" style="116" bestFit="1" customWidth="1"/>
    <col min="6" max="6" width="13.28515625" style="116" bestFit="1" customWidth="1"/>
    <col min="7" max="7" width="10.85546875" style="116" bestFit="1" customWidth="1"/>
    <col min="8" max="8" width="12" style="116" bestFit="1" customWidth="1"/>
    <col min="9" max="10" width="13.5703125" style="116" customWidth="1" collapsed="1"/>
    <col min="11" max="16384" width="9.140625" style="116"/>
  </cols>
  <sheetData>
    <row r="1" spans="1:6" ht="15.75" x14ac:dyDescent="0.25">
      <c r="A1" s="115" t="s">
        <v>0</v>
      </c>
    </row>
    <row r="2" spans="1:6" ht="15.75" x14ac:dyDescent="0.25">
      <c r="A2" s="115" t="s">
        <v>135</v>
      </c>
    </row>
    <row r="3" spans="1:6" x14ac:dyDescent="0.2">
      <c r="A3" s="117" t="s">
        <v>136</v>
      </c>
      <c r="C3" s="118" t="s">
        <v>137</v>
      </c>
    </row>
    <row r="5" spans="1:6" x14ac:dyDescent="0.2">
      <c r="A5" s="119" t="s">
        <v>138</v>
      </c>
      <c r="B5" s="119" t="s">
        <v>106</v>
      </c>
      <c r="C5" s="120" t="s">
        <v>15</v>
      </c>
      <c r="D5" s="121" t="s">
        <v>139</v>
      </c>
      <c r="E5" s="147" t="s">
        <v>211</v>
      </c>
      <c r="F5" s="143" t="s">
        <v>212</v>
      </c>
    </row>
    <row r="6" spans="1:6" x14ac:dyDescent="0.2">
      <c r="A6" s="149">
        <v>4470100</v>
      </c>
      <c r="B6" s="145" t="s">
        <v>189</v>
      </c>
      <c r="C6" s="124" t="s">
        <v>5</v>
      </c>
      <c r="D6" s="125">
        <v>-74300</v>
      </c>
      <c r="E6" s="125"/>
      <c r="F6" s="144">
        <f>D6+E6</f>
        <v>-74300</v>
      </c>
    </row>
    <row r="7" spans="1:6" x14ac:dyDescent="0.2">
      <c r="A7" s="122" t="s">
        <v>140</v>
      </c>
      <c r="B7" s="123" t="s">
        <v>141</v>
      </c>
      <c r="C7" s="124" t="s">
        <v>5</v>
      </c>
      <c r="D7" s="125">
        <v>0</v>
      </c>
      <c r="E7" s="125"/>
      <c r="F7" s="144">
        <f t="shared" ref="F7:F32" si="0">D7+E7</f>
        <v>0</v>
      </c>
    </row>
    <row r="8" spans="1:6" x14ac:dyDescent="0.2">
      <c r="A8" s="122">
        <v>4561060</v>
      </c>
      <c r="B8" s="123" t="s">
        <v>142</v>
      </c>
      <c r="C8" s="124" t="s">
        <v>2</v>
      </c>
      <c r="D8" s="125">
        <v>3065522.3615999999</v>
      </c>
      <c r="E8" s="125"/>
      <c r="F8" s="144">
        <f t="shared" si="0"/>
        <v>3065522.3615999999</v>
      </c>
    </row>
    <row r="9" spans="1:6" x14ac:dyDescent="0.2">
      <c r="A9" s="122" t="s">
        <v>143</v>
      </c>
      <c r="B9" s="123" t="s">
        <v>144</v>
      </c>
      <c r="C9" s="124" t="s">
        <v>5</v>
      </c>
      <c r="D9" s="125">
        <v>180000</v>
      </c>
      <c r="E9" s="125"/>
      <c r="F9" s="144">
        <f t="shared" si="0"/>
        <v>180000</v>
      </c>
    </row>
    <row r="10" spans="1:6" x14ac:dyDescent="0.2">
      <c r="A10" s="122" t="s">
        <v>145</v>
      </c>
      <c r="B10" s="123" t="s">
        <v>146</v>
      </c>
      <c r="C10" s="124" t="s">
        <v>5</v>
      </c>
      <c r="D10" s="125">
        <v>0</v>
      </c>
      <c r="E10" s="125"/>
      <c r="F10" s="144">
        <f t="shared" si="0"/>
        <v>0</v>
      </c>
    </row>
    <row r="11" spans="1:6" x14ac:dyDescent="0.2">
      <c r="A11" s="122" t="s">
        <v>147</v>
      </c>
      <c r="B11" s="123" t="s">
        <v>148</v>
      </c>
      <c r="C11" s="124" t="s">
        <v>4</v>
      </c>
      <c r="D11" s="125">
        <v>7500000</v>
      </c>
      <c r="E11" s="125"/>
      <c r="F11" s="144">
        <f t="shared" si="0"/>
        <v>7500000</v>
      </c>
    </row>
    <row r="12" spans="1:6" x14ac:dyDescent="0.2">
      <c r="A12" s="122" t="s">
        <v>149</v>
      </c>
      <c r="B12" s="123" t="s">
        <v>150</v>
      </c>
      <c r="C12" s="124" t="s">
        <v>4</v>
      </c>
      <c r="D12" s="125">
        <v>-4200000</v>
      </c>
      <c r="E12" s="125"/>
      <c r="F12" s="144">
        <f t="shared" si="0"/>
        <v>-4200000</v>
      </c>
    </row>
    <row r="13" spans="1:6" x14ac:dyDescent="0.2">
      <c r="A13" s="122" t="s">
        <v>151</v>
      </c>
      <c r="B13" s="123" t="s">
        <v>152</v>
      </c>
      <c r="C13" s="124" t="s">
        <v>4</v>
      </c>
      <c r="D13" s="125">
        <v>3050000</v>
      </c>
      <c r="E13" s="125"/>
      <c r="F13" s="144">
        <f t="shared" si="0"/>
        <v>3050000</v>
      </c>
    </row>
    <row r="14" spans="1:6" x14ac:dyDescent="0.2">
      <c r="A14" s="122" t="s">
        <v>153</v>
      </c>
      <c r="B14" s="123" t="s">
        <v>154</v>
      </c>
      <c r="C14" s="124" t="s">
        <v>4</v>
      </c>
      <c r="D14" s="125">
        <v>0</v>
      </c>
      <c r="E14" s="125"/>
      <c r="F14" s="144">
        <f t="shared" si="0"/>
        <v>0</v>
      </c>
    </row>
    <row r="15" spans="1:6" x14ac:dyDescent="0.2">
      <c r="A15" s="122" t="s">
        <v>155</v>
      </c>
      <c r="B15" s="123" t="s">
        <v>156</v>
      </c>
      <c r="C15" s="124" t="s">
        <v>5</v>
      </c>
      <c r="D15" s="125">
        <v>3325000</v>
      </c>
      <c r="E15" s="125"/>
      <c r="F15" s="144">
        <f t="shared" si="0"/>
        <v>3325000</v>
      </c>
    </row>
    <row r="16" spans="1:6" x14ac:dyDescent="0.2">
      <c r="A16" s="122" t="s">
        <v>157</v>
      </c>
      <c r="B16" s="123" t="s">
        <v>158</v>
      </c>
      <c r="C16" s="124" t="s">
        <v>5</v>
      </c>
      <c r="D16" s="125">
        <v>-794563.41281000001</v>
      </c>
      <c r="E16" s="125"/>
      <c r="F16" s="144">
        <f t="shared" si="0"/>
        <v>-794563.41281000001</v>
      </c>
    </row>
    <row r="17" spans="1:6" x14ac:dyDescent="0.2">
      <c r="A17" s="122" t="s">
        <v>159</v>
      </c>
      <c r="B17" s="123" t="s">
        <v>160</v>
      </c>
      <c r="C17" s="124" t="s">
        <v>5</v>
      </c>
      <c r="D17" s="125">
        <v>1310000</v>
      </c>
      <c r="E17" s="125"/>
      <c r="F17" s="144">
        <f t="shared" si="0"/>
        <v>1310000</v>
      </c>
    </row>
    <row r="18" spans="1:6" x14ac:dyDescent="0.2">
      <c r="A18" s="122" t="s">
        <v>161</v>
      </c>
      <c r="B18" s="123" t="s">
        <v>162</v>
      </c>
      <c r="C18" s="124" t="s">
        <v>5</v>
      </c>
      <c r="D18" s="125">
        <v>-60000</v>
      </c>
      <c r="E18" s="125"/>
      <c r="F18" s="144">
        <f t="shared" si="0"/>
        <v>-60000</v>
      </c>
    </row>
    <row r="19" spans="1:6" x14ac:dyDescent="0.2">
      <c r="A19" s="122">
        <v>5550090</v>
      </c>
      <c r="B19" s="123" t="s">
        <v>163</v>
      </c>
      <c r="C19" s="124" t="s">
        <v>5</v>
      </c>
      <c r="D19" s="125">
        <v>535000</v>
      </c>
      <c r="E19" s="125"/>
      <c r="F19" s="144">
        <f t="shared" si="0"/>
        <v>535000</v>
      </c>
    </row>
    <row r="20" spans="1:6" x14ac:dyDescent="0.2">
      <c r="A20" s="122">
        <v>5550093</v>
      </c>
      <c r="B20" s="123" t="s">
        <v>164</v>
      </c>
      <c r="C20" s="124" t="s">
        <v>4</v>
      </c>
      <c r="D20" s="125">
        <v>0</v>
      </c>
      <c r="E20" s="125"/>
      <c r="F20" s="144">
        <f t="shared" si="0"/>
        <v>0</v>
      </c>
    </row>
    <row r="21" spans="1:6" x14ac:dyDescent="0.2">
      <c r="A21" s="122">
        <v>5550123</v>
      </c>
      <c r="B21" s="123" t="s">
        <v>165</v>
      </c>
      <c r="C21" s="124" t="s">
        <v>5</v>
      </c>
      <c r="D21" s="125">
        <v>1600000</v>
      </c>
      <c r="E21" s="125"/>
      <c r="F21" s="144">
        <f t="shared" si="0"/>
        <v>1600000</v>
      </c>
    </row>
    <row r="22" spans="1:6" x14ac:dyDescent="0.2">
      <c r="A22" s="149">
        <v>5550124</v>
      </c>
      <c r="B22" s="146" t="s">
        <v>188</v>
      </c>
      <c r="C22" s="124" t="s">
        <v>5</v>
      </c>
      <c r="D22" s="125">
        <v>25000000</v>
      </c>
      <c r="E22" s="125"/>
      <c r="F22" s="144">
        <f t="shared" si="0"/>
        <v>25000000</v>
      </c>
    </row>
    <row r="23" spans="1:6" x14ac:dyDescent="0.2">
      <c r="A23" s="149">
        <v>5550132</v>
      </c>
      <c r="B23" s="146" t="s">
        <v>190</v>
      </c>
      <c r="C23" s="124" t="s">
        <v>5</v>
      </c>
      <c r="D23" s="125">
        <v>-24000000</v>
      </c>
      <c r="E23" s="125"/>
      <c r="F23" s="144">
        <f t="shared" si="0"/>
        <v>-24000000</v>
      </c>
    </row>
    <row r="24" spans="1:6" x14ac:dyDescent="0.2">
      <c r="A24" s="122">
        <v>5550137</v>
      </c>
      <c r="B24" s="123" t="s">
        <v>166</v>
      </c>
      <c r="C24" s="124" t="s">
        <v>5</v>
      </c>
      <c r="D24" s="125">
        <v>-80000</v>
      </c>
      <c r="E24" s="125"/>
      <c r="F24" s="144">
        <f t="shared" si="0"/>
        <v>-80000</v>
      </c>
    </row>
    <row r="25" spans="1:6" x14ac:dyDescent="0.2">
      <c r="A25" s="122">
        <v>5550139</v>
      </c>
      <c r="B25" s="123" t="s">
        <v>167</v>
      </c>
      <c r="C25" s="124" t="s">
        <v>4</v>
      </c>
      <c r="D25" s="125"/>
      <c r="E25" s="125"/>
      <c r="F25" s="144">
        <f t="shared" si="0"/>
        <v>0</v>
      </c>
    </row>
    <row r="26" spans="1:6" x14ac:dyDescent="0.2">
      <c r="A26" s="122">
        <v>5550326</v>
      </c>
      <c r="B26" s="123" t="s">
        <v>168</v>
      </c>
      <c r="C26" s="124" t="s">
        <v>5</v>
      </c>
      <c r="D26" s="125">
        <v>19500000</v>
      </c>
      <c r="E26" s="125"/>
      <c r="F26" s="144">
        <f t="shared" si="0"/>
        <v>19500000</v>
      </c>
    </row>
    <row r="27" spans="1:6" x14ac:dyDescent="0.2">
      <c r="A27" s="122">
        <v>5550327</v>
      </c>
      <c r="B27" s="123" t="s">
        <v>169</v>
      </c>
      <c r="C27" s="124" t="s">
        <v>5</v>
      </c>
      <c r="D27" s="125">
        <v>-6100000</v>
      </c>
      <c r="E27" s="125"/>
      <c r="F27" s="144">
        <f t="shared" si="0"/>
        <v>-6100000</v>
      </c>
    </row>
    <row r="28" spans="1:6" x14ac:dyDescent="0.2">
      <c r="A28" s="122" t="s">
        <v>170</v>
      </c>
      <c r="B28" s="123" t="s">
        <v>171</v>
      </c>
      <c r="C28" s="124" t="s">
        <v>4</v>
      </c>
      <c r="D28" s="125">
        <v>3858790.4100000006</v>
      </c>
      <c r="E28" s="125"/>
      <c r="F28" s="144">
        <f t="shared" si="0"/>
        <v>3858790.4100000006</v>
      </c>
    </row>
    <row r="29" spans="1:6" x14ac:dyDescent="0.2">
      <c r="A29" s="122" t="s">
        <v>172</v>
      </c>
      <c r="B29" s="123" t="s">
        <v>173</v>
      </c>
      <c r="C29" s="124" t="s">
        <v>4</v>
      </c>
      <c r="D29" s="125">
        <v>1250237.76</v>
      </c>
      <c r="E29" s="125"/>
      <c r="F29" s="144">
        <f t="shared" si="0"/>
        <v>1250237.76</v>
      </c>
    </row>
    <row r="30" spans="1:6" x14ac:dyDescent="0.2">
      <c r="A30" s="122" t="s">
        <v>174</v>
      </c>
      <c r="B30" s="123" t="s">
        <v>175</v>
      </c>
      <c r="C30" s="124" t="s">
        <v>2</v>
      </c>
      <c r="D30" s="125">
        <v>11285280.658408001</v>
      </c>
      <c r="E30" s="148">
        <v>-141251</v>
      </c>
      <c r="F30" s="144">
        <f t="shared" si="0"/>
        <v>11144029.658408001</v>
      </c>
    </row>
    <row r="31" spans="1:6" x14ac:dyDescent="0.2">
      <c r="A31" s="122">
        <v>5650019</v>
      </c>
      <c r="B31" s="123" t="s">
        <v>176</v>
      </c>
      <c r="C31" s="124" t="s">
        <v>2</v>
      </c>
      <c r="D31" s="125">
        <v>14903717.846808</v>
      </c>
      <c r="E31" s="148">
        <v>-211295</v>
      </c>
      <c r="F31" s="144">
        <f t="shared" si="0"/>
        <v>14692422.846808</v>
      </c>
    </row>
    <row r="32" spans="1:6" x14ac:dyDescent="0.2">
      <c r="A32" s="122" t="s">
        <v>177</v>
      </c>
      <c r="B32" s="123" t="s">
        <v>178</v>
      </c>
      <c r="C32" s="124" t="s">
        <v>4</v>
      </c>
      <c r="D32" s="125">
        <v>4270764.88</v>
      </c>
      <c r="E32" s="125"/>
      <c r="F32" s="144">
        <f t="shared" si="0"/>
        <v>4270764.88</v>
      </c>
    </row>
    <row r="33" spans="1:10" x14ac:dyDescent="0.2">
      <c r="A33" s="165" t="s">
        <v>179</v>
      </c>
      <c r="B33" s="166"/>
      <c r="C33" s="126"/>
      <c r="D33" s="125">
        <f>SUM(D6:D32)</f>
        <v>65325450.504006006</v>
      </c>
      <c r="E33" s="125"/>
      <c r="F33" s="144">
        <f>SUM(F6:F32)</f>
        <v>64972904.504006006</v>
      </c>
    </row>
    <row r="34" spans="1:10" x14ac:dyDescent="0.2">
      <c r="A34" s="127"/>
      <c r="B34" s="127"/>
      <c r="C34" s="128"/>
      <c r="D34" s="129"/>
      <c r="E34" s="129"/>
      <c r="I34" s="129"/>
      <c r="J34" s="129"/>
    </row>
    <row r="35" spans="1:10" x14ac:dyDescent="0.2">
      <c r="A35" s="116" t="s">
        <v>180</v>
      </c>
      <c r="B35" s="130" t="s">
        <v>181</v>
      </c>
      <c r="C35" s="128"/>
      <c r="D35" s="129"/>
      <c r="E35" s="129"/>
      <c r="I35" s="129"/>
      <c r="J35" s="129"/>
    </row>
    <row r="36" spans="1:10" x14ac:dyDescent="0.2">
      <c r="A36" s="127"/>
      <c r="B36" s="130" t="s">
        <v>182</v>
      </c>
      <c r="C36" s="128"/>
      <c r="D36" s="129"/>
      <c r="E36" s="129"/>
      <c r="I36" s="129"/>
      <c r="J36" s="129"/>
    </row>
    <row r="37" spans="1:10" x14ac:dyDescent="0.2">
      <c r="A37" s="127"/>
      <c r="B37" s="127"/>
      <c r="C37" s="128"/>
      <c r="D37" s="129"/>
      <c r="E37" s="129"/>
      <c r="I37" s="129"/>
      <c r="J37" s="129"/>
    </row>
    <row r="38" spans="1:10" x14ac:dyDescent="0.2">
      <c r="A38" s="127"/>
      <c r="B38" s="127"/>
      <c r="C38" s="128"/>
      <c r="D38" s="129"/>
      <c r="E38" s="129"/>
      <c r="I38" s="129"/>
      <c r="J38" s="129"/>
    </row>
    <row r="39" spans="1:10" x14ac:dyDescent="0.2">
      <c r="A39" s="127"/>
      <c r="B39" s="127"/>
      <c r="C39" s="128"/>
      <c r="D39" s="131"/>
      <c r="E39" s="129"/>
      <c r="I39" s="129"/>
      <c r="J39" s="129"/>
    </row>
    <row r="40" spans="1:10" x14ac:dyDescent="0.2">
      <c r="A40" s="127"/>
      <c r="B40" s="127"/>
      <c r="C40" s="128"/>
      <c r="D40" s="131"/>
      <c r="E40" s="129"/>
      <c r="I40" s="129"/>
      <c r="J40" s="129"/>
    </row>
    <row r="41" spans="1:10" x14ac:dyDescent="0.2">
      <c r="A41" s="127"/>
      <c r="B41" s="127"/>
      <c r="C41" s="128"/>
      <c r="D41" s="131"/>
      <c r="E41" s="129"/>
      <c r="I41" s="129"/>
      <c r="J41" s="129"/>
    </row>
    <row r="42" spans="1:10" x14ac:dyDescent="0.2">
      <c r="A42" s="127"/>
      <c r="B42" s="127"/>
      <c r="C42" s="128"/>
      <c r="D42" s="129"/>
      <c r="E42" s="129"/>
      <c r="I42" s="129"/>
      <c r="J42" s="129"/>
    </row>
    <row r="43" spans="1:10" x14ac:dyDescent="0.2">
      <c r="A43" s="127"/>
      <c r="B43" s="127"/>
      <c r="C43" s="128"/>
      <c r="D43" s="129"/>
      <c r="E43" s="129"/>
      <c r="I43" s="129"/>
      <c r="J43" s="129"/>
    </row>
    <row r="44" spans="1:10" x14ac:dyDescent="0.2">
      <c r="A44" s="127"/>
      <c r="B44" s="127"/>
      <c r="C44" s="128"/>
      <c r="D44" s="129"/>
      <c r="E44" s="129"/>
      <c r="I44" s="129"/>
      <c r="J44" s="129"/>
    </row>
    <row r="46" spans="1:10" x14ac:dyDescent="0.2">
      <c r="C46" s="116" t="s">
        <v>183</v>
      </c>
      <c r="D46" s="116" t="s">
        <v>213</v>
      </c>
      <c r="F46" s="132">
        <f>SUMIF($C$7:$C$32,C46,$F$7:$F$32)</f>
        <v>15729793.050000001</v>
      </c>
      <c r="G46" s="133">
        <f>'Lead (Jan-May)'!D19</f>
        <v>0.67061839999999995</v>
      </c>
      <c r="H46" s="132">
        <f>ROUND(F46*G46,0)</f>
        <v>10548689</v>
      </c>
    </row>
    <row r="47" spans="1:10" x14ac:dyDescent="0.2">
      <c r="C47" s="116" t="s">
        <v>184</v>
      </c>
      <c r="D47" s="116" t="s">
        <v>213</v>
      </c>
      <c r="F47" s="132">
        <f>SUMIF($C$6:$C$32,C47,$F$6:$F$32)</f>
        <v>28901974.866815999</v>
      </c>
      <c r="G47" s="133">
        <f>'Lead (Jan-May)'!D21</f>
        <v>0.82926560000000005</v>
      </c>
      <c r="H47" s="132">
        <f t="shared" ref="H47:H48" si="1">ROUND(F47*G47,0)</f>
        <v>23967414</v>
      </c>
    </row>
    <row r="48" spans="1:10" x14ac:dyDescent="0.2">
      <c r="C48" s="116" t="s">
        <v>185</v>
      </c>
      <c r="D48" s="116" t="s">
        <v>213</v>
      </c>
      <c r="F48" s="132">
        <f>SUMIF($C$6:$C$32,C48,$F$6:$F$32)</f>
        <v>20341136.587190002</v>
      </c>
      <c r="G48" s="133">
        <f>'Lead (Jan-May)'!D20</f>
        <v>0.69452020000000003</v>
      </c>
      <c r="H48" s="132">
        <f t="shared" si="1"/>
        <v>14127330</v>
      </c>
    </row>
    <row r="49" spans="6:8" x14ac:dyDescent="0.2">
      <c r="F49" s="132">
        <f>SUM(F46:F48)</f>
        <v>64972904.504005998</v>
      </c>
      <c r="H49" s="132">
        <f>SUM(H46:H48)</f>
        <v>48643433</v>
      </c>
    </row>
  </sheetData>
  <mergeCells count="1">
    <mergeCell ref="A33:B33"/>
  </mergeCells>
  <printOptions horizontalCentered="1"/>
  <pageMargins left="1" right="1" top="1.25" bottom="0.75" header="0.5" footer="0.5"/>
  <pageSetup scale="94" orientation="landscape" r:id="rId1"/>
  <headerFooter alignWithMargins="0">
    <oddHeader>&amp;C&amp;"-,Bold"&amp;12 2017 I&amp;&amp;M Base Case
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936e22d5-45a7-4cb7-95ab-1aa8c7c88789" value=""/>
  <element uid="c64218ab-b8d1-40b6-a478-cb8be1e10ecc" value=""/>
</sisl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D4C476-4865-4786-93CB-4A1A89271260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58B691F6-A340-474C-B86A-D9064A76D802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microsoft.com/office/2006/documentManagement/types"/>
    <ds:schemaRef ds:uri="7558938a-8a22-4524-afb0-58b165029303"/>
    <ds:schemaRef ds:uri="http://purl.org/dc/dcmitype/"/>
    <ds:schemaRef ds:uri="99180bc4-2f7d-45e7-9e22-353907fb92c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916901-A5B4-4E30-8C2E-CA71E98B588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B42A502-57C4-41AB-A88D-E56122D64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Cover Page</vt:lpstr>
      <vt:lpstr>Lead (Jan-May)</vt:lpstr>
      <vt:lpstr>SH-1 (Jan-May)</vt:lpstr>
      <vt:lpstr>SH-2</vt:lpstr>
      <vt:lpstr>AJW Testimony Page 53</vt:lpstr>
      <vt:lpstr>JCD-1C Page 15</vt:lpstr>
      <vt:lpstr>WP-MWN-8 (Update)</vt:lpstr>
      <vt:lpstr>PJM - non NITS</vt:lpstr>
      <vt:lpstr>'PJM - non NITS'!Print_Area</vt:lpstr>
      <vt:lpstr>'SH-1 (Jan-May)'!Print_Area</vt:lpstr>
      <vt:lpstr>'SH-2'!Print_Area</vt:lpstr>
    </vt:vector>
  </TitlesOfParts>
  <Company>American Electric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S249135</dc:creator>
  <cp:keywords/>
  <cp:lastModifiedBy>Horn, Taylor</cp:lastModifiedBy>
  <cp:lastPrinted>2020-03-15T17:00:08Z</cp:lastPrinted>
  <dcterms:created xsi:type="dcterms:W3CDTF">2018-07-18T11:48:05Z</dcterms:created>
  <dcterms:modified xsi:type="dcterms:W3CDTF">2020-03-18T12:36:51Z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{7A91BF81-9BE3-4C64-86C2-6F044D934EF2}</vt:lpwstr>
  </property>
  <property fmtid="{D5CDD505-2E9C-101B-9397-08002B2CF9AE}" pid="3" name="docIndexRef">
    <vt:lpwstr>21212bbf-c671-4476-ab62-72a2e34b92d0</vt:lpwstr>
  </property>
  <property fmtid="{D5CDD505-2E9C-101B-9397-08002B2CF9AE}" pid="4" name="bjSaver">
    <vt:lpwstr>tl0HsXyZ1CDScQWo/WImoik7Pwe4ubUC</vt:lpwstr>
  </property>
  <property fmtid="{D5CDD505-2E9C-101B-9397-08002B2CF9AE}" pid="5" name="bjDocumentSecurityLabel">
    <vt:lpwstr>Uncategorized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uid="936e22d5-45a7-4cb7-95ab-1aa8c7c88789" value="" /&gt;&lt;element uid="c64218ab-b8d1-40b6-a478-cb8be1e10ecc" value="" /&gt;&lt;/sisl&gt;</vt:lpwstr>
  </property>
  <property fmtid="{D5CDD505-2E9C-101B-9397-08002B2CF9AE}" pid="8" name="Visual Markings Removed">
    <vt:lpwstr>No</vt:lpwstr>
  </property>
  <property fmtid="{D5CDD505-2E9C-101B-9397-08002B2CF9AE}" pid="9" name="ContentTypeId">
    <vt:lpwstr>0x01010017F62C1BAB7D1B4998D0BFFEC59B8AD2</vt:lpwstr>
  </property>
</Properties>
</file>